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9C28AAD-F314-498A-8719-9B8C9CBA03B1}" xr6:coauthVersionLast="47" xr6:coauthVersionMax="47" xr10:uidLastSave="{00000000-0000-0000-0000-000000000000}"/>
  <bookViews>
    <workbookView xWindow="-120" yWindow="-120" windowWidth="38640" windowHeight="21240" tabRatio="804" xr2:uid="{00000000-000D-0000-FFFF-FFFF00000000}"/>
  </bookViews>
  <sheets>
    <sheet name="Лист2" sheetId="34" r:id="rId1"/>
    <sheet name="ШУ" sheetId="17" r:id="rId2"/>
    <sheet name="di" sheetId="4" r:id="rId3"/>
    <sheet name="do" sheetId="2" r:id="rId4"/>
    <sheet name="ai" sheetId="3" r:id="rId5"/>
    <sheet name="ao" sheetId="1" r:id="rId6"/>
    <sheet name="емкости" sheetId="18" r:id="rId7"/>
    <sheet name="am" sheetId="22" r:id="rId8"/>
    <sheet name="_am" sheetId="5" r:id="rId9"/>
    <sheet name="MesCRS" sheetId="8" r:id="rId10"/>
    <sheet name="MesALR" sheetId="9" r:id="rId11"/>
    <sheet name="MesWRN" sheetId="10" r:id="rId12"/>
    <sheet name="MesAUF" sheetId="29" r:id="rId13"/>
    <sheet name="MesBTN" sheetId="30" r:id="rId14"/>
    <sheet name="MesMDE" sheetId="32" r:id="rId15"/>
    <sheet name="MesDI" sheetId="26" r:id="rId16"/>
    <sheet name="MBWrite" sheetId="31" r:id="rId17"/>
    <sheet name="MBAI" sheetId="33" r:id="rId18"/>
    <sheet name="расход" sheetId="19" r:id="rId19"/>
    <sheet name="СД" sheetId="20" r:id="rId20"/>
    <sheet name="Фильтры" sheetId="21" r:id="rId21"/>
    <sheet name="ПИД" sheetId="23" r:id="rId22"/>
    <sheet name="MBM" sheetId="24" r:id="rId23"/>
    <sheet name="MBS" sheetId="11" r:id="rId24"/>
    <sheet name="PN" sheetId="25" r:id="rId25"/>
    <sheet name="Лист1" sheetId="27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2" i="1" l="1"/>
  <c r="J31" i="1"/>
  <c r="G22" i="1"/>
  <c r="G25" i="1"/>
  <c r="J25" i="1" s="1"/>
  <c r="J24" i="1"/>
  <c r="J28" i="1"/>
  <c r="J27" i="1"/>
  <c r="J26" i="1"/>
  <c r="A2" i="27" l="1"/>
  <c r="B2" i="27"/>
  <c r="J22" i="1"/>
  <c r="J21" i="1"/>
  <c r="O32" i="1"/>
  <c r="I32" i="1"/>
  <c r="Q32" i="1"/>
  <c r="I31" i="1"/>
  <c r="Q31" i="1"/>
  <c r="O31" i="1"/>
  <c r="D159" i="2"/>
  <c r="D160" i="2" s="1"/>
  <c r="D161" i="2" s="1"/>
  <c r="D156" i="2"/>
  <c r="D157" i="2" s="1"/>
  <c r="D155" i="2"/>
  <c r="J157" i="2"/>
  <c r="J158" i="2"/>
  <c r="H151" i="2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J145" i="2"/>
  <c r="J146" i="2"/>
  <c r="D139" i="2"/>
  <c r="D140" i="2" s="1"/>
  <c r="D141" i="2" s="1"/>
  <c r="D135" i="2"/>
  <c r="D136" i="2" s="1"/>
  <c r="D137" i="2" s="1"/>
  <c r="J125" i="2"/>
  <c r="J126" i="2"/>
  <c r="H295" i="4"/>
  <c r="H296" i="4" s="1"/>
  <c r="H297" i="4" s="1"/>
  <c r="H298" i="4" s="1"/>
  <c r="H299" i="4" s="1"/>
  <c r="H300" i="4" s="1"/>
  <c r="H301" i="4" s="1"/>
  <c r="H302" i="4" s="1"/>
  <c r="H303" i="4" s="1"/>
  <c r="H304" i="4" s="1"/>
  <c r="H305" i="4" s="1"/>
  <c r="H306" i="4" s="1"/>
  <c r="H307" i="4" s="1"/>
  <c r="H308" i="4" s="1"/>
  <c r="H309" i="4" s="1"/>
  <c r="H310" i="4" s="1"/>
  <c r="H311" i="4" s="1"/>
  <c r="H312" i="4" s="1"/>
  <c r="H313" i="4" s="1"/>
  <c r="D307" i="4"/>
  <c r="D308" i="4" s="1"/>
  <c r="D309" i="4" s="1"/>
  <c r="D310" i="4" s="1"/>
  <c r="D311" i="4" s="1"/>
  <c r="D312" i="4" s="1"/>
  <c r="D313" i="4" s="1"/>
  <c r="D263" i="4"/>
  <c r="D264" i="4" s="1"/>
  <c r="D265" i="4" s="1"/>
  <c r="D266" i="4" s="1"/>
  <c r="D267" i="4" s="1"/>
  <c r="D268" i="4" s="1"/>
  <c r="D269" i="4" s="1"/>
  <c r="K158" i="2" l="1"/>
  <c r="K157" i="2"/>
  <c r="K90" i="4" l="1"/>
  <c r="K91" i="4"/>
  <c r="K78" i="4"/>
  <c r="K77" i="4"/>
  <c r="T113" i="19" l="1"/>
  <c r="U113" i="19" s="1"/>
  <c r="U112" i="19"/>
  <c r="T103" i="19"/>
  <c r="U103" i="19" s="1"/>
  <c r="U102" i="19"/>
  <c r="T93" i="19"/>
  <c r="T94" i="19" s="1"/>
  <c r="T95" i="19" s="1"/>
  <c r="U92" i="19"/>
  <c r="T83" i="19"/>
  <c r="U83" i="19" s="1"/>
  <c r="U82" i="19"/>
  <c r="T73" i="19"/>
  <c r="T74" i="19" s="1"/>
  <c r="T75" i="19" s="1"/>
  <c r="U72" i="19"/>
  <c r="T63" i="19"/>
  <c r="T64" i="19" s="1"/>
  <c r="T65" i="19" s="1"/>
  <c r="U62" i="19"/>
  <c r="T53" i="19"/>
  <c r="U53" i="19" s="1"/>
  <c r="U52" i="19"/>
  <c r="T43" i="19"/>
  <c r="T44" i="19" s="1"/>
  <c r="T45" i="19" s="1"/>
  <c r="U42" i="19"/>
  <c r="T33" i="19"/>
  <c r="T34" i="19" s="1"/>
  <c r="T35" i="19" s="1"/>
  <c r="U32" i="19"/>
  <c r="T23" i="19"/>
  <c r="T24" i="19" s="1"/>
  <c r="T25" i="19" s="1"/>
  <c r="U22" i="19"/>
  <c r="U12" i="19"/>
  <c r="U2" i="19"/>
  <c r="T14" i="19"/>
  <c r="T15" i="19" s="1"/>
  <c r="U15" i="19" s="1"/>
  <c r="T13" i="19"/>
  <c r="U13" i="19" s="1"/>
  <c r="S12" i="19"/>
  <c r="W21" i="19" s="1"/>
  <c r="W11" i="19"/>
  <c r="W10" i="19"/>
  <c r="W9" i="19"/>
  <c r="W8" i="19"/>
  <c r="W7" i="19"/>
  <c r="W6" i="19"/>
  <c r="W5" i="19"/>
  <c r="W4" i="19"/>
  <c r="W3" i="19"/>
  <c r="T3" i="19"/>
  <c r="U3" i="19" s="1"/>
  <c r="W2" i="19"/>
  <c r="E50" i="33"/>
  <c r="E2" i="33"/>
  <c r="E3" i="33"/>
  <c r="E4" i="33"/>
  <c r="E5" i="33"/>
  <c r="E6" i="33"/>
  <c r="E7" i="33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6" i="33"/>
  <c r="E27" i="33"/>
  <c r="E28" i="33"/>
  <c r="E29" i="33"/>
  <c r="E30" i="33"/>
  <c r="E31" i="33"/>
  <c r="E32" i="33"/>
  <c r="E33" i="33"/>
  <c r="E34" i="33"/>
  <c r="E35" i="33"/>
  <c r="E36" i="33"/>
  <c r="E37" i="33"/>
  <c r="E38" i="33"/>
  <c r="E39" i="33"/>
  <c r="E40" i="33"/>
  <c r="E41" i="33"/>
  <c r="E42" i="33"/>
  <c r="E43" i="33"/>
  <c r="E44" i="33"/>
  <c r="E45" i="33"/>
  <c r="E46" i="33"/>
  <c r="E47" i="33"/>
  <c r="E48" i="33"/>
  <c r="E49" i="33"/>
  <c r="E25" i="33"/>
  <c r="AR37" i="5"/>
  <c r="AQ37" i="5"/>
  <c r="U71" i="3"/>
  <c r="O71" i="3"/>
  <c r="D24" i="1"/>
  <c r="D25" i="1"/>
  <c r="D29" i="1"/>
  <c r="D30" i="1"/>
  <c r="J30" i="1" s="1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71" i="3"/>
  <c r="N71" i="3"/>
  <c r="BI40" i="5"/>
  <c r="AK6" i="3"/>
  <c r="AG3" i="3"/>
  <c r="AF2" i="3"/>
  <c r="AE2" i="3"/>
  <c r="F2" i="23"/>
  <c r="F3" i="23"/>
  <c r="F4" i="23"/>
  <c r="F5" i="23"/>
  <c r="F6" i="23"/>
  <c r="F7" i="23"/>
  <c r="F8" i="23"/>
  <c r="F9" i="23"/>
  <c r="F10" i="23"/>
  <c r="F11" i="23"/>
  <c r="F12" i="23"/>
  <c r="U93" i="19" l="1"/>
  <c r="U63" i="19"/>
  <c r="S22" i="19"/>
  <c r="W23" i="19" s="1"/>
  <c r="U33" i="19"/>
  <c r="U73" i="19"/>
  <c r="T114" i="19"/>
  <c r="T115" i="19" s="1"/>
  <c r="U115" i="19" s="1"/>
  <c r="T104" i="19"/>
  <c r="T105" i="19" s="1"/>
  <c r="T106" i="19" s="1"/>
  <c r="T84" i="19"/>
  <c r="T85" i="19" s="1"/>
  <c r="T86" i="19" s="1"/>
  <c r="T54" i="19"/>
  <c r="T55" i="19" s="1"/>
  <c r="T56" i="19" s="1"/>
  <c r="U43" i="19"/>
  <c r="U23" i="19"/>
  <c r="T66" i="19"/>
  <c r="U65" i="19"/>
  <c r="T76" i="19"/>
  <c r="U75" i="19"/>
  <c r="T96" i="19"/>
  <c r="U95" i="19"/>
  <c r="U64" i="19"/>
  <c r="U74" i="19"/>
  <c r="U94" i="19"/>
  <c r="T46" i="19"/>
  <c r="U45" i="19"/>
  <c r="U44" i="19"/>
  <c r="T36" i="19"/>
  <c r="U35" i="19"/>
  <c r="U34" i="19"/>
  <c r="T26" i="19"/>
  <c r="U25" i="19"/>
  <c r="U24" i="19"/>
  <c r="U14" i="19"/>
  <c r="T4" i="19"/>
  <c r="T16" i="19"/>
  <c r="U16" i="19" s="1"/>
  <c r="W12" i="19"/>
  <c r="W14" i="19"/>
  <c r="W16" i="19"/>
  <c r="W18" i="19"/>
  <c r="W20" i="19"/>
  <c r="W13" i="19"/>
  <c r="W15" i="19"/>
  <c r="W17" i="19"/>
  <c r="W19" i="19"/>
  <c r="BB3" i="3"/>
  <c r="BB4" i="3"/>
  <c r="BB5" i="3"/>
  <c r="BB6" i="3"/>
  <c r="BB10" i="3"/>
  <c r="BB14" i="3"/>
  <c r="BB15" i="3"/>
  <c r="BB18" i="3"/>
  <c r="BB19" i="3"/>
  <c r="BB20" i="3"/>
  <c r="BB21" i="3"/>
  <c r="BB22" i="3"/>
  <c r="BB23" i="3"/>
  <c r="BB24" i="3"/>
  <c r="BB25" i="3"/>
  <c r="BB26" i="3"/>
  <c r="BB27" i="3"/>
  <c r="BB28" i="3"/>
  <c r="BB29" i="3"/>
  <c r="BB30" i="3"/>
  <c r="BB31" i="3"/>
  <c r="BB32" i="3"/>
  <c r="BB33" i="3"/>
  <c r="BB34" i="3"/>
  <c r="BB35" i="3"/>
  <c r="BB36" i="3"/>
  <c r="BB37" i="3"/>
  <c r="BB38" i="3"/>
  <c r="BB40" i="3"/>
  <c r="BB41" i="3"/>
  <c r="BB42" i="3"/>
  <c r="BB43" i="3"/>
  <c r="BB44" i="3"/>
  <c r="BB46" i="3"/>
  <c r="BB47" i="3"/>
  <c r="BB48" i="3"/>
  <c r="BB49" i="3"/>
  <c r="BB50" i="3"/>
  <c r="BB51" i="3"/>
  <c r="BB56" i="3"/>
  <c r="BB59" i="3"/>
  <c r="BB60" i="3"/>
  <c r="BB61" i="3"/>
  <c r="BB63" i="3"/>
  <c r="BB67" i="3"/>
  <c r="BB68" i="3"/>
  <c r="BB69" i="3"/>
  <c r="BB70" i="3"/>
  <c r="BB2" i="3"/>
  <c r="K2" i="1"/>
  <c r="I2" i="1" s="1"/>
  <c r="X5" i="32"/>
  <c r="X4" i="32"/>
  <c r="X33" i="32"/>
  <c r="P33" i="32"/>
  <c r="X32" i="32"/>
  <c r="P32" i="32"/>
  <c r="X31" i="32"/>
  <c r="P31" i="32"/>
  <c r="X30" i="32"/>
  <c r="P30" i="32"/>
  <c r="X29" i="32"/>
  <c r="P29" i="32"/>
  <c r="X28" i="32"/>
  <c r="P28" i="32"/>
  <c r="X27" i="32"/>
  <c r="P27" i="32"/>
  <c r="X26" i="32"/>
  <c r="P26" i="32"/>
  <c r="X25" i="32"/>
  <c r="P25" i="32"/>
  <c r="X24" i="32"/>
  <c r="P24" i="32"/>
  <c r="X23" i="32"/>
  <c r="P23" i="32"/>
  <c r="X22" i="32"/>
  <c r="P22" i="32"/>
  <c r="X21" i="32"/>
  <c r="P21" i="32"/>
  <c r="X20" i="32"/>
  <c r="P20" i="32"/>
  <c r="X19" i="32"/>
  <c r="P19" i="32"/>
  <c r="X18" i="32"/>
  <c r="P18" i="32"/>
  <c r="X17" i="32"/>
  <c r="P17" i="32"/>
  <c r="X16" i="32"/>
  <c r="P16" i="32"/>
  <c r="X15" i="32"/>
  <c r="P15" i="32"/>
  <c r="X14" i="32"/>
  <c r="P14" i="32"/>
  <c r="X13" i="32"/>
  <c r="P13" i="32"/>
  <c r="X12" i="32"/>
  <c r="P12" i="32"/>
  <c r="X11" i="32"/>
  <c r="P11" i="32"/>
  <c r="F11" i="32"/>
  <c r="F26" i="32" s="1"/>
  <c r="X10" i="32"/>
  <c r="P10" i="32"/>
  <c r="X9" i="32"/>
  <c r="P9" i="32"/>
  <c r="X8" i="32"/>
  <c r="P8" i="32"/>
  <c r="X7" i="32"/>
  <c r="P7" i="32"/>
  <c r="X6" i="32"/>
  <c r="P6" i="32"/>
  <c r="P5" i="32"/>
  <c r="K5" i="32"/>
  <c r="K6" i="32" s="1"/>
  <c r="AB4" i="32"/>
  <c r="P4" i="32"/>
  <c r="O4" i="32"/>
  <c r="F4" i="32"/>
  <c r="F19" i="32" s="1"/>
  <c r="E4" i="32"/>
  <c r="X213" i="30"/>
  <c r="P213" i="30"/>
  <c r="X212" i="30"/>
  <c r="P212" i="30"/>
  <c r="X211" i="30"/>
  <c r="P211" i="30"/>
  <c r="X210" i="30"/>
  <c r="P210" i="30"/>
  <c r="X209" i="30"/>
  <c r="P209" i="30"/>
  <c r="X208" i="30"/>
  <c r="P208" i="30"/>
  <c r="X207" i="30"/>
  <c r="P207" i="30"/>
  <c r="X206" i="30"/>
  <c r="P206" i="30"/>
  <c r="X205" i="30"/>
  <c r="P205" i="30"/>
  <c r="X204" i="30"/>
  <c r="P204" i="30"/>
  <c r="X203" i="30"/>
  <c r="P203" i="30"/>
  <c r="X202" i="30"/>
  <c r="P202" i="30"/>
  <c r="X201" i="30"/>
  <c r="P201" i="30"/>
  <c r="X200" i="30"/>
  <c r="P200" i="30"/>
  <c r="X199" i="30"/>
  <c r="P199" i="30"/>
  <c r="X198" i="30"/>
  <c r="P198" i="30"/>
  <c r="X197" i="30"/>
  <c r="P197" i="30"/>
  <c r="X196" i="30"/>
  <c r="P196" i="30"/>
  <c r="X195" i="30"/>
  <c r="P195" i="30"/>
  <c r="X194" i="30"/>
  <c r="P194" i="30"/>
  <c r="X193" i="30"/>
  <c r="P193" i="30"/>
  <c r="X192" i="30"/>
  <c r="P192" i="30"/>
  <c r="X191" i="30"/>
  <c r="P191" i="30"/>
  <c r="X190" i="30"/>
  <c r="P190" i="30"/>
  <c r="X189" i="30"/>
  <c r="P189" i="30"/>
  <c r="X188" i="30"/>
  <c r="P188" i="30"/>
  <c r="X187" i="30"/>
  <c r="P187" i="30"/>
  <c r="X186" i="30"/>
  <c r="P186" i="30"/>
  <c r="X185" i="30"/>
  <c r="P185" i="30"/>
  <c r="X184" i="30"/>
  <c r="P184" i="30"/>
  <c r="X183" i="30"/>
  <c r="P183" i="30"/>
  <c r="X182" i="30"/>
  <c r="P182" i="30"/>
  <c r="X181" i="30"/>
  <c r="P181" i="30"/>
  <c r="X180" i="30"/>
  <c r="P180" i="30"/>
  <c r="X179" i="30"/>
  <c r="P179" i="30"/>
  <c r="X178" i="30"/>
  <c r="P178" i="30"/>
  <c r="X177" i="30"/>
  <c r="P177" i="30"/>
  <c r="X176" i="30"/>
  <c r="P176" i="30"/>
  <c r="X175" i="30"/>
  <c r="P175" i="30"/>
  <c r="X174" i="30"/>
  <c r="P174" i="30"/>
  <c r="X173" i="30"/>
  <c r="P173" i="30"/>
  <c r="X172" i="30"/>
  <c r="P172" i="30"/>
  <c r="X171" i="30"/>
  <c r="P171" i="30"/>
  <c r="X170" i="30"/>
  <c r="P170" i="30"/>
  <c r="X169" i="30"/>
  <c r="P169" i="30"/>
  <c r="X168" i="30"/>
  <c r="P168" i="30"/>
  <c r="X167" i="30"/>
  <c r="P167" i="30"/>
  <c r="X166" i="30"/>
  <c r="P166" i="30"/>
  <c r="X165" i="30"/>
  <c r="P165" i="30"/>
  <c r="X164" i="30"/>
  <c r="P164" i="30"/>
  <c r="X163" i="30"/>
  <c r="P163" i="30"/>
  <c r="X162" i="30"/>
  <c r="P162" i="30"/>
  <c r="X161" i="30"/>
  <c r="P161" i="30"/>
  <c r="X160" i="30"/>
  <c r="P160" i="30"/>
  <c r="X159" i="30"/>
  <c r="P159" i="30"/>
  <c r="X158" i="30"/>
  <c r="P158" i="30"/>
  <c r="X157" i="30"/>
  <c r="P157" i="30"/>
  <c r="X156" i="30"/>
  <c r="P156" i="30"/>
  <c r="X155" i="30"/>
  <c r="P155" i="30"/>
  <c r="X154" i="30"/>
  <c r="P154" i="30"/>
  <c r="X153" i="30"/>
  <c r="P153" i="30"/>
  <c r="X152" i="30"/>
  <c r="P152" i="30"/>
  <c r="X151" i="30"/>
  <c r="P151" i="30"/>
  <c r="X150" i="30"/>
  <c r="P150" i="30"/>
  <c r="X149" i="30"/>
  <c r="P149" i="30"/>
  <c r="X148" i="30"/>
  <c r="P148" i="30"/>
  <c r="X147" i="30"/>
  <c r="P147" i="30"/>
  <c r="X146" i="30"/>
  <c r="P146" i="30"/>
  <c r="X145" i="30"/>
  <c r="P145" i="30"/>
  <c r="X144" i="30"/>
  <c r="P144" i="30"/>
  <c r="X143" i="30"/>
  <c r="P143" i="30"/>
  <c r="X142" i="30"/>
  <c r="P142" i="30"/>
  <c r="X141" i="30"/>
  <c r="P141" i="30"/>
  <c r="X140" i="30"/>
  <c r="P140" i="30"/>
  <c r="X139" i="30"/>
  <c r="P139" i="30"/>
  <c r="X138" i="30"/>
  <c r="P138" i="30"/>
  <c r="X137" i="30"/>
  <c r="P137" i="30"/>
  <c r="X136" i="30"/>
  <c r="P136" i="30"/>
  <c r="X135" i="30"/>
  <c r="P135" i="30"/>
  <c r="X134" i="30"/>
  <c r="P134" i="30"/>
  <c r="X133" i="30"/>
  <c r="P133" i="30"/>
  <c r="X132" i="30"/>
  <c r="P132" i="30"/>
  <c r="X131" i="30"/>
  <c r="P131" i="30"/>
  <c r="X130" i="30"/>
  <c r="P130" i="30"/>
  <c r="X129" i="30"/>
  <c r="P129" i="30"/>
  <c r="X128" i="30"/>
  <c r="P128" i="30"/>
  <c r="X127" i="30"/>
  <c r="P127" i="30"/>
  <c r="X126" i="30"/>
  <c r="P126" i="30"/>
  <c r="X125" i="30"/>
  <c r="P125" i="30"/>
  <c r="X124" i="30"/>
  <c r="P124" i="30"/>
  <c r="X123" i="30"/>
  <c r="P123" i="30"/>
  <c r="X122" i="30"/>
  <c r="P122" i="30"/>
  <c r="X121" i="30"/>
  <c r="P121" i="30"/>
  <c r="X120" i="30"/>
  <c r="P120" i="30"/>
  <c r="X119" i="30"/>
  <c r="P119" i="30"/>
  <c r="X118" i="30"/>
  <c r="P118" i="30"/>
  <c r="X117" i="30"/>
  <c r="P117" i="30"/>
  <c r="X116" i="30"/>
  <c r="P116" i="30"/>
  <c r="X115" i="30"/>
  <c r="P115" i="30"/>
  <c r="X114" i="30"/>
  <c r="P114" i="30"/>
  <c r="X113" i="30"/>
  <c r="P113" i="30"/>
  <c r="X112" i="30"/>
  <c r="P112" i="30"/>
  <c r="X111" i="30"/>
  <c r="P111" i="30"/>
  <c r="X110" i="30"/>
  <c r="P110" i="30"/>
  <c r="X109" i="30"/>
  <c r="P109" i="30"/>
  <c r="X108" i="30"/>
  <c r="P108" i="30"/>
  <c r="X107" i="30"/>
  <c r="P107" i="30"/>
  <c r="X106" i="30"/>
  <c r="P106" i="30"/>
  <c r="X105" i="30"/>
  <c r="P105" i="30"/>
  <c r="X104" i="30"/>
  <c r="P104" i="30"/>
  <c r="X103" i="30"/>
  <c r="P103" i="30"/>
  <c r="X102" i="30"/>
  <c r="P102" i="30"/>
  <c r="X101" i="30"/>
  <c r="P101" i="30"/>
  <c r="X100" i="30"/>
  <c r="P100" i="30"/>
  <c r="X99" i="30"/>
  <c r="P99" i="30"/>
  <c r="X98" i="30"/>
  <c r="P98" i="30"/>
  <c r="X97" i="30"/>
  <c r="P97" i="30"/>
  <c r="X96" i="30"/>
  <c r="P96" i="30"/>
  <c r="X95" i="30"/>
  <c r="P95" i="30"/>
  <c r="X94" i="30"/>
  <c r="P94" i="30"/>
  <c r="X93" i="30"/>
  <c r="P93" i="30"/>
  <c r="X92" i="30"/>
  <c r="P92" i="30"/>
  <c r="X91" i="30"/>
  <c r="P91" i="30"/>
  <c r="X90" i="30"/>
  <c r="P90" i="30"/>
  <c r="X89" i="30"/>
  <c r="P89" i="30"/>
  <c r="X88" i="30"/>
  <c r="P88" i="30"/>
  <c r="X87" i="30"/>
  <c r="P87" i="30"/>
  <c r="X86" i="30"/>
  <c r="P86" i="30"/>
  <c r="X85" i="30"/>
  <c r="P85" i="30"/>
  <c r="X84" i="30"/>
  <c r="P84" i="30"/>
  <c r="X83" i="30"/>
  <c r="P83" i="30"/>
  <c r="X82" i="30"/>
  <c r="P82" i="30"/>
  <c r="X81" i="30"/>
  <c r="P81" i="30"/>
  <c r="X80" i="30"/>
  <c r="P80" i="30"/>
  <c r="X79" i="30"/>
  <c r="P79" i="30"/>
  <c r="X78" i="30"/>
  <c r="P78" i="30"/>
  <c r="X77" i="30"/>
  <c r="P77" i="30"/>
  <c r="X76" i="30"/>
  <c r="P76" i="30"/>
  <c r="X75" i="30"/>
  <c r="P75" i="30"/>
  <c r="X74" i="30"/>
  <c r="P74" i="30"/>
  <c r="X73" i="30"/>
  <c r="P73" i="30"/>
  <c r="X72" i="30"/>
  <c r="P72" i="30"/>
  <c r="X71" i="30"/>
  <c r="P71" i="30"/>
  <c r="X70" i="30"/>
  <c r="P70" i="30"/>
  <c r="X69" i="30"/>
  <c r="P69" i="30"/>
  <c r="X68" i="30"/>
  <c r="P68" i="30"/>
  <c r="X67" i="30"/>
  <c r="P67" i="30"/>
  <c r="X66" i="30"/>
  <c r="P66" i="30"/>
  <c r="X65" i="30"/>
  <c r="P65" i="30"/>
  <c r="X64" i="30"/>
  <c r="P64" i="30"/>
  <c r="BU93" i="5"/>
  <c r="BV93" i="5"/>
  <c r="BW93" i="5"/>
  <c r="BX93" i="5"/>
  <c r="BY93" i="5"/>
  <c r="BU94" i="5"/>
  <c r="BV94" i="5"/>
  <c r="BW94" i="5"/>
  <c r="BX94" i="5"/>
  <c r="BY94" i="5"/>
  <c r="BY92" i="5"/>
  <c r="BX92" i="5"/>
  <c r="BW92" i="5"/>
  <c r="BV92" i="5"/>
  <c r="BU92" i="5"/>
  <c r="BQ89" i="5"/>
  <c r="BR89" i="5"/>
  <c r="BQ82" i="5"/>
  <c r="BR82" i="5"/>
  <c r="BQ83" i="5"/>
  <c r="BR83" i="5"/>
  <c r="BQ84" i="5"/>
  <c r="BR84" i="5"/>
  <c r="BQ85" i="5"/>
  <c r="BR85" i="5"/>
  <c r="BQ86" i="5"/>
  <c r="BR86" i="5"/>
  <c r="BQ87" i="5"/>
  <c r="BR87" i="5"/>
  <c r="BQ88" i="5"/>
  <c r="BR88" i="5"/>
  <c r="BQ58" i="5"/>
  <c r="BR58" i="5"/>
  <c r="BQ59" i="5"/>
  <c r="BR59" i="5"/>
  <c r="BQ60" i="5"/>
  <c r="BR60" i="5"/>
  <c r="BQ61" i="5"/>
  <c r="BR61" i="5"/>
  <c r="BQ62" i="5"/>
  <c r="BR62" i="5"/>
  <c r="BQ63" i="5"/>
  <c r="BR63" i="5"/>
  <c r="BQ64" i="5"/>
  <c r="BR64" i="5"/>
  <c r="BQ65" i="5"/>
  <c r="BR65" i="5"/>
  <c r="BQ66" i="5"/>
  <c r="BR66" i="5"/>
  <c r="BQ67" i="5"/>
  <c r="BR67" i="5"/>
  <c r="BQ68" i="5"/>
  <c r="BR68" i="5"/>
  <c r="BQ69" i="5"/>
  <c r="BR69" i="5"/>
  <c r="BQ70" i="5"/>
  <c r="BR70" i="5"/>
  <c r="BQ71" i="5"/>
  <c r="BR71" i="5"/>
  <c r="BQ72" i="5"/>
  <c r="BR72" i="5"/>
  <c r="BQ73" i="5"/>
  <c r="BR73" i="5"/>
  <c r="BQ74" i="5"/>
  <c r="BR74" i="5"/>
  <c r="BQ75" i="5"/>
  <c r="BR75" i="5"/>
  <c r="BQ76" i="5"/>
  <c r="BR76" i="5"/>
  <c r="BQ77" i="5"/>
  <c r="BR77" i="5"/>
  <c r="BQ78" i="5"/>
  <c r="BR78" i="5"/>
  <c r="BQ79" i="5"/>
  <c r="BR79" i="5"/>
  <c r="BQ81" i="5"/>
  <c r="BR81" i="5"/>
  <c r="BQ38" i="5"/>
  <c r="BR38" i="5"/>
  <c r="BQ39" i="5"/>
  <c r="BR39" i="5"/>
  <c r="BQ40" i="5"/>
  <c r="BR40" i="5"/>
  <c r="BQ41" i="5"/>
  <c r="BR41" i="5"/>
  <c r="BQ42" i="5"/>
  <c r="BR42" i="5"/>
  <c r="BQ43" i="5"/>
  <c r="BR43" i="5"/>
  <c r="BQ44" i="5"/>
  <c r="BR44" i="5"/>
  <c r="BQ45" i="5"/>
  <c r="BR45" i="5"/>
  <c r="BQ46" i="5"/>
  <c r="BR46" i="5"/>
  <c r="BQ47" i="5"/>
  <c r="BR47" i="5"/>
  <c r="BQ48" i="5"/>
  <c r="BR48" i="5"/>
  <c r="BQ49" i="5"/>
  <c r="BR49" i="5"/>
  <c r="BQ50" i="5"/>
  <c r="BR50" i="5"/>
  <c r="BQ51" i="5"/>
  <c r="BR51" i="5"/>
  <c r="BQ52" i="5"/>
  <c r="BR52" i="5"/>
  <c r="BQ53" i="5"/>
  <c r="BR53" i="5"/>
  <c r="BQ54" i="5"/>
  <c r="BR54" i="5"/>
  <c r="BQ55" i="5"/>
  <c r="BR55" i="5"/>
  <c r="BQ56" i="5"/>
  <c r="BR56" i="5"/>
  <c r="BQ57" i="5"/>
  <c r="BR57" i="5"/>
  <c r="BR37" i="5"/>
  <c r="BQ37" i="5"/>
  <c r="BQ5" i="5"/>
  <c r="BR5" i="5"/>
  <c r="BQ6" i="5"/>
  <c r="BR6" i="5"/>
  <c r="BQ7" i="5"/>
  <c r="BR7" i="5"/>
  <c r="BQ8" i="5"/>
  <c r="BR8" i="5"/>
  <c r="BQ9" i="5"/>
  <c r="BR9" i="5"/>
  <c r="BQ10" i="5"/>
  <c r="BR10" i="5"/>
  <c r="BQ11" i="5"/>
  <c r="BR11" i="5"/>
  <c r="BQ12" i="5"/>
  <c r="BR12" i="5"/>
  <c r="BQ13" i="5"/>
  <c r="BR13" i="5"/>
  <c r="BQ14" i="5"/>
  <c r="BR14" i="5"/>
  <c r="BQ15" i="5"/>
  <c r="BR15" i="5"/>
  <c r="BQ16" i="5"/>
  <c r="BR16" i="5"/>
  <c r="BQ17" i="5"/>
  <c r="BR17" i="5"/>
  <c r="BQ18" i="5"/>
  <c r="BR18" i="5"/>
  <c r="BQ19" i="5"/>
  <c r="BR19" i="5"/>
  <c r="BQ20" i="5"/>
  <c r="BR20" i="5"/>
  <c r="BQ21" i="5"/>
  <c r="BR21" i="5"/>
  <c r="BQ22" i="5"/>
  <c r="BR22" i="5"/>
  <c r="BQ23" i="5"/>
  <c r="BR23" i="5"/>
  <c r="BQ24" i="5"/>
  <c r="BR24" i="5"/>
  <c r="BQ25" i="5"/>
  <c r="BR25" i="5"/>
  <c r="BQ26" i="5"/>
  <c r="BR26" i="5"/>
  <c r="BQ27" i="5"/>
  <c r="BR27" i="5"/>
  <c r="BQ28" i="5"/>
  <c r="BR28" i="5"/>
  <c r="BQ29" i="5"/>
  <c r="BR29" i="5"/>
  <c r="BQ30" i="5"/>
  <c r="BR30" i="5"/>
  <c r="BQ31" i="5"/>
  <c r="BR31" i="5"/>
  <c r="BQ32" i="5"/>
  <c r="BR32" i="5"/>
  <c r="BQ33" i="5"/>
  <c r="BR33" i="5"/>
  <c r="BQ34" i="5"/>
  <c r="BR34" i="5"/>
  <c r="BR4" i="5"/>
  <c r="BQ4" i="5"/>
  <c r="BO82" i="5"/>
  <c r="BP82" i="5"/>
  <c r="BO83" i="5"/>
  <c r="BP83" i="5"/>
  <c r="BO84" i="5"/>
  <c r="BP84" i="5"/>
  <c r="BO85" i="5"/>
  <c r="BP85" i="5"/>
  <c r="BO86" i="5"/>
  <c r="BP86" i="5"/>
  <c r="BO87" i="5"/>
  <c r="BP87" i="5"/>
  <c r="BO88" i="5"/>
  <c r="BP88" i="5"/>
  <c r="BO89" i="5"/>
  <c r="BP89" i="5"/>
  <c r="BP81" i="5"/>
  <c r="BO81" i="5"/>
  <c r="BO70" i="5"/>
  <c r="BP70" i="5"/>
  <c r="BO71" i="5"/>
  <c r="BP71" i="5"/>
  <c r="BO72" i="5"/>
  <c r="BP72" i="5"/>
  <c r="BO73" i="5"/>
  <c r="BP73" i="5"/>
  <c r="BO74" i="5"/>
  <c r="BP74" i="5"/>
  <c r="BO75" i="5"/>
  <c r="BP75" i="5"/>
  <c r="BO76" i="5"/>
  <c r="BP76" i="5"/>
  <c r="BO77" i="5"/>
  <c r="BP77" i="5"/>
  <c r="BO78" i="5"/>
  <c r="BP78" i="5"/>
  <c r="BO79" i="5"/>
  <c r="BP79" i="5"/>
  <c r="BO38" i="5"/>
  <c r="BP38" i="5"/>
  <c r="BO39" i="5"/>
  <c r="BP39" i="5"/>
  <c r="BO40" i="5"/>
  <c r="BP40" i="5"/>
  <c r="BO41" i="5"/>
  <c r="BP41" i="5"/>
  <c r="BO42" i="5"/>
  <c r="BP42" i="5"/>
  <c r="BO43" i="5"/>
  <c r="BP43" i="5"/>
  <c r="BO44" i="5"/>
  <c r="BP44" i="5"/>
  <c r="BO45" i="5"/>
  <c r="BP45" i="5"/>
  <c r="BO46" i="5"/>
  <c r="BP46" i="5"/>
  <c r="BO47" i="5"/>
  <c r="BP47" i="5"/>
  <c r="BO48" i="5"/>
  <c r="BP48" i="5"/>
  <c r="BO49" i="5"/>
  <c r="BP49" i="5"/>
  <c r="BO50" i="5"/>
  <c r="BP50" i="5"/>
  <c r="BO51" i="5"/>
  <c r="BP51" i="5"/>
  <c r="BO52" i="5"/>
  <c r="BP52" i="5"/>
  <c r="BO53" i="5"/>
  <c r="BP53" i="5"/>
  <c r="BO54" i="5"/>
  <c r="BP54" i="5"/>
  <c r="BO55" i="5"/>
  <c r="BP55" i="5"/>
  <c r="BO56" i="5"/>
  <c r="BP56" i="5"/>
  <c r="BO57" i="5"/>
  <c r="BP57" i="5"/>
  <c r="BO58" i="5"/>
  <c r="BP58" i="5"/>
  <c r="BO59" i="5"/>
  <c r="BP59" i="5"/>
  <c r="BO60" i="5"/>
  <c r="BP60" i="5"/>
  <c r="BO61" i="5"/>
  <c r="BP61" i="5"/>
  <c r="BO62" i="5"/>
  <c r="BP62" i="5"/>
  <c r="BO63" i="5"/>
  <c r="BP63" i="5"/>
  <c r="BO64" i="5"/>
  <c r="BP64" i="5"/>
  <c r="BO65" i="5"/>
  <c r="BP65" i="5"/>
  <c r="BO66" i="5"/>
  <c r="BP66" i="5"/>
  <c r="BO67" i="5"/>
  <c r="BP67" i="5"/>
  <c r="BO68" i="5"/>
  <c r="BP68" i="5"/>
  <c r="BO69" i="5"/>
  <c r="BP69" i="5"/>
  <c r="BP37" i="5"/>
  <c r="BO37" i="5"/>
  <c r="BP34" i="5"/>
  <c r="BP5" i="5"/>
  <c r="BP6" i="5"/>
  <c r="BP7" i="5"/>
  <c r="BP8" i="5"/>
  <c r="BP9" i="5"/>
  <c r="BP10" i="5"/>
  <c r="BP11" i="5"/>
  <c r="BP12" i="5"/>
  <c r="BP13" i="5"/>
  <c r="BP14" i="5"/>
  <c r="BP15" i="5"/>
  <c r="BP16" i="5"/>
  <c r="BP17" i="5"/>
  <c r="BP18" i="5"/>
  <c r="BP19" i="5"/>
  <c r="BP20" i="5"/>
  <c r="BP21" i="5"/>
  <c r="BP22" i="5"/>
  <c r="BP23" i="5"/>
  <c r="BP24" i="5"/>
  <c r="BP25" i="5"/>
  <c r="BP26" i="5"/>
  <c r="BP27" i="5"/>
  <c r="BP28" i="5"/>
  <c r="BP29" i="5"/>
  <c r="BP30" i="5"/>
  <c r="BP31" i="5"/>
  <c r="BP32" i="5"/>
  <c r="BP33" i="5"/>
  <c r="BP4" i="5"/>
  <c r="BO5" i="5"/>
  <c r="BO6" i="5"/>
  <c r="BO7" i="5"/>
  <c r="BO8" i="5"/>
  <c r="BO9" i="5"/>
  <c r="BO10" i="5"/>
  <c r="BO11" i="5"/>
  <c r="BO12" i="5"/>
  <c r="BO13" i="5"/>
  <c r="BO14" i="5"/>
  <c r="BO15" i="5"/>
  <c r="BO16" i="5"/>
  <c r="BO17" i="5"/>
  <c r="BO18" i="5"/>
  <c r="BO19" i="5"/>
  <c r="BO20" i="5"/>
  <c r="BO21" i="5"/>
  <c r="BO22" i="5"/>
  <c r="BO23" i="5"/>
  <c r="BO24" i="5"/>
  <c r="BO25" i="5"/>
  <c r="BO26" i="5"/>
  <c r="BO27" i="5"/>
  <c r="BO28" i="5"/>
  <c r="BO29" i="5"/>
  <c r="BO30" i="5"/>
  <c r="BO31" i="5"/>
  <c r="BO32" i="5"/>
  <c r="BO33" i="5"/>
  <c r="BO34" i="5"/>
  <c r="BO4" i="5"/>
  <c r="BO93" i="5"/>
  <c r="BP93" i="5"/>
  <c r="BQ93" i="5"/>
  <c r="BR93" i="5"/>
  <c r="BS93" i="5"/>
  <c r="BO94" i="5"/>
  <c r="BP94" i="5"/>
  <c r="BQ94" i="5"/>
  <c r="BR94" i="5"/>
  <c r="BS94" i="5"/>
  <c r="BS92" i="5"/>
  <c r="BR92" i="5"/>
  <c r="BO92" i="5"/>
  <c r="BP92" i="5"/>
  <c r="BQ92" i="5"/>
  <c r="D26" i="30"/>
  <c r="X63" i="30"/>
  <c r="P63" i="30"/>
  <c r="X62" i="30"/>
  <c r="P62" i="30"/>
  <c r="X61" i="30"/>
  <c r="P61" i="30"/>
  <c r="X60" i="30"/>
  <c r="P60" i="30"/>
  <c r="X59" i="30"/>
  <c r="P59" i="30"/>
  <c r="X58" i="30"/>
  <c r="P58" i="30"/>
  <c r="X57" i="30"/>
  <c r="P57" i="30"/>
  <c r="X56" i="30"/>
  <c r="P56" i="30"/>
  <c r="X55" i="30"/>
  <c r="P55" i="30"/>
  <c r="X54" i="30"/>
  <c r="P54" i="30"/>
  <c r="X53" i="30"/>
  <c r="P53" i="30"/>
  <c r="X52" i="30"/>
  <c r="P52" i="30"/>
  <c r="X51" i="30"/>
  <c r="P51" i="30"/>
  <c r="X50" i="30"/>
  <c r="P50" i="30"/>
  <c r="X49" i="30"/>
  <c r="P49" i="30"/>
  <c r="X48" i="30"/>
  <c r="P48" i="30"/>
  <c r="X47" i="30"/>
  <c r="P47" i="30"/>
  <c r="X46" i="30"/>
  <c r="P46" i="30"/>
  <c r="X45" i="30"/>
  <c r="P45" i="30"/>
  <c r="X44" i="30"/>
  <c r="P44" i="30"/>
  <c r="X43" i="30"/>
  <c r="P43" i="30"/>
  <c r="X42" i="30"/>
  <c r="P42" i="30"/>
  <c r="X41" i="30"/>
  <c r="P41" i="30"/>
  <c r="F41" i="30"/>
  <c r="J41" i="30" s="1"/>
  <c r="X40" i="30"/>
  <c r="P40" i="30"/>
  <c r="X39" i="30"/>
  <c r="P39" i="30"/>
  <c r="X38" i="30"/>
  <c r="P38" i="30"/>
  <c r="X37" i="30"/>
  <c r="P37" i="30"/>
  <c r="X36" i="30"/>
  <c r="P36" i="30"/>
  <c r="X35" i="30"/>
  <c r="P35" i="30"/>
  <c r="K35" i="30"/>
  <c r="AB35" i="30" s="1"/>
  <c r="AB34" i="30"/>
  <c r="X34" i="30"/>
  <c r="P34" i="30"/>
  <c r="O34" i="30"/>
  <c r="F34" i="30"/>
  <c r="F49" i="30" s="1"/>
  <c r="F64" i="30" s="1"/>
  <c r="E34" i="30"/>
  <c r="AK14" i="3"/>
  <c r="Z32" i="31"/>
  <c r="V32" i="31"/>
  <c r="N32" i="31"/>
  <c r="M32" i="31"/>
  <c r="Z31" i="31"/>
  <c r="V31" i="31"/>
  <c r="N31" i="31"/>
  <c r="M31" i="31"/>
  <c r="Z30" i="31"/>
  <c r="V30" i="31"/>
  <c r="N30" i="31"/>
  <c r="M30" i="31"/>
  <c r="Z29" i="31"/>
  <c r="V29" i="31"/>
  <c r="N29" i="31"/>
  <c r="M29" i="31"/>
  <c r="Z28" i="31"/>
  <c r="V28" i="31"/>
  <c r="N28" i="31"/>
  <c r="M28" i="31"/>
  <c r="Z27" i="31"/>
  <c r="V27" i="31"/>
  <c r="N27" i="31"/>
  <c r="M27" i="31"/>
  <c r="Z26" i="31"/>
  <c r="V26" i="31"/>
  <c r="N26" i="31"/>
  <c r="M26" i="31"/>
  <c r="Z25" i="31"/>
  <c r="V25" i="31"/>
  <c r="N25" i="31"/>
  <c r="M25" i="31"/>
  <c r="Z24" i="31"/>
  <c r="V24" i="31"/>
  <c r="N24" i="31"/>
  <c r="M24" i="31"/>
  <c r="Z23" i="31"/>
  <c r="V23" i="31"/>
  <c r="N23" i="31"/>
  <c r="M23" i="31"/>
  <c r="Z22" i="31"/>
  <c r="V22" i="31"/>
  <c r="N22" i="31"/>
  <c r="M22" i="31"/>
  <c r="Z21" i="31"/>
  <c r="V21" i="31"/>
  <c r="N21" i="31"/>
  <c r="M21" i="31"/>
  <c r="Z20" i="31"/>
  <c r="V20" i="31"/>
  <c r="N20" i="31"/>
  <c r="M20" i="31"/>
  <c r="Z19" i="31"/>
  <c r="V19" i="31"/>
  <c r="N19" i="31"/>
  <c r="M19" i="31"/>
  <c r="Z18" i="31"/>
  <c r="V18" i="31"/>
  <c r="N18" i="31"/>
  <c r="M18" i="31"/>
  <c r="V17" i="31"/>
  <c r="N17" i="31"/>
  <c r="V16" i="31"/>
  <c r="N16" i="31"/>
  <c r="V15" i="31"/>
  <c r="N15" i="31"/>
  <c r="V14" i="31"/>
  <c r="N14" i="31"/>
  <c r="V13" i="31"/>
  <c r="N13" i="31"/>
  <c r="V12" i="31"/>
  <c r="N12" i="31"/>
  <c r="V11" i="31"/>
  <c r="N11" i="31"/>
  <c r="V10" i="31"/>
  <c r="N10" i="31"/>
  <c r="V9" i="31"/>
  <c r="N9" i="31"/>
  <c r="V8" i="31"/>
  <c r="N8" i="31"/>
  <c r="V7" i="31"/>
  <c r="N7" i="31"/>
  <c r="V6" i="31"/>
  <c r="N6" i="31"/>
  <c r="V5" i="31"/>
  <c r="N5" i="31"/>
  <c r="V4" i="31"/>
  <c r="N4" i="31"/>
  <c r="M4" i="31"/>
  <c r="Z3" i="31"/>
  <c r="V3" i="31"/>
  <c r="N3" i="31"/>
  <c r="M3" i="31"/>
  <c r="I4" i="31"/>
  <c r="Z4" i="31" s="1"/>
  <c r="Z33" i="31"/>
  <c r="V33" i="31"/>
  <c r="N33" i="31"/>
  <c r="M33" i="31"/>
  <c r="E10" i="31"/>
  <c r="H10" i="31" s="1"/>
  <c r="E3" i="31"/>
  <c r="E4" i="31" s="1"/>
  <c r="D3" i="31"/>
  <c r="R4" i="8"/>
  <c r="R3" i="8"/>
  <c r="R2" i="8"/>
  <c r="U4" i="9"/>
  <c r="W4" i="10"/>
  <c r="O4" i="29"/>
  <c r="O4" i="30"/>
  <c r="N4" i="26"/>
  <c r="E4" i="26"/>
  <c r="E19" i="26" s="1"/>
  <c r="I19" i="26" s="1"/>
  <c r="E12" i="26"/>
  <c r="E13" i="26" s="1"/>
  <c r="E11" i="26"/>
  <c r="F11" i="30"/>
  <c r="F12" i="30" s="1"/>
  <c r="J12" i="30" s="1"/>
  <c r="F4" i="30"/>
  <c r="F5" i="30" s="1"/>
  <c r="J5" i="30" s="1"/>
  <c r="G11" i="29"/>
  <c r="G12" i="29" s="1"/>
  <c r="G13" i="29" s="1"/>
  <c r="G14" i="29" s="1"/>
  <c r="G15" i="29" s="1"/>
  <c r="G16" i="29" s="1"/>
  <c r="G17" i="29" s="1"/>
  <c r="G18" i="29" s="1"/>
  <c r="G4" i="29"/>
  <c r="G5" i="29" s="1"/>
  <c r="G6" i="29" s="1"/>
  <c r="G7" i="29" s="1"/>
  <c r="G8" i="29" s="1"/>
  <c r="G9" i="29" s="1"/>
  <c r="G10" i="29" s="1"/>
  <c r="N4" i="10"/>
  <c r="N11" i="10"/>
  <c r="N12" i="10" s="1"/>
  <c r="N13" i="10" s="1"/>
  <c r="N14" i="10" s="1"/>
  <c r="N15" i="10" s="1"/>
  <c r="N16" i="10" s="1"/>
  <c r="N17" i="10" s="1"/>
  <c r="N18" i="10" s="1"/>
  <c r="N5" i="10"/>
  <c r="N6" i="10" s="1"/>
  <c r="N7" i="10" s="1"/>
  <c r="N8" i="10" s="1"/>
  <c r="N9" i="10" s="1"/>
  <c r="N10" i="10" s="1"/>
  <c r="N221" i="10"/>
  <c r="N222" i="10" s="1"/>
  <c r="N223" i="10" s="1"/>
  <c r="N224" i="10" s="1"/>
  <c r="N225" i="10" s="1"/>
  <c r="N226" i="10" s="1"/>
  <c r="N227" i="10" s="1"/>
  <c r="N228" i="10" s="1"/>
  <c r="N214" i="10"/>
  <c r="N215" i="10" s="1"/>
  <c r="N216" i="10" s="1"/>
  <c r="N217" i="10" s="1"/>
  <c r="N218" i="10" s="1"/>
  <c r="N219" i="10" s="1"/>
  <c r="N220" i="10" s="1"/>
  <c r="L11" i="9"/>
  <c r="L12" i="9" s="1"/>
  <c r="L4" i="9"/>
  <c r="L5" i="9" s="1"/>
  <c r="L6" i="9" s="1"/>
  <c r="I9" i="8"/>
  <c r="I2" i="8"/>
  <c r="D191" i="29"/>
  <c r="D190" i="29"/>
  <c r="D189" i="29"/>
  <c r="D188" i="29"/>
  <c r="D187" i="29"/>
  <c r="D186" i="29"/>
  <c r="D185" i="29"/>
  <c r="D184" i="29"/>
  <c r="D183" i="29"/>
  <c r="D182" i="29"/>
  <c r="D181" i="29"/>
  <c r="D180" i="29"/>
  <c r="D179" i="29"/>
  <c r="D178" i="29"/>
  <c r="D177" i="29"/>
  <c r="D176" i="29"/>
  <c r="D175" i="29"/>
  <c r="D174" i="29"/>
  <c r="D173" i="29"/>
  <c r="D172" i="29"/>
  <c r="D171" i="29"/>
  <c r="D170" i="29"/>
  <c r="D169" i="29"/>
  <c r="D168" i="29"/>
  <c r="D167" i="29"/>
  <c r="D166" i="29"/>
  <c r="D165" i="29"/>
  <c r="D164" i="29"/>
  <c r="D163" i="29"/>
  <c r="D162" i="29"/>
  <c r="D161" i="29"/>
  <c r="D160" i="29"/>
  <c r="D159" i="29"/>
  <c r="D158" i="29"/>
  <c r="D157" i="29"/>
  <c r="D156" i="29"/>
  <c r="D155" i="29"/>
  <c r="D154" i="29"/>
  <c r="D153" i="29"/>
  <c r="D152" i="29"/>
  <c r="D151" i="29"/>
  <c r="D150" i="29"/>
  <c r="D149" i="29"/>
  <c r="D148" i="29"/>
  <c r="D147" i="29"/>
  <c r="D146" i="29"/>
  <c r="D145" i="29"/>
  <c r="D144" i="29"/>
  <c r="D143" i="29"/>
  <c r="D142" i="29"/>
  <c r="D141" i="29"/>
  <c r="D140" i="29"/>
  <c r="D139" i="29"/>
  <c r="D138" i="29"/>
  <c r="D137" i="29"/>
  <c r="D136" i="29"/>
  <c r="D135" i="29"/>
  <c r="D134" i="29"/>
  <c r="D133" i="29"/>
  <c r="D132" i="29"/>
  <c r="D131" i="29"/>
  <c r="D130" i="29"/>
  <c r="D129" i="29"/>
  <c r="D128" i="29"/>
  <c r="D127" i="29"/>
  <c r="D126" i="29"/>
  <c r="D125" i="29"/>
  <c r="D124" i="29"/>
  <c r="D123" i="29"/>
  <c r="D122" i="29"/>
  <c r="D121" i="29"/>
  <c r="D120" i="29"/>
  <c r="D119" i="29"/>
  <c r="D118" i="29"/>
  <c r="D117" i="29"/>
  <c r="D116" i="29"/>
  <c r="D115" i="29"/>
  <c r="D114" i="29"/>
  <c r="D113" i="29"/>
  <c r="D112" i="29"/>
  <c r="D111" i="29"/>
  <c r="D110" i="29"/>
  <c r="D109" i="29"/>
  <c r="D108" i="29"/>
  <c r="D107" i="29"/>
  <c r="D106" i="29"/>
  <c r="D105" i="29"/>
  <c r="D104" i="29"/>
  <c r="D103" i="29"/>
  <c r="D102" i="29"/>
  <c r="D101" i="29"/>
  <c r="D100" i="29"/>
  <c r="D99" i="29"/>
  <c r="D98" i="29"/>
  <c r="D97" i="29"/>
  <c r="D96" i="29"/>
  <c r="D95" i="29"/>
  <c r="D94" i="29"/>
  <c r="D93" i="29"/>
  <c r="D92" i="29"/>
  <c r="D91" i="29"/>
  <c r="D90" i="29"/>
  <c r="D89" i="29"/>
  <c r="D88" i="29"/>
  <c r="D87" i="29"/>
  <c r="D86" i="29"/>
  <c r="D85" i="29"/>
  <c r="D84" i="29"/>
  <c r="D83" i="29"/>
  <c r="D82" i="29"/>
  <c r="D81" i="29"/>
  <c r="D80" i="29"/>
  <c r="D79" i="29"/>
  <c r="D78" i="29"/>
  <c r="D77" i="29"/>
  <c r="D76" i="29"/>
  <c r="D75" i="29"/>
  <c r="D74" i="29"/>
  <c r="D73" i="29"/>
  <c r="D72" i="29"/>
  <c r="D71" i="29"/>
  <c r="D70" i="29"/>
  <c r="D69" i="29"/>
  <c r="D68" i="29"/>
  <c r="D67" i="29"/>
  <c r="D66" i="29"/>
  <c r="D65" i="29"/>
  <c r="D64" i="29"/>
  <c r="D63" i="29"/>
  <c r="D62" i="29"/>
  <c r="D61" i="29"/>
  <c r="D60" i="29"/>
  <c r="D59" i="29"/>
  <c r="D58" i="29"/>
  <c r="D57" i="29"/>
  <c r="D56" i="29"/>
  <c r="D55" i="29"/>
  <c r="D54" i="29"/>
  <c r="D53" i="29"/>
  <c r="D52" i="29"/>
  <c r="D51" i="29"/>
  <c r="D50" i="29"/>
  <c r="D49" i="29"/>
  <c r="D48" i="29"/>
  <c r="D47" i="29"/>
  <c r="D46" i="29"/>
  <c r="D45" i="29"/>
  <c r="D44" i="29"/>
  <c r="D43" i="29"/>
  <c r="D42" i="29"/>
  <c r="D41" i="29"/>
  <c r="D40" i="29"/>
  <c r="D39" i="29"/>
  <c r="D38" i="29"/>
  <c r="D37" i="29"/>
  <c r="D36" i="29"/>
  <c r="D35" i="29"/>
  <c r="D34" i="29"/>
  <c r="D33" i="29"/>
  <c r="D32" i="29"/>
  <c r="D31" i="29"/>
  <c r="D30" i="29"/>
  <c r="D29" i="29"/>
  <c r="D28" i="29"/>
  <c r="D27" i="29"/>
  <c r="D26" i="29"/>
  <c r="D25" i="29"/>
  <c r="D24" i="29"/>
  <c r="D23" i="29"/>
  <c r="D22" i="29"/>
  <c r="D21" i="29"/>
  <c r="D20" i="29"/>
  <c r="D19" i="29"/>
  <c r="D18" i="29"/>
  <c r="O34" i="26"/>
  <c r="W34" i="26"/>
  <c r="O35" i="26"/>
  <c r="W35" i="26"/>
  <c r="O36" i="26"/>
  <c r="W36" i="26"/>
  <c r="O37" i="26"/>
  <c r="W37" i="26"/>
  <c r="O38" i="26"/>
  <c r="W38" i="26"/>
  <c r="O39" i="26"/>
  <c r="W39" i="26"/>
  <c r="O40" i="26"/>
  <c r="W40" i="26"/>
  <c r="O41" i="26"/>
  <c r="W41" i="26"/>
  <c r="O42" i="26"/>
  <c r="W42" i="26"/>
  <c r="O43" i="26"/>
  <c r="W43" i="26"/>
  <c r="O44" i="26"/>
  <c r="W44" i="26"/>
  <c r="O45" i="26"/>
  <c r="W45" i="26"/>
  <c r="O46" i="26"/>
  <c r="W46" i="26"/>
  <c r="O47" i="26"/>
  <c r="W47" i="26"/>
  <c r="O48" i="26"/>
  <c r="W48" i="26"/>
  <c r="O49" i="26"/>
  <c r="W49" i="26"/>
  <c r="O50" i="26"/>
  <c r="W50" i="26"/>
  <c r="O51" i="26"/>
  <c r="W51" i="26"/>
  <c r="O52" i="26"/>
  <c r="W52" i="26"/>
  <c r="O53" i="26"/>
  <c r="W53" i="26"/>
  <c r="O54" i="26"/>
  <c r="W54" i="26"/>
  <c r="O55" i="26"/>
  <c r="W55" i="26"/>
  <c r="O56" i="26"/>
  <c r="W56" i="26"/>
  <c r="O57" i="26"/>
  <c r="W57" i="26"/>
  <c r="O58" i="26"/>
  <c r="W58" i="26"/>
  <c r="O59" i="26"/>
  <c r="W59" i="26"/>
  <c r="O60" i="26"/>
  <c r="W60" i="26"/>
  <c r="O61" i="26"/>
  <c r="W61" i="26"/>
  <c r="O62" i="26"/>
  <c r="W62" i="26"/>
  <c r="O63" i="26"/>
  <c r="W63" i="26"/>
  <c r="O64" i="26"/>
  <c r="W64" i="26"/>
  <c r="O65" i="26"/>
  <c r="W65" i="26"/>
  <c r="O66" i="26"/>
  <c r="W66" i="26"/>
  <c r="O67" i="26"/>
  <c r="W67" i="26"/>
  <c r="O68" i="26"/>
  <c r="W68" i="26"/>
  <c r="O69" i="26"/>
  <c r="W69" i="26"/>
  <c r="O70" i="26"/>
  <c r="W70" i="26"/>
  <c r="O71" i="26"/>
  <c r="W71" i="26"/>
  <c r="O72" i="26"/>
  <c r="W72" i="26"/>
  <c r="O73" i="26"/>
  <c r="W73" i="26"/>
  <c r="O74" i="26"/>
  <c r="W74" i="26"/>
  <c r="O75" i="26"/>
  <c r="W75" i="26"/>
  <c r="O76" i="26"/>
  <c r="W76" i="26"/>
  <c r="O77" i="26"/>
  <c r="W77" i="26"/>
  <c r="O78" i="26"/>
  <c r="W78" i="26"/>
  <c r="O79" i="26"/>
  <c r="W79" i="26"/>
  <c r="O80" i="26"/>
  <c r="W80" i="26"/>
  <c r="O81" i="26"/>
  <c r="W81" i="26"/>
  <c r="O82" i="26"/>
  <c r="W82" i="26"/>
  <c r="O83" i="26"/>
  <c r="W83" i="26"/>
  <c r="O84" i="26"/>
  <c r="W84" i="26"/>
  <c r="O85" i="26"/>
  <c r="W85" i="26"/>
  <c r="O86" i="26"/>
  <c r="W86" i="26"/>
  <c r="O87" i="26"/>
  <c r="W87" i="26"/>
  <c r="O88" i="26"/>
  <c r="W88" i="26"/>
  <c r="O89" i="26"/>
  <c r="W89" i="26"/>
  <c r="O90" i="26"/>
  <c r="W90" i="26"/>
  <c r="O91" i="26"/>
  <c r="W91" i="26"/>
  <c r="O92" i="26"/>
  <c r="W92" i="26"/>
  <c r="O93" i="26"/>
  <c r="W93" i="26"/>
  <c r="O94" i="26"/>
  <c r="W94" i="26"/>
  <c r="O95" i="26"/>
  <c r="W95" i="26"/>
  <c r="O96" i="26"/>
  <c r="W96" i="26"/>
  <c r="O97" i="26"/>
  <c r="W97" i="26"/>
  <c r="O98" i="26"/>
  <c r="W98" i="26"/>
  <c r="O99" i="26"/>
  <c r="W99" i="26"/>
  <c r="O100" i="26"/>
  <c r="W100" i="26"/>
  <c r="O101" i="26"/>
  <c r="W101" i="26"/>
  <c r="O102" i="26"/>
  <c r="W102" i="26"/>
  <c r="O103" i="26"/>
  <c r="W103" i="26"/>
  <c r="O104" i="26"/>
  <c r="W104" i="26"/>
  <c r="O105" i="26"/>
  <c r="W105" i="26"/>
  <c r="O106" i="26"/>
  <c r="W106" i="26"/>
  <c r="O107" i="26"/>
  <c r="W107" i="26"/>
  <c r="O108" i="26"/>
  <c r="W108" i="26"/>
  <c r="O109" i="26"/>
  <c r="W109" i="26"/>
  <c r="O110" i="26"/>
  <c r="W110" i="26"/>
  <c r="O111" i="26"/>
  <c r="W111" i="26"/>
  <c r="O112" i="26"/>
  <c r="W112" i="26"/>
  <c r="O113" i="26"/>
  <c r="W113" i="26"/>
  <c r="O114" i="26"/>
  <c r="W114" i="26"/>
  <c r="O115" i="26"/>
  <c r="W115" i="26"/>
  <c r="O116" i="26"/>
  <c r="W116" i="26"/>
  <c r="O117" i="26"/>
  <c r="W117" i="26"/>
  <c r="O118" i="26"/>
  <c r="W118" i="26"/>
  <c r="O119" i="26"/>
  <c r="W119" i="26"/>
  <c r="O120" i="26"/>
  <c r="W120" i="26"/>
  <c r="O121" i="26"/>
  <c r="W121" i="26"/>
  <c r="O122" i="26"/>
  <c r="W122" i="26"/>
  <c r="O123" i="26"/>
  <c r="W123" i="26"/>
  <c r="O124" i="26"/>
  <c r="W124" i="26"/>
  <c r="O125" i="26"/>
  <c r="W125" i="26"/>
  <c r="O126" i="26"/>
  <c r="W126" i="26"/>
  <c r="O127" i="26"/>
  <c r="W127" i="26"/>
  <c r="O128" i="26"/>
  <c r="W128" i="26"/>
  <c r="O129" i="26"/>
  <c r="W129" i="26"/>
  <c r="O130" i="26"/>
  <c r="W130" i="26"/>
  <c r="O131" i="26"/>
  <c r="W131" i="26"/>
  <c r="O132" i="26"/>
  <c r="W132" i="26"/>
  <c r="O133" i="26"/>
  <c r="W133" i="26"/>
  <c r="O134" i="26"/>
  <c r="W134" i="26"/>
  <c r="O135" i="26"/>
  <c r="W135" i="26"/>
  <c r="O136" i="26"/>
  <c r="W136" i="26"/>
  <c r="O137" i="26"/>
  <c r="W137" i="26"/>
  <c r="O138" i="26"/>
  <c r="W138" i="26"/>
  <c r="W5" i="26"/>
  <c r="W6" i="26"/>
  <c r="W7" i="26"/>
  <c r="W8" i="26"/>
  <c r="W9" i="26"/>
  <c r="W10" i="26"/>
  <c r="W11" i="26"/>
  <c r="W12" i="26"/>
  <c r="W13" i="26"/>
  <c r="W14" i="26"/>
  <c r="W15" i="26"/>
  <c r="W16" i="26"/>
  <c r="W17" i="26"/>
  <c r="W18" i="26"/>
  <c r="W19" i="26"/>
  <c r="W20" i="26"/>
  <c r="W21" i="26"/>
  <c r="W22" i="26"/>
  <c r="W23" i="26"/>
  <c r="W24" i="26"/>
  <c r="W25" i="26"/>
  <c r="W26" i="26"/>
  <c r="W27" i="26"/>
  <c r="W28" i="26"/>
  <c r="W29" i="26"/>
  <c r="W30" i="26"/>
  <c r="W31" i="26"/>
  <c r="W32" i="26"/>
  <c r="W33" i="26"/>
  <c r="W4" i="26"/>
  <c r="O33" i="26"/>
  <c r="O32" i="26"/>
  <c r="O31" i="26"/>
  <c r="O30" i="26"/>
  <c r="O29" i="26"/>
  <c r="O28" i="26"/>
  <c r="O27" i="26"/>
  <c r="O26" i="26"/>
  <c r="E26" i="26"/>
  <c r="I26" i="26" s="1"/>
  <c r="O25" i="26"/>
  <c r="O24" i="26"/>
  <c r="O23" i="26"/>
  <c r="O22" i="26"/>
  <c r="O21" i="26"/>
  <c r="O20" i="26"/>
  <c r="O19" i="26"/>
  <c r="O18" i="26"/>
  <c r="O17" i="26"/>
  <c r="O16" i="26"/>
  <c r="O15" i="26"/>
  <c r="O14" i="26"/>
  <c r="O13" i="26"/>
  <c r="O12" i="26"/>
  <c r="I12" i="26"/>
  <c r="O11" i="26"/>
  <c r="I11" i="26"/>
  <c r="O10" i="26"/>
  <c r="O9" i="26"/>
  <c r="O8" i="26"/>
  <c r="O7" i="26"/>
  <c r="O6" i="26"/>
  <c r="O5" i="26"/>
  <c r="J5" i="26"/>
  <c r="AA5" i="26" s="1"/>
  <c r="AA4" i="26"/>
  <c r="O4" i="26"/>
  <c r="D4" i="26"/>
  <c r="H4" i="26" s="1"/>
  <c r="X5" i="30"/>
  <c r="X6" i="30"/>
  <c r="X7" i="30"/>
  <c r="X8" i="30"/>
  <c r="X9" i="30"/>
  <c r="X10" i="30"/>
  <c r="X11" i="30"/>
  <c r="X12" i="30"/>
  <c r="X13" i="30"/>
  <c r="X14" i="30"/>
  <c r="X15" i="30"/>
  <c r="X16" i="30"/>
  <c r="X17" i="30"/>
  <c r="X18" i="30"/>
  <c r="X19" i="30"/>
  <c r="X20" i="30"/>
  <c r="X21" i="30"/>
  <c r="X22" i="30"/>
  <c r="X23" i="30"/>
  <c r="X24" i="30"/>
  <c r="X25" i="30"/>
  <c r="X26" i="30"/>
  <c r="X27" i="30"/>
  <c r="X28" i="30"/>
  <c r="X29" i="30"/>
  <c r="X30" i="30"/>
  <c r="X31" i="30"/>
  <c r="X32" i="30"/>
  <c r="X33" i="30"/>
  <c r="X4" i="30"/>
  <c r="P33" i="30"/>
  <c r="P32" i="30"/>
  <c r="P31" i="30"/>
  <c r="P30" i="30"/>
  <c r="P29" i="30"/>
  <c r="P28" i="30"/>
  <c r="P27" i="30"/>
  <c r="P26" i="30"/>
  <c r="F26" i="30"/>
  <c r="J26" i="30" s="1"/>
  <c r="P25" i="30"/>
  <c r="P24" i="30"/>
  <c r="P23" i="30"/>
  <c r="P22" i="30"/>
  <c r="P21" i="30"/>
  <c r="P20" i="30"/>
  <c r="P19" i="30"/>
  <c r="P18" i="30"/>
  <c r="P17" i="30"/>
  <c r="P16" i="30"/>
  <c r="P15" i="30"/>
  <c r="P14" i="30"/>
  <c r="P13" i="30"/>
  <c r="P12" i="30"/>
  <c r="P11" i="30"/>
  <c r="J11" i="30"/>
  <c r="P10" i="30"/>
  <c r="P9" i="30"/>
  <c r="P8" i="30"/>
  <c r="P7" i="30"/>
  <c r="P6" i="30"/>
  <c r="P5" i="30"/>
  <c r="K5" i="30"/>
  <c r="E5" i="30" s="1"/>
  <c r="AB4" i="30"/>
  <c r="P4" i="30"/>
  <c r="E4" i="30"/>
  <c r="P49" i="29"/>
  <c r="P50" i="29"/>
  <c r="P51" i="29"/>
  <c r="P52" i="29"/>
  <c r="P53" i="29"/>
  <c r="P54" i="29"/>
  <c r="P55" i="29"/>
  <c r="P56" i="29"/>
  <c r="P57" i="29"/>
  <c r="P58" i="29"/>
  <c r="P59" i="29"/>
  <c r="P60" i="29"/>
  <c r="P61" i="29"/>
  <c r="P62" i="29"/>
  <c r="P63" i="29"/>
  <c r="P64" i="29"/>
  <c r="P65" i="29"/>
  <c r="P66" i="29"/>
  <c r="P67" i="29"/>
  <c r="P68" i="29"/>
  <c r="P69" i="29"/>
  <c r="P70" i="29"/>
  <c r="P71" i="29"/>
  <c r="P72" i="29"/>
  <c r="P73" i="29"/>
  <c r="P74" i="29"/>
  <c r="P75" i="29"/>
  <c r="P76" i="29"/>
  <c r="P77" i="29"/>
  <c r="P78" i="29"/>
  <c r="P79" i="29"/>
  <c r="P80" i="29"/>
  <c r="P81" i="29"/>
  <c r="P82" i="29"/>
  <c r="P83" i="29"/>
  <c r="P84" i="29"/>
  <c r="P85" i="29"/>
  <c r="P86" i="29"/>
  <c r="P87" i="29"/>
  <c r="P88" i="29"/>
  <c r="P89" i="29"/>
  <c r="P90" i="29"/>
  <c r="P91" i="29"/>
  <c r="P92" i="29"/>
  <c r="P93" i="29"/>
  <c r="P94" i="29"/>
  <c r="P95" i="29"/>
  <c r="P96" i="29"/>
  <c r="P97" i="29"/>
  <c r="P98" i="29"/>
  <c r="P99" i="29"/>
  <c r="P100" i="29"/>
  <c r="P101" i="29"/>
  <c r="P102" i="29"/>
  <c r="P103" i="29"/>
  <c r="P104" i="29"/>
  <c r="P105" i="29"/>
  <c r="P106" i="29"/>
  <c r="P107" i="29"/>
  <c r="P108" i="29"/>
  <c r="P109" i="29"/>
  <c r="P110" i="29"/>
  <c r="P111" i="29"/>
  <c r="P112" i="29"/>
  <c r="P113" i="29"/>
  <c r="P114" i="29"/>
  <c r="P115" i="29"/>
  <c r="P116" i="29"/>
  <c r="P117" i="29"/>
  <c r="P118" i="29"/>
  <c r="P119" i="29"/>
  <c r="P120" i="29"/>
  <c r="P121" i="29"/>
  <c r="P122" i="29"/>
  <c r="P123" i="29"/>
  <c r="P124" i="29"/>
  <c r="P125" i="29"/>
  <c r="P126" i="29"/>
  <c r="P127" i="29"/>
  <c r="P128" i="29"/>
  <c r="P129" i="29"/>
  <c r="P130" i="29"/>
  <c r="P131" i="29"/>
  <c r="P132" i="29"/>
  <c r="P133" i="29"/>
  <c r="P134" i="29"/>
  <c r="P135" i="29"/>
  <c r="P136" i="29"/>
  <c r="P137" i="29"/>
  <c r="P138" i="29"/>
  <c r="P139" i="29"/>
  <c r="P140" i="29"/>
  <c r="P141" i="29"/>
  <c r="P142" i="29"/>
  <c r="P143" i="29"/>
  <c r="P144" i="29"/>
  <c r="P145" i="29"/>
  <c r="P146" i="29"/>
  <c r="P147" i="29"/>
  <c r="P148" i="29"/>
  <c r="P149" i="29"/>
  <c r="P150" i="29"/>
  <c r="P151" i="29"/>
  <c r="P152" i="29"/>
  <c r="P153" i="29"/>
  <c r="P154" i="29"/>
  <c r="P155" i="29"/>
  <c r="P156" i="29"/>
  <c r="P157" i="29"/>
  <c r="P158" i="29"/>
  <c r="P159" i="29"/>
  <c r="P160" i="29"/>
  <c r="P161" i="29"/>
  <c r="P162" i="29"/>
  <c r="P163" i="29"/>
  <c r="P164" i="29"/>
  <c r="P165" i="29"/>
  <c r="P166" i="29"/>
  <c r="P167" i="29"/>
  <c r="P168" i="29"/>
  <c r="P169" i="29"/>
  <c r="P170" i="29"/>
  <c r="P171" i="29"/>
  <c r="P172" i="29"/>
  <c r="P173" i="29"/>
  <c r="P174" i="29"/>
  <c r="P175" i="29"/>
  <c r="P176" i="29"/>
  <c r="P177" i="29"/>
  <c r="P178" i="29"/>
  <c r="P179" i="29"/>
  <c r="P180" i="29"/>
  <c r="P181" i="29"/>
  <c r="P182" i="29"/>
  <c r="P183" i="29"/>
  <c r="P184" i="29"/>
  <c r="P185" i="29"/>
  <c r="P186" i="29"/>
  <c r="P187" i="29"/>
  <c r="P188" i="29"/>
  <c r="P189" i="29"/>
  <c r="P190" i="29"/>
  <c r="P191" i="29"/>
  <c r="P192" i="29"/>
  <c r="X192" i="29"/>
  <c r="P193" i="29"/>
  <c r="X193" i="29"/>
  <c r="P194" i="29"/>
  <c r="X194" i="29"/>
  <c r="P195" i="29"/>
  <c r="X195" i="29"/>
  <c r="P196" i="29"/>
  <c r="X196" i="29"/>
  <c r="P197" i="29"/>
  <c r="X197" i="29"/>
  <c r="P198" i="29"/>
  <c r="X198" i="29"/>
  <c r="X5" i="29"/>
  <c r="X6" i="29"/>
  <c r="X7" i="29"/>
  <c r="X8" i="29"/>
  <c r="X9" i="29"/>
  <c r="X10" i="29"/>
  <c r="X11" i="29"/>
  <c r="X12" i="29"/>
  <c r="X13" i="29"/>
  <c r="X14" i="29"/>
  <c r="X15" i="29"/>
  <c r="X16" i="29"/>
  <c r="X17" i="29"/>
  <c r="X4" i="29"/>
  <c r="P48" i="29"/>
  <c r="P47" i="29"/>
  <c r="P46" i="29"/>
  <c r="P45" i="29"/>
  <c r="P44" i="29"/>
  <c r="P43" i="29"/>
  <c r="P42" i="29"/>
  <c r="P41" i="29"/>
  <c r="P40" i="29"/>
  <c r="P39" i="29"/>
  <c r="P38" i="29"/>
  <c r="P37" i="29"/>
  <c r="P36" i="29"/>
  <c r="P35" i="29"/>
  <c r="P34" i="29"/>
  <c r="P33" i="29"/>
  <c r="P32" i="29"/>
  <c r="P31" i="29"/>
  <c r="P30" i="29"/>
  <c r="P29" i="29"/>
  <c r="P28" i="29"/>
  <c r="P27" i="29"/>
  <c r="P26" i="29"/>
  <c r="P25" i="29"/>
  <c r="P24" i="29"/>
  <c r="P23" i="29"/>
  <c r="P22" i="29"/>
  <c r="P21" i="29"/>
  <c r="P20" i="29"/>
  <c r="P19" i="29"/>
  <c r="P18" i="29"/>
  <c r="P17" i="29"/>
  <c r="P16" i="29"/>
  <c r="P15" i="29"/>
  <c r="P14" i="29"/>
  <c r="P13" i="29"/>
  <c r="P12" i="29"/>
  <c r="P11" i="29"/>
  <c r="P10" i="29"/>
  <c r="P9" i="29"/>
  <c r="P8" i="29"/>
  <c r="P7" i="29"/>
  <c r="P6" i="29"/>
  <c r="P5" i="29"/>
  <c r="K5" i="29"/>
  <c r="F5" i="29"/>
  <c r="AB4" i="29"/>
  <c r="P4" i="29"/>
  <c r="F4" i="29"/>
  <c r="I4" i="29" s="1"/>
  <c r="X34" i="10"/>
  <c r="AF34" i="10"/>
  <c r="X35" i="10"/>
  <c r="AF35" i="10"/>
  <c r="X36" i="10"/>
  <c r="AF36" i="10"/>
  <c r="X37" i="10"/>
  <c r="AF37" i="10"/>
  <c r="X38" i="10"/>
  <c r="AF38" i="10"/>
  <c r="X39" i="10"/>
  <c r="AF39" i="10"/>
  <c r="X40" i="10"/>
  <c r="AF40" i="10"/>
  <c r="X41" i="10"/>
  <c r="AF41" i="10"/>
  <c r="X42" i="10"/>
  <c r="AF42" i="10"/>
  <c r="X43" i="10"/>
  <c r="AF43" i="10"/>
  <c r="X44" i="10"/>
  <c r="AF44" i="10"/>
  <c r="X45" i="10"/>
  <c r="AF45" i="10"/>
  <c r="X46" i="10"/>
  <c r="AF46" i="10"/>
  <c r="X47" i="10"/>
  <c r="AF47" i="10"/>
  <c r="X48" i="10"/>
  <c r="AF48" i="10"/>
  <c r="X49" i="10"/>
  <c r="AF49" i="10"/>
  <c r="X50" i="10"/>
  <c r="AF50" i="10"/>
  <c r="X51" i="10"/>
  <c r="AF51" i="10"/>
  <c r="X52" i="10"/>
  <c r="X53" i="10"/>
  <c r="X54" i="10"/>
  <c r="X55" i="10"/>
  <c r="X56" i="10"/>
  <c r="X57" i="10"/>
  <c r="X58" i="10"/>
  <c r="X59" i="10"/>
  <c r="X60" i="10"/>
  <c r="X61" i="10"/>
  <c r="X62" i="10"/>
  <c r="X63" i="10"/>
  <c r="X64" i="10"/>
  <c r="X65" i="10"/>
  <c r="X66" i="10"/>
  <c r="X67" i="10"/>
  <c r="X68" i="10"/>
  <c r="X69" i="10"/>
  <c r="X70" i="10"/>
  <c r="X71" i="10"/>
  <c r="X72" i="10"/>
  <c r="X73" i="10"/>
  <c r="X74" i="10"/>
  <c r="X75" i="10"/>
  <c r="X76" i="10"/>
  <c r="X77" i="10"/>
  <c r="X78" i="10"/>
  <c r="X79" i="10"/>
  <c r="X80" i="10"/>
  <c r="X81" i="10"/>
  <c r="X82" i="10"/>
  <c r="X83" i="10"/>
  <c r="X84" i="10"/>
  <c r="X85" i="10"/>
  <c r="X86" i="10"/>
  <c r="X87" i="10"/>
  <c r="X88" i="10"/>
  <c r="X89" i="10"/>
  <c r="X90" i="10"/>
  <c r="X91" i="10"/>
  <c r="X92" i="10"/>
  <c r="X93" i="10"/>
  <c r="X94" i="10"/>
  <c r="X95" i="10"/>
  <c r="X96" i="10"/>
  <c r="X97" i="10"/>
  <c r="X98" i="10"/>
  <c r="X99" i="10"/>
  <c r="X100" i="10"/>
  <c r="X101" i="10"/>
  <c r="X102" i="10"/>
  <c r="X103" i="10"/>
  <c r="X104" i="10"/>
  <c r="X105" i="10"/>
  <c r="X106" i="10"/>
  <c r="X107" i="10"/>
  <c r="X108" i="10"/>
  <c r="X109" i="10"/>
  <c r="X110" i="10"/>
  <c r="X111" i="10"/>
  <c r="X112" i="10"/>
  <c r="X113" i="10"/>
  <c r="X114" i="10"/>
  <c r="X115" i="10"/>
  <c r="X116" i="10"/>
  <c r="X117" i="10"/>
  <c r="X118" i="10"/>
  <c r="X119" i="10"/>
  <c r="X120" i="10"/>
  <c r="X121" i="10"/>
  <c r="X122" i="10"/>
  <c r="X123" i="10"/>
  <c r="X124" i="10"/>
  <c r="X125" i="10"/>
  <c r="X126" i="10"/>
  <c r="X127" i="10"/>
  <c r="X128" i="10"/>
  <c r="X129" i="10"/>
  <c r="X130" i="10"/>
  <c r="X131" i="10"/>
  <c r="X132" i="10"/>
  <c r="X133" i="10"/>
  <c r="X134" i="10"/>
  <c r="X135" i="10"/>
  <c r="X136" i="10"/>
  <c r="X137" i="10"/>
  <c r="X138" i="10"/>
  <c r="X139" i="10"/>
  <c r="X140" i="10"/>
  <c r="X141" i="10"/>
  <c r="X142" i="10"/>
  <c r="X143" i="10"/>
  <c r="X144" i="10"/>
  <c r="X145" i="10"/>
  <c r="X146" i="10"/>
  <c r="X147" i="10"/>
  <c r="X148" i="10"/>
  <c r="X149" i="10"/>
  <c r="X150" i="10"/>
  <c r="X151" i="10"/>
  <c r="X152" i="10"/>
  <c r="X153" i="10"/>
  <c r="X154" i="10"/>
  <c r="X155" i="10"/>
  <c r="X156" i="10"/>
  <c r="X157" i="10"/>
  <c r="X158" i="10"/>
  <c r="X159" i="10"/>
  <c r="X160" i="10"/>
  <c r="X161" i="10"/>
  <c r="X162" i="10"/>
  <c r="X163" i="10"/>
  <c r="X164" i="10"/>
  <c r="X165" i="10"/>
  <c r="X166" i="10"/>
  <c r="X167" i="10"/>
  <c r="X168" i="10"/>
  <c r="X169" i="10"/>
  <c r="X170" i="10"/>
  <c r="X171" i="10"/>
  <c r="X172" i="10"/>
  <c r="X173" i="10"/>
  <c r="X174" i="10"/>
  <c r="X175" i="10"/>
  <c r="X176" i="10"/>
  <c r="X177" i="10"/>
  <c r="X178" i="10"/>
  <c r="X179" i="10"/>
  <c r="X180" i="10"/>
  <c r="X181" i="10"/>
  <c r="X182" i="10"/>
  <c r="X183" i="10"/>
  <c r="X184" i="10"/>
  <c r="X185" i="10"/>
  <c r="X186" i="10"/>
  <c r="X187" i="10"/>
  <c r="X188" i="10"/>
  <c r="X189" i="10"/>
  <c r="X190" i="10"/>
  <c r="X191" i="10"/>
  <c r="X192" i="10"/>
  <c r="X193" i="10"/>
  <c r="X194" i="10"/>
  <c r="X195" i="10"/>
  <c r="X196" i="10"/>
  <c r="X197" i="10"/>
  <c r="X198" i="10"/>
  <c r="X199" i="10"/>
  <c r="X200" i="10"/>
  <c r="X201" i="10"/>
  <c r="X202" i="10"/>
  <c r="X203" i="10"/>
  <c r="X204" i="10"/>
  <c r="AF204" i="10"/>
  <c r="X205" i="10"/>
  <c r="AF205" i="10"/>
  <c r="X206" i="10"/>
  <c r="AF206" i="10"/>
  <c r="X207" i="10"/>
  <c r="AF207" i="10"/>
  <c r="X208" i="10"/>
  <c r="AF208" i="10"/>
  <c r="X209" i="10"/>
  <c r="AF209" i="10"/>
  <c r="X210" i="10"/>
  <c r="AF210" i="10"/>
  <c r="X211" i="10"/>
  <c r="AF211" i="10"/>
  <c r="X212" i="10"/>
  <c r="AF212" i="10"/>
  <c r="X213" i="10"/>
  <c r="AF213" i="10"/>
  <c r="AF5" i="10"/>
  <c r="AF6" i="10"/>
  <c r="AF7" i="10"/>
  <c r="AF8" i="10"/>
  <c r="AF9" i="10"/>
  <c r="AF10" i="10"/>
  <c r="AF11" i="10"/>
  <c r="AF12" i="10"/>
  <c r="AF13" i="10"/>
  <c r="AF14" i="10"/>
  <c r="AF15" i="10"/>
  <c r="AF16" i="10"/>
  <c r="AF17" i="10"/>
  <c r="AF18" i="10"/>
  <c r="AF19" i="10"/>
  <c r="AF20" i="10"/>
  <c r="AF21" i="10"/>
  <c r="AF22" i="10"/>
  <c r="AF23" i="10"/>
  <c r="AF24" i="10"/>
  <c r="AF25" i="10"/>
  <c r="AF26" i="10"/>
  <c r="AF27" i="10"/>
  <c r="AF28" i="10"/>
  <c r="AF29" i="10"/>
  <c r="AF30" i="10"/>
  <c r="AF31" i="10"/>
  <c r="AF32" i="10"/>
  <c r="AF33" i="10"/>
  <c r="AF4" i="10"/>
  <c r="X33" i="10"/>
  <c r="X32" i="10"/>
  <c r="X31" i="10"/>
  <c r="X30" i="10"/>
  <c r="X29" i="10"/>
  <c r="X28" i="10"/>
  <c r="X27" i="10"/>
  <c r="X26" i="10"/>
  <c r="X25" i="10"/>
  <c r="X24" i="10"/>
  <c r="X23" i="10"/>
  <c r="X22" i="10"/>
  <c r="X21" i="10"/>
  <c r="X20" i="10"/>
  <c r="X19" i="10"/>
  <c r="X18" i="10"/>
  <c r="X17" i="10"/>
  <c r="X16" i="10"/>
  <c r="X15" i="10"/>
  <c r="X14" i="10"/>
  <c r="X13" i="10"/>
  <c r="X12" i="10"/>
  <c r="X11" i="10"/>
  <c r="R11" i="10"/>
  <c r="X10" i="10"/>
  <c r="X9" i="10"/>
  <c r="X8" i="10"/>
  <c r="X7" i="10"/>
  <c r="X6" i="10"/>
  <c r="X5" i="10"/>
  <c r="S5" i="10"/>
  <c r="M5" i="10"/>
  <c r="AJ4" i="10"/>
  <c r="X4" i="10"/>
  <c r="R4" i="10"/>
  <c r="M4" i="10"/>
  <c r="Q4" i="10" s="1"/>
  <c r="AD258" i="9"/>
  <c r="V258" i="9"/>
  <c r="AD257" i="9"/>
  <c r="V257" i="9"/>
  <c r="AD256" i="9"/>
  <c r="V256" i="9"/>
  <c r="AD255" i="9"/>
  <c r="V255" i="9"/>
  <c r="AD254" i="9"/>
  <c r="V254" i="9"/>
  <c r="AD253" i="9"/>
  <c r="V253" i="9"/>
  <c r="AD252" i="9"/>
  <c r="V252" i="9"/>
  <c r="AD251" i="9"/>
  <c r="V251" i="9"/>
  <c r="AD250" i="9"/>
  <c r="V250" i="9"/>
  <c r="AD249" i="9"/>
  <c r="V249" i="9"/>
  <c r="V248" i="9"/>
  <c r="V247" i="9"/>
  <c r="V246" i="9"/>
  <c r="V245" i="9"/>
  <c r="V244" i="9"/>
  <c r="V243" i="9"/>
  <c r="V242" i="9"/>
  <c r="V241" i="9"/>
  <c r="V240" i="9"/>
  <c r="V239" i="9"/>
  <c r="V238" i="9"/>
  <c r="V237" i="9"/>
  <c r="V236" i="9"/>
  <c r="V235" i="9"/>
  <c r="V234" i="9"/>
  <c r="V233" i="9"/>
  <c r="V232" i="9"/>
  <c r="V231" i="9"/>
  <c r="V230" i="9"/>
  <c r="V229" i="9"/>
  <c r="V228" i="9"/>
  <c r="V227" i="9"/>
  <c r="V226" i="9"/>
  <c r="V225" i="9"/>
  <c r="V224" i="9"/>
  <c r="V223" i="9"/>
  <c r="V222" i="9"/>
  <c r="V221" i="9"/>
  <c r="V220" i="9"/>
  <c r="V219" i="9"/>
  <c r="V218" i="9"/>
  <c r="V217" i="9"/>
  <c r="V216" i="9"/>
  <c r="V215" i="9"/>
  <c r="V214" i="9"/>
  <c r="V213" i="9"/>
  <c r="V212" i="9"/>
  <c r="V211" i="9"/>
  <c r="V210" i="9"/>
  <c r="V209" i="9"/>
  <c r="V208" i="9"/>
  <c r="V207" i="9"/>
  <c r="V206" i="9"/>
  <c r="V205" i="9"/>
  <c r="V204" i="9"/>
  <c r="V203" i="9"/>
  <c r="V202" i="9"/>
  <c r="V201" i="9"/>
  <c r="V200" i="9"/>
  <c r="V199" i="9"/>
  <c r="V198" i="9"/>
  <c r="V197" i="9"/>
  <c r="V196" i="9"/>
  <c r="V195" i="9"/>
  <c r="V194" i="9"/>
  <c r="V193" i="9"/>
  <c r="V192" i="9"/>
  <c r="V191" i="9"/>
  <c r="V190" i="9"/>
  <c r="V189" i="9"/>
  <c r="V188" i="9"/>
  <c r="V187" i="9"/>
  <c r="V186" i="9"/>
  <c r="V185" i="9"/>
  <c r="V184" i="9"/>
  <c r="V183" i="9"/>
  <c r="V182" i="9"/>
  <c r="V181" i="9"/>
  <c r="V180" i="9"/>
  <c r="V179" i="9"/>
  <c r="V178" i="9"/>
  <c r="V177" i="9"/>
  <c r="V176" i="9"/>
  <c r="V175" i="9"/>
  <c r="V174" i="9"/>
  <c r="V173" i="9"/>
  <c r="V172" i="9"/>
  <c r="V171" i="9"/>
  <c r="V170" i="9"/>
  <c r="V169" i="9"/>
  <c r="V168" i="9"/>
  <c r="V167" i="9"/>
  <c r="V166" i="9"/>
  <c r="V165" i="9"/>
  <c r="V164" i="9"/>
  <c r="V163" i="9"/>
  <c r="V162" i="9"/>
  <c r="V161" i="9"/>
  <c r="V160" i="9"/>
  <c r="V159" i="9"/>
  <c r="V158" i="9"/>
  <c r="V157" i="9"/>
  <c r="V156" i="9"/>
  <c r="V155" i="9"/>
  <c r="V154" i="9"/>
  <c r="V153" i="9"/>
  <c r="V152" i="9"/>
  <c r="V151" i="9"/>
  <c r="V150" i="9"/>
  <c r="V149" i="9"/>
  <c r="V148" i="9"/>
  <c r="V147" i="9"/>
  <c r="V146" i="9"/>
  <c r="V145" i="9"/>
  <c r="V144" i="9"/>
  <c r="V143" i="9"/>
  <c r="V142" i="9"/>
  <c r="V141" i="9"/>
  <c r="V140" i="9"/>
  <c r="V139" i="9"/>
  <c r="V138" i="9"/>
  <c r="V137" i="9"/>
  <c r="V136" i="9"/>
  <c r="V135" i="9"/>
  <c r="V134" i="9"/>
  <c r="V133" i="9"/>
  <c r="V132" i="9"/>
  <c r="V131" i="9"/>
  <c r="V130" i="9"/>
  <c r="V129" i="9"/>
  <c r="V128" i="9"/>
  <c r="V127" i="9"/>
  <c r="V126" i="9"/>
  <c r="V125" i="9"/>
  <c r="V124" i="9"/>
  <c r="V123" i="9"/>
  <c r="V122" i="9"/>
  <c r="V121" i="9"/>
  <c r="V120" i="9"/>
  <c r="V119" i="9"/>
  <c r="V118" i="9"/>
  <c r="AD117" i="9"/>
  <c r="V117" i="9"/>
  <c r="AD116" i="9"/>
  <c r="V116" i="9"/>
  <c r="AD115" i="9"/>
  <c r="V115" i="9"/>
  <c r="AD114" i="9"/>
  <c r="V114" i="9"/>
  <c r="AD113" i="9"/>
  <c r="V113" i="9"/>
  <c r="AD112" i="9"/>
  <c r="V112" i="9"/>
  <c r="AD111" i="9"/>
  <c r="V111" i="9"/>
  <c r="AD110" i="9"/>
  <c r="V110" i="9"/>
  <c r="AD109" i="9"/>
  <c r="V109" i="9"/>
  <c r="AD108" i="9"/>
  <c r="V108" i="9"/>
  <c r="AD107" i="9"/>
  <c r="V107" i="9"/>
  <c r="AD106" i="9"/>
  <c r="V106" i="9"/>
  <c r="AD105" i="9"/>
  <c r="V105" i="9"/>
  <c r="AD104" i="9"/>
  <c r="V104" i="9"/>
  <c r="AD103" i="9"/>
  <c r="V103" i="9"/>
  <c r="AD102" i="9"/>
  <c r="V102" i="9"/>
  <c r="AD101" i="9"/>
  <c r="V101" i="9"/>
  <c r="AD100" i="9"/>
  <c r="V100" i="9"/>
  <c r="AD99" i="9"/>
  <c r="V99" i="9"/>
  <c r="AD98" i="9"/>
  <c r="V98" i="9"/>
  <c r="AD97" i="9"/>
  <c r="V97" i="9"/>
  <c r="AD96" i="9"/>
  <c r="V96" i="9"/>
  <c r="AD95" i="9"/>
  <c r="V95" i="9"/>
  <c r="AD94" i="9"/>
  <c r="V94" i="9"/>
  <c r="AD93" i="9"/>
  <c r="V93" i="9"/>
  <c r="AD92" i="9"/>
  <c r="V92" i="9"/>
  <c r="AD91" i="9"/>
  <c r="V91" i="9"/>
  <c r="AD90" i="9"/>
  <c r="V90" i="9"/>
  <c r="AD89" i="9"/>
  <c r="V89" i="9"/>
  <c r="AD88" i="9"/>
  <c r="V88" i="9"/>
  <c r="AD87" i="9"/>
  <c r="V87" i="9"/>
  <c r="AD86" i="9"/>
  <c r="V86" i="9"/>
  <c r="AD85" i="9"/>
  <c r="V85" i="9"/>
  <c r="AD84" i="9"/>
  <c r="V84" i="9"/>
  <c r="AD83" i="9"/>
  <c r="V83" i="9"/>
  <c r="AD82" i="9"/>
  <c r="V82" i="9"/>
  <c r="AD81" i="9"/>
  <c r="V81" i="9"/>
  <c r="AD80" i="9"/>
  <c r="V80" i="9"/>
  <c r="AD79" i="9"/>
  <c r="V79" i="9"/>
  <c r="AD78" i="9"/>
  <c r="V78" i="9"/>
  <c r="AD77" i="9"/>
  <c r="V77" i="9"/>
  <c r="AD76" i="9"/>
  <c r="V76" i="9"/>
  <c r="AD75" i="9"/>
  <c r="V75" i="9"/>
  <c r="AD74" i="9"/>
  <c r="V74" i="9"/>
  <c r="AD73" i="9"/>
  <c r="V73" i="9"/>
  <c r="AD72" i="9"/>
  <c r="V72" i="9"/>
  <c r="AD71" i="9"/>
  <c r="V71" i="9"/>
  <c r="AD70" i="9"/>
  <c r="V70" i="9"/>
  <c r="AD69" i="9"/>
  <c r="V69" i="9"/>
  <c r="AD68" i="9"/>
  <c r="V68" i="9"/>
  <c r="AD67" i="9"/>
  <c r="V67" i="9"/>
  <c r="AD66" i="9"/>
  <c r="V66" i="9"/>
  <c r="AD65" i="9"/>
  <c r="V65" i="9"/>
  <c r="AD64" i="9"/>
  <c r="V64" i="9"/>
  <c r="AD63" i="9"/>
  <c r="V63" i="9"/>
  <c r="AD62" i="9"/>
  <c r="V62" i="9"/>
  <c r="AD61" i="9"/>
  <c r="V61" i="9"/>
  <c r="AD60" i="9"/>
  <c r="V60" i="9"/>
  <c r="AD59" i="9"/>
  <c r="V59" i="9"/>
  <c r="AD58" i="9"/>
  <c r="V58" i="9"/>
  <c r="AD57" i="9"/>
  <c r="V57" i="9"/>
  <c r="AD56" i="9"/>
  <c r="V56" i="9"/>
  <c r="AD55" i="9"/>
  <c r="V55" i="9"/>
  <c r="AD54" i="9"/>
  <c r="V54" i="9"/>
  <c r="AD53" i="9"/>
  <c r="V53" i="9"/>
  <c r="AD52" i="9"/>
  <c r="V52" i="9"/>
  <c r="AD51" i="9"/>
  <c r="V51" i="9"/>
  <c r="AD50" i="9"/>
  <c r="V50" i="9"/>
  <c r="AD49" i="9"/>
  <c r="V49" i="9"/>
  <c r="V48" i="9"/>
  <c r="V47" i="9"/>
  <c r="V46" i="9"/>
  <c r="V45" i="9"/>
  <c r="V44" i="9"/>
  <c r="V43" i="9"/>
  <c r="V42" i="9"/>
  <c r="V41" i="9"/>
  <c r="V40" i="9"/>
  <c r="V39" i="9"/>
  <c r="V38" i="9"/>
  <c r="V37" i="9"/>
  <c r="V36" i="9"/>
  <c r="V35" i="9"/>
  <c r="V34" i="9"/>
  <c r="AD48" i="9"/>
  <c r="AD47" i="9"/>
  <c r="AD46" i="9"/>
  <c r="AD45" i="9"/>
  <c r="AD44" i="9"/>
  <c r="AD43" i="9"/>
  <c r="AD42" i="9"/>
  <c r="AD41" i="9"/>
  <c r="AD40" i="9"/>
  <c r="AD39" i="9"/>
  <c r="AD38" i="9"/>
  <c r="AD37" i="9"/>
  <c r="AD36" i="9"/>
  <c r="AD35" i="9"/>
  <c r="AD34" i="9"/>
  <c r="AD5" i="9"/>
  <c r="AD6" i="9"/>
  <c r="AD7" i="9"/>
  <c r="AD8" i="9"/>
  <c r="AD9" i="9"/>
  <c r="AD10" i="9"/>
  <c r="AD11" i="9"/>
  <c r="AD12" i="9"/>
  <c r="AD13" i="9"/>
  <c r="AD14" i="9"/>
  <c r="AD15" i="9"/>
  <c r="AD16" i="9"/>
  <c r="AD17" i="9"/>
  <c r="AD18" i="9"/>
  <c r="AD19" i="9"/>
  <c r="AD20" i="9"/>
  <c r="AD21" i="9"/>
  <c r="AD22" i="9"/>
  <c r="AD23" i="9"/>
  <c r="AD24" i="9"/>
  <c r="AD25" i="9"/>
  <c r="AD26" i="9"/>
  <c r="AD27" i="9"/>
  <c r="AD28" i="9"/>
  <c r="AD29" i="9"/>
  <c r="AD30" i="9"/>
  <c r="AD31" i="9"/>
  <c r="AD32" i="9"/>
  <c r="AD33" i="9"/>
  <c r="AD4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P5" i="9"/>
  <c r="Q5" i="9"/>
  <c r="U5" i="9" s="1"/>
  <c r="V6" i="9"/>
  <c r="AH5" i="9"/>
  <c r="V5" i="9"/>
  <c r="AH4" i="9"/>
  <c r="V4" i="9"/>
  <c r="P4" i="9"/>
  <c r="K4" i="9"/>
  <c r="O4" i="9" s="1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S3" i="8"/>
  <c r="S4" i="8"/>
  <c r="S2" i="8"/>
  <c r="M2" i="8"/>
  <c r="AE16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2" i="8"/>
  <c r="AA2" i="8"/>
  <c r="W28" i="19" l="1"/>
  <c r="W26" i="19"/>
  <c r="I4" i="26"/>
  <c r="W24" i="19"/>
  <c r="U85" i="19"/>
  <c r="D5" i="26"/>
  <c r="W29" i="19"/>
  <c r="W22" i="19"/>
  <c r="W31" i="19"/>
  <c r="W27" i="19"/>
  <c r="I4" i="30"/>
  <c r="W25" i="19"/>
  <c r="F19" i="30"/>
  <c r="J19" i="30" s="1"/>
  <c r="J4" i="30"/>
  <c r="U104" i="19"/>
  <c r="T116" i="19"/>
  <c r="U105" i="19"/>
  <c r="E5" i="26"/>
  <c r="E6" i="26" s="1"/>
  <c r="K5" i="9"/>
  <c r="O5" i="9" s="1"/>
  <c r="U55" i="19"/>
  <c r="P11" i="9"/>
  <c r="U84" i="19"/>
  <c r="U54" i="19"/>
  <c r="AJ5" i="10"/>
  <c r="W5" i="10"/>
  <c r="Q6" i="9"/>
  <c r="S6" i="10"/>
  <c r="N5" i="26"/>
  <c r="K6" i="29"/>
  <c r="O6" i="29" s="1"/>
  <c r="O5" i="29"/>
  <c r="AB5" i="30"/>
  <c r="O5" i="30"/>
  <c r="J64" i="30"/>
  <c r="F79" i="30"/>
  <c r="R2" i="1"/>
  <c r="Q2" i="1"/>
  <c r="I4" i="32"/>
  <c r="E35" i="30"/>
  <c r="O35" i="30"/>
  <c r="W30" i="19"/>
  <c r="S32" i="19"/>
  <c r="U114" i="19"/>
  <c r="T117" i="19"/>
  <c r="U116" i="19"/>
  <c r="T107" i="19"/>
  <c r="U106" i="19"/>
  <c r="T97" i="19"/>
  <c r="U96" i="19"/>
  <c r="T87" i="19"/>
  <c r="U86" i="19"/>
  <c r="T77" i="19"/>
  <c r="U76" i="19"/>
  <c r="T67" i="19"/>
  <c r="U66" i="19"/>
  <c r="T57" i="19"/>
  <c r="U56" i="19"/>
  <c r="T47" i="19"/>
  <c r="U46" i="19"/>
  <c r="T37" i="19"/>
  <c r="U36" i="19"/>
  <c r="T27" i="19"/>
  <c r="U26" i="19"/>
  <c r="T5" i="19"/>
  <c r="U4" i="19"/>
  <c r="T17" i="19"/>
  <c r="U17" i="19" s="1"/>
  <c r="E5" i="32"/>
  <c r="O5" i="32"/>
  <c r="O6" i="32"/>
  <c r="K7" i="32"/>
  <c r="AB6" i="32"/>
  <c r="E6" i="32"/>
  <c r="F27" i="32"/>
  <c r="J26" i="32"/>
  <c r="F20" i="32"/>
  <c r="J19" i="32"/>
  <c r="J4" i="32"/>
  <c r="AB5" i="32"/>
  <c r="F5" i="32"/>
  <c r="J11" i="32"/>
  <c r="F12" i="32"/>
  <c r="F80" i="30"/>
  <c r="F65" i="30"/>
  <c r="K36" i="30"/>
  <c r="J49" i="30"/>
  <c r="F50" i="30"/>
  <c r="I34" i="30"/>
  <c r="O36" i="30"/>
  <c r="K37" i="30"/>
  <c r="F42" i="30"/>
  <c r="F56" i="30"/>
  <c r="F71" i="30" s="1"/>
  <c r="J34" i="30"/>
  <c r="F35" i="30"/>
  <c r="I5" i="31"/>
  <c r="D5" i="31" s="1"/>
  <c r="G3" i="31"/>
  <c r="D4" i="31"/>
  <c r="G4" i="31" s="1"/>
  <c r="E11" i="31"/>
  <c r="E12" i="31" s="1"/>
  <c r="H12" i="31" s="1"/>
  <c r="H4" i="31"/>
  <c r="E5" i="31"/>
  <c r="H3" i="31"/>
  <c r="E14" i="26"/>
  <c r="I13" i="26"/>
  <c r="E34" i="26"/>
  <c r="E35" i="26" s="1"/>
  <c r="E41" i="26"/>
  <c r="E27" i="26"/>
  <c r="E28" i="26" s="1"/>
  <c r="F13" i="30"/>
  <c r="F27" i="30"/>
  <c r="F6" i="30"/>
  <c r="F7" i="30" s="1"/>
  <c r="I5" i="30"/>
  <c r="J11" i="29"/>
  <c r="J12" i="29"/>
  <c r="J5" i="29"/>
  <c r="J4" i="29"/>
  <c r="I5" i="29"/>
  <c r="Q5" i="10"/>
  <c r="L13" i="9"/>
  <c r="P12" i="9"/>
  <c r="L7" i="9"/>
  <c r="P6" i="9"/>
  <c r="J6" i="26"/>
  <c r="N6" i="26" s="1"/>
  <c r="E20" i="26"/>
  <c r="K6" i="30"/>
  <c r="O6" i="30" s="1"/>
  <c r="AB6" i="29"/>
  <c r="F6" i="29"/>
  <c r="I6" i="29" s="1"/>
  <c r="K7" i="29"/>
  <c r="O7" i="29" s="1"/>
  <c r="J14" i="29"/>
  <c r="J7" i="29"/>
  <c r="AB5" i="29"/>
  <c r="J6" i="29"/>
  <c r="J13" i="29"/>
  <c r="M6" i="10"/>
  <c r="Q6" i="10" s="1"/>
  <c r="R6" i="10"/>
  <c r="R13" i="10"/>
  <c r="R5" i="10"/>
  <c r="AJ6" i="10"/>
  <c r="R12" i="10"/>
  <c r="F20" i="30" l="1"/>
  <c r="I5" i="26"/>
  <c r="H5" i="26"/>
  <c r="J71" i="30"/>
  <c r="F72" i="30"/>
  <c r="F86" i="30"/>
  <c r="J79" i="30"/>
  <c r="F94" i="30"/>
  <c r="U6" i="9"/>
  <c r="AH6" i="9"/>
  <c r="K6" i="9"/>
  <c r="O6" i="9" s="1"/>
  <c r="Q7" i="9"/>
  <c r="Z5" i="31"/>
  <c r="M5" i="31"/>
  <c r="S7" i="10"/>
  <c r="W6" i="10"/>
  <c r="W41" i="19"/>
  <c r="S42" i="19"/>
  <c r="W34" i="19"/>
  <c r="W38" i="19"/>
  <c r="W33" i="19"/>
  <c r="W35" i="19"/>
  <c r="W39" i="19"/>
  <c r="W32" i="19"/>
  <c r="W36" i="19"/>
  <c r="W40" i="19"/>
  <c r="W37" i="19"/>
  <c r="T108" i="19"/>
  <c r="U107" i="19"/>
  <c r="T118" i="19"/>
  <c r="U117" i="19"/>
  <c r="T68" i="19"/>
  <c r="U67" i="19"/>
  <c r="T78" i="19"/>
  <c r="U77" i="19"/>
  <c r="T88" i="19"/>
  <c r="U87" i="19"/>
  <c r="T98" i="19"/>
  <c r="U97" i="19"/>
  <c r="T48" i="19"/>
  <c r="U47" i="19"/>
  <c r="T58" i="19"/>
  <c r="U57" i="19"/>
  <c r="T38" i="19"/>
  <c r="U37" i="19"/>
  <c r="T28" i="19"/>
  <c r="U27" i="19"/>
  <c r="U5" i="19"/>
  <c r="T6" i="19"/>
  <c r="T18" i="19"/>
  <c r="U18" i="19" s="1"/>
  <c r="F21" i="32"/>
  <c r="J20" i="32"/>
  <c r="O7" i="32"/>
  <c r="K8" i="32"/>
  <c r="AB7" i="32"/>
  <c r="E7" i="32"/>
  <c r="F13" i="32"/>
  <c r="J12" i="32"/>
  <c r="F6" i="32"/>
  <c r="J5" i="32"/>
  <c r="I5" i="32"/>
  <c r="J27" i="32"/>
  <c r="F28" i="32"/>
  <c r="F81" i="30"/>
  <c r="J80" i="30"/>
  <c r="F66" i="30"/>
  <c r="J65" i="30"/>
  <c r="AB36" i="30"/>
  <c r="E36" i="30"/>
  <c r="J35" i="30"/>
  <c r="F36" i="30"/>
  <c r="I35" i="30"/>
  <c r="F57" i="30"/>
  <c r="J56" i="30"/>
  <c r="F43" i="30"/>
  <c r="J42" i="30"/>
  <c r="K38" i="30"/>
  <c r="O37" i="30"/>
  <c r="AB37" i="30"/>
  <c r="E37" i="30"/>
  <c r="F51" i="30"/>
  <c r="J50" i="30"/>
  <c r="I6" i="31"/>
  <c r="H11" i="31"/>
  <c r="E13" i="31"/>
  <c r="E14" i="31" s="1"/>
  <c r="D6" i="31"/>
  <c r="E6" i="31"/>
  <c r="G5" i="31"/>
  <c r="H5" i="31"/>
  <c r="I41" i="26"/>
  <c r="E56" i="26"/>
  <c r="E42" i="26"/>
  <c r="I27" i="26"/>
  <c r="I34" i="26"/>
  <c r="E49" i="26"/>
  <c r="E15" i="26"/>
  <c r="E7" i="26"/>
  <c r="I6" i="26"/>
  <c r="J27" i="30"/>
  <c r="J13" i="30"/>
  <c r="F28" i="30"/>
  <c r="F29" i="30" s="1"/>
  <c r="F14" i="30"/>
  <c r="J6" i="30"/>
  <c r="P7" i="9"/>
  <c r="L8" i="9"/>
  <c r="P13" i="9"/>
  <c r="L14" i="9"/>
  <c r="E36" i="26"/>
  <c r="I35" i="26"/>
  <c r="E29" i="26"/>
  <c r="I28" i="26"/>
  <c r="E21" i="26"/>
  <c r="I20" i="26"/>
  <c r="I14" i="26"/>
  <c r="I7" i="26"/>
  <c r="J7" i="26"/>
  <c r="N7" i="26" s="1"/>
  <c r="AA6" i="26"/>
  <c r="D6" i="26"/>
  <c r="H6" i="26" s="1"/>
  <c r="K7" i="30"/>
  <c r="O7" i="30" s="1"/>
  <c r="AB6" i="30"/>
  <c r="E6" i="30"/>
  <c r="I6" i="30" s="1"/>
  <c r="F21" i="30"/>
  <c r="J20" i="30"/>
  <c r="J14" i="30"/>
  <c r="F8" i="30"/>
  <c r="J7" i="30"/>
  <c r="K8" i="29"/>
  <c r="O8" i="29" s="1"/>
  <c r="AB7" i="29"/>
  <c r="F7" i="29"/>
  <c r="I7" i="29" s="1"/>
  <c r="J8" i="29"/>
  <c r="J15" i="29"/>
  <c r="R14" i="10"/>
  <c r="R7" i="10"/>
  <c r="J28" i="30" l="1"/>
  <c r="Z6" i="31"/>
  <c r="M6" i="31"/>
  <c r="W7" i="10"/>
  <c r="AJ7" i="10"/>
  <c r="S8" i="10"/>
  <c r="M7" i="10"/>
  <c r="Q7" i="10" s="1"/>
  <c r="Q8" i="9"/>
  <c r="U7" i="9"/>
  <c r="AH7" i="9"/>
  <c r="K7" i="9"/>
  <c r="O7" i="9" s="1"/>
  <c r="J94" i="30"/>
  <c r="F95" i="30"/>
  <c r="F109" i="30"/>
  <c r="J86" i="30"/>
  <c r="F87" i="30"/>
  <c r="F101" i="30"/>
  <c r="J72" i="30"/>
  <c r="F73" i="30"/>
  <c r="W51" i="19"/>
  <c r="W44" i="19"/>
  <c r="W48" i="19"/>
  <c r="S52" i="19"/>
  <c r="W47" i="19"/>
  <c r="W42" i="19"/>
  <c r="W46" i="19"/>
  <c r="W50" i="19"/>
  <c r="W43" i="19"/>
  <c r="W45" i="19"/>
  <c r="W49" i="19"/>
  <c r="T119" i="19"/>
  <c r="U118" i="19"/>
  <c r="T109" i="19"/>
  <c r="U108" i="19"/>
  <c r="T99" i="19"/>
  <c r="U98" i="19"/>
  <c r="T89" i="19"/>
  <c r="U88" i="19"/>
  <c r="T79" i="19"/>
  <c r="U78" i="19"/>
  <c r="T69" i="19"/>
  <c r="U68" i="19"/>
  <c r="T59" i="19"/>
  <c r="U58" i="19"/>
  <c r="T49" i="19"/>
  <c r="U48" i="19"/>
  <c r="T39" i="19"/>
  <c r="U38" i="19"/>
  <c r="T29" i="19"/>
  <c r="U28" i="19"/>
  <c r="U6" i="19"/>
  <c r="T7" i="19"/>
  <c r="T19" i="19"/>
  <c r="U19" i="19" s="1"/>
  <c r="F29" i="32"/>
  <c r="J28" i="32"/>
  <c r="F7" i="32"/>
  <c r="J6" i="32"/>
  <c r="I6" i="32"/>
  <c r="O8" i="32"/>
  <c r="K9" i="32"/>
  <c r="AB8" i="32"/>
  <c r="E8" i="32"/>
  <c r="F22" i="32"/>
  <c r="J21" i="32"/>
  <c r="F14" i="32"/>
  <c r="J13" i="32"/>
  <c r="J81" i="30"/>
  <c r="F82" i="30"/>
  <c r="J66" i="30"/>
  <c r="F67" i="30"/>
  <c r="J51" i="30"/>
  <c r="F52" i="30"/>
  <c r="AB38" i="30"/>
  <c r="E38" i="30"/>
  <c r="K39" i="30"/>
  <c r="O38" i="30"/>
  <c r="J43" i="30"/>
  <c r="F44" i="30"/>
  <c r="J57" i="30"/>
  <c r="F58" i="30"/>
  <c r="F37" i="30"/>
  <c r="I36" i="30"/>
  <c r="J36" i="30"/>
  <c r="I7" i="31"/>
  <c r="D7" i="31" s="1"/>
  <c r="H13" i="31"/>
  <c r="H14" i="31"/>
  <c r="E15" i="31"/>
  <c r="H6" i="31"/>
  <c r="E7" i="31"/>
  <c r="G6" i="31"/>
  <c r="E64" i="26"/>
  <c r="I49" i="26"/>
  <c r="E50" i="26"/>
  <c r="I42" i="26"/>
  <c r="E43" i="26"/>
  <c r="E8" i="26"/>
  <c r="I8" i="26" s="1"/>
  <c r="E16" i="26"/>
  <c r="I56" i="26"/>
  <c r="E71" i="26"/>
  <c r="E57" i="26"/>
  <c r="F15" i="30"/>
  <c r="L15" i="9"/>
  <c r="P14" i="9"/>
  <c r="L9" i="9"/>
  <c r="P8" i="9"/>
  <c r="I36" i="26"/>
  <c r="E37" i="26"/>
  <c r="AA7" i="26"/>
  <c r="D7" i="26"/>
  <c r="H7" i="26" s="1"/>
  <c r="J8" i="26"/>
  <c r="N8" i="26" s="1"/>
  <c r="I15" i="26"/>
  <c r="I29" i="26"/>
  <c r="E30" i="26"/>
  <c r="I21" i="26"/>
  <c r="E22" i="26"/>
  <c r="J15" i="30"/>
  <c r="F16" i="30"/>
  <c r="J29" i="30"/>
  <c r="F30" i="30"/>
  <c r="AB7" i="30"/>
  <c r="E7" i="30"/>
  <c r="I7" i="30" s="1"/>
  <c r="K8" i="30"/>
  <c r="O8" i="30" s="1"/>
  <c r="J8" i="30"/>
  <c r="F9" i="30"/>
  <c r="J21" i="30"/>
  <c r="F22" i="30"/>
  <c r="J9" i="29"/>
  <c r="AB8" i="29"/>
  <c r="F8" i="29"/>
  <c r="I8" i="29" s="1"/>
  <c r="K9" i="29"/>
  <c r="O9" i="29" s="1"/>
  <c r="J16" i="29"/>
  <c r="R8" i="10"/>
  <c r="R15" i="10"/>
  <c r="J73" i="30" l="1"/>
  <c r="F74" i="30"/>
  <c r="J87" i="30"/>
  <c r="F88" i="30"/>
  <c r="F124" i="30"/>
  <c r="J109" i="30"/>
  <c r="F110" i="30"/>
  <c r="U8" i="9"/>
  <c r="K8" i="9"/>
  <c r="O8" i="9" s="1"/>
  <c r="Q9" i="9"/>
  <c r="AH8" i="9"/>
  <c r="W8" i="10"/>
  <c r="AJ8" i="10"/>
  <c r="S9" i="10"/>
  <c r="M8" i="10"/>
  <c r="Q8" i="10" s="1"/>
  <c r="Z7" i="31"/>
  <c r="M7" i="31"/>
  <c r="F102" i="30"/>
  <c r="F116" i="30"/>
  <c r="J101" i="30"/>
  <c r="F96" i="30"/>
  <c r="J95" i="30"/>
  <c r="S62" i="19"/>
  <c r="W61" i="19"/>
  <c r="W57" i="19"/>
  <c r="W53" i="19"/>
  <c r="W58" i="19"/>
  <c r="W54" i="19"/>
  <c r="W59" i="19"/>
  <c r="W55" i="19"/>
  <c r="W60" i="19"/>
  <c r="W56" i="19"/>
  <c r="W52" i="19"/>
  <c r="T110" i="19"/>
  <c r="U109" i="19"/>
  <c r="T120" i="19"/>
  <c r="U119" i="19"/>
  <c r="T70" i="19"/>
  <c r="U69" i="19"/>
  <c r="U79" i="19"/>
  <c r="T80" i="19"/>
  <c r="T90" i="19"/>
  <c r="U89" i="19"/>
  <c r="T100" i="19"/>
  <c r="U99" i="19"/>
  <c r="T50" i="19"/>
  <c r="U49" i="19"/>
  <c r="T60" i="19"/>
  <c r="U59" i="19"/>
  <c r="T40" i="19"/>
  <c r="U39" i="19"/>
  <c r="T30" i="19"/>
  <c r="U29" i="19"/>
  <c r="U7" i="19"/>
  <c r="T8" i="19"/>
  <c r="T20" i="19"/>
  <c r="U20" i="19" s="1"/>
  <c r="F23" i="32"/>
  <c r="J22" i="32"/>
  <c r="J29" i="32"/>
  <c r="F30" i="32"/>
  <c r="F15" i="32"/>
  <c r="J14" i="32"/>
  <c r="O9" i="32"/>
  <c r="K10" i="32"/>
  <c r="AB9" i="32"/>
  <c r="E9" i="32"/>
  <c r="F8" i="32"/>
  <c r="J7" i="32"/>
  <c r="I7" i="32"/>
  <c r="F83" i="30"/>
  <c r="J82" i="30"/>
  <c r="F68" i="30"/>
  <c r="J67" i="30"/>
  <c r="F45" i="30"/>
  <c r="J44" i="30"/>
  <c r="J37" i="30"/>
  <c r="F38" i="30"/>
  <c r="I37" i="30"/>
  <c r="F59" i="30"/>
  <c r="J58" i="30"/>
  <c r="K40" i="30"/>
  <c r="O39" i="30"/>
  <c r="AB39" i="30"/>
  <c r="E39" i="30"/>
  <c r="F53" i="30"/>
  <c r="J52" i="30"/>
  <c r="I8" i="31"/>
  <c r="D8" i="31"/>
  <c r="E8" i="31"/>
  <c r="G7" i="31"/>
  <c r="H7" i="31"/>
  <c r="E16" i="31"/>
  <c r="H15" i="31"/>
  <c r="E58" i="26"/>
  <c r="I57" i="26"/>
  <c r="E17" i="26"/>
  <c r="E9" i="26"/>
  <c r="E51" i="26"/>
  <c r="I50" i="26"/>
  <c r="E79" i="26"/>
  <c r="I64" i="26"/>
  <c r="E65" i="26"/>
  <c r="E72" i="26"/>
  <c r="E86" i="26"/>
  <c r="I71" i="26"/>
  <c r="E44" i="26"/>
  <c r="I43" i="26"/>
  <c r="P9" i="9"/>
  <c r="L10" i="9"/>
  <c r="P15" i="9"/>
  <c r="L16" i="9"/>
  <c r="E38" i="26"/>
  <c r="I37" i="26"/>
  <c r="E23" i="26"/>
  <c r="I22" i="26"/>
  <c r="E31" i="26"/>
  <c r="I30" i="26"/>
  <c r="J9" i="26"/>
  <c r="N9" i="26" s="1"/>
  <c r="AA8" i="26"/>
  <c r="D8" i="26"/>
  <c r="H8" i="26" s="1"/>
  <c r="I9" i="26"/>
  <c r="I16" i="26"/>
  <c r="F23" i="30"/>
  <c r="J22" i="30"/>
  <c r="K9" i="30"/>
  <c r="O9" i="30" s="1"/>
  <c r="AB8" i="30"/>
  <c r="E8" i="30"/>
  <c r="I8" i="30" s="1"/>
  <c r="F31" i="30"/>
  <c r="J30" i="30"/>
  <c r="F10" i="30"/>
  <c r="J9" i="30"/>
  <c r="F17" i="30"/>
  <c r="J16" i="30"/>
  <c r="J17" i="29"/>
  <c r="K10" i="29"/>
  <c r="O10" i="29" s="1"/>
  <c r="AB9" i="29"/>
  <c r="F9" i="29"/>
  <c r="I9" i="29" s="1"/>
  <c r="J10" i="29"/>
  <c r="R16" i="10"/>
  <c r="R9" i="10"/>
  <c r="F97" i="30" l="1"/>
  <c r="J96" i="30"/>
  <c r="J116" i="30"/>
  <c r="F131" i="30"/>
  <c r="F117" i="30"/>
  <c r="W9" i="10"/>
  <c r="M9" i="10"/>
  <c r="Q9" i="10" s="1"/>
  <c r="AJ9" i="10"/>
  <c r="S10" i="10"/>
  <c r="U9" i="9"/>
  <c r="AH9" i="9"/>
  <c r="K9" i="9"/>
  <c r="O9" i="9" s="1"/>
  <c r="Q10" i="9"/>
  <c r="F139" i="30"/>
  <c r="J124" i="30"/>
  <c r="F125" i="30"/>
  <c r="Z8" i="31"/>
  <c r="M8" i="31"/>
  <c r="F103" i="30"/>
  <c r="J102" i="30"/>
  <c r="F111" i="30"/>
  <c r="J110" i="30"/>
  <c r="F89" i="30"/>
  <c r="J88" i="30"/>
  <c r="J74" i="30"/>
  <c r="F75" i="30"/>
  <c r="W71" i="19"/>
  <c r="W64" i="19"/>
  <c r="W68" i="19"/>
  <c r="S72" i="19"/>
  <c r="W67" i="19"/>
  <c r="W62" i="19"/>
  <c r="W66" i="19"/>
  <c r="W70" i="19"/>
  <c r="W63" i="19"/>
  <c r="W65" i="19"/>
  <c r="W69" i="19"/>
  <c r="T121" i="19"/>
  <c r="U121" i="19" s="1"/>
  <c r="U120" i="19"/>
  <c r="T111" i="19"/>
  <c r="U111" i="19" s="1"/>
  <c r="U110" i="19"/>
  <c r="T81" i="19"/>
  <c r="U81" i="19" s="1"/>
  <c r="U80" i="19"/>
  <c r="T101" i="19"/>
  <c r="U101" i="19" s="1"/>
  <c r="U100" i="19"/>
  <c r="T91" i="19"/>
  <c r="U91" i="19" s="1"/>
  <c r="U90" i="19"/>
  <c r="T71" i="19"/>
  <c r="U71" i="19" s="1"/>
  <c r="U70" i="19"/>
  <c r="T61" i="19"/>
  <c r="U61" i="19" s="1"/>
  <c r="U60" i="19"/>
  <c r="T51" i="19"/>
  <c r="U51" i="19" s="1"/>
  <c r="U50" i="19"/>
  <c r="T41" i="19"/>
  <c r="U41" i="19" s="1"/>
  <c r="U40" i="19"/>
  <c r="T31" i="19"/>
  <c r="U31" i="19" s="1"/>
  <c r="U30" i="19"/>
  <c r="U8" i="19"/>
  <c r="T9" i="19"/>
  <c r="T21" i="19"/>
  <c r="U21" i="19" s="1"/>
  <c r="O10" i="32"/>
  <c r="K11" i="32"/>
  <c r="AB10" i="32"/>
  <c r="E10" i="32"/>
  <c r="F16" i="32"/>
  <c r="J15" i="32"/>
  <c r="F31" i="32"/>
  <c r="J30" i="32"/>
  <c r="F24" i="32"/>
  <c r="J23" i="32"/>
  <c r="F9" i="32"/>
  <c r="J8" i="32"/>
  <c r="J83" i="30"/>
  <c r="F84" i="30"/>
  <c r="J68" i="30"/>
  <c r="F69" i="30"/>
  <c r="J53" i="30"/>
  <c r="F54" i="30"/>
  <c r="AB40" i="30"/>
  <c r="E40" i="30"/>
  <c r="K41" i="30"/>
  <c r="O40" i="30"/>
  <c r="J59" i="30"/>
  <c r="F60" i="30"/>
  <c r="F39" i="30"/>
  <c r="I38" i="30"/>
  <c r="J38" i="30"/>
  <c r="J45" i="30"/>
  <c r="F46" i="30"/>
  <c r="I9" i="31"/>
  <c r="H16" i="31"/>
  <c r="E17" i="31"/>
  <c r="H8" i="31"/>
  <c r="E9" i="31"/>
  <c r="G8" i="31"/>
  <c r="D9" i="31"/>
  <c r="I72" i="26"/>
  <c r="E73" i="26"/>
  <c r="E52" i="26"/>
  <c r="I51" i="26"/>
  <c r="E10" i="26"/>
  <c r="E18" i="26"/>
  <c r="I58" i="26"/>
  <c r="E59" i="26"/>
  <c r="I44" i="26"/>
  <c r="E45" i="26"/>
  <c r="I86" i="26"/>
  <c r="E87" i="26"/>
  <c r="E101" i="26"/>
  <c r="E66" i="26"/>
  <c r="I65" i="26"/>
  <c r="E94" i="26"/>
  <c r="I79" i="26"/>
  <c r="E80" i="26"/>
  <c r="L17" i="9"/>
  <c r="P16" i="9"/>
  <c r="P10" i="9"/>
  <c r="I38" i="26"/>
  <c r="E39" i="26"/>
  <c r="I10" i="26"/>
  <c r="AA9" i="26"/>
  <c r="D9" i="26"/>
  <c r="H9" i="26" s="1"/>
  <c r="J10" i="26"/>
  <c r="N10" i="26" s="1"/>
  <c r="I23" i="26"/>
  <c r="E24" i="26"/>
  <c r="I17" i="26"/>
  <c r="I31" i="26"/>
  <c r="E32" i="26"/>
  <c r="J23" i="30"/>
  <c r="F24" i="30"/>
  <c r="J10" i="30"/>
  <c r="J17" i="30"/>
  <c r="F18" i="30"/>
  <c r="J31" i="30"/>
  <c r="F32" i="30"/>
  <c r="AB9" i="30"/>
  <c r="E9" i="30"/>
  <c r="I9" i="30" s="1"/>
  <c r="K10" i="30"/>
  <c r="O10" i="30" s="1"/>
  <c r="J18" i="29"/>
  <c r="K11" i="29"/>
  <c r="O11" i="29" s="1"/>
  <c r="AB10" i="29"/>
  <c r="F10" i="29"/>
  <c r="I10" i="29" s="1"/>
  <c r="R10" i="10"/>
  <c r="R17" i="10"/>
  <c r="F90" i="30" l="1"/>
  <c r="J89" i="30"/>
  <c r="U10" i="9"/>
  <c r="Q11" i="9"/>
  <c r="K10" i="9"/>
  <c r="O10" i="9" s="1"/>
  <c r="AH10" i="9"/>
  <c r="W10" i="10"/>
  <c r="S11" i="10"/>
  <c r="M10" i="10"/>
  <c r="Q10" i="10" s="1"/>
  <c r="AJ10" i="10"/>
  <c r="F118" i="30"/>
  <c r="J117" i="30"/>
  <c r="F98" i="30"/>
  <c r="J97" i="30"/>
  <c r="Z9" i="31"/>
  <c r="M9" i="31"/>
  <c r="J75" i="30"/>
  <c r="F76" i="30"/>
  <c r="F112" i="30"/>
  <c r="J111" i="30"/>
  <c r="F104" i="30"/>
  <c r="J103" i="30"/>
  <c r="F126" i="30"/>
  <c r="J125" i="30"/>
  <c r="F154" i="30"/>
  <c r="F140" i="30"/>
  <c r="J139" i="30"/>
  <c r="F132" i="30"/>
  <c r="F146" i="30"/>
  <c r="J131" i="30"/>
  <c r="W80" i="19"/>
  <c r="W74" i="19"/>
  <c r="W79" i="19"/>
  <c r="W75" i="19"/>
  <c r="W78" i="19"/>
  <c r="S82" i="19"/>
  <c r="W76" i="19"/>
  <c r="W81" i="19"/>
  <c r="W77" i="19"/>
  <c r="W73" i="19"/>
  <c r="W72" i="19"/>
  <c r="U9" i="19"/>
  <c r="T10" i="19"/>
  <c r="F25" i="32"/>
  <c r="J24" i="32"/>
  <c r="F17" i="32"/>
  <c r="J16" i="32"/>
  <c r="F10" i="32"/>
  <c r="J9" i="32"/>
  <c r="J31" i="32"/>
  <c r="F32" i="32"/>
  <c r="O11" i="32"/>
  <c r="K12" i="32"/>
  <c r="AB11" i="32"/>
  <c r="E11" i="32"/>
  <c r="F85" i="30"/>
  <c r="J84" i="30"/>
  <c r="F70" i="30"/>
  <c r="J69" i="30"/>
  <c r="F47" i="30"/>
  <c r="J46" i="30"/>
  <c r="F61" i="30"/>
  <c r="J60" i="30"/>
  <c r="J39" i="30"/>
  <c r="F40" i="30"/>
  <c r="I39" i="30"/>
  <c r="K42" i="30"/>
  <c r="O41" i="30"/>
  <c r="AB41" i="30"/>
  <c r="E41" i="30"/>
  <c r="I41" i="30" s="1"/>
  <c r="F55" i="30"/>
  <c r="J54" i="30"/>
  <c r="I10" i="31"/>
  <c r="D10" i="31"/>
  <c r="G10" i="31" s="1"/>
  <c r="G9" i="31"/>
  <c r="H9" i="31"/>
  <c r="H17" i="31"/>
  <c r="I94" i="26"/>
  <c r="E95" i="26"/>
  <c r="E109" i="26"/>
  <c r="E67" i="26"/>
  <c r="I66" i="26"/>
  <c r="E88" i="26"/>
  <c r="I87" i="26"/>
  <c r="E46" i="26"/>
  <c r="I45" i="26"/>
  <c r="E60" i="26"/>
  <c r="I59" i="26"/>
  <c r="E81" i="26"/>
  <c r="I80" i="26"/>
  <c r="E116" i="26"/>
  <c r="I101" i="26"/>
  <c r="E102" i="26"/>
  <c r="I52" i="26"/>
  <c r="E53" i="26"/>
  <c r="I73" i="26"/>
  <c r="E74" i="26"/>
  <c r="P17" i="9"/>
  <c r="L18" i="9"/>
  <c r="E40" i="26"/>
  <c r="I39" i="26"/>
  <c r="I18" i="26"/>
  <c r="J11" i="26"/>
  <c r="N11" i="26" s="1"/>
  <c r="AA10" i="26"/>
  <c r="D10" i="26"/>
  <c r="H10" i="26" s="1"/>
  <c r="E33" i="26"/>
  <c r="I32" i="26"/>
  <c r="E25" i="26"/>
  <c r="I24" i="26"/>
  <c r="J18" i="30"/>
  <c r="K11" i="30"/>
  <c r="O11" i="30" s="1"/>
  <c r="AB10" i="30"/>
  <c r="E10" i="30"/>
  <c r="I10" i="30" s="1"/>
  <c r="F33" i="30"/>
  <c r="J32" i="30"/>
  <c r="F25" i="30"/>
  <c r="J24" i="30"/>
  <c r="AB11" i="29"/>
  <c r="K12" i="29"/>
  <c r="O12" i="29" s="1"/>
  <c r="F11" i="29"/>
  <c r="I11" i="29" s="1"/>
  <c r="R18" i="10"/>
  <c r="J132" i="30" l="1"/>
  <c r="F133" i="30"/>
  <c r="F169" i="30"/>
  <c r="F155" i="30"/>
  <c r="J154" i="30"/>
  <c r="J126" i="30"/>
  <c r="F127" i="30"/>
  <c r="F105" i="30"/>
  <c r="J104" i="30"/>
  <c r="F77" i="30"/>
  <c r="J76" i="30"/>
  <c r="F99" i="30"/>
  <c r="J98" i="30"/>
  <c r="J118" i="30"/>
  <c r="F119" i="30"/>
  <c r="F91" i="30"/>
  <c r="J90" i="30"/>
  <c r="Z10" i="31"/>
  <c r="M10" i="31"/>
  <c r="J146" i="30"/>
  <c r="F147" i="30"/>
  <c r="F161" i="30"/>
  <c r="J140" i="30"/>
  <c r="F141" i="30"/>
  <c r="J112" i="30"/>
  <c r="F113" i="30"/>
  <c r="W11" i="10"/>
  <c r="S12" i="10"/>
  <c r="AJ11" i="10"/>
  <c r="M11" i="10"/>
  <c r="Q11" i="10" s="1"/>
  <c r="U11" i="9"/>
  <c r="Q12" i="9"/>
  <c r="K11" i="9"/>
  <c r="O11" i="9" s="1"/>
  <c r="AH11" i="9"/>
  <c r="W84" i="19"/>
  <c r="W91" i="19"/>
  <c r="W87" i="19"/>
  <c r="W83" i="19"/>
  <c r="W90" i="19"/>
  <c r="W86" i="19"/>
  <c r="W82" i="19"/>
  <c r="W89" i="19"/>
  <c r="W85" i="19"/>
  <c r="S92" i="19"/>
  <c r="W88" i="19"/>
  <c r="U10" i="19"/>
  <c r="T11" i="19"/>
  <c r="U11" i="19" s="1"/>
  <c r="F33" i="32"/>
  <c r="J32" i="32"/>
  <c r="J10" i="32"/>
  <c r="J25" i="32"/>
  <c r="O12" i="32"/>
  <c r="K13" i="32"/>
  <c r="AB12" i="32"/>
  <c r="E12" i="32"/>
  <c r="F18" i="32"/>
  <c r="J17" i="32"/>
  <c r="J85" i="30"/>
  <c r="J70" i="30"/>
  <c r="J47" i="30"/>
  <c r="F48" i="30"/>
  <c r="J55" i="30"/>
  <c r="AB42" i="30"/>
  <c r="E42" i="30"/>
  <c r="I42" i="30" s="1"/>
  <c r="K43" i="30"/>
  <c r="O42" i="30"/>
  <c r="I40" i="30"/>
  <c r="J40" i="30"/>
  <c r="J61" i="30"/>
  <c r="F62" i="30"/>
  <c r="I11" i="31"/>
  <c r="D11" i="31"/>
  <c r="G11" i="31" s="1"/>
  <c r="E103" i="26"/>
  <c r="I102" i="26"/>
  <c r="E131" i="26"/>
  <c r="I116" i="26"/>
  <c r="E117" i="26"/>
  <c r="E124" i="26"/>
  <c r="I109" i="26"/>
  <c r="E110" i="26"/>
  <c r="I74" i="26"/>
  <c r="E75" i="26"/>
  <c r="E54" i="26"/>
  <c r="I53" i="26"/>
  <c r="E82" i="26"/>
  <c r="I81" i="26"/>
  <c r="E61" i="26"/>
  <c r="I60" i="26"/>
  <c r="I46" i="26"/>
  <c r="E47" i="26"/>
  <c r="I88" i="26"/>
  <c r="E89" i="26"/>
  <c r="I67" i="26"/>
  <c r="E68" i="26"/>
  <c r="I95" i="26"/>
  <c r="E96" i="26"/>
  <c r="P18" i="9"/>
  <c r="I40" i="26"/>
  <c r="I33" i="26"/>
  <c r="I25" i="26"/>
  <c r="J12" i="26"/>
  <c r="N12" i="26" s="1"/>
  <c r="D11" i="26"/>
  <c r="H11" i="26" s="1"/>
  <c r="AA11" i="26"/>
  <c r="J33" i="30"/>
  <c r="J25" i="30"/>
  <c r="K12" i="30"/>
  <c r="O12" i="30" s="1"/>
  <c r="E11" i="30"/>
  <c r="I11" i="30" s="1"/>
  <c r="AB11" i="30"/>
  <c r="K13" i="29"/>
  <c r="O13" i="29" s="1"/>
  <c r="AB12" i="29"/>
  <c r="F12" i="29"/>
  <c r="I12" i="29" s="1"/>
  <c r="F142" i="30" l="1"/>
  <c r="J141" i="30"/>
  <c r="F148" i="30"/>
  <c r="J147" i="30"/>
  <c r="F120" i="30"/>
  <c r="J119" i="30"/>
  <c r="J127" i="30"/>
  <c r="F128" i="30"/>
  <c r="F184" i="30"/>
  <c r="J169" i="30"/>
  <c r="F170" i="30"/>
  <c r="Z11" i="31"/>
  <c r="M11" i="31"/>
  <c r="U12" i="9"/>
  <c r="Q13" i="9"/>
  <c r="K12" i="9"/>
  <c r="O12" i="9" s="1"/>
  <c r="AH12" i="9"/>
  <c r="W12" i="10"/>
  <c r="M12" i="10"/>
  <c r="Q12" i="10" s="1"/>
  <c r="AJ12" i="10"/>
  <c r="S13" i="10"/>
  <c r="F114" i="30"/>
  <c r="J113" i="30"/>
  <c r="F162" i="30"/>
  <c r="F176" i="30"/>
  <c r="J161" i="30"/>
  <c r="J91" i="30"/>
  <c r="F92" i="30"/>
  <c r="J99" i="30"/>
  <c r="F100" i="30"/>
  <c r="J100" i="30" s="1"/>
  <c r="F78" i="30"/>
  <c r="J78" i="30" s="1"/>
  <c r="J77" i="30"/>
  <c r="J105" i="30"/>
  <c r="F106" i="30"/>
  <c r="J155" i="30"/>
  <c r="F156" i="30"/>
  <c r="F134" i="30"/>
  <c r="J133" i="30"/>
  <c r="S102" i="19"/>
  <c r="W92" i="19"/>
  <c r="W99" i="19"/>
  <c r="W95" i="19"/>
  <c r="W100" i="19"/>
  <c r="W96" i="19"/>
  <c r="W101" i="19"/>
  <c r="W97" i="19"/>
  <c r="W93" i="19"/>
  <c r="W98" i="19"/>
  <c r="W94" i="19"/>
  <c r="J33" i="32"/>
  <c r="O13" i="32"/>
  <c r="K14" i="32"/>
  <c r="AB13" i="32"/>
  <c r="E13" i="32"/>
  <c r="J18" i="32"/>
  <c r="F63" i="30"/>
  <c r="J62" i="30"/>
  <c r="K44" i="30"/>
  <c r="O43" i="30"/>
  <c r="AB43" i="30"/>
  <c r="E43" i="30"/>
  <c r="I43" i="30" s="1"/>
  <c r="J48" i="30"/>
  <c r="I12" i="31"/>
  <c r="D12" i="31" s="1"/>
  <c r="G12" i="31" s="1"/>
  <c r="I61" i="26"/>
  <c r="E62" i="26"/>
  <c r="I54" i="26"/>
  <c r="E55" i="26"/>
  <c r="E118" i="26"/>
  <c r="I117" i="26"/>
  <c r="E132" i="26"/>
  <c r="I131" i="26"/>
  <c r="E104" i="26"/>
  <c r="I103" i="26"/>
  <c r="E97" i="26"/>
  <c r="I96" i="26"/>
  <c r="E69" i="26"/>
  <c r="I68" i="26"/>
  <c r="I89" i="26"/>
  <c r="E90" i="26"/>
  <c r="E48" i="26"/>
  <c r="I48" i="26" s="1"/>
  <c r="I47" i="26"/>
  <c r="E83" i="26"/>
  <c r="I82" i="26"/>
  <c r="E76" i="26"/>
  <c r="I75" i="26"/>
  <c r="E111" i="26"/>
  <c r="I110" i="26"/>
  <c r="E125" i="26"/>
  <c r="I124" i="26"/>
  <c r="AA12" i="26"/>
  <c r="D12" i="26"/>
  <c r="H12" i="26" s="1"/>
  <c r="J13" i="26"/>
  <c r="N13" i="26" s="1"/>
  <c r="AB12" i="30"/>
  <c r="E12" i="30"/>
  <c r="I12" i="30" s="1"/>
  <c r="K13" i="30"/>
  <c r="O13" i="30" s="1"/>
  <c r="AB13" i="29"/>
  <c r="F13" i="29"/>
  <c r="I13" i="29" s="1"/>
  <c r="K14" i="29"/>
  <c r="O14" i="29" s="1"/>
  <c r="F157" i="30" l="1"/>
  <c r="J156" i="30"/>
  <c r="J106" i="30"/>
  <c r="F107" i="30"/>
  <c r="J92" i="30"/>
  <c r="F93" i="30"/>
  <c r="J93" i="30" s="1"/>
  <c r="F163" i="30"/>
  <c r="J162" i="30"/>
  <c r="J114" i="30"/>
  <c r="F115" i="30"/>
  <c r="W13" i="10"/>
  <c r="AJ13" i="10"/>
  <c r="S14" i="10"/>
  <c r="M13" i="10"/>
  <c r="Q13" i="10" s="1"/>
  <c r="U13" i="9"/>
  <c r="Q14" i="9"/>
  <c r="K13" i="9"/>
  <c r="O13" i="9" s="1"/>
  <c r="AH13" i="9"/>
  <c r="F171" i="30"/>
  <c r="J170" i="30"/>
  <c r="F129" i="30"/>
  <c r="J128" i="30"/>
  <c r="Z12" i="31"/>
  <c r="M12" i="31"/>
  <c r="J134" i="30"/>
  <c r="F135" i="30"/>
  <c r="J176" i="30"/>
  <c r="F191" i="30"/>
  <c r="F177" i="30"/>
  <c r="F199" i="30"/>
  <c r="J184" i="30"/>
  <c r="F185" i="30"/>
  <c r="J120" i="30"/>
  <c r="F121" i="30"/>
  <c r="F149" i="30"/>
  <c r="J148" i="30"/>
  <c r="F143" i="30"/>
  <c r="J142" i="30"/>
  <c r="S112" i="19"/>
  <c r="W107" i="19"/>
  <c r="W111" i="19"/>
  <c r="W102" i="19"/>
  <c r="W106" i="19"/>
  <c r="W110" i="19"/>
  <c r="W103" i="19"/>
  <c r="W105" i="19"/>
  <c r="W109" i="19"/>
  <c r="W104" i="19"/>
  <c r="W108" i="19"/>
  <c r="O14" i="32"/>
  <c r="K15" i="32"/>
  <c r="AB14" i="32"/>
  <c r="E14" i="32"/>
  <c r="J63" i="30"/>
  <c r="AB44" i="30"/>
  <c r="E44" i="30"/>
  <c r="I44" i="30" s="1"/>
  <c r="K45" i="30"/>
  <c r="O44" i="30"/>
  <c r="I13" i="31"/>
  <c r="D13" i="31"/>
  <c r="G13" i="31" s="1"/>
  <c r="E126" i="26"/>
  <c r="I125" i="26"/>
  <c r="I111" i="26"/>
  <c r="E112" i="26"/>
  <c r="E77" i="26"/>
  <c r="I76" i="26"/>
  <c r="E91" i="26"/>
  <c r="I90" i="26"/>
  <c r="I55" i="26"/>
  <c r="E84" i="26"/>
  <c r="I83" i="26"/>
  <c r="E70" i="26"/>
  <c r="I70" i="26" s="1"/>
  <c r="I69" i="26"/>
  <c r="E98" i="26"/>
  <c r="I97" i="26"/>
  <c r="E105" i="26"/>
  <c r="I104" i="26"/>
  <c r="I132" i="26"/>
  <c r="E133" i="26"/>
  <c r="E119" i="26"/>
  <c r="I118" i="26"/>
  <c r="I62" i="26"/>
  <c r="E63" i="26"/>
  <c r="I63" i="26" s="1"/>
  <c r="J14" i="26"/>
  <c r="N14" i="26" s="1"/>
  <c r="AA13" i="26"/>
  <c r="D13" i="26"/>
  <c r="H13" i="26" s="1"/>
  <c r="K14" i="30"/>
  <c r="O14" i="30" s="1"/>
  <c r="AB13" i="30"/>
  <c r="E13" i="30"/>
  <c r="I13" i="30" s="1"/>
  <c r="K15" i="29"/>
  <c r="O15" i="29" s="1"/>
  <c r="AB14" i="29"/>
  <c r="F14" i="29"/>
  <c r="I14" i="29" s="1"/>
  <c r="F144" i="30" l="1"/>
  <c r="J143" i="30"/>
  <c r="J149" i="30"/>
  <c r="F150" i="30"/>
  <c r="F178" i="30"/>
  <c r="J177" i="30"/>
  <c r="J129" i="30"/>
  <c r="F130" i="30"/>
  <c r="J130" i="30" s="1"/>
  <c r="U14" i="9"/>
  <c r="Q15" i="9"/>
  <c r="K14" i="9"/>
  <c r="O14" i="9" s="1"/>
  <c r="AH14" i="9"/>
  <c r="J115" i="30"/>
  <c r="F164" i="30"/>
  <c r="J163" i="30"/>
  <c r="F158" i="30"/>
  <c r="J157" i="30"/>
  <c r="Z13" i="31"/>
  <c r="M13" i="31"/>
  <c r="J121" i="30"/>
  <c r="F122" i="30"/>
  <c r="F186" i="30"/>
  <c r="J185" i="30"/>
  <c r="J199" i="30"/>
  <c r="F200" i="30"/>
  <c r="F192" i="30"/>
  <c r="F206" i="30"/>
  <c r="J191" i="30"/>
  <c r="F136" i="30"/>
  <c r="J135" i="30"/>
  <c r="F172" i="30"/>
  <c r="J171" i="30"/>
  <c r="W14" i="10"/>
  <c r="M14" i="10"/>
  <c r="Q14" i="10" s="1"/>
  <c r="AJ14" i="10"/>
  <c r="S15" i="10"/>
  <c r="J107" i="30"/>
  <c r="F108" i="30"/>
  <c r="J108" i="30" s="1"/>
  <c r="W120" i="19"/>
  <c r="W116" i="19"/>
  <c r="W112" i="19"/>
  <c r="W119" i="19"/>
  <c r="W115" i="19"/>
  <c r="W118" i="19"/>
  <c r="W114" i="19"/>
  <c r="W121" i="19"/>
  <c r="W117" i="19"/>
  <c r="W113" i="19"/>
  <c r="O15" i="32"/>
  <c r="K16" i="32"/>
  <c r="AB15" i="32"/>
  <c r="E15" i="32"/>
  <c r="K46" i="30"/>
  <c r="O45" i="30"/>
  <c r="AB45" i="30"/>
  <c r="E45" i="30"/>
  <c r="I45" i="30" s="1"/>
  <c r="I14" i="31"/>
  <c r="I133" i="26"/>
  <c r="E134" i="26"/>
  <c r="E92" i="26"/>
  <c r="I91" i="26"/>
  <c r="E78" i="26"/>
  <c r="I78" i="26" s="1"/>
  <c r="I77" i="26"/>
  <c r="E127" i="26"/>
  <c r="I126" i="26"/>
  <c r="E120" i="26"/>
  <c r="I119" i="26"/>
  <c r="I105" i="26"/>
  <c r="E106" i="26"/>
  <c r="I98" i="26"/>
  <c r="E99" i="26"/>
  <c r="E85" i="26"/>
  <c r="I84" i="26"/>
  <c r="I112" i="26"/>
  <c r="E113" i="26"/>
  <c r="AA14" i="26"/>
  <c r="D14" i="26"/>
  <c r="H14" i="26" s="1"/>
  <c r="J15" i="26"/>
  <c r="N15" i="26" s="1"/>
  <c r="AB14" i="30"/>
  <c r="E14" i="30"/>
  <c r="I14" i="30" s="1"/>
  <c r="K15" i="30"/>
  <c r="O15" i="30" s="1"/>
  <c r="AB15" i="29"/>
  <c r="F15" i="29"/>
  <c r="I15" i="29" s="1"/>
  <c r="K16" i="29"/>
  <c r="O16" i="29" s="1"/>
  <c r="Z14" i="31" l="1"/>
  <c r="M14" i="31"/>
  <c r="J192" i="30"/>
  <c r="F193" i="30"/>
  <c r="J200" i="30"/>
  <c r="F201" i="30"/>
  <c r="J122" i="30"/>
  <c r="F123" i="30"/>
  <c r="J123" i="30" s="1"/>
  <c r="U15" i="9"/>
  <c r="Q16" i="9"/>
  <c r="AH15" i="9"/>
  <c r="K15" i="9"/>
  <c r="O15" i="9" s="1"/>
  <c r="F151" i="30"/>
  <c r="J150" i="30"/>
  <c r="J144" i="30"/>
  <c r="F145" i="30"/>
  <c r="W15" i="10"/>
  <c r="S16" i="10"/>
  <c r="M15" i="10"/>
  <c r="Q15" i="10" s="1"/>
  <c r="AJ15" i="10"/>
  <c r="J172" i="30"/>
  <c r="F173" i="30"/>
  <c r="J136" i="30"/>
  <c r="F137" i="30"/>
  <c r="J206" i="30"/>
  <c r="F207" i="30"/>
  <c r="J186" i="30"/>
  <c r="F187" i="30"/>
  <c r="J158" i="30"/>
  <c r="F159" i="30"/>
  <c r="J164" i="30"/>
  <c r="F165" i="30"/>
  <c r="J178" i="30"/>
  <c r="F179" i="30"/>
  <c r="O16" i="32"/>
  <c r="K17" i="32"/>
  <c r="AB16" i="32"/>
  <c r="E16" i="32"/>
  <c r="AB46" i="30"/>
  <c r="E46" i="30"/>
  <c r="I46" i="30" s="1"/>
  <c r="K47" i="30"/>
  <c r="O46" i="30"/>
  <c r="I15" i="31"/>
  <c r="D14" i="31"/>
  <c r="G14" i="31" s="1"/>
  <c r="I113" i="26"/>
  <c r="E114" i="26"/>
  <c r="I85" i="26"/>
  <c r="I120" i="26"/>
  <c r="E121" i="26"/>
  <c r="E128" i="26"/>
  <c r="I127" i="26"/>
  <c r="I92" i="26"/>
  <c r="E93" i="26"/>
  <c r="I93" i="26" s="1"/>
  <c r="E100" i="26"/>
  <c r="I100" i="26" s="1"/>
  <c r="I99" i="26"/>
  <c r="I106" i="26"/>
  <c r="E107" i="26"/>
  <c r="E135" i="26"/>
  <c r="I134" i="26"/>
  <c r="J16" i="26"/>
  <c r="N16" i="26" s="1"/>
  <c r="AA15" i="26"/>
  <c r="D15" i="26"/>
  <c r="H15" i="26" s="1"/>
  <c r="K16" i="30"/>
  <c r="O16" i="30" s="1"/>
  <c r="AB15" i="30"/>
  <c r="E15" i="30"/>
  <c r="I15" i="30" s="1"/>
  <c r="K17" i="29"/>
  <c r="O17" i="29" s="1"/>
  <c r="AB16" i="29"/>
  <c r="F16" i="29"/>
  <c r="I16" i="29" s="1"/>
  <c r="F180" i="30" l="1"/>
  <c r="J179" i="30"/>
  <c r="J165" i="30"/>
  <c r="F166" i="30"/>
  <c r="J159" i="30"/>
  <c r="F160" i="30"/>
  <c r="J160" i="30" s="1"/>
  <c r="J187" i="30"/>
  <c r="F188" i="30"/>
  <c r="F208" i="30"/>
  <c r="J207" i="30"/>
  <c r="F138" i="30"/>
  <c r="J138" i="30" s="1"/>
  <c r="J137" i="30"/>
  <c r="F174" i="30"/>
  <c r="J173" i="30"/>
  <c r="U16" i="9"/>
  <c r="K16" i="9"/>
  <c r="O16" i="9" s="1"/>
  <c r="Q17" i="9"/>
  <c r="AH16" i="9"/>
  <c r="F202" i="30"/>
  <c r="J201" i="30"/>
  <c r="D15" i="31"/>
  <c r="G15" i="31" s="1"/>
  <c r="Z15" i="31"/>
  <c r="M15" i="31"/>
  <c r="W16" i="10"/>
  <c r="AJ16" i="10"/>
  <c r="S17" i="10"/>
  <c r="M16" i="10"/>
  <c r="Q16" i="10" s="1"/>
  <c r="J145" i="30"/>
  <c r="F152" i="30"/>
  <c r="J151" i="30"/>
  <c r="F194" i="30"/>
  <c r="J193" i="30"/>
  <c r="O17" i="32"/>
  <c r="K18" i="32"/>
  <c r="AB17" i="32"/>
  <c r="E17" i="32"/>
  <c r="K48" i="30"/>
  <c r="O47" i="30"/>
  <c r="AB47" i="30"/>
  <c r="E47" i="30"/>
  <c r="I47" i="30" s="1"/>
  <c r="I16" i="31"/>
  <c r="D16" i="31" s="1"/>
  <c r="G16" i="31" s="1"/>
  <c r="E136" i="26"/>
  <c r="I135" i="26"/>
  <c r="E129" i="26"/>
  <c r="I128" i="26"/>
  <c r="I107" i="26"/>
  <c r="E108" i="26"/>
  <c r="I108" i="26" s="1"/>
  <c r="E122" i="26"/>
  <c r="I121" i="26"/>
  <c r="I114" i="26"/>
  <c r="E115" i="26"/>
  <c r="I115" i="26" s="1"/>
  <c r="AA16" i="26"/>
  <c r="D16" i="26"/>
  <c r="H16" i="26" s="1"/>
  <c r="J17" i="26"/>
  <c r="N17" i="26" s="1"/>
  <c r="AB16" i="30"/>
  <c r="E16" i="30"/>
  <c r="I16" i="30" s="1"/>
  <c r="K17" i="30"/>
  <c r="O17" i="30" s="1"/>
  <c r="AB17" i="29"/>
  <c r="F17" i="29"/>
  <c r="I17" i="29" s="1"/>
  <c r="K18" i="29"/>
  <c r="O18" i="29" s="1"/>
  <c r="F203" i="30" l="1"/>
  <c r="J202" i="30"/>
  <c r="J208" i="30"/>
  <c r="F209" i="30"/>
  <c r="J180" i="30"/>
  <c r="F181" i="30"/>
  <c r="Z16" i="31"/>
  <c r="M16" i="31"/>
  <c r="J194" i="30"/>
  <c r="F195" i="30"/>
  <c r="F153" i="30"/>
  <c r="J153" i="30" s="1"/>
  <c r="J152" i="30"/>
  <c r="W17" i="10"/>
  <c r="AJ17" i="10"/>
  <c r="S18" i="10"/>
  <c r="M17" i="10"/>
  <c r="Q17" i="10" s="1"/>
  <c r="U17" i="9"/>
  <c r="AH17" i="9"/>
  <c r="Q18" i="9"/>
  <c r="K17" i="9"/>
  <c r="O17" i="9" s="1"/>
  <c r="J174" i="30"/>
  <c r="F175" i="30"/>
  <c r="F189" i="30"/>
  <c r="J188" i="30"/>
  <c r="F167" i="30"/>
  <c r="J166" i="30"/>
  <c r="O18" i="32"/>
  <c r="K19" i="32"/>
  <c r="AB18" i="32"/>
  <c r="E18" i="32"/>
  <c r="AB48" i="30"/>
  <c r="E48" i="30"/>
  <c r="I48" i="30" s="1"/>
  <c r="K49" i="30"/>
  <c r="O48" i="30"/>
  <c r="I17" i="31"/>
  <c r="D17" i="31"/>
  <c r="G17" i="31" s="1"/>
  <c r="I122" i="26"/>
  <c r="E123" i="26"/>
  <c r="I123" i="26" s="1"/>
  <c r="E130" i="26"/>
  <c r="I130" i="26" s="1"/>
  <c r="I129" i="26"/>
  <c r="I136" i="26"/>
  <c r="E137" i="26"/>
  <c r="J18" i="26"/>
  <c r="N18" i="26" s="1"/>
  <c r="AA17" i="26"/>
  <c r="D17" i="26"/>
  <c r="H17" i="26" s="1"/>
  <c r="K18" i="30"/>
  <c r="O18" i="30" s="1"/>
  <c r="AB17" i="30"/>
  <c r="E17" i="30"/>
  <c r="I17" i="30" s="1"/>
  <c r="K19" i="29"/>
  <c r="AB18" i="29"/>
  <c r="F18" i="29"/>
  <c r="O19" i="29" l="1"/>
  <c r="G26" i="29"/>
  <c r="G19" i="29"/>
  <c r="F168" i="30"/>
  <c r="J168" i="30" s="1"/>
  <c r="J167" i="30"/>
  <c r="J189" i="30"/>
  <c r="F190" i="30"/>
  <c r="J190" i="30" s="1"/>
  <c r="F196" i="30"/>
  <c r="J195" i="30"/>
  <c r="J181" i="30"/>
  <c r="F182" i="30"/>
  <c r="J209" i="30"/>
  <c r="F210" i="30"/>
  <c r="F204" i="30"/>
  <c r="J203" i="30"/>
  <c r="Z17" i="31"/>
  <c r="M17" i="31"/>
  <c r="J175" i="30"/>
  <c r="U18" i="9"/>
  <c r="Q19" i="9"/>
  <c r="AH18" i="9"/>
  <c r="K18" i="9"/>
  <c r="O18" i="9" s="1"/>
  <c r="W18" i="10"/>
  <c r="AJ18" i="10"/>
  <c r="S19" i="10"/>
  <c r="M18" i="10"/>
  <c r="Q18" i="10" s="1"/>
  <c r="O19" i="32"/>
  <c r="K20" i="32"/>
  <c r="AB19" i="32"/>
  <c r="E19" i="32"/>
  <c r="K50" i="30"/>
  <c r="O49" i="30"/>
  <c r="AB49" i="30"/>
  <c r="E49" i="30"/>
  <c r="I49" i="30" s="1"/>
  <c r="E138" i="26"/>
  <c r="I138" i="26" s="1"/>
  <c r="I137" i="26"/>
  <c r="AA18" i="26"/>
  <c r="D18" i="26"/>
  <c r="H18" i="26" s="1"/>
  <c r="J19" i="26"/>
  <c r="N19" i="26" s="1"/>
  <c r="AB18" i="30"/>
  <c r="E18" i="30"/>
  <c r="I18" i="30" s="1"/>
  <c r="K19" i="30"/>
  <c r="O19" i="30" s="1"/>
  <c r="AB19" i="29"/>
  <c r="F19" i="29"/>
  <c r="K20" i="29"/>
  <c r="O20" i="29" s="1"/>
  <c r="U19" i="9" l="1"/>
  <c r="L26" i="9"/>
  <c r="L19" i="9"/>
  <c r="Q20" i="9"/>
  <c r="K19" i="9"/>
  <c r="AH19" i="9"/>
  <c r="F211" i="30"/>
  <c r="J210" i="30"/>
  <c r="J182" i="30"/>
  <c r="F183" i="30"/>
  <c r="J183" i="30" s="1"/>
  <c r="G20" i="29"/>
  <c r="G34" i="29"/>
  <c r="J19" i="29"/>
  <c r="W19" i="10"/>
  <c r="N26" i="10"/>
  <c r="N19" i="10"/>
  <c r="S20" i="10"/>
  <c r="M19" i="10"/>
  <c r="AJ19" i="10"/>
  <c r="J204" i="30"/>
  <c r="F205" i="30"/>
  <c r="J196" i="30"/>
  <c r="F197" i="30"/>
  <c r="G27" i="29"/>
  <c r="J26" i="29"/>
  <c r="G41" i="29"/>
  <c r="O20" i="32"/>
  <c r="K21" i="32"/>
  <c r="AB20" i="32"/>
  <c r="E20" i="32"/>
  <c r="AB50" i="30"/>
  <c r="E50" i="30"/>
  <c r="I50" i="30" s="1"/>
  <c r="K51" i="30"/>
  <c r="O50" i="30"/>
  <c r="J20" i="26"/>
  <c r="N20" i="26" s="1"/>
  <c r="AA19" i="26"/>
  <c r="D19" i="26"/>
  <c r="H19" i="26" s="1"/>
  <c r="K20" i="30"/>
  <c r="O20" i="30" s="1"/>
  <c r="AB19" i="30"/>
  <c r="E19" i="30"/>
  <c r="I19" i="30" s="1"/>
  <c r="K21" i="29"/>
  <c r="O21" i="29" s="1"/>
  <c r="AB20" i="29"/>
  <c r="F20" i="29"/>
  <c r="J41" i="29" l="1"/>
  <c r="G42" i="29"/>
  <c r="G56" i="29"/>
  <c r="G28" i="29"/>
  <c r="J27" i="29"/>
  <c r="W20" i="10"/>
  <c r="M20" i="10"/>
  <c r="AJ20" i="10"/>
  <c r="S21" i="10"/>
  <c r="N27" i="10"/>
  <c r="R26" i="10"/>
  <c r="G21" i="29"/>
  <c r="J20" i="29"/>
  <c r="F212" i="30"/>
  <c r="J211" i="30"/>
  <c r="L20" i="9"/>
  <c r="O19" i="9"/>
  <c r="P19" i="9"/>
  <c r="F198" i="30"/>
  <c r="J198" i="30" s="1"/>
  <c r="J197" i="30"/>
  <c r="J205" i="30"/>
  <c r="N20" i="10"/>
  <c r="R19" i="10"/>
  <c r="Q19" i="10"/>
  <c r="G49" i="29"/>
  <c r="G35" i="29"/>
  <c r="J34" i="29"/>
  <c r="Q21" i="9"/>
  <c r="U20" i="9"/>
  <c r="AH20" i="9"/>
  <c r="K20" i="9"/>
  <c r="L27" i="9"/>
  <c r="P26" i="9"/>
  <c r="O21" i="32"/>
  <c r="K22" i="32"/>
  <c r="AB21" i="32"/>
  <c r="E21" i="32"/>
  <c r="K52" i="30"/>
  <c r="O51" i="30"/>
  <c r="AB51" i="30"/>
  <c r="E51" i="30"/>
  <c r="I51" i="30" s="1"/>
  <c r="AA20" i="26"/>
  <c r="D20" i="26"/>
  <c r="H20" i="26" s="1"/>
  <c r="J21" i="26"/>
  <c r="N21" i="26" s="1"/>
  <c r="AB20" i="30"/>
  <c r="E20" i="30"/>
  <c r="I20" i="30" s="1"/>
  <c r="K21" i="30"/>
  <c r="O21" i="30" s="1"/>
  <c r="AB21" i="29"/>
  <c r="F21" i="29"/>
  <c r="K22" i="29"/>
  <c r="O22" i="29" s="1"/>
  <c r="G64" i="29" l="1"/>
  <c r="J49" i="29"/>
  <c r="G50" i="29"/>
  <c r="O20" i="9"/>
  <c r="L21" i="9"/>
  <c r="P20" i="9"/>
  <c r="F213" i="30"/>
  <c r="J213" i="30" s="1"/>
  <c r="J212" i="30"/>
  <c r="G22" i="29"/>
  <c r="J21" i="29"/>
  <c r="W21" i="10"/>
  <c r="S22" i="10"/>
  <c r="M21" i="10"/>
  <c r="AJ21" i="10"/>
  <c r="J56" i="29"/>
  <c r="G71" i="29"/>
  <c r="G57" i="29"/>
  <c r="L28" i="9"/>
  <c r="P27" i="9"/>
  <c r="Q22" i="9"/>
  <c r="U21" i="9"/>
  <c r="AH21" i="9"/>
  <c r="K21" i="9"/>
  <c r="J35" i="29"/>
  <c r="G36" i="29"/>
  <c r="N21" i="10"/>
  <c r="R20" i="10"/>
  <c r="Q20" i="10"/>
  <c r="N28" i="10"/>
  <c r="R27" i="10"/>
  <c r="G29" i="29"/>
  <c r="J28" i="29"/>
  <c r="G43" i="29"/>
  <c r="J42" i="29"/>
  <c r="O22" i="32"/>
  <c r="K23" i="32"/>
  <c r="AB22" i="32"/>
  <c r="E22" i="32"/>
  <c r="AB52" i="30"/>
  <c r="E52" i="30"/>
  <c r="I52" i="30" s="1"/>
  <c r="K53" i="30"/>
  <c r="O52" i="30"/>
  <c r="J22" i="26"/>
  <c r="N22" i="26" s="1"/>
  <c r="AA21" i="26"/>
  <c r="D21" i="26"/>
  <c r="H21" i="26" s="1"/>
  <c r="K22" i="30"/>
  <c r="O22" i="30" s="1"/>
  <c r="AB21" i="30"/>
  <c r="E21" i="30"/>
  <c r="I21" i="30" s="1"/>
  <c r="K23" i="29"/>
  <c r="O23" i="29" s="1"/>
  <c r="AB22" i="29"/>
  <c r="F22" i="29"/>
  <c r="J43" i="29" l="1"/>
  <c r="G44" i="29"/>
  <c r="G30" i="29"/>
  <c r="J29" i="29"/>
  <c r="N22" i="10"/>
  <c r="R21" i="10"/>
  <c r="Q21" i="10"/>
  <c r="Q23" i="9"/>
  <c r="U22" i="9"/>
  <c r="AH22" i="9"/>
  <c r="K22" i="9"/>
  <c r="G72" i="29"/>
  <c r="J71" i="29"/>
  <c r="G86" i="29"/>
  <c r="W22" i="10"/>
  <c r="M22" i="10"/>
  <c r="AJ22" i="10"/>
  <c r="S23" i="10"/>
  <c r="J50" i="29"/>
  <c r="G51" i="29"/>
  <c r="G79" i="29"/>
  <c r="J64" i="29"/>
  <c r="G65" i="29"/>
  <c r="N29" i="10"/>
  <c r="R28" i="10"/>
  <c r="G37" i="29"/>
  <c r="J36" i="29"/>
  <c r="L29" i="9"/>
  <c r="P28" i="9"/>
  <c r="G58" i="29"/>
  <c r="J57" i="29"/>
  <c r="G23" i="29"/>
  <c r="J22" i="29"/>
  <c r="P21" i="9"/>
  <c r="O21" i="9"/>
  <c r="L22" i="9"/>
  <c r="O23" i="32"/>
  <c r="K24" i="32"/>
  <c r="AB23" i="32"/>
  <c r="E23" i="32"/>
  <c r="K54" i="30"/>
  <c r="O53" i="30"/>
  <c r="AB53" i="30"/>
  <c r="E53" i="30"/>
  <c r="I53" i="30" s="1"/>
  <c r="AA22" i="26"/>
  <c r="D22" i="26"/>
  <c r="H22" i="26" s="1"/>
  <c r="J23" i="26"/>
  <c r="N23" i="26" s="1"/>
  <c r="AB22" i="30"/>
  <c r="E22" i="30"/>
  <c r="I22" i="30" s="1"/>
  <c r="K23" i="30"/>
  <c r="O23" i="30" s="1"/>
  <c r="AB23" i="29"/>
  <c r="F23" i="29"/>
  <c r="K24" i="29"/>
  <c r="O24" i="29" s="1"/>
  <c r="L30" i="9" l="1"/>
  <c r="P29" i="9"/>
  <c r="G38" i="29"/>
  <c r="J37" i="29"/>
  <c r="N23" i="10"/>
  <c r="R22" i="10"/>
  <c r="Q22" i="10"/>
  <c r="G31" i="29"/>
  <c r="J30" i="29"/>
  <c r="O22" i="9"/>
  <c r="L23" i="9"/>
  <c r="P22" i="9"/>
  <c r="G24" i="29"/>
  <c r="J23" i="29"/>
  <c r="G59" i="29"/>
  <c r="J58" i="29"/>
  <c r="N30" i="10"/>
  <c r="R29" i="10"/>
  <c r="G66" i="29"/>
  <c r="J65" i="29"/>
  <c r="J79" i="29"/>
  <c r="G80" i="29"/>
  <c r="G94" i="29"/>
  <c r="G52" i="29"/>
  <c r="J51" i="29"/>
  <c r="W23" i="10"/>
  <c r="S24" i="10"/>
  <c r="M23" i="10"/>
  <c r="AJ23" i="10"/>
  <c r="G87" i="29"/>
  <c r="J86" i="29"/>
  <c r="G101" i="29"/>
  <c r="J72" i="29"/>
  <c r="G73" i="29"/>
  <c r="Q24" i="9"/>
  <c r="U23" i="9"/>
  <c r="K23" i="9"/>
  <c r="AH23" i="9"/>
  <c r="J44" i="29"/>
  <c r="G45" i="29"/>
  <c r="O24" i="32"/>
  <c r="K25" i="32"/>
  <c r="AB24" i="32"/>
  <c r="E24" i="32"/>
  <c r="AB54" i="30"/>
  <c r="E54" i="30"/>
  <c r="I54" i="30" s="1"/>
  <c r="K55" i="30"/>
  <c r="O54" i="30"/>
  <c r="J24" i="26"/>
  <c r="N24" i="26" s="1"/>
  <c r="AA23" i="26"/>
  <c r="D23" i="26"/>
  <c r="H23" i="26" s="1"/>
  <c r="K24" i="30"/>
  <c r="O24" i="30" s="1"/>
  <c r="AB23" i="30"/>
  <c r="E23" i="30"/>
  <c r="I23" i="30" s="1"/>
  <c r="K25" i="29"/>
  <c r="O25" i="29" s="1"/>
  <c r="AB24" i="29"/>
  <c r="F24" i="29"/>
  <c r="Q25" i="9" l="1"/>
  <c r="U24" i="9"/>
  <c r="AH24" i="9"/>
  <c r="K24" i="9"/>
  <c r="W24" i="10"/>
  <c r="AJ24" i="10"/>
  <c r="S25" i="10"/>
  <c r="M24" i="10"/>
  <c r="G67" i="29"/>
  <c r="J66" i="29"/>
  <c r="G32" i="29"/>
  <c r="J31" i="29"/>
  <c r="L31" i="9"/>
  <c r="P30" i="9"/>
  <c r="J45" i="29"/>
  <c r="G46" i="29"/>
  <c r="G74" i="29"/>
  <c r="J73" i="29"/>
  <c r="G116" i="29"/>
  <c r="G102" i="29"/>
  <c r="J101" i="29"/>
  <c r="J87" i="29"/>
  <c r="G88" i="29"/>
  <c r="G53" i="29"/>
  <c r="J52" i="29"/>
  <c r="J94" i="29"/>
  <c r="G95" i="29"/>
  <c r="G109" i="29"/>
  <c r="J80" i="29"/>
  <c r="G81" i="29"/>
  <c r="N31" i="10"/>
  <c r="R30" i="10"/>
  <c r="G60" i="29"/>
  <c r="J59" i="29"/>
  <c r="G25" i="29"/>
  <c r="J25" i="29" s="1"/>
  <c r="J24" i="29"/>
  <c r="L24" i="9"/>
  <c r="P23" i="9"/>
  <c r="O23" i="9"/>
  <c r="N24" i="10"/>
  <c r="R23" i="10"/>
  <c r="Q23" i="10"/>
  <c r="J38" i="29"/>
  <c r="G39" i="29"/>
  <c r="O25" i="32"/>
  <c r="K26" i="32"/>
  <c r="AB25" i="32"/>
  <c r="E25" i="32"/>
  <c r="K56" i="30"/>
  <c r="O55" i="30"/>
  <c r="AB55" i="30"/>
  <c r="E55" i="30"/>
  <c r="I55" i="30" s="1"/>
  <c r="AA24" i="26"/>
  <c r="D24" i="26"/>
  <c r="H24" i="26" s="1"/>
  <c r="J25" i="26"/>
  <c r="N25" i="26" s="1"/>
  <c r="AB24" i="30"/>
  <c r="E24" i="30"/>
  <c r="I24" i="30" s="1"/>
  <c r="K25" i="30"/>
  <c r="O25" i="30" s="1"/>
  <c r="AB25" i="29"/>
  <c r="F25" i="29"/>
  <c r="K26" i="29"/>
  <c r="O26" i="29" s="1"/>
  <c r="G40" i="29" l="1"/>
  <c r="J40" i="29" s="1"/>
  <c r="J39" i="29"/>
  <c r="N25" i="10"/>
  <c r="R24" i="10"/>
  <c r="Q24" i="10"/>
  <c r="N32" i="10"/>
  <c r="R31" i="10"/>
  <c r="J95" i="29"/>
  <c r="G96" i="29"/>
  <c r="G54" i="29"/>
  <c r="J53" i="29"/>
  <c r="G103" i="29"/>
  <c r="J102" i="29"/>
  <c r="G47" i="29"/>
  <c r="J46" i="29"/>
  <c r="L32" i="9"/>
  <c r="P31" i="9"/>
  <c r="G33" i="29"/>
  <c r="J33" i="29" s="1"/>
  <c r="J32" i="29"/>
  <c r="J67" i="29"/>
  <c r="G68" i="29"/>
  <c r="W25" i="10"/>
  <c r="AJ25" i="10"/>
  <c r="S26" i="10"/>
  <c r="M25" i="10"/>
  <c r="Q26" i="9"/>
  <c r="U25" i="9"/>
  <c r="AH25" i="9"/>
  <c r="K25" i="9"/>
  <c r="O24" i="9"/>
  <c r="L25" i="9"/>
  <c r="P24" i="9"/>
  <c r="G61" i="29"/>
  <c r="J60" i="29"/>
  <c r="G82" i="29"/>
  <c r="J81" i="29"/>
  <c r="J109" i="29"/>
  <c r="G110" i="29"/>
  <c r="G124" i="29"/>
  <c r="G89" i="29"/>
  <c r="J88" i="29"/>
  <c r="J116" i="29"/>
  <c r="G131" i="29"/>
  <c r="G117" i="29"/>
  <c r="J74" i="29"/>
  <c r="G75" i="29"/>
  <c r="O26" i="32"/>
  <c r="K27" i="32"/>
  <c r="AB26" i="32"/>
  <c r="E26" i="32"/>
  <c r="AB56" i="30"/>
  <c r="E56" i="30"/>
  <c r="I56" i="30" s="1"/>
  <c r="K57" i="30"/>
  <c r="O56" i="30"/>
  <c r="J26" i="26"/>
  <c r="N26" i="26" s="1"/>
  <c r="AA25" i="26"/>
  <c r="D25" i="26"/>
  <c r="H25" i="26" s="1"/>
  <c r="K26" i="30"/>
  <c r="O26" i="30" s="1"/>
  <c r="AB25" i="30"/>
  <c r="E25" i="30"/>
  <c r="I25" i="30" s="1"/>
  <c r="K27" i="29"/>
  <c r="O27" i="29" s="1"/>
  <c r="AB26" i="29"/>
  <c r="F26" i="29"/>
  <c r="J75" i="29" l="1"/>
  <c r="G76" i="29"/>
  <c r="J117" i="29"/>
  <c r="G118" i="29"/>
  <c r="G90" i="29"/>
  <c r="J89" i="29"/>
  <c r="G111" i="29"/>
  <c r="J110" i="29"/>
  <c r="G83" i="29"/>
  <c r="J82" i="29"/>
  <c r="J61" i="29"/>
  <c r="G62" i="29"/>
  <c r="P25" i="9"/>
  <c r="O25" i="9"/>
  <c r="Q27" i="9"/>
  <c r="U26" i="9"/>
  <c r="AH26" i="9"/>
  <c r="K26" i="9"/>
  <c r="O26" i="9" s="1"/>
  <c r="W26" i="10"/>
  <c r="M26" i="10"/>
  <c r="Q26" i="10" s="1"/>
  <c r="AJ26" i="10"/>
  <c r="S27" i="10"/>
  <c r="Q25" i="10"/>
  <c r="R25" i="10"/>
  <c r="G146" i="29"/>
  <c r="G132" i="29"/>
  <c r="J131" i="29"/>
  <c r="G139" i="29"/>
  <c r="J124" i="29"/>
  <c r="G125" i="29"/>
  <c r="G69" i="29"/>
  <c r="J68" i="29"/>
  <c r="L33" i="9"/>
  <c r="P32" i="9"/>
  <c r="J47" i="29"/>
  <c r="G48" i="29"/>
  <c r="J48" i="29" s="1"/>
  <c r="G104" i="29"/>
  <c r="J103" i="29"/>
  <c r="G55" i="29"/>
  <c r="J54" i="29"/>
  <c r="G97" i="29"/>
  <c r="J96" i="29"/>
  <c r="N33" i="10"/>
  <c r="R32" i="10"/>
  <c r="K28" i="32"/>
  <c r="O27" i="32"/>
  <c r="AB27" i="32"/>
  <c r="E27" i="32"/>
  <c r="K58" i="30"/>
  <c r="O57" i="30"/>
  <c r="AB57" i="30"/>
  <c r="E57" i="30"/>
  <c r="I57" i="30" s="1"/>
  <c r="AA26" i="26"/>
  <c r="D26" i="26"/>
  <c r="H26" i="26" s="1"/>
  <c r="J27" i="26"/>
  <c r="N27" i="26" s="1"/>
  <c r="AB26" i="30"/>
  <c r="E26" i="30"/>
  <c r="I26" i="30" s="1"/>
  <c r="K27" i="30"/>
  <c r="O27" i="30" s="1"/>
  <c r="AB27" i="29"/>
  <c r="F27" i="29"/>
  <c r="K28" i="29"/>
  <c r="O28" i="29" s="1"/>
  <c r="R33" i="10" l="1"/>
  <c r="G98" i="29"/>
  <c r="J97" i="29"/>
  <c r="P33" i="9"/>
  <c r="G70" i="29"/>
  <c r="J70" i="29" s="1"/>
  <c r="J69" i="29"/>
  <c r="G147" i="29"/>
  <c r="J146" i="29"/>
  <c r="G161" i="29"/>
  <c r="Q28" i="9"/>
  <c r="U27" i="9"/>
  <c r="AH27" i="9"/>
  <c r="K27" i="9"/>
  <c r="O27" i="9" s="1"/>
  <c r="G84" i="29"/>
  <c r="J83" i="29"/>
  <c r="G112" i="29"/>
  <c r="J111" i="29"/>
  <c r="G91" i="29"/>
  <c r="J90" i="29"/>
  <c r="J55" i="29"/>
  <c r="G105" i="29"/>
  <c r="J104" i="29"/>
  <c r="G126" i="29"/>
  <c r="J125" i="29"/>
  <c r="J139" i="29"/>
  <c r="G140" i="29"/>
  <c r="G154" i="29"/>
  <c r="G133" i="29"/>
  <c r="J132" i="29"/>
  <c r="W27" i="10"/>
  <c r="AJ27" i="10"/>
  <c r="S28" i="10"/>
  <c r="M27" i="10"/>
  <c r="Q27" i="10" s="1"/>
  <c r="G63" i="29"/>
  <c r="J63" i="29" s="1"/>
  <c r="J62" i="29"/>
  <c r="G119" i="29"/>
  <c r="J118" i="29"/>
  <c r="J76" i="29"/>
  <c r="G77" i="29"/>
  <c r="AB28" i="32"/>
  <c r="E28" i="32"/>
  <c r="K29" i="32"/>
  <c r="O28" i="32"/>
  <c r="AB58" i="30"/>
  <c r="E58" i="30"/>
  <c r="I58" i="30" s="1"/>
  <c r="K59" i="30"/>
  <c r="O58" i="30"/>
  <c r="J28" i="26"/>
  <c r="N28" i="26" s="1"/>
  <c r="AA27" i="26"/>
  <c r="D27" i="26"/>
  <c r="H27" i="26" s="1"/>
  <c r="K28" i="30"/>
  <c r="O28" i="30" s="1"/>
  <c r="AB27" i="30"/>
  <c r="E27" i="30"/>
  <c r="I27" i="30" s="1"/>
  <c r="K29" i="29"/>
  <c r="O29" i="29" s="1"/>
  <c r="AB28" i="29"/>
  <c r="F28" i="29"/>
  <c r="G78" i="29" l="1"/>
  <c r="J78" i="29" s="1"/>
  <c r="J77" i="29"/>
  <c r="G141" i="29"/>
  <c r="J140" i="29"/>
  <c r="G85" i="29"/>
  <c r="J84" i="29"/>
  <c r="Q29" i="9"/>
  <c r="U28" i="9"/>
  <c r="AH28" i="9"/>
  <c r="K28" i="9"/>
  <c r="O28" i="9" s="1"/>
  <c r="G148" i="29"/>
  <c r="J147" i="29"/>
  <c r="G99" i="29"/>
  <c r="J98" i="29"/>
  <c r="J119" i="29"/>
  <c r="G120" i="29"/>
  <c r="W28" i="10"/>
  <c r="M28" i="10"/>
  <c r="Q28" i="10" s="1"/>
  <c r="AJ28" i="10"/>
  <c r="S29" i="10"/>
  <c r="J133" i="29"/>
  <c r="G134" i="29"/>
  <c r="J154" i="29"/>
  <c r="G169" i="29"/>
  <c r="G155" i="29"/>
  <c r="G127" i="29"/>
  <c r="J126" i="29"/>
  <c r="J105" i="29"/>
  <c r="G106" i="29"/>
  <c r="J91" i="29"/>
  <c r="G92" i="29"/>
  <c r="G113" i="29"/>
  <c r="J112" i="29"/>
  <c r="G162" i="29"/>
  <c r="J161" i="29"/>
  <c r="G176" i="29"/>
  <c r="K30" i="32"/>
  <c r="O29" i="32"/>
  <c r="AB29" i="32"/>
  <c r="E29" i="32"/>
  <c r="K60" i="30"/>
  <c r="O59" i="30"/>
  <c r="AB59" i="30"/>
  <c r="E59" i="30"/>
  <c r="I59" i="30" s="1"/>
  <c r="AA28" i="26"/>
  <c r="D28" i="26"/>
  <c r="H28" i="26" s="1"/>
  <c r="J29" i="26"/>
  <c r="N29" i="26" s="1"/>
  <c r="AB28" i="30"/>
  <c r="E28" i="30"/>
  <c r="I28" i="30" s="1"/>
  <c r="K29" i="30"/>
  <c r="O29" i="30" s="1"/>
  <c r="AB29" i="29"/>
  <c r="F29" i="29"/>
  <c r="K30" i="29"/>
  <c r="O30" i="29" s="1"/>
  <c r="J176" i="29" l="1"/>
  <c r="G191" i="29"/>
  <c r="G177" i="29"/>
  <c r="G163" i="29"/>
  <c r="J162" i="29"/>
  <c r="J113" i="29"/>
  <c r="G114" i="29"/>
  <c r="J127" i="29"/>
  <c r="G128" i="29"/>
  <c r="G170" i="29"/>
  <c r="J169" i="29"/>
  <c r="G184" i="29"/>
  <c r="G135" i="29"/>
  <c r="J134" i="29"/>
  <c r="W29" i="10"/>
  <c r="M29" i="10"/>
  <c r="Q29" i="10" s="1"/>
  <c r="AJ29" i="10"/>
  <c r="S30" i="10"/>
  <c r="J120" i="29"/>
  <c r="G121" i="29"/>
  <c r="J99" i="29"/>
  <c r="G100" i="29"/>
  <c r="J100" i="29" s="1"/>
  <c r="G142" i="29"/>
  <c r="J141" i="29"/>
  <c r="G93" i="29"/>
  <c r="J93" i="29" s="1"/>
  <c r="J92" i="29"/>
  <c r="G107" i="29"/>
  <c r="J106" i="29"/>
  <c r="G156" i="29"/>
  <c r="J155" i="29"/>
  <c r="J148" i="29"/>
  <c r="G149" i="29"/>
  <c r="Q30" i="9"/>
  <c r="U29" i="9"/>
  <c r="AH29" i="9"/>
  <c r="K29" i="9"/>
  <c r="O29" i="9" s="1"/>
  <c r="J85" i="29"/>
  <c r="AB30" i="32"/>
  <c r="E30" i="32"/>
  <c r="K31" i="32"/>
  <c r="O30" i="32"/>
  <c r="AB60" i="30"/>
  <c r="E60" i="30"/>
  <c r="I60" i="30" s="1"/>
  <c r="K61" i="30"/>
  <c r="O60" i="30"/>
  <c r="J30" i="26"/>
  <c r="N30" i="26" s="1"/>
  <c r="AA29" i="26"/>
  <c r="D29" i="26"/>
  <c r="H29" i="26" s="1"/>
  <c r="K30" i="30"/>
  <c r="O30" i="30" s="1"/>
  <c r="AB29" i="30"/>
  <c r="E29" i="30"/>
  <c r="I29" i="30" s="1"/>
  <c r="K31" i="29"/>
  <c r="O31" i="29" s="1"/>
  <c r="AB30" i="29"/>
  <c r="F30" i="29"/>
  <c r="Q31" i="9" l="1"/>
  <c r="U30" i="9"/>
  <c r="AH30" i="9"/>
  <c r="K30" i="9"/>
  <c r="O30" i="9" s="1"/>
  <c r="J142" i="29"/>
  <c r="G143" i="29"/>
  <c r="J135" i="29"/>
  <c r="G136" i="29"/>
  <c r="J128" i="29"/>
  <c r="G129" i="29"/>
  <c r="G115" i="29"/>
  <c r="J115" i="29" s="1"/>
  <c r="J114" i="29"/>
  <c r="G178" i="29"/>
  <c r="J177" i="29"/>
  <c r="J149" i="29"/>
  <c r="G150" i="29"/>
  <c r="J156" i="29"/>
  <c r="G157" i="29"/>
  <c r="J107" i="29"/>
  <c r="G108" i="29"/>
  <c r="J108" i="29" s="1"/>
  <c r="J121" i="29"/>
  <c r="G122" i="29"/>
  <c r="W30" i="10"/>
  <c r="M30" i="10"/>
  <c r="Q30" i="10" s="1"/>
  <c r="S31" i="10"/>
  <c r="AJ30" i="10"/>
  <c r="J184" i="29"/>
  <c r="G185" i="29"/>
  <c r="J170" i="29"/>
  <c r="G171" i="29"/>
  <c r="J163" i="29"/>
  <c r="G164" i="29"/>
  <c r="J191" i="29"/>
  <c r="G192" i="29"/>
  <c r="K32" i="32"/>
  <c r="O31" i="32"/>
  <c r="AB31" i="32"/>
  <c r="E31" i="32"/>
  <c r="K62" i="30"/>
  <c r="O61" i="30"/>
  <c r="AB61" i="30"/>
  <c r="E61" i="30"/>
  <c r="I61" i="30" s="1"/>
  <c r="AA30" i="26"/>
  <c r="D30" i="26"/>
  <c r="H30" i="26" s="1"/>
  <c r="J31" i="26"/>
  <c r="N31" i="26" s="1"/>
  <c r="AB30" i="30"/>
  <c r="E30" i="30"/>
  <c r="I30" i="30" s="1"/>
  <c r="K31" i="30"/>
  <c r="O31" i="30" s="1"/>
  <c r="AB31" i="29"/>
  <c r="F31" i="29"/>
  <c r="K32" i="29"/>
  <c r="O32" i="29" s="1"/>
  <c r="W31" i="10" l="1"/>
  <c r="AJ31" i="10"/>
  <c r="S32" i="10"/>
  <c r="M31" i="10"/>
  <c r="Q31" i="10" s="1"/>
  <c r="G130" i="29"/>
  <c r="J130" i="29" s="1"/>
  <c r="J129" i="29"/>
  <c r="G137" i="29"/>
  <c r="J136" i="29"/>
  <c r="J143" i="29"/>
  <c r="G144" i="29"/>
  <c r="Q32" i="9"/>
  <c r="U31" i="9"/>
  <c r="K31" i="9"/>
  <c r="O31" i="9" s="1"/>
  <c r="AH31" i="9"/>
  <c r="J192" i="29"/>
  <c r="G193" i="29"/>
  <c r="J164" i="29"/>
  <c r="G165" i="29"/>
  <c r="G172" i="29"/>
  <c r="J171" i="29"/>
  <c r="J185" i="29"/>
  <c r="G186" i="29"/>
  <c r="J122" i="29"/>
  <c r="G123" i="29"/>
  <c r="J123" i="29" s="1"/>
  <c r="J157" i="29"/>
  <c r="G158" i="29"/>
  <c r="G151" i="29"/>
  <c r="J150" i="29"/>
  <c r="G179" i="29"/>
  <c r="J178" i="29"/>
  <c r="AB32" i="32"/>
  <c r="E32" i="32"/>
  <c r="K33" i="32"/>
  <c r="O32" i="32"/>
  <c r="AB62" i="30"/>
  <c r="E62" i="30"/>
  <c r="I62" i="30" s="1"/>
  <c r="K63" i="30"/>
  <c r="K64" i="30" s="1"/>
  <c r="O62" i="30"/>
  <c r="J32" i="26"/>
  <c r="N32" i="26" s="1"/>
  <c r="AA31" i="26"/>
  <c r="D31" i="26"/>
  <c r="H31" i="26" s="1"/>
  <c r="K32" i="30"/>
  <c r="O32" i="30" s="1"/>
  <c r="AB31" i="30"/>
  <c r="E31" i="30"/>
  <c r="I31" i="30" s="1"/>
  <c r="K33" i="29"/>
  <c r="O33" i="29" s="1"/>
  <c r="AB32" i="29"/>
  <c r="F32" i="29"/>
  <c r="G180" i="29" l="1"/>
  <c r="J179" i="29"/>
  <c r="G159" i="29"/>
  <c r="J158" i="29"/>
  <c r="J186" i="29"/>
  <c r="G187" i="29"/>
  <c r="G166" i="29"/>
  <c r="J165" i="29"/>
  <c r="G194" i="29"/>
  <c r="J193" i="29"/>
  <c r="J137" i="29"/>
  <c r="G138" i="29"/>
  <c r="J138" i="29" s="1"/>
  <c r="W32" i="10"/>
  <c r="M32" i="10"/>
  <c r="Q32" i="10" s="1"/>
  <c r="AJ32" i="10"/>
  <c r="S33" i="10"/>
  <c r="AB64" i="30"/>
  <c r="K65" i="30"/>
  <c r="O64" i="30"/>
  <c r="E64" i="30"/>
  <c r="I64" i="30" s="1"/>
  <c r="G152" i="29"/>
  <c r="J151" i="29"/>
  <c r="J172" i="29"/>
  <c r="G173" i="29"/>
  <c r="Q33" i="9"/>
  <c r="U32" i="9"/>
  <c r="AH32" i="9"/>
  <c r="K32" i="9"/>
  <c r="O32" i="9" s="1"/>
  <c r="G145" i="29"/>
  <c r="J144" i="29"/>
  <c r="O33" i="32"/>
  <c r="AB33" i="32"/>
  <c r="E33" i="32"/>
  <c r="O63" i="30"/>
  <c r="AB63" i="30"/>
  <c r="E63" i="30"/>
  <c r="I63" i="30" s="1"/>
  <c r="AA32" i="26"/>
  <c r="D32" i="26"/>
  <c r="H32" i="26" s="1"/>
  <c r="J33" i="26"/>
  <c r="AB32" i="30"/>
  <c r="E32" i="30"/>
  <c r="I32" i="30" s="1"/>
  <c r="K33" i="30"/>
  <c r="O33" i="30" s="1"/>
  <c r="AB33" i="29"/>
  <c r="F33" i="29"/>
  <c r="K34" i="29"/>
  <c r="O34" i="29" s="1"/>
  <c r="N33" i="26" l="1"/>
  <c r="J34" i="26"/>
  <c r="G174" i="29"/>
  <c r="J173" i="29"/>
  <c r="J152" i="29"/>
  <c r="G153" i="29"/>
  <c r="J194" i="29"/>
  <c r="G195" i="29"/>
  <c r="G167" i="29"/>
  <c r="J166" i="29"/>
  <c r="G160" i="29"/>
  <c r="J160" i="29" s="1"/>
  <c r="J159" i="29"/>
  <c r="G181" i="29"/>
  <c r="J180" i="29"/>
  <c r="J145" i="29"/>
  <c r="U33" i="9"/>
  <c r="AH33" i="9"/>
  <c r="Q34" i="9"/>
  <c r="K33" i="9"/>
  <c r="O33" i="9" s="1"/>
  <c r="AB65" i="30"/>
  <c r="E65" i="30"/>
  <c r="I65" i="30" s="1"/>
  <c r="K66" i="30"/>
  <c r="O65" i="30"/>
  <c r="W33" i="10"/>
  <c r="S34" i="10"/>
  <c r="AJ33" i="10"/>
  <c r="M33" i="10"/>
  <c r="Q33" i="10" s="1"/>
  <c r="G188" i="29"/>
  <c r="J187" i="29"/>
  <c r="AA33" i="26"/>
  <c r="D33" i="26"/>
  <c r="H33" i="26" s="1"/>
  <c r="AB33" i="30"/>
  <c r="E33" i="30"/>
  <c r="I33" i="30" s="1"/>
  <c r="K35" i="29"/>
  <c r="O35" i="29" s="1"/>
  <c r="AB34" i="29"/>
  <c r="F34" i="29"/>
  <c r="S35" i="10" l="1"/>
  <c r="W34" i="10"/>
  <c r="N41" i="10"/>
  <c r="N34" i="10"/>
  <c r="AJ34" i="10"/>
  <c r="M34" i="10"/>
  <c r="J195" i="29"/>
  <c r="G196" i="29"/>
  <c r="G175" i="29"/>
  <c r="J175" i="29" s="1"/>
  <c r="J174" i="29"/>
  <c r="J188" i="29"/>
  <c r="G189" i="29"/>
  <c r="O66" i="30"/>
  <c r="E66" i="30"/>
  <c r="I66" i="30" s="1"/>
  <c r="K67" i="30"/>
  <c r="AB66" i="30"/>
  <c r="U34" i="9"/>
  <c r="L34" i="9"/>
  <c r="L41" i="9"/>
  <c r="K34" i="9"/>
  <c r="Q35" i="9"/>
  <c r="AH34" i="9"/>
  <c r="J181" i="29"/>
  <c r="G182" i="29"/>
  <c r="J167" i="29"/>
  <c r="G168" i="29"/>
  <c r="J168" i="29" s="1"/>
  <c r="J153" i="29"/>
  <c r="N34" i="26"/>
  <c r="AA34" i="26"/>
  <c r="D34" i="26"/>
  <c r="H34" i="26" s="1"/>
  <c r="J35" i="26"/>
  <c r="AB35" i="29"/>
  <c r="F35" i="29"/>
  <c r="K36" i="29"/>
  <c r="O36" i="29" s="1"/>
  <c r="J36" i="26" l="1"/>
  <c r="D35" i="26"/>
  <c r="H35" i="26" s="1"/>
  <c r="N35" i="26"/>
  <c r="AA35" i="26"/>
  <c r="G183" i="29"/>
  <c r="J183" i="29" s="1"/>
  <c r="J182" i="29"/>
  <c r="L35" i="9"/>
  <c r="O34" i="9"/>
  <c r="P34" i="9"/>
  <c r="J189" i="29"/>
  <c r="G190" i="29"/>
  <c r="J190" i="29" s="1"/>
  <c r="N42" i="10"/>
  <c r="R41" i="10"/>
  <c r="W35" i="10"/>
  <c r="AJ35" i="10"/>
  <c r="S36" i="10"/>
  <c r="M35" i="10"/>
  <c r="Q36" i="9"/>
  <c r="U35" i="9"/>
  <c r="AH35" i="9"/>
  <c r="K35" i="9"/>
  <c r="L42" i="9"/>
  <c r="P41" i="9"/>
  <c r="E67" i="30"/>
  <c r="I67" i="30" s="1"/>
  <c r="O67" i="30"/>
  <c r="AB67" i="30"/>
  <c r="K68" i="30"/>
  <c r="G197" i="29"/>
  <c r="J196" i="29"/>
  <c r="N35" i="10"/>
  <c r="R34" i="10"/>
  <c r="Q34" i="10"/>
  <c r="K37" i="29"/>
  <c r="O37" i="29" s="1"/>
  <c r="AB36" i="29"/>
  <c r="F36" i="29"/>
  <c r="N36" i="10" l="1"/>
  <c r="R35" i="10"/>
  <c r="Q35" i="10"/>
  <c r="J197" i="29"/>
  <c r="G198" i="29"/>
  <c r="J198" i="29" s="1"/>
  <c r="W36" i="10"/>
  <c r="AJ36" i="10"/>
  <c r="S37" i="10"/>
  <c r="M36" i="10"/>
  <c r="L36" i="9"/>
  <c r="P35" i="9"/>
  <c r="O35" i="9"/>
  <c r="N36" i="26"/>
  <c r="AA36" i="26"/>
  <c r="D36" i="26"/>
  <c r="H36" i="26" s="1"/>
  <c r="J37" i="26"/>
  <c r="K69" i="30"/>
  <c r="AB68" i="30"/>
  <c r="O68" i="30"/>
  <c r="E68" i="30"/>
  <c r="I68" i="30" s="1"/>
  <c r="L43" i="9"/>
  <c r="P42" i="9"/>
  <c r="U36" i="9"/>
  <c r="K36" i="9"/>
  <c r="AH36" i="9"/>
  <c r="Q37" i="9"/>
  <c r="N43" i="10"/>
  <c r="R42" i="10"/>
  <c r="AB37" i="29"/>
  <c r="F37" i="29"/>
  <c r="K38" i="29"/>
  <c r="O38" i="29" s="1"/>
  <c r="U37" i="9" l="1"/>
  <c r="K37" i="9"/>
  <c r="AH37" i="9"/>
  <c r="Q38" i="9"/>
  <c r="L44" i="9"/>
  <c r="P43" i="9"/>
  <c r="E69" i="30"/>
  <c r="I69" i="30" s="1"/>
  <c r="O69" i="30"/>
  <c r="AB69" i="30"/>
  <c r="K70" i="30"/>
  <c r="N37" i="10"/>
  <c r="Q36" i="10"/>
  <c r="R36" i="10"/>
  <c r="N44" i="10"/>
  <c r="R43" i="10"/>
  <c r="N37" i="26"/>
  <c r="AA37" i="26"/>
  <c r="D37" i="26"/>
  <c r="H37" i="26" s="1"/>
  <c r="J38" i="26"/>
  <c r="L37" i="9"/>
  <c r="P36" i="9"/>
  <c r="O36" i="9"/>
  <c r="W37" i="10"/>
  <c r="AJ37" i="10"/>
  <c r="M37" i="10"/>
  <c r="S38" i="10"/>
  <c r="K39" i="29"/>
  <c r="O39" i="29" s="1"/>
  <c r="AB38" i="29"/>
  <c r="F38" i="29"/>
  <c r="W38" i="10" l="1"/>
  <c r="AJ38" i="10"/>
  <c r="M38" i="10"/>
  <c r="S39" i="10"/>
  <c r="K71" i="30"/>
  <c r="AB70" i="30"/>
  <c r="O70" i="30"/>
  <c r="E70" i="30"/>
  <c r="I70" i="30" s="1"/>
  <c r="L45" i="9"/>
  <c r="P44" i="9"/>
  <c r="L38" i="9"/>
  <c r="O37" i="9"/>
  <c r="P37" i="9"/>
  <c r="N38" i="26"/>
  <c r="AA38" i="26"/>
  <c r="D38" i="26"/>
  <c r="H38" i="26" s="1"/>
  <c r="J39" i="26"/>
  <c r="N45" i="10"/>
  <c r="R44" i="10"/>
  <c r="N38" i="10"/>
  <c r="R37" i="10"/>
  <c r="Q37" i="10"/>
  <c r="U38" i="9"/>
  <c r="K38" i="9"/>
  <c r="AH38" i="9"/>
  <c r="Q39" i="9"/>
  <c r="AB39" i="29"/>
  <c r="F39" i="29"/>
  <c r="K40" i="29"/>
  <c r="O40" i="29" s="1"/>
  <c r="N46" i="10" l="1"/>
  <c r="R45" i="10"/>
  <c r="L46" i="9"/>
  <c r="P45" i="9"/>
  <c r="E71" i="30"/>
  <c r="I71" i="30" s="1"/>
  <c r="O71" i="30"/>
  <c r="AB71" i="30"/>
  <c r="K72" i="30"/>
  <c r="U39" i="9"/>
  <c r="K39" i="9"/>
  <c r="AH39" i="9"/>
  <c r="Q40" i="9"/>
  <c r="N39" i="10"/>
  <c r="R38" i="10"/>
  <c r="Q38" i="10"/>
  <c r="N39" i="26"/>
  <c r="AA39" i="26"/>
  <c r="J40" i="26"/>
  <c r="D39" i="26"/>
  <c r="H39" i="26" s="1"/>
  <c r="L39" i="9"/>
  <c r="O38" i="9"/>
  <c r="P38" i="9"/>
  <c r="W39" i="10"/>
  <c r="AJ39" i="10"/>
  <c r="M39" i="10"/>
  <c r="S40" i="10"/>
  <c r="K41" i="29"/>
  <c r="O41" i="29" s="1"/>
  <c r="AB40" i="29"/>
  <c r="F40" i="29"/>
  <c r="N40" i="10" l="1"/>
  <c r="Q39" i="10"/>
  <c r="R39" i="10"/>
  <c r="N47" i="10"/>
  <c r="R46" i="10"/>
  <c r="W40" i="10"/>
  <c r="AJ40" i="10"/>
  <c r="M40" i="10"/>
  <c r="S41" i="10"/>
  <c r="L40" i="9"/>
  <c r="O39" i="9"/>
  <c r="P39" i="9"/>
  <c r="N40" i="26"/>
  <c r="AA40" i="26"/>
  <c r="J41" i="26"/>
  <c r="D40" i="26"/>
  <c r="H40" i="26" s="1"/>
  <c r="U40" i="9"/>
  <c r="K40" i="9"/>
  <c r="AH40" i="9"/>
  <c r="Q41" i="9"/>
  <c r="O72" i="30"/>
  <c r="E72" i="30"/>
  <c r="I72" i="30" s="1"/>
  <c r="K73" i="30"/>
  <c r="AB72" i="30"/>
  <c r="L47" i="9"/>
  <c r="P46" i="9"/>
  <c r="AB41" i="29"/>
  <c r="F41" i="29"/>
  <c r="K42" i="29"/>
  <c r="O42" i="29" s="1"/>
  <c r="U41" i="9" l="1"/>
  <c r="K41" i="9"/>
  <c r="O41" i="9" s="1"/>
  <c r="Q42" i="9"/>
  <c r="AH41" i="9"/>
  <c r="P40" i="9"/>
  <c r="O40" i="9"/>
  <c r="Q40" i="10"/>
  <c r="R40" i="10"/>
  <c r="L48" i="9"/>
  <c r="P47" i="9"/>
  <c r="E73" i="30"/>
  <c r="I73" i="30" s="1"/>
  <c r="O73" i="30"/>
  <c r="AB73" i="30"/>
  <c r="K74" i="30"/>
  <c r="N41" i="26"/>
  <c r="AA41" i="26"/>
  <c r="D41" i="26"/>
  <c r="H41" i="26" s="1"/>
  <c r="J42" i="26"/>
  <c r="W41" i="10"/>
  <c r="AJ41" i="10"/>
  <c r="M41" i="10"/>
  <c r="Q41" i="10" s="1"/>
  <c r="S42" i="10"/>
  <c r="N48" i="10"/>
  <c r="R47" i="10"/>
  <c r="K43" i="29"/>
  <c r="O43" i="29" s="1"/>
  <c r="AB42" i="29"/>
  <c r="F42" i="29"/>
  <c r="R48" i="10" l="1"/>
  <c r="W42" i="10"/>
  <c r="AJ42" i="10"/>
  <c r="M42" i="10"/>
  <c r="Q42" i="10" s="1"/>
  <c r="S43" i="10"/>
  <c r="N42" i="26"/>
  <c r="AA42" i="26"/>
  <c r="J43" i="26"/>
  <c r="D42" i="26"/>
  <c r="H42" i="26" s="1"/>
  <c r="O74" i="30"/>
  <c r="E74" i="30"/>
  <c r="I74" i="30" s="1"/>
  <c r="K75" i="30"/>
  <c r="AB74" i="30"/>
  <c r="P48" i="9"/>
  <c r="U42" i="9"/>
  <c r="K42" i="9"/>
  <c r="O42" i="9" s="1"/>
  <c r="Q43" i="9"/>
  <c r="AH42" i="9"/>
  <c r="AB43" i="29"/>
  <c r="F43" i="29"/>
  <c r="K44" i="29"/>
  <c r="O44" i="29" s="1"/>
  <c r="U43" i="9" l="1"/>
  <c r="K43" i="9"/>
  <c r="O43" i="9" s="1"/>
  <c r="AH43" i="9"/>
  <c r="Q44" i="9"/>
  <c r="AB75" i="30"/>
  <c r="K76" i="30"/>
  <c r="E75" i="30"/>
  <c r="I75" i="30" s="1"/>
  <c r="O75" i="30"/>
  <c r="N43" i="26"/>
  <c r="AA43" i="26"/>
  <c r="D43" i="26"/>
  <c r="H43" i="26" s="1"/>
  <c r="J44" i="26"/>
  <c r="W43" i="10"/>
  <c r="AJ43" i="10"/>
  <c r="M43" i="10"/>
  <c r="Q43" i="10" s="1"/>
  <c r="S44" i="10"/>
  <c r="K45" i="29"/>
  <c r="O45" i="29" s="1"/>
  <c r="AB44" i="29"/>
  <c r="F44" i="29"/>
  <c r="W44" i="10" l="1"/>
  <c r="AJ44" i="10"/>
  <c r="S45" i="10"/>
  <c r="M44" i="10"/>
  <c r="Q44" i="10" s="1"/>
  <c r="N44" i="26"/>
  <c r="AA44" i="26"/>
  <c r="D44" i="26"/>
  <c r="H44" i="26" s="1"/>
  <c r="J45" i="26"/>
  <c r="K77" i="30"/>
  <c r="AB76" i="30"/>
  <c r="O76" i="30"/>
  <c r="E76" i="30"/>
  <c r="I76" i="30" s="1"/>
  <c r="U44" i="9"/>
  <c r="K44" i="9"/>
  <c r="O44" i="9" s="1"/>
  <c r="AH44" i="9"/>
  <c r="Q45" i="9"/>
  <c r="AB45" i="29"/>
  <c r="F45" i="29"/>
  <c r="K46" i="29"/>
  <c r="O46" i="29" s="1"/>
  <c r="AB77" i="30" l="1"/>
  <c r="K78" i="30"/>
  <c r="E77" i="30"/>
  <c r="I77" i="30" s="1"/>
  <c r="O77" i="30"/>
  <c r="W45" i="10"/>
  <c r="AJ45" i="10"/>
  <c r="S46" i="10"/>
  <c r="M45" i="10"/>
  <c r="Q45" i="10" s="1"/>
  <c r="U45" i="9"/>
  <c r="K45" i="9"/>
  <c r="O45" i="9" s="1"/>
  <c r="Q46" i="9"/>
  <c r="AH45" i="9"/>
  <c r="N45" i="26"/>
  <c r="AA45" i="26"/>
  <c r="J46" i="26"/>
  <c r="D45" i="26"/>
  <c r="H45" i="26" s="1"/>
  <c r="K47" i="29"/>
  <c r="O47" i="29" s="1"/>
  <c r="AB46" i="29"/>
  <c r="F46" i="29"/>
  <c r="W46" i="10" l="1"/>
  <c r="AJ46" i="10"/>
  <c r="S47" i="10"/>
  <c r="M46" i="10"/>
  <c r="Q46" i="10" s="1"/>
  <c r="N46" i="26"/>
  <c r="AA46" i="26"/>
  <c r="J47" i="26"/>
  <c r="D46" i="26"/>
  <c r="H46" i="26" s="1"/>
  <c r="U46" i="9"/>
  <c r="K46" i="9"/>
  <c r="O46" i="9" s="1"/>
  <c r="Q47" i="9"/>
  <c r="AH46" i="9"/>
  <c r="K79" i="30"/>
  <c r="O78" i="30"/>
  <c r="E78" i="30"/>
  <c r="I78" i="30" s="1"/>
  <c r="AB78" i="30"/>
  <c r="AB47" i="29"/>
  <c r="F47" i="29"/>
  <c r="K48" i="29"/>
  <c r="AB79" i="30" l="1"/>
  <c r="K80" i="30"/>
  <c r="O79" i="30"/>
  <c r="E79" i="30"/>
  <c r="I79" i="30" s="1"/>
  <c r="U47" i="9"/>
  <c r="K47" i="9"/>
  <c r="O47" i="9" s="1"/>
  <c r="Q48" i="9"/>
  <c r="AH47" i="9"/>
  <c r="N47" i="26"/>
  <c r="AA47" i="26"/>
  <c r="J48" i="26"/>
  <c r="D47" i="26"/>
  <c r="H47" i="26" s="1"/>
  <c r="W47" i="10"/>
  <c r="AJ47" i="10"/>
  <c r="M47" i="10"/>
  <c r="Q47" i="10" s="1"/>
  <c r="S48" i="10"/>
  <c r="O48" i="29"/>
  <c r="K49" i="29"/>
  <c r="AB48" i="29"/>
  <c r="F48" i="29"/>
  <c r="O49" i="29" l="1"/>
  <c r="F49" i="29"/>
  <c r="AB49" i="29"/>
  <c r="K50" i="29"/>
  <c r="D48" i="26"/>
  <c r="H48" i="26" s="1"/>
  <c r="N48" i="26"/>
  <c r="AA48" i="26"/>
  <c r="J49" i="26"/>
  <c r="U48" i="9"/>
  <c r="K48" i="9"/>
  <c r="O48" i="9" s="1"/>
  <c r="Q49" i="9"/>
  <c r="AH48" i="9"/>
  <c r="M48" i="10"/>
  <c r="Q48" i="10" s="1"/>
  <c r="W48" i="10"/>
  <c r="AJ48" i="10"/>
  <c r="S49" i="10"/>
  <c r="AB80" i="30"/>
  <c r="E80" i="30"/>
  <c r="I80" i="30" s="1"/>
  <c r="O80" i="30"/>
  <c r="K81" i="30"/>
  <c r="S50" i="10" l="1"/>
  <c r="W49" i="10"/>
  <c r="N56" i="10"/>
  <c r="N49" i="10"/>
  <c r="AJ49" i="10"/>
  <c r="M49" i="10"/>
  <c r="Q50" i="9"/>
  <c r="U49" i="9"/>
  <c r="L56" i="9"/>
  <c r="L49" i="9"/>
  <c r="K49" i="9"/>
  <c r="AH49" i="9"/>
  <c r="K82" i="30"/>
  <c r="AB81" i="30"/>
  <c r="O81" i="30"/>
  <c r="E81" i="30"/>
  <c r="I81" i="30" s="1"/>
  <c r="D49" i="26"/>
  <c r="H49" i="26" s="1"/>
  <c r="N49" i="26"/>
  <c r="AA49" i="26"/>
  <c r="J50" i="26"/>
  <c r="K51" i="29"/>
  <c r="O50" i="29"/>
  <c r="AB50" i="29"/>
  <c r="F50" i="29"/>
  <c r="O51" i="29" l="1"/>
  <c r="AB51" i="29"/>
  <c r="F51" i="29"/>
  <c r="K52" i="29"/>
  <c r="AB82" i="30"/>
  <c r="K83" i="30"/>
  <c r="E82" i="30"/>
  <c r="I82" i="30" s="1"/>
  <c r="O82" i="30"/>
  <c r="L57" i="9"/>
  <c r="P56" i="9"/>
  <c r="U50" i="9"/>
  <c r="K50" i="9"/>
  <c r="AH50" i="9"/>
  <c r="Q51" i="9"/>
  <c r="N57" i="10"/>
  <c r="R56" i="10"/>
  <c r="W50" i="10"/>
  <c r="AJ50" i="10"/>
  <c r="S51" i="10"/>
  <c r="M50" i="10"/>
  <c r="J51" i="26"/>
  <c r="N50" i="26"/>
  <c r="AA50" i="26"/>
  <c r="D50" i="26"/>
  <c r="H50" i="26" s="1"/>
  <c r="L50" i="9"/>
  <c r="O49" i="9"/>
  <c r="P49" i="9"/>
  <c r="N50" i="10"/>
  <c r="Q49" i="10"/>
  <c r="R49" i="10"/>
  <c r="L51" i="9" l="1"/>
  <c r="P50" i="9"/>
  <c r="O50" i="9"/>
  <c r="N51" i="26"/>
  <c r="AA51" i="26"/>
  <c r="J52" i="26"/>
  <c r="D51" i="26"/>
  <c r="H51" i="26" s="1"/>
  <c r="W51" i="10"/>
  <c r="AJ51" i="10"/>
  <c r="M51" i="10"/>
  <c r="S52" i="10"/>
  <c r="U51" i="9"/>
  <c r="K51" i="9"/>
  <c r="AH51" i="9"/>
  <c r="Q52" i="9"/>
  <c r="L58" i="9"/>
  <c r="P57" i="9"/>
  <c r="N51" i="10"/>
  <c r="Q50" i="10"/>
  <c r="R50" i="10"/>
  <c r="N58" i="10"/>
  <c r="R57" i="10"/>
  <c r="O83" i="30"/>
  <c r="E83" i="30"/>
  <c r="I83" i="30" s="1"/>
  <c r="K84" i="30"/>
  <c r="AB83" i="30"/>
  <c r="O52" i="29"/>
  <c r="AB52" i="29"/>
  <c r="F52" i="29"/>
  <c r="K53" i="29"/>
  <c r="AB84" i="30" l="1"/>
  <c r="K85" i="30"/>
  <c r="E84" i="30"/>
  <c r="I84" i="30" s="1"/>
  <c r="O84" i="30"/>
  <c r="N52" i="10"/>
  <c r="R51" i="10"/>
  <c r="Q51" i="10"/>
  <c r="U52" i="9"/>
  <c r="K52" i="9"/>
  <c r="AH52" i="9"/>
  <c r="Q53" i="9"/>
  <c r="W52" i="10"/>
  <c r="AJ52" i="10"/>
  <c r="S53" i="10"/>
  <c r="M52" i="10"/>
  <c r="L52" i="9"/>
  <c r="P51" i="9"/>
  <c r="O51" i="9"/>
  <c r="O53" i="29"/>
  <c r="AB53" i="29"/>
  <c r="F53" i="29"/>
  <c r="K54" i="29"/>
  <c r="N59" i="10"/>
  <c r="R58" i="10"/>
  <c r="L59" i="9"/>
  <c r="P58" i="9"/>
  <c r="N52" i="26"/>
  <c r="AA52" i="26"/>
  <c r="J53" i="26"/>
  <c r="D52" i="26"/>
  <c r="H52" i="26" s="1"/>
  <c r="N53" i="26" l="1"/>
  <c r="AA53" i="26"/>
  <c r="D53" i="26"/>
  <c r="H53" i="26" s="1"/>
  <c r="J54" i="26"/>
  <c r="N60" i="10"/>
  <c r="R59" i="10"/>
  <c r="U53" i="9"/>
  <c r="K53" i="9"/>
  <c r="Q54" i="9"/>
  <c r="AH53" i="9"/>
  <c r="N53" i="10"/>
  <c r="R52" i="10"/>
  <c r="L60" i="9"/>
  <c r="P59" i="9"/>
  <c r="O54" i="29"/>
  <c r="AB54" i="29"/>
  <c r="F54" i="29"/>
  <c r="K55" i="29"/>
  <c r="L53" i="9"/>
  <c r="O52" i="9"/>
  <c r="P52" i="9"/>
  <c r="W53" i="10"/>
  <c r="AJ53" i="10"/>
  <c r="S54" i="10"/>
  <c r="M53" i="10"/>
  <c r="O85" i="30"/>
  <c r="E85" i="30"/>
  <c r="I85" i="30" s="1"/>
  <c r="K86" i="30"/>
  <c r="AB85" i="30"/>
  <c r="AB86" i="30" l="1"/>
  <c r="K87" i="30"/>
  <c r="E86" i="30"/>
  <c r="I86" i="30" s="1"/>
  <c r="O86" i="30"/>
  <c r="W54" i="10"/>
  <c r="AJ54" i="10"/>
  <c r="S55" i="10"/>
  <c r="M54" i="10"/>
  <c r="O55" i="29"/>
  <c r="AB55" i="29"/>
  <c r="F55" i="29"/>
  <c r="K56" i="29"/>
  <c r="L61" i="9"/>
  <c r="P60" i="9"/>
  <c r="N61" i="10"/>
  <c r="R60" i="10"/>
  <c r="L54" i="9"/>
  <c r="O53" i="9"/>
  <c r="P53" i="9"/>
  <c r="N54" i="10"/>
  <c r="R53" i="10"/>
  <c r="U54" i="9"/>
  <c r="K54" i="9"/>
  <c r="AH54" i="9"/>
  <c r="Q55" i="9"/>
  <c r="N54" i="26"/>
  <c r="AA54" i="26"/>
  <c r="D54" i="26"/>
  <c r="H54" i="26" s="1"/>
  <c r="J55" i="26"/>
  <c r="L55" i="9" l="1"/>
  <c r="O54" i="9"/>
  <c r="P54" i="9"/>
  <c r="L62" i="9"/>
  <c r="P61" i="9"/>
  <c r="W55" i="10"/>
  <c r="AJ55" i="10"/>
  <c r="S56" i="10"/>
  <c r="M55" i="10"/>
  <c r="N55" i="26"/>
  <c r="AA55" i="26"/>
  <c r="J56" i="26"/>
  <c r="D55" i="26"/>
  <c r="H55" i="26" s="1"/>
  <c r="U55" i="9"/>
  <c r="K55" i="9"/>
  <c r="AH55" i="9"/>
  <c r="Q56" i="9"/>
  <c r="N55" i="10"/>
  <c r="R54" i="10"/>
  <c r="N62" i="10"/>
  <c r="R61" i="10"/>
  <c r="O56" i="29"/>
  <c r="AB56" i="29"/>
  <c r="K57" i="29"/>
  <c r="F56" i="29"/>
  <c r="O87" i="30"/>
  <c r="E87" i="30"/>
  <c r="I87" i="30" s="1"/>
  <c r="K88" i="30"/>
  <c r="AB87" i="30"/>
  <c r="E88" i="30" l="1"/>
  <c r="I88" i="30" s="1"/>
  <c r="O88" i="30"/>
  <c r="AB88" i="30"/>
  <c r="K89" i="30"/>
  <c r="O57" i="29"/>
  <c r="AB57" i="29"/>
  <c r="F57" i="29"/>
  <c r="K58" i="29"/>
  <c r="R55" i="10"/>
  <c r="N56" i="26"/>
  <c r="AA56" i="26"/>
  <c r="J57" i="26"/>
  <c r="D56" i="26"/>
  <c r="H56" i="26" s="1"/>
  <c r="W56" i="10"/>
  <c r="AJ56" i="10"/>
  <c r="M56" i="10"/>
  <c r="S57" i="10"/>
  <c r="O55" i="9"/>
  <c r="P55" i="9"/>
  <c r="N63" i="10"/>
  <c r="R62" i="10"/>
  <c r="U56" i="9"/>
  <c r="K56" i="9"/>
  <c r="O56" i="9" s="1"/>
  <c r="Q57" i="9"/>
  <c r="AH56" i="9"/>
  <c r="L63" i="9"/>
  <c r="P62" i="9"/>
  <c r="U57" i="9" l="1"/>
  <c r="K57" i="9"/>
  <c r="O57" i="9" s="1"/>
  <c r="Q58" i="9"/>
  <c r="AH57" i="9"/>
  <c r="N57" i="26"/>
  <c r="AA57" i="26"/>
  <c r="D57" i="26"/>
  <c r="H57" i="26" s="1"/>
  <c r="J58" i="26"/>
  <c r="P63" i="9"/>
  <c r="R63" i="10"/>
  <c r="W57" i="10"/>
  <c r="AJ57" i="10"/>
  <c r="M57" i="10"/>
  <c r="S58" i="10"/>
  <c r="O58" i="29"/>
  <c r="AB58" i="29"/>
  <c r="K59" i="29"/>
  <c r="F58" i="29"/>
  <c r="O89" i="30"/>
  <c r="E89" i="30"/>
  <c r="I89" i="30" s="1"/>
  <c r="K90" i="30"/>
  <c r="AB89" i="30"/>
  <c r="W58" i="10" l="1"/>
  <c r="AJ58" i="10"/>
  <c r="S59" i="10"/>
  <c r="M58" i="10"/>
  <c r="U58" i="9"/>
  <c r="K58" i="9"/>
  <c r="O58" i="9" s="1"/>
  <c r="AH58" i="9"/>
  <c r="Q59" i="9"/>
  <c r="AB90" i="30"/>
  <c r="K91" i="30"/>
  <c r="E90" i="30"/>
  <c r="I90" i="30" s="1"/>
  <c r="O90" i="30"/>
  <c r="O59" i="29"/>
  <c r="AB59" i="29"/>
  <c r="F59" i="29"/>
  <c r="K60" i="29"/>
  <c r="N58" i="26"/>
  <c r="AA58" i="26"/>
  <c r="J59" i="26"/>
  <c r="D58" i="26"/>
  <c r="H58" i="26" s="1"/>
  <c r="O60" i="29" l="1"/>
  <c r="AB60" i="29"/>
  <c r="K61" i="29"/>
  <c r="F60" i="29"/>
  <c r="K92" i="30"/>
  <c r="AB91" i="30"/>
  <c r="O91" i="30"/>
  <c r="E91" i="30"/>
  <c r="I91" i="30" s="1"/>
  <c r="W59" i="10"/>
  <c r="AJ59" i="10"/>
  <c r="M59" i="10"/>
  <c r="S60" i="10"/>
  <c r="N59" i="26"/>
  <c r="AA59" i="26"/>
  <c r="J60" i="26"/>
  <c r="D59" i="26"/>
  <c r="H59" i="26" s="1"/>
  <c r="U59" i="9"/>
  <c r="K59" i="9"/>
  <c r="O59" i="9" s="1"/>
  <c r="AH59" i="9"/>
  <c r="Q60" i="9"/>
  <c r="N60" i="26" l="1"/>
  <c r="AA60" i="26"/>
  <c r="D60" i="26"/>
  <c r="H60" i="26" s="1"/>
  <c r="J61" i="26"/>
  <c r="AB92" i="30"/>
  <c r="K93" i="30"/>
  <c r="E92" i="30"/>
  <c r="I92" i="30" s="1"/>
  <c r="O92" i="30"/>
  <c r="O61" i="29"/>
  <c r="AB61" i="29"/>
  <c r="F61" i="29"/>
  <c r="K62" i="29"/>
  <c r="U60" i="9"/>
  <c r="K60" i="9"/>
  <c r="O60" i="9" s="1"/>
  <c r="Q61" i="9"/>
  <c r="AH60" i="9"/>
  <c r="W60" i="10"/>
  <c r="AJ60" i="10"/>
  <c r="M60" i="10"/>
  <c r="S61" i="10"/>
  <c r="U61" i="9" l="1"/>
  <c r="K61" i="9"/>
  <c r="O61" i="9" s="1"/>
  <c r="AH61" i="9"/>
  <c r="Q62" i="9"/>
  <c r="W61" i="10"/>
  <c r="AJ61" i="10"/>
  <c r="M61" i="10"/>
  <c r="S62" i="10"/>
  <c r="O62" i="29"/>
  <c r="AB62" i="29"/>
  <c r="F62" i="29"/>
  <c r="K63" i="29"/>
  <c r="K94" i="30"/>
  <c r="AB93" i="30"/>
  <c r="O93" i="30"/>
  <c r="E93" i="30"/>
  <c r="I93" i="30" s="1"/>
  <c r="N61" i="26"/>
  <c r="AA61" i="26"/>
  <c r="D61" i="26"/>
  <c r="H61" i="26" s="1"/>
  <c r="J62" i="26"/>
  <c r="K95" i="30" l="1"/>
  <c r="E94" i="30"/>
  <c r="I94" i="30" s="1"/>
  <c r="O94" i="30"/>
  <c r="AB94" i="30"/>
  <c r="N62" i="26"/>
  <c r="AA62" i="26"/>
  <c r="D62" i="26"/>
  <c r="H62" i="26" s="1"/>
  <c r="J63" i="26"/>
  <c r="O63" i="29"/>
  <c r="AB63" i="29"/>
  <c r="K64" i="29"/>
  <c r="F63" i="29"/>
  <c r="W62" i="10"/>
  <c r="AJ62" i="10"/>
  <c r="S63" i="10"/>
  <c r="M62" i="10"/>
  <c r="U62" i="9"/>
  <c r="K62" i="9"/>
  <c r="O62" i="9" s="1"/>
  <c r="AH62" i="9"/>
  <c r="Q63" i="9"/>
  <c r="W63" i="10" l="1"/>
  <c r="AJ63" i="10"/>
  <c r="S64" i="10"/>
  <c r="M63" i="10"/>
  <c r="O64" i="29"/>
  <c r="AB64" i="29"/>
  <c r="K65" i="29"/>
  <c r="F64" i="29"/>
  <c r="U63" i="9"/>
  <c r="K63" i="9"/>
  <c r="O63" i="9" s="1"/>
  <c r="Q64" i="9"/>
  <c r="AH63" i="9"/>
  <c r="N63" i="26"/>
  <c r="AA63" i="26"/>
  <c r="J64" i="26"/>
  <c r="D63" i="26"/>
  <c r="H63" i="26" s="1"/>
  <c r="E95" i="30"/>
  <c r="I95" i="30" s="1"/>
  <c r="O95" i="30"/>
  <c r="AB95" i="30"/>
  <c r="K96" i="30"/>
  <c r="M9" i="8"/>
  <c r="H2" i="8"/>
  <c r="H16" i="8"/>
  <c r="H15" i="8"/>
  <c r="H14" i="8"/>
  <c r="H13" i="8"/>
  <c r="H12" i="8"/>
  <c r="H11" i="8"/>
  <c r="I10" i="8"/>
  <c r="I11" i="8" s="1"/>
  <c r="I12" i="8" s="1"/>
  <c r="I13" i="8" s="1"/>
  <c r="I14" i="8" s="1"/>
  <c r="I15" i="8" s="1"/>
  <c r="I16" i="8" s="1"/>
  <c r="M16" i="8" s="1"/>
  <c r="H10" i="8"/>
  <c r="H9" i="8"/>
  <c r="H8" i="8"/>
  <c r="H7" i="8"/>
  <c r="H6" i="8"/>
  <c r="H5" i="8"/>
  <c r="H4" i="8"/>
  <c r="I3" i="8"/>
  <c r="I4" i="8" s="1"/>
  <c r="H3" i="8"/>
  <c r="AA4" i="8"/>
  <c r="AA3" i="8"/>
  <c r="M3" i="8"/>
  <c r="N64" i="26" l="1"/>
  <c r="AA64" i="26"/>
  <c r="J65" i="26"/>
  <c r="D64" i="26"/>
  <c r="H64" i="26" s="1"/>
  <c r="U64" i="9"/>
  <c r="L64" i="9"/>
  <c r="L71" i="9"/>
  <c r="K64" i="9"/>
  <c r="Q65" i="9"/>
  <c r="AH64" i="9"/>
  <c r="O65" i="29"/>
  <c r="AB65" i="29"/>
  <c r="F65" i="29"/>
  <c r="K66" i="29"/>
  <c r="W64" i="10"/>
  <c r="N71" i="10"/>
  <c r="N64" i="10"/>
  <c r="AJ64" i="10"/>
  <c r="M64" i="10"/>
  <c r="S65" i="10"/>
  <c r="K97" i="30"/>
  <c r="AB96" i="30"/>
  <c r="O96" i="30"/>
  <c r="E96" i="30"/>
  <c r="I96" i="30" s="1"/>
  <c r="M15" i="8"/>
  <c r="M13" i="8"/>
  <c r="M11" i="8"/>
  <c r="M14" i="8"/>
  <c r="M12" i="8"/>
  <c r="M10" i="8"/>
  <c r="I5" i="8"/>
  <c r="M4" i="8"/>
  <c r="E97" i="30" l="1"/>
  <c r="I97" i="30" s="1"/>
  <c r="O97" i="30"/>
  <c r="AB97" i="30"/>
  <c r="K98" i="30"/>
  <c r="N65" i="10"/>
  <c r="R64" i="10"/>
  <c r="U65" i="9"/>
  <c r="K65" i="9"/>
  <c r="Q66" i="9"/>
  <c r="AH65" i="9"/>
  <c r="L72" i="9"/>
  <c r="P71" i="9"/>
  <c r="N65" i="26"/>
  <c r="AA65" i="26"/>
  <c r="D65" i="26"/>
  <c r="H65" i="26" s="1"/>
  <c r="J66" i="26"/>
  <c r="W65" i="10"/>
  <c r="AJ65" i="10"/>
  <c r="S66" i="10"/>
  <c r="M65" i="10"/>
  <c r="N72" i="10"/>
  <c r="R71" i="10"/>
  <c r="O66" i="29"/>
  <c r="AB66" i="29"/>
  <c r="K67" i="29"/>
  <c r="F66" i="29"/>
  <c r="L65" i="9"/>
  <c r="P64" i="9"/>
  <c r="O64" i="9"/>
  <c r="I6" i="8"/>
  <c r="M5" i="8"/>
  <c r="O67" i="29" l="1"/>
  <c r="AB67" i="29"/>
  <c r="K68" i="29"/>
  <c r="F67" i="29"/>
  <c r="N66" i="10"/>
  <c r="R65" i="10"/>
  <c r="L66" i="9"/>
  <c r="O65" i="9"/>
  <c r="P65" i="9"/>
  <c r="N73" i="10"/>
  <c r="R72" i="10"/>
  <c r="W66" i="10"/>
  <c r="AJ66" i="10"/>
  <c r="S67" i="10"/>
  <c r="M66" i="10"/>
  <c r="N66" i="26"/>
  <c r="AA66" i="26"/>
  <c r="J67" i="26"/>
  <c r="D66" i="26"/>
  <c r="H66" i="26" s="1"/>
  <c r="L73" i="9"/>
  <c r="P72" i="9"/>
  <c r="U66" i="9"/>
  <c r="K66" i="9"/>
  <c r="AH66" i="9"/>
  <c r="Q67" i="9"/>
  <c r="O98" i="30"/>
  <c r="E98" i="30"/>
  <c r="I98" i="30" s="1"/>
  <c r="K99" i="30"/>
  <c r="AB98" i="30"/>
  <c r="I7" i="8"/>
  <c r="M6" i="8"/>
  <c r="N74" i="10" l="1"/>
  <c r="R73" i="10"/>
  <c r="N67" i="10"/>
  <c r="R66" i="10"/>
  <c r="O68" i="29"/>
  <c r="AB68" i="29"/>
  <c r="F68" i="29"/>
  <c r="K69" i="29"/>
  <c r="AB99" i="30"/>
  <c r="K100" i="30"/>
  <c r="E99" i="30"/>
  <c r="I99" i="30" s="1"/>
  <c r="O99" i="30"/>
  <c r="U67" i="9"/>
  <c r="K67" i="9"/>
  <c r="AH67" i="9"/>
  <c r="Q68" i="9"/>
  <c r="L74" i="9"/>
  <c r="P73" i="9"/>
  <c r="N67" i="26"/>
  <c r="AA67" i="26"/>
  <c r="J68" i="26"/>
  <c r="D67" i="26"/>
  <c r="H67" i="26" s="1"/>
  <c r="W67" i="10"/>
  <c r="AJ67" i="10"/>
  <c r="M67" i="10"/>
  <c r="S68" i="10"/>
  <c r="L67" i="9"/>
  <c r="O66" i="9"/>
  <c r="P66" i="9"/>
  <c r="I8" i="8"/>
  <c r="M8" i="8" s="1"/>
  <c r="M7" i="8"/>
  <c r="L75" i="9" l="1"/>
  <c r="P74" i="9"/>
  <c r="N75" i="10"/>
  <c r="R74" i="10"/>
  <c r="W68" i="10"/>
  <c r="AJ68" i="10"/>
  <c r="M68" i="10"/>
  <c r="S69" i="10"/>
  <c r="L68" i="9"/>
  <c r="O67" i="9"/>
  <c r="P67" i="9"/>
  <c r="N68" i="26"/>
  <c r="AA68" i="26"/>
  <c r="D68" i="26"/>
  <c r="H68" i="26" s="1"/>
  <c r="J69" i="26"/>
  <c r="U68" i="9"/>
  <c r="K68" i="9"/>
  <c r="Q69" i="9"/>
  <c r="AH68" i="9"/>
  <c r="O100" i="30"/>
  <c r="E100" i="30"/>
  <c r="I100" i="30" s="1"/>
  <c r="K101" i="30"/>
  <c r="AB100" i="30"/>
  <c r="O69" i="29"/>
  <c r="AB69" i="29"/>
  <c r="F69" i="29"/>
  <c r="K70" i="29"/>
  <c r="N68" i="10"/>
  <c r="R67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G10" i="10"/>
  <c r="G15" i="10"/>
  <c r="G16" i="10"/>
  <c r="G17" i="10"/>
  <c r="G18" i="10"/>
  <c r="G20" i="10"/>
  <c r="G21" i="10"/>
  <c r="G22" i="10"/>
  <c r="G23" i="10"/>
  <c r="G25" i="10"/>
  <c r="G26" i="10"/>
  <c r="G27" i="10"/>
  <c r="G29" i="10"/>
  <c r="G30" i="10"/>
  <c r="G31" i="10"/>
  <c r="G33" i="10"/>
  <c r="G34" i="10"/>
  <c r="G35" i="10"/>
  <c r="G37" i="10"/>
  <c r="G38" i="10"/>
  <c r="G39" i="10"/>
  <c r="G41" i="10"/>
  <c r="G43" i="10"/>
  <c r="G44" i="10"/>
  <c r="G45" i="10"/>
  <c r="G46" i="10"/>
  <c r="G48" i="10"/>
  <c r="G49" i="10"/>
  <c r="D104" i="9"/>
  <c r="G104" i="9" s="1"/>
  <c r="D105" i="9"/>
  <c r="D106" i="9"/>
  <c r="G106" i="9" s="1"/>
  <c r="D107" i="9"/>
  <c r="D108" i="9"/>
  <c r="G108" i="9" s="1"/>
  <c r="D109" i="9"/>
  <c r="D110" i="9"/>
  <c r="G110" i="9" s="1"/>
  <c r="D111" i="9"/>
  <c r="D112" i="9"/>
  <c r="G112" i="9" s="1"/>
  <c r="D113" i="9"/>
  <c r="D114" i="9"/>
  <c r="G114" i="9" s="1"/>
  <c r="D115" i="9"/>
  <c r="D116" i="9"/>
  <c r="D117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G19" i="9" s="1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" i="9"/>
  <c r="G4" i="9" s="1"/>
  <c r="H49" i="10"/>
  <c r="H48" i="10"/>
  <c r="H46" i="10"/>
  <c r="H45" i="10"/>
  <c r="H44" i="10"/>
  <c r="H43" i="10"/>
  <c r="H35" i="10"/>
  <c r="H34" i="10"/>
  <c r="H23" i="10"/>
  <c r="H22" i="10"/>
  <c r="H18" i="10"/>
  <c r="H17" i="10"/>
  <c r="H10" i="10"/>
  <c r="H9" i="10"/>
  <c r="D9" i="10"/>
  <c r="G9" i="10" s="1"/>
  <c r="D4" i="10"/>
  <c r="G4" i="10" s="1"/>
  <c r="D50" i="10"/>
  <c r="G50" i="10" s="1"/>
  <c r="D51" i="10"/>
  <c r="G51" i="10" s="1"/>
  <c r="D47" i="10"/>
  <c r="G47" i="10" s="1"/>
  <c r="D42" i="10"/>
  <c r="G42" i="10" s="1"/>
  <c r="D40" i="10"/>
  <c r="G40" i="10" s="1"/>
  <c r="D36" i="10"/>
  <c r="G36" i="10" s="1"/>
  <c r="D32" i="10"/>
  <c r="G32" i="10" s="1"/>
  <c r="H5" i="10"/>
  <c r="H6" i="10"/>
  <c r="H7" i="10"/>
  <c r="H8" i="10"/>
  <c r="H11" i="10"/>
  <c r="H12" i="10"/>
  <c r="H13" i="10"/>
  <c r="H14" i="10"/>
  <c r="H15" i="10"/>
  <c r="H16" i="10"/>
  <c r="H19" i="10"/>
  <c r="H20" i="10"/>
  <c r="H21" i="10"/>
  <c r="H24" i="10"/>
  <c r="H25" i="10"/>
  <c r="H26" i="10"/>
  <c r="H27" i="10"/>
  <c r="H28" i="10"/>
  <c r="H29" i="10"/>
  <c r="H30" i="10"/>
  <c r="H31" i="10"/>
  <c r="H32" i="10"/>
  <c r="H33" i="10"/>
  <c r="H36" i="10"/>
  <c r="H37" i="10"/>
  <c r="H38" i="10"/>
  <c r="H39" i="10"/>
  <c r="H40" i="10"/>
  <c r="H41" i="10"/>
  <c r="H42" i="10"/>
  <c r="H47" i="10"/>
  <c r="H50" i="10"/>
  <c r="H51" i="10"/>
  <c r="H204" i="10"/>
  <c r="H205" i="10"/>
  <c r="H206" i="10"/>
  <c r="H4" i="10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249" i="9"/>
  <c r="H250" i="9"/>
  <c r="H251" i="9"/>
  <c r="H252" i="9"/>
  <c r="H253" i="9"/>
  <c r="H254" i="9"/>
  <c r="H255" i="9"/>
  <c r="H256" i="9"/>
  <c r="B191" i="29"/>
  <c r="X191" i="29" s="1"/>
  <c r="B190" i="29"/>
  <c r="X190" i="29" s="1"/>
  <c r="B189" i="29"/>
  <c r="X189" i="29" s="1"/>
  <c r="B188" i="29"/>
  <c r="X188" i="29" s="1"/>
  <c r="B187" i="29"/>
  <c r="X187" i="29" s="1"/>
  <c r="B186" i="29"/>
  <c r="X186" i="29" s="1"/>
  <c r="B185" i="29"/>
  <c r="X185" i="29" s="1"/>
  <c r="B184" i="29"/>
  <c r="X184" i="29" s="1"/>
  <c r="B183" i="29"/>
  <c r="X183" i="29" s="1"/>
  <c r="B182" i="29"/>
  <c r="X182" i="29" s="1"/>
  <c r="B181" i="29"/>
  <c r="X181" i="29" s="1"/>
  <c r="B180" i="29"/>
  <c r="X180" i="29" s="1"/>
  <c r="B179" i="29"/>
  <c r="X179" i="29" s="1"/>
  <c r="B178" i="29"/>
  <c r="X178" i="29" s="1"/>
  <c r="B177" i="29"/>
  <c r="X177" i="29" s="1"/>
  <c r="B176" i="29"/>
  <c r="X176" i="29" s="1"/>
  <c r="B175" i="29"/>
  <c r="X175" i="29" s="1"/>
  <c r="B174" i="29"/>
  <c r="X174" i="29" s="1"/>
  <c r="B173" i="29"/>
  <c r="X173" i="29" s="1"/>
  <c r="B172" i="29"/>
  <c r="X172" i="29" s="1"/>
  <c r="B171" i="29"/>
  <c r="X171" i="29" s="1"/>
  <c r="B170" i="29"/>
  <c r="X170" i="29" s="1"/>
  <c r="B169" i="29"/>
  <c r="X169" i="29" s="1"/>
  <c r="B168" i="29"/>
  <c r="X168" i="29" s="1"/>
  <c r="B167" i="29"/>
  <c r="X167" i="29" s="1"/>
  <c r="B166" i="29"/>
  <c r="X166" i="29" s="1"/>
  <c r="B165" i="29"/>
  <c r="X165" i="29" s="1"/>
  <c r="B164" i="29"/>
  <c r="X164" i="29" s="1"/>
  <c r="B163" i="29"/>
  <c r="X163" i="29" s="1"/>
  <c r="B162" i="29"/>
  <c r="X162" i="29" s="1"/>
  <c r="B161" i="29"/>
  <c r="X161" i="29" s="1"/>
  <c r="B160" i="29"/>
  <c r="X160" i="29" s="1"/>
  <c r="B159" i="29"/>
  <c r="X159" i="29" s="1"/>
  <c r="B158" i="29"/>
  <c r="X158" i="29" s="1"/>
  <c r="B157" i="29"/>
  <c r="X157" i="29" s="1"/>
  <c r="B156" i="29"/>
  <c r="X156" i="29" s="1"/>
  <c r="B155" i="29"/>
  <c r="X155" i="29" s="1"/>
  <c r="B154" i="29"/>
  <c r="X154" i="29" s="1"/>
  <c r="B153" i="29"/>
  <c r="B152" i="29"/>
  <c r="B151" i="29"/>
  <c r="B150" i="29"/>
  <c r="B149" i="29"/>
  <c r="B148" i="29"/>
  <c r="B147" i="29"/>
  <c r="B146" i="29"/>
  <c r="B145" i="29"/>
  <c r="B144" i="29"/>
  <c r="B143" i="29"/>
  <c r="B142" i="29"/>
  <c r="B141" i="29"/>
  <c r="B140" i="29"/>
  <c r="B139" i="29"/>
  <c r="B138" i="29"/>
  <c r="X138" i="29" s="1"/>
  <c r="B137" i="29"/>
  <c r="X137" i="29" s="1"/>
  <c r="B136" i="29"/>
  <c r="X136" i="29" s="1"/>
  <c r="B135" i="29"/>
  <c r="X135" i="29" s="1"/>
  <c r="B134" i="29"/>
  <c r="X134" i="29" s="1"/>
  <c r="B133" i="29"/>
  <c r="X133" i="29" s="1"/>
  <c r="B132" i="29"/>
  <c r="X132" i="29" s="1"/>
  <c r="B131" i="29"/>
  <c r="X131" i="29" s="1"/>
  <c r="B130" i="29"/>
  <c r="X130" i="29" s="1"/>
  <c r="B129" i="29"/>
  <c r="X129" i="29" s="1"/>
  <c r="B128" i="29"/>
  <c r="X128" i="29" s="1"/>
  <c r="B127" i="29"/>
  <c r="X127" i="29" s="1"/>
  <c r="B126" i="29"/>
  <c r="X126" i="29" s="1"/>
  <c r="B125" i="29"/>
  <c r="X125" i="29" s="1"/>
  <c r="B124" i="29"/>
  <c r="X124" i="29" s="1"/>
  <c r="B123" i="29"/>
  <c r="X123" i="29" s="1"/>
  <c r="B122" i="29"/>
  <c r="X122" i="29" s="1"/>
  <c r="B121" i="29"/>
  <c r="X121" i="29" s="1"/>
  <c r="B120" i="29"/>
  <c r="X120" i="29" s="1"/>
  <c r="B119" i="29"/>
  <c r="X119" i="29" s="1"/>
  <c r="B118" i="29"/>
  <c r="X118" i="29" s="1"/>
  <c r="B117" i="29"/>
  <c r="X117" i="29" s="1"/>
  <c r="B116" i="29"/>
  <c r="X116" i="29" s="1"/>
  <c r="B115" i="29"/>
  <c r="X115" i="29" s="1"/>
  <c r="B114" i="29"/>
  <c r="X114" i="29" s="1"/>
  <c r="B113" i="29"/>
  <c r="X113" i="29" s="1"/>
  <c r="B112" i="29"/>
  <c r="X112" i="29" s="1"/>
  <c r="B111" i="29"/>
  <c r="X111" i="29" s="1"/>
  <c r="B110" i="29"/>
  <c r="X110" i="29" s="1"/>
  <c r="B109" i="29"/>
  <c r="X109" i="29" s="1"/>
  <c r="B108" i="29"/>
  <c r="X108" i="29" s="1"/>
  <c r="B107" i="29"/>
  <c r="X107" i="29" s="1"/>
  <c r="B106" i="29"/>
  <c r="X106" i="29" s="1"/>
  <c r="B105" i="29"/>
  <c r="X105" i="29" s="1"/>
  <c r="B87" i="29"/>
  <c r="X87" i="29" s="1"/>
  <c r="B86" i="29"/>
  <c r="X86" i="29" s="1"/>
  <c r="B75" i="29"/>
  <c r="X75" i="29" s="1"/>
  <c r="B74" i="29"/>
  <c r="X74" i="29" s="1"/>
  <c r="B63" i="29"/>
  <c r="B64" i="29"/>
  <c r="B65" i="29"/>
  <c r="B66" i="29"/>
  <c r="B67" i="29"/>
  <c r="B68" i="29"/>
  <c r="X68" i="29" s="1"/>
  <c r="B69" i="29"/>
  <c r="X69" i="29" s="1"/>
  <c r="B70" i="29"/>
  <c r="X70" i="29" s="1"/>
  <c r="B71" i="29"/>
  <c r="X71" i="29" s="1"/>
  <c r="B72" i="29"/>
  <c r="X72" i="29" s="1"/>
  <c r="B73" i="29"/>
  <c r="X73" i="29" s="1"/>
  <c r="B76" i="29"/>
  <c r="X76" i="29" s="1"/>
  <c r="B40" i="29"/>
  <c r="B41" i="29"/>
  <c r="B42" i="29"/>
  <c r="B43" i="29"/>
  <c r="B44" i="29"/>
  <c r="B45" i="29"/>
  <c r="B30" i="29"/>
  <c r="B29" i="29"/>
  <c r="B28" i="29"/>
  <c r="B27" i="29"/>
  <c r="B103" i="29"/>
  <c r="X103" i="29" s="1"/>
  <c r="B104" i="29"/>
  <c r="X104" i="29" s="1"/>
  <c r="B100" i="29"/>
  <c r="X100" i="29" s="1"/>
  <c r="B101" i="29"/>
  <c r="X101" i="29" s="1"/>
  <c r="B102" i="29"/>
  <c r="X102" i="29" s="1"/>
  <c r="B99" i="29"/>
  <c r="X99" i="29" s="1"/>
  <c r="B98" i="29"/>
  <c r="X98" i="29" s="1"/>
  <c r="B89" i="29"/>
  <c r="X89" i="29" s="1"/>
  <c r="B90" i="29"/>
  <c r="X90" i="29" s="1"/>
  <c r="B91" i="29"/>
  <c r="X91" i="29" s="1"/>
  <c r="B92" i="29"/>
  <c r="X92" i="29" s="1"/>
  <c r="B93" i="29"/>
  <c r="X93" i="29" s="1"/>
  <c r="B94" i="29"/>
  <c r="X94" i="29" s="1"/>
  <c r="B95" i="29"/>
  <c r="X95" i="29" s="1"/>
  <c r="B96" i="29"/>
  <c r="X96" i="29" s="1"/>
  <c r="B97" i="29"/>
  <c r="X97" i="29" s="1"/>
  <c r="B88" i="29"/>
  <c r="X88" i="29" s="1"/>
  <c r="B77" i="29"/>
  <c r="X77" i="29" s="1"/>
  <c r="B78" i="29"/>
  <c r="X78" i="29" s="1"/>
  <c r="B79" i="29"/>
  <c r="B80" i="29"/>
  <c r="X80" i="29" s="1"/>
  <c r="B81" i="29"/>
  <c r="B82" i="29"/>
  <c r="X82" i="29" s="1"/>
  <c r="B83" i="29"/>
  <c r="B84" i="29"/>
  <c r="X84" i="29" s="1"/>
  <c r="B85" i="29"/>
  <c r="B61" i="29"/>
  <c r="B62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46" i="29"/>
  <c r="B32" i="29"/>
  <c r="B33" i="29"/>
  <c r="B34" i="29"/>
  <c r="B35" i="29"/>
  <c r="B36" i="29"/>
  <c r="B37" i="29"/>
  <c r="B38" i="29"/>
  <c r="B39" i="29"/>
  <c r="B31" i="29"/>
  <c r="B19" i="29"/>
  <c r="B20" i="29"/>
  <c r="B21" i="29"/>
  <c r="B22" i="29"/>
  <c r="B23" i="29"/>
  <c r="B24" i="29"/>
  <c r="B25" i="29"/>
  <c r="B26" i="29"/>
  <c r="B18" i="29"/>
  <c r="D24" i="30"/>
  <c r="D25" i="30"/>
  <c r="D27" i="30"/>
  <c r="G253" i="9"/>
  <c r="BN5" i="5"/>
  <c r="BN6" i="5"/>
  <c r="BN7" i="5"/>
  <c r="BN8" i="5"/>
  <c r="BN9" i="5"/>
  <c r="BN10" i="5"/>
  <c r="BN11" i="5"/>
  <c r="BN12" i="5"/>
  <c r="BN13" i="5"/>
  <c r="BN14" i="5"/>
  <c r="BN15" i="5"/>
  <c r="BN16" i="5"/>
  <c r="BN17" i="5"/>
  <c r="BN18" i="5"/>
  <c r="BN19" i="5"/>
  <c r="BN20" i="5"/>
  <c r="BN21" i="5"/>
  <c r="BN22" i="5"/>
  <c r="BN23" i="5"/>
  <c r="BN24" i="5"/>
  <c r="BN25" i="5"/>
  <c r="BN26" i="5"/>
  <c r="BN27" i="5"/>
  <c r="BN28" i="5"/>
  <c r="BN29" i="5"/>
  <c r="BN30" i="5"/>
  <c r="BN31" i="5"/>
  <c r="BN32" i="5"/>
  <c r="BN33" i="5"/>
  <c r="BN34" i="5"/>
  <c r="BN37" i="5"/>
  <c r="BN38" i="5"/>
  <c r="BN39" i="5"/>
  <c r="BN40" i="5"/>
  <c r="BN41" i="5"/>
  <c r="BN42" i="5"/>
  <c r="BN43" i="5"/>
  <c r="BN44" i="5"/>
  <c r="BN45" i="5"/>
  <c r="BN46" i="5"/>
  <c r="BN47" i="5"/>
  <c r="BN48" i="5"/>
  <c r="BN49" i="5"/>
  <c r="BN50" i="5"/>
  <c r="BN51" i="5"/>
  <c r="BN52" i="5"/>
  <c r="BN53" i="5"/>
  <c r="BN54" i="5"/>
  <c r="BN55" i="5"/>
  <c r="BN56" i="5"/>
  <c r="BN57" i="5"/>
  <c r="BN58" i="5"/>
  <c r="BN59" i="5"/>
  <c r="BN60" i="5"/>
  <c r="BN61" i="5"/>
  <c r="BN62" i="5"/>
  <c r="BN63" i="5"/>
  <c r="BN64" i="5"/>
  <c r="BN65" i="5"/>
  <c r="BN66" i="5"/>
  <c r="BN67" i="5"/>
  <c r="BN68" i="5"/>
  <c r="BN69" i="5"/>
  <c r="BN70" i="5"/>
  <c r="BN71" i="5"/>
  <c r="BN72" i="5"/>
  <c r="BN73" i="5"/>
  <c r="BN74" i="5"/>
  <c r="BN75" i="5"/>
  <c r="BN76" i="5"/>
  <c r="BN77" i="5"/>
  <c r="BN78" i="5"/>
  <c r="BN79" i="5"/>
  <c r="BN80" i="5"/>
  <c r="BN81" i="5"/>
  <c r="BN82" i="5"/>
  <c r="BN83" i="5"/>
  <c r="BN84" i="5"/>
  <c r="BN85" i="5"/>
  <c r="BN86" i="5"/>
  <c r="BN87" i="5"/>
  <c r="BN88" i="5"/>
  <c r="BN89" i="5"/>
  <c r="BN92" i="5"/>
  <c r="BN93" i="5"/>
  <c r="BN94" i="5"/>
  <c r="BN4" i="5"/>
  <c r="D23" i="30"/>
  <c r="D22" i="30"/>
  <c r="D21" i="30"/>
  <c r="D20" i="30"/>
  <c r="D19" i="30"/>
  <c r="D18" i="30"/>
  <c r="D17" i="30"/>
  <c r="D16" i="30"/>
  <c r="D15" i="30"/>
  <c r="D14" i="30"/>
  <c r="D13" i="30"/>
  <c r="D12" i="30"/>
  <c r="D11" i="30"/>
  <c r="D10" i="30"/>
  <c r="D9" i="30"/>
  <c r="D8" i="30"/>
  <c r="D5" i="30"/>
  <c r="D6" i="30"/>
  <c r="D7" i="30"/>
  <c r="D4" i="30"/>
  <c r="G249" i="9"/>
  <c r="D205" i="10"/>
  <c r="G205" i="10" s="1"/>
  <c r="D206" i="10"/>
  <c r="G206" i="10" s="1"/>
  <c r="D204" i="10"/>
  <c r="G204" i="10" s="1"/>
  <c r="B242" i="9"/>
  <c r="AD242" i="9" s="1"/>
  <c r="C242" i="9"/>
  <c r="D242" i="9"/>
  <c r="B243" i="9"/>
  <c r="AD243" i="9" s="1"/>
  <c r="C243" i="9"/>
  <c r="D243" i="9"/>
  <c r="B244" i="9"/>
  <c r="AD244" i="9" s="1"/>
  <c r="C244" i="9"/>
  <c r="D244" i="9"/>
  <c r="B245" i="9"/>
  <c r="AD245" i="9" s="1"/>
  <c r="C245" i="9"/>
  <c r="H245" i="9" s="1"/>
  <c r="D245" i="9"/>
  <c r="B246" i="9"/>
  <c r="AD246" i="9" s="1"/>
  <c r="C246" i="9"/>
  <c r="D246" i="9"/>
  <c r="B247" i="9"/>
  <c r="AD247" i="9" s="1"/>
  <c r="C247" i="9"/>
  <c r="H247" i="9" s="1"/>
  <c r="D247" i="9"/>
  <c r="B248" i="9"/>
  <c r="AD248" i="9" s="1"/>
  <c r="C248" i="9"/>
  <c r="D248" i="9"/>
  <c r="B241" i="9"/>
  <c r="AD241" i="9" s="1"/>
  <c r="C241" i="9"/>
  <c r="H241" i="9" s="1"/>
  <c r="D241" i="9"/>
  <c r="B199" i="9"/>
  <c r="C199" i="9"/>
  <c r="D199" i="9"/>
  <c r="B200" i="9"/>
  <c r="AD200" i="9" s="1"/>
  <c r="C200" i="9"/>
  <c r="H200" i="9" s="1"/>
  <c r="D200" i="9"/>
  <c r="B201" i="9"/>
  <c r="C201" i="9"/>
  <c r="D201" i="9"/>
  <c r="B202" i="9"/>
  <c r="AD202" i="9" s="1"/>
  <c r="C202" i="9"/>
  <c r="H202" i="9" s="1"/>
  <c r="D202" i="9"/>
  <c r="B203" i="9"/>
  <c r="C203" i="9"/>
  <c r="D203" i="9"/>
  <c r="B204" i="9"/>
  <c r="AD204" i="9" s="1"/>
  <c r="C204" i="9"/>
  <c r="H204" i="9" s="1"/>
  <c r="D204" i="9"/>
  <c r="B205" i="9"/>
  <c r="C205" i="9"/>
  <c r="D205" i="9"/>
  <c r="B206" i="9"/>
  <c r="AD206" i="9" s="1"/>
  <c r="C206" i="9"/>
  <c r="H206" i="9" s="1"/>
  <c r="D206" i="9"/>
  <c r="B207" i="9"/>
  <c r="C207" i="9"/>
  <c r="D207" i="9"/>
  <c r="B208" i="9"/>
  <c r="AD208" i="9" s="1"/>
  <c r="C208" i="9"/>
  <c r="H208" i="9" s="1"/>
  <c r="D208" i="9"/>
  <c r="B209" i="9"/>
  <c r="C209" i="9"/>
  <c r="D209" i="9"/>
  <c r="B210" i="9"/>
  <c r="AD210" i="9" s="1"/>
  <c r="C210" i="9"/>
  <c r="H210" i="9" s="1"/>
  <c r="D210" i="9"/>
  <c r="B211" i="9"/>
  <c r="C211" i="9"/>
  <c r="D211" i="9"/>
  <c r="B212" i="9"/>
  <c r="AD212" i="9" s="1"/>
  <c r="C212" i="9"/>
  <c r="H212" i="9" s="1"/>
  <c r="D212" i="9"/>
  <c r="B213" i="9"/>
  <c r="C213" i="9"/>
  <c r="D213" i="9"/>
  <c r="B214" i="9"/>
  <c r="AD214" i="9" s="1"/>
  <c r="C214" i="9"/>
  <c r="H214" i="9" s="1"/>
  <c r="D214" i="9"/>
  <c r="B215" i="9"/>
  <c r="C215" i="9"/>
  <c r="D215" i="9"/>
  <c r="B216" i="9"/>
  <c r="AD216" i="9" s="1"/>
  <c r="C216" i="9"/>
  <c r="H216" i="9" s="1"/>
  <c r="D216" i="9"/>
  <c r="B217" i="9"/>
  <c r="C217" i="9"/>
  <c r="D217" i="9"/>
  <c r="B218" i="9"/>
  <c r="AD218" i="9" s="1"/>
  <c r="C218" i="9"/>
  <c r="H218" i="9" s="1"/>
  <c r="D218" i="9"/>
  <c r="B219" i="9"/>
  <c r="C219" i="9"/>
  <c r="D219" i="9"/>
  <c r="B220" i="9"/>
  <c r="AD220" i="9" s="1"/>
  <c r="C220" i="9"/>
  <c r="H220" i="9" s="1"/>
  <c r="D220" i="9"/>
  <c r="B221" i="9"/>
  <c r="C221" i="9"/>
  <c r="D221" i="9"/>
  <c r="B222" i="9"/>
  <c r="AD222" i="9" s="1"/>
  <c r="C222" i="9"/>
  <c r="H222" i="9" s="1"/>
  <c r="D222" i="9"/>
  <c r="B223" i="9"/>
  <c r="C223" i="9"/>
  <c r="D223" i="9"/>
  <c r="B224" i="9"/>
  <c r="AD224" i="9" s="1"/>
  <c r="C224" i="9"/>
  <c r="H224" i="9" s="1"/>
  <c r="D224" i="9"/>
  <c r="B225" i="9"/>
  <c r="C225" i="9"/>
  <c r="D225" i="9"/>
  <c r="B226" i="9"/>
  <c r="AD226" i="9" s="1"/>
  <c r="C226" i="9"/>
  <c r="H226" i="9" s="1"/>
  <c r="D226" i="9"/>
  <c r="B227" i="9"/>
  <c r="C227" i="9"/>
  <c r="D227" i="9"/>
  <c r="B228" i="9"/>
  <c r="AD228" i="9" s="1"/>
  <c r="C228" i="9"/>
  <c r="H228" i="9" s="1"/>
  <c r="D228" i="9"/>
  <c r="B229" i="9"/>
  <c r="C229" i="9"/>
  <c r="D229" i="9"/>
  <c r="B230" i="9"/>
  <c r="AD230" i="9" s="1"/>
  <c r="C230" i="9"/>
  <c r="H230" i="9" s="1"/>
  <c r="D230" i="9"/>
  <c r="B231" i="9"/>
  <c r="C231" i="9"/>
  <c r="D231" i="9"/>
  <c r="B232" i="9"/>
  <c r="AD232" i="9" s="1"/>
  <c r="C232" i="9"/>
  <c r="H232" i="9" s="1"/>
  <c r="D232" i="9"/>
  <c r="B233" i="9"/>
  <c r="C233" i="9"/>
  <c r="D233" i="9"/>
  <c r="B234" i="9"/>
  <c r="AD234" i="9" s="1"/>
  <c r="C234" i="9"/>
  <c r="H234" i="9" s="1"/>
  <c r="D234" i="9"/>
  <c r="B235" i="9"/>
  <c r="C235" i="9"/>
  <c r="D235" i="9"/>
  <c r="B236" i="9"/>
  <c r="AD236" i="9" s="1"/>
  <c r="C236" i="9"/>
  <c r="H236" i="9" s="1"/>
  <c r="D236" i="9"/>
  <c r="B237" i="9"/>
  <c r="C237" i="9"/>
  <c r="D237" i="9"/>
  <c r="B238" i="9"/>
  <c r="AD238" i="9" s="1"/>
  <c r="C238" i="9"/>
  <c r="H238" i="9" s="1"/>
  <c r="D238" i="9"/>
  <c r="B239" i="9"/>
  <c r="C239" i="9"/>
  <c r="D239" i="9"/>
  <c r="B240" i="9"/>
  <c r="AD240" i="9" s="1"/>
  <c r="C240" i="9"/>
  <c r="H240" i="9" s="1"/>
  <c r="D240" i="9"/>
  <c r="D198" i="9"/>
  <c r="C198" i="9"/>
  <c r="B198" i="9"/>
  <c r="AD198" i="9" s="1"/>
  <c r="D197" i="9"/>
  <c r="C197" i="9"/>
  <c r="B197" i="9"/>
  <c r="AD197" i="9" s="1"/>
  <c r="D196" i="9"/>
  <c r="C196" i="9"/>
  <c r="B196" i="9"/>
  <c r="AD196" i="9" s="1"/>
  <c r="D195" i="9"/>
  <c r="C195" i="9"/>
  <c r="H195" i="9" s="1"/>
  <c r="B195" i="9"/>
  <c r="AD195" i="9" s="1"/>
  <c r="D194" i="9"/>
  <c r="C194" i="9"/>
  <c r="B194" i="9"/>
  <c r="AD194" i="9" s="1"/>
  <c r="D193" i="9"/>
  <c r="C193" i="9"/>
  <c r="H193" i="9" s="1"/>
  <c r="B193" i="9"/>
  <c r="AD193" i="9" s="1"/>
  <c r="D192" i="9"/>
  <c r="C192" i="9"/>
  <c r="B192" i="9"/>
  <c r="AD192" i="9" s="1"/>
  <c r="D191" i="9"/>
  <c r="C191" i="9"/>
  <c r="B191" i="9"/>
  <c r="AD191" i="9" s="1"/>
  <c r="D190" i="9"/>
  <c r="C190" i="9"/>
  <c r="B190" i="9"/>
  <c r="AD190" i="9" s="1"/>
  <c r="D189" i="9"/>
  <c r="C189" i="9"/>
  <c r="B189" i="9"/>
  <c r="AD189" i="9" s="1"/>
  <c r="D188" i="9"/>
  <c r="C188" i="9"/>
  <c r="B188" i="9"/>
  <c r="AD188" i="9" s="1"/>
  <c r="D187" i="9"/>
  <c r="C187" i="9"/>
  <c r="H187" i="9" s="1"/>
  <c r="B187" i="9"/>
  <c r="AD187" i="9" s="1"/>
  <c r="D186" i="9"/>
  <c r="C186" i="9"/>
  <c r="B186" i="9"/>
  <c r="AD186" i="9" s="1"/>
  <c r="D185" i="9"/>
  <c r="C185" i="9"/>
  <c r="H185" i="9" s="1"/>
  <c r="B185" i="9"/>
  <c r="AD185" i="9" s="1"/>
  <c r="D184" i="9"/>
  <c r="C184" i="9"/>
  <c r="B184" i="9"/>
  <c r="AD184" i="9" s="1"/>
  <c r="C168" i="9"/>
  <c r="D168" i="9"/>
  <c r="C169" i="9"/>
  <c r="D169" i="9"/>
  <c r="C170" i="9"/>
  <c r="D170" i="9"/>
  <c r="C171" i="9"/>
  <c r="D171" i="9"/>
  <c r="C172" i="9"/>
  <c r="D172" i="9"/>
  <c r="C173" i="9"/>
  <c r="D173" i="9"/>
  <c r="C174" i="9"/>
  <c r="D174" i="9"/>
  <c r="C175" i="9"/>
  <c r="D175" i="9"/>
  <c r="C176" i="9"/>
  <c r="D176" i="9"/>
  <c r="C177" i="9"/>
  <c r="D177" i="9"/>
  <c r="C178" i="9"/>
  <c r="D178" i="9"/>
  <c r="C179" i="9"/>
  <c r="D179" i="9"/>
  <c r="C180" i="9"/>
  <c r="D180" i="9"/>
  <c r="C181" i="9"/>
  <c r="D181" i="9"/>
  <c r="C182" i="9"/>
  <c r="D182" i="9"/>
  <c r="C183" i="9"/>
  <c r="D183" i="9"/>
  <c r="D167" i="9"/>
  <c r="C167" i="9"/>
  <c r="H167" i="9" s="1"/>
  <c r="B168" i="9"/>
  <c r="AD168" i="9" s="1"/>
  <c r="B169" i="9"/>
  <c r="B170" i="9"/>
  <c r="AD170" i="9" s="1"/>
  <c r="B171" i="9"/>
  <c r="B172" i="9"/>
  <c r="AD172" i="9" s="1"/>
  <c r="B173" i="9"/>
  <c r="B174" i="9"/>
  <c r="AD174" i="9" s="1"/>
  <c r="B175" i="9"/>
  <c r="B176" i="9"/>
  <c r="AD176" i="9" s="1"/>
  <c r="B177" i="9"/>
  <c r="B178" i="9"/>
  <c r="AD178" i="9" s="1"/>
  <c r="B179" i="9"/>
  <c r="B180" i="9"/>
  <c r="AD180" i="9" s="1"/>
  <c r="B181" i="9"/>
  <c r="B182" i="9"/>
  <c r="AD182" i="9" s="1"/>
  <c r="B183" i="9"/>
  <c r="B167" i="9"/>
  <c r="AD167" i="9" s="1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50" i="9"/>
  <c r="C151" i="9"/>
  <c r="C152" i="9"/>
  <c r="C153" i="9"/>
  <c r="C154" i="9"/>
  <c r="H154" i="9" s="1"/>
  <c r="C155" i="9"/>
  <c r="C156" i="9"/>
  <c r="H156" i="9" s="1"/>
  <c r="C157" i="9"/>
  <c r="C158" i="9"/>
  <c r="H158" i="9" s="1"/>
  <c r="C159" i="9"/>
  <c r="C160" i="9"/>
  <c r="H160" i="9" s="1"/>
  <c r="C161" i="9"/>
  <c r="C162" i="9"/>
  <c r="H162" i="9" s="1"/>
  <c r="C163" i="9"/>
  <c r="C164" i="9"/>
  <c r="H164" i="9" s="1"/>
  <c r="C165" i="9"/>
  <c r="C166" i="9"/>
  <c r="C150" i="9"/>
  <c r="B151" i="9"/>
  <c r="B152" i="9"/>
  <c r="AD152" i="9" s="1"/>
  <c r="B153" i="9"/>
  <c r="B154" i="9"/>
  <c r="AD154" i="9" s="1"/>
  <c r="B155" i="9"/>
  <c r="B156" i="9"/>
  <c r="AD156" i="9" s="1"/>
  <c r="B157" i="9"/>
  <c r="B158" i="9"/>
  <c r="AD158" i="9" s="1"/>
  <c r="B159" i="9"/>
  <c r="B160" i="9"/>
  <c r="AD160" i="9" s="1"/>
  <c r="B161" i="9"/>
  <c r="B162" i="9"/>
  <c r="AD162" i="9" s="1"/>
  <c r="B163" i="9"/>
  <c r="B164" i="9"/>
  <c r="AD164" i="9" s="1"/>
  <c r="B165" i="9"/>
  <c r="B166" i="9"/>
  <c r="AD166" i="9" s="1"/>
  <c r="B150" i="9"/>
  <c r="AD150" i="9" s="1"/>
  <c r="C149" i="9"/>
  <c r="D149" i="9" s="1"/>
  <c r="B149" i="9"/>
  <c r="C148" i="9"/>
  <c r="B148" i="9"/>
  <c r="AD148" i="9" s="1"/>
  <c r="C147" i="9"/>
  <c r="D147" i="9" s="1"/>
  <c r="B147" i="9"/>
  <c r="AD147" i="9" s="1"/>
  <c r="C146" i="9"/>
  <c r="D146" i="9" s="1"/>
  <c r="B146" i="9"/>
  <c r="AD146" i="9" s="1"/>
  <c r="C145" i="9"/>
  <c r="D145" i="9" s="1"/>
  <c r="B145" i="9"/>
  <c r="AD145" i="9" s="1"/>
  <c r="C144" i="9"/>
  <c r="B144" i="9"/>
  <c r="AD144" i="9" s="1"/>
  <c r="C143" i="9"/>
  <c r="D143" i="9" s="1"/>
  <c r="B143" i="9"/>
  <c r="AD143" i="9" s="1"/>
  <c r="C142" i="9"/>
  <c r="D142" i="9" s="1"/>
  <c r="B142" i="9"/>
  <c r="AD142" i="9" s="1"/>
  <c r="C141" i="9"/>
  <c r="D141" i="9" s="1"/>
  <c r="B141" i="9"/>
  <c r="AD141" i="9" s="1"/>
  <c r="C140" i="9"/>
  <c r="B140" i="9"/>
  <c r="AD140" i="9" s="1"/>
  <c r="C139" i="9"/>
  <c r="D139" i="9" s="1"/>
  <c r="B139" i="9"/>
  <c r="AD139" i="9" s="1"/>
  <c r="C138" i="9"/>
  <c r="D138" i="9" s="1"/>
  <c r="B138" i="9"/>
  <c r="AD138" i="9" s="1"/>
  <c r="C137" i="9"/>
  <c r="D137" i="9" s="1"/>
  <c r="B137" i="9"/>
  <c r="AD137" i="9" s="1"/>
  <c r="C136" i="9"/>
  <c r="D136" i="9" s="1"/>
  <c r="B136" i="9"/>
  <c r="AD136" i="9" s="1"/>
  <c r="C135" i="9"/>
  <c r="D135" i="9" s="1"/>
  <c r="B135" i="9"/>
  <c r="AD135" i="9" s="1"/>
  <c r="C134" i="9"/>
  <c r="D134" i="9" s="1"/>
  <c r="B134" i="9"/>
  <c r="AD134" i="9" s="1"/>
  <c r="C133" i="9"/>
  <c r="D133" i="9" s="1"/>
  <c r="B133" i="9"/>
  <c r="AD133" i="9" s="1"/>
  <c r="C132" i="9"/>
  <c r="D132" i="9" s="1"/>
  <c r="B132" i="9"/>
  <c r="AD132" i="9" s="1"/>
  <c r="C131" i="9"/>
  <c r="D131" i="9" s="1"/>
  <c r="B131" i="9"/>
  <c r="AD131" i="9" s="1"/>
  <c r="C130" i="9"/>
  <c r="D130" i="9" s="1"/>
  <c r="B130" i="9"/>
  <c r="AD130" i="9" s="1"/>
  <c r="C129" i="9"/>
  <c r="D129" i="9" s="1"/>
  <c r="B129" i="9"/>
  <c r="AD129" i="9" s="1"/>
  <c r="C128" i="9"/>
  <c r="B128" i="9"/>
  <c r="AD128" i="9" s="1"/>
  <c r="C127" i="9"/>
  <c r="D127" i="9" s="1"/>
  <c r="B127" i="9"/>
  <c r="AD127" i="9" s="1"/>
  <c r="C126" i="9"/>
  <c r="D126" i="9" s="1"/>
  <c r="B126" i="9"/>
  <c r="AD126" i="9" s="1"/>
  <c r="C125" i="9"/>
  <c r="D125" i="9" s="1"/>
  <c r="B125" i="9"/>
  <c r="AD125" i="9" s="1"/>
  <c r="C124" i="9"/>
  <c r="B124" i="9"/>
  <c r="AD124" i="9" s="1"/>
  <c r="C123" i="9"/>
  <c r="D123" i="9" s="1"/>
  <c r="B123" i="9"/>
  <c r="AD123" i="9" s="1"/>
  <c r="C122" i="9"/>
  <c r="D122" i="9" s="1"/>
  <c r="B122" i="9"/>
  <c r="AD122" i="9" s="1"/>
  <c r="C121" i="9"/>
  <c r="D121" i="9" s="1"/>
  <c r="B121" i="9"/>
  <c r="AD121" i="9" s="1"/>
  <c r="C120" i="9"/>
  <c r="B120" i="9"/>
  <c r="AD120" i="9" s="1"/>
  <c r="C119" i="9"/>
  <c r="D119" i="9" s="1"/>
  <c r="B119" i="9"/>
  <c r="AD119" i="9" s="1"/>
  <c r="C118" i="9"/>
  <c r="D118" i="9" s="1"/>
  <c r="B118" i="9"/>
  <c r="AD118" i="9" s="1"/>
  <c r="B60" i="10"/>
  <c r="AF60" i="10" s="1"/>
  <c r="C60" i="10"/>
  <c r="Q60" i="10" s="1"/>
  <c r="D60" i="10"/>
  <c r="D55" i="10"/>
  <c r="D78" i="10"/>
  <c r="D77" i="10"/>
  <c r="D76" i="10"/>
  <c r="C203" i="10"/>
  <c r="D203" i="10" s="1"/>
  <c r="B203" i="10"/>
  <c r="AF203" i="10" s="1"/>
  <c r="C202" i="10"/>
  <c r="D202" i="10" s="1"/>
  <c r="B202" i="10"/>
  <c r="AF202" i="10" s="1"/>
  <c r="C201" i="10"/>
  <c r="D201" i="10" s="1"/>
  <c r="B201" i="10"/>
  <c r="AF201" i="10" s="1"/>
  <c r="C200" i="10"/>
  <c r="D200" i="10" s="1"/>
  <c r="B200" i="10"/>
  <c r="AF200" i="10" s="1"/>
  <c r="C199" i="10"/>
  <c r="D199" i="10" s="1"/>
  <c r="B199" i="10"/>
  <c r="AF199" i="10" s="1"/>
  <c r="C198" i="10"/>
  <c r="D198" i="10" s="1"/>
  <c r="B198" i="10"/>
  <c r="AF198" i="10" s="1"/>
  <c r="C197" i="10"/>
  <c r="D197" i="10" s="1"/>
  <c r="B197" i="10"/>
  <c r="AF197" i="10" s="1"/>
  <c r="C196" i="10"/>
  <c r="D196" i="10" s="1"/>
  <c r="B196" i="10"/>
  <c r="AF196" i="10" s="1"/>
  <c r="D195" i="10"/>
  <c r="C195" i="10"/>
  <c r="B195" i="10"/>
  <c r="AF195" i="10" s="1"/>
  <c r="D194" i="10"/>
  <c r="C194" i="10"/>
  <c r="B194" i="10"/>
  <c r="AF194" i="10" s="1"/>
  <c r="D193" i="10"/>
  <c r="C193" i="10"/>
  <c r="B193" i="10"/>
  <c r="AF193" i="10" s="1"/>
  <c r="D192" i="10"/>
  <c r="C192" i="10"/>
  <c r="B192" i="10"/>
  <c r="AF192" i="10" s="1"/>
  <c r="D191" i="10"/>
  <c r="C191" i="10"/>
  <c r="B191" i="10"/>
  <c r="AF191" i="10" s="1"/>
  <c r="D190" i="10"/>
  <c r="C190" i="10"/>
  <c r="B190" i="10"/>
  <c r="AF190" i="10" s="1"/>
  <c r="D189" i="10"/>
  <c r="C189" i="10"/>
  <c r="B189" i="10"/>
  <c r="AF189" i="10" s="1"/>
  <c r="D188" i="10"/>
  <c r="C188" i="10"/>
  <c r="G188" i="10" s="1"/>
  <c r="B188" i="10"/>
  <c r="AF188" i="10" s="1"/>
  <c r="D187" i="10"/>
  <c r="C187" i="10"/>
  <c r="B187" i="10"/>
  <c r="AF187" i="10" s="1"/>
  <c r="D186" i="10"/>
  <c r="C186" i="10"/>
  <c r="B186" i="10"/>
  <c r="AF186" i="10" s="1"/>
  <c r="D185" i="10"/>
  <c r="C185" i="10"/>
  <c r="B185" i="10"/>
  <c r="AF185" i="10" s="1"/>
  <c r="D184" i="10"/>
  <c r="C184" i="10"/>
  <c r="B184" i="10"/>
  <c r="AF184" i="10" s="1"/>
  <c r="D183" i="10"/>
  <c r="C183" i="10"/>
  <c r="B183" i="10"/>
  <c r="AF183" i="10" s="1"/>
  <c r="D182" i="10"/>
  <c r="C182" i="10"/>
  <c r="B182" i="10"/>
  <c r="AF182" i="10" s="1"/>
  <c r="D181" i="10"/>
  <c r="C181" i="10"/>
  <c r="B181" i="10"/>
  <c r="AF181" i="10" s="1"/>
  <c r="D180" i="10"/>
  <c r="C180" i="10"/>
  <c r="G180" i="10" s="1"/>
  <c r="B180" i="10"/>
  <c r="AF180" i="10" s="1"/>
  <c r="D179" i="10"/>
  <c r="C179" i="10"/>
  <c r="B179" i="10"/>
  <c r="AF179" i="10" s="1"/>
  <c r="D178" i="10"/>
  <c r="C178" i="10"/>
  <c r="B178" i="10"/>
  <c r="AF178" i="10" s="1"/>
  <c r="D177" i="10"/>
  <c r="C177" i="10"/>
  <c r="B177" i="10"/>
  <c r="AF177" i="10" s="1"/>
  <c r="D176" i="10"/>
  <c r="C176" i="10"/>
  <c r="B176" i="10"/>
  <c r="AF176" i="10" s="1"/>
  <c r="D175" i="10"/>
  <c r="C175" i="10"/>
  <c r="B175" i="10"/>
  <c r="AF175" i="10" s="1"/>
  <c r="D174" i="10"/>
  <c r="C174" i="10"/>
  <c r="B174" i="10"/>
  <c r="AF174" i="10" s="1"/>
  <c r="D173" i="10"/>
  <c r="C173" i="10"/>
  <c r="B173" i="10"/>
  <c r="AF173" i="10" s="1"/>
  <c r="D172" i="10"/>
  <c r="C172" i="10"/>
  <c r="G172" i="10" s="1"/>
  <c r="B172" i="10"/>
  <c r="AF172" i="10" s="1"/>
  <c r="C171" i="10"/>
  <c r="D171" i="10" s="1"/>
  <c r="B171" i="10"/>
  <c r="AF171" i="10" s="1"/>
  <c r="C170" i="10"/>
  <c r="D170" i="10" s="1"/>
  <c r="B170" i="10"/>
  <c r="AF170" i="10" s="1"/>
  <c r="C169" i="10"/>
  <c r="D169" i="10" s="1"/>
  <c r="B169" i="10"/>
  <c r="AF169" i="10" s="1"/>
  <c r="C168" i="10"/>
  <c r="D168" i="10" s="1"/>
  <c r="B168" i="10"/>
  <c r="AF168" i="10" s="1"/>
  <c r="D167" i="10"/>
  <c r="C167" i="10"/>
  <c r="B167" i="10"/>
  <c r="AF167" i="10" s="1"/>
  <c r="D166" i="10"/>
  <c r="C166" i="10"/>
  <c r="G166" i="10" s="1"/>
  <c r="B166" i="10"/>
  <c r="AF166" i="10" s="1"/>
  <c r="D165" i="10"/>
  <c r="C165" i="10"/>
  <c r="B165" i="10"/>
  <c r="AF165" i="10" s="1"/>
  <c r="D164" i="10"/>
  <c r="C164" i="10"/>
  <c r="B164" i="10"/>
  <c r="AF164" i="10" s="1"/>
  <c r="D163" i="10"/>
  <c r="C163" i="10"/>
  <c r="B163" i="10"/>
  <c r="AF163" i="10" s="1"/>
  <c r="D162" i="10"/>
  <c r="C162" i="10"/>
  <c r="B162" i="10"/>
  <c r="AF162" i="10" s="1"/>
  <c r="D161" i="10"/>
  <c r="C161" i="10"/>
  <c r="B161" i="10"/>
  <c r="AF161" i="10" s="1"/>
  <c r="D160" i="10"/>
  <c r="C160" i="10"/>
  <c r="B160" i="10"/>
  <c r="AF160" i="10" s="1"/>
  <c r="C159" i="10"/>
  <c r="D159" i="10" s="1"/>
  <c r="B159" i="10"/>
  <c r="AF159" i="10" s="1"/>
  <c r="C158" i="10"/>
  <c r="D158" i="10" s="1"/>
  <c r="B158" i="10"/>
  <c r="AF158" i="10" s="1"/>
  <c r="C157" i="10"/>
  <c r="D157" i="10" s="1"/>
  <c r="B157" i="10"/>
  <c r="AF157" i="10" s="1"/>
  <c r="C156" i="10"/>
  <c r="D156" i="10" s="1"/>
  <c r="B156" i="10"/>
  <c r="AF156" i="10" s="1"/>
  <c r="C155" i="10"/>
  <c r="D155" i="10" s="1"/>
  <c r="B155" i="10"/>
  <c r="AF155" i="10" s="1"/>
  <c r="C154" i="10"/>
  <c r="D154" i="10" s="1"/>
  <c r="B154" i="10"/>
  <c r="AF154" i="10" s="1"/>
  <c r="C153" i="10"/>
  <c r="D153" i="10" s="1"/>
  <c r="B153" i="10"/>
  <c r="AF153" i="10" s="1"/>
  <c r="C152" i="10"/>
  <c r="D152" i="10" s="1"/>
  <c r="B152" i="10"/>
  <c r="AF152" i="10" s="1"/>
  <c r="C151" i="10"/>
  <c r="D151" i="10" s="1"/>
  <c r="B151" i="10"/>
  <c r="AF151" i="10" s="1"/>
  <c r="C150" i="10"/>
  <c r="D150" i="10" s="1"/>
  <c r="B150" i="10"/>
  <c r="AF150" i="10" s="1"/>
  <c r="C149" i="10"/>
  <c r="D149" i="10" s="1"/>
  <c r="B149" i="10"/>
  <c r="AF149" i="10" s="1"/>
  <c r="C148" i="10"/>
  <c r="D148" i="10" s="1"/>
  <c r="B148" i="10"/>
  <c r="AF148" i="10" s="1"/>
  <c r="C147" i="10"/>
  <c r="D147" i="10" s="1"/>
  <c r="B147" i="10"/>
  <c r="AF147" i="10" s="1"/>
  <c r="C146" i="10"/>
  <c r="D146" i="10" s="1"/>
  <c r="B146" i="10"/>
  <c r="AF146" i="10" s="1"/>
  <c r="C145" i="10"/>
  <c r="D145" i="10" s="1"/>
  <c r="B145" i="10"/>
  <c r="AF145" i="10" s="1"/>
  <c r="C144" i="10"/>
  <c r="D144" i="10" s="1"/>
  <c r="B144" i="10"/>
  <c r="AF144" i="10" s="1"/>
  <c r="C143" i="10"/>
  <c r="D143" i="10" s="1"/>
  <c r="B143" i="10"/>
  <c r="AF143" i="10" s="1"/>
  <c r="C142" i="10"/>
  <c r="D142" i="10" s="1"/>
  <c r="B142" i="10"/>
  <c r="AF142" i="10" s="1"/>
  <c r="C141" i="10"/>
  <c r="D141" i="10" s="1"/>
  <c r="B141" i="10"/>
  <c r="AF141" i="10" s="1"/>
  <c r="C140" i="10"/>
  <c r="D140" i="10" s="1"/>
  <c r="B140" i="10"/>
  <c r="AF140" i="10" s="1"/>
  <c r="C139" i="10"/>
  <c r="D139" i="10" s="1"/>
  <c r="B139" i="10"/>
  <c r="AF139" i="10" s="1"/>
  <c r="C138" i="10"/>
  <c r="D138" i="10" s="1"/>
  <c r="B138" i="10"/>
  <c r="AF138" i="10" s="1"/>
  <c r="C137" i="10"/>
  <c r="D137" i="10" s="1"/>
  <c r="B137" i="10"/>
  <c r="AF137" i="10" s="1"/>
  <c r="C136" i="10"/>
  <c r="D136" i="10" s="1"/>
  <c r="B136" i="10"/>
  <c r="AF136" i="10" s="1"/>
  <c r="C135" i="10"/>
  <c r="D135" i="10" s="1"/>
  <c r="B135" i="10"/>
  <c r="AF135" i="10" s="1"/>
  <c r="C134" i="10"/>
  <c r="D134" i="10" s="1"/>
  <c r="B134" i="10"/>
  <c r="AF134" i="10" s="1"/>
  <c r="C133" i="10"/>
  <c r="D133" i="10" s="1"/>
  <c r="B133" i="10"/>
  <c r="AF133" i="10" s="1"/>
  <c r="C132" i="10"/>
  <c r="D132" i="10" s="1"/>
  <c r="B132" i="10"/>
  <c r="AF132" i="10" s="1"/>
  <c r="C131" i="10"/>
  <c r="D131" i="10" s="1"/>
  <c r="B131" i="10"/>
  <c r="AF131" i="10" s="1"/>
  <c r="C130" i="10"/>
  <c r="D130" i="10" s="1"/>
  <c r="B130" i="10"/>
  <c r="AF130" i="10" s="1"/>
  <c r="C129" i="10"/>
  <c r="D129" i="10" s="1"/>
  <c r="B129" i="10"/>
  <c r="AF129" i="10" s="1"/>
  <c r="C128" i="10"/>
  <c r="D128" i="10" s="1"/>
  <c r="B128" i="10"/>
  <c r="AF128" i="10" s="1"/>
  <c r="C127" i="10"/>
  <c r="D127" i="10" s="1"/>
  <c r="B127" i="10"/>
  <c r="AF127" i="10" s="1"/>
  <c r="C126" i="10"/>
  <c r="D126" i="10" s="1"/>
  <c r="B126" i="10"/>
  <c r="AF126" i="10" s="1"/>
  <c r="C125" i="10"/>
  <c r="D125" i="10" s="1"/>
  <c r="B125" i="10"/>
  <c r="AF125" i="10" s="1"/>
  <c r="C124" i="10"/>
  <c r="D124" i="10" s="1"/>
  <c r="B124" i="10"/>
  <c r="AF124" i="10" s="1"/>
  <c r="D123" i="10"/>
  <c r="C123" i="10"/>
  <c r="B123" i="10"/>
  <c r="AF123" i="10" s="1"/>
  <c r="D122" i="10"/>
  <c r="C122" i="10"/>
  <c r="G122" i="10" s="1"/>
  <c r="B122" i="10"/>
  <c r="AF122" i="10" s="1"/>
  <c r="D121" i="10"/>
  <c r="C121" i="10"/>
  <c r="B121" i="10"/>
  <c r="AF121" i="10" s="1"/>
  <c r="D120" i="10"/>
  <c r="C120" i="10"/>
  <c r="G120" i="10" s="1"/>
  <c r="B120" i="10"/>
  <c r="AF120" i="10" s="1"/>
  <c r="D119" i="10"/>
  <c r="C119" i="10"/>
  <c r="B119" i="10"/>
  <c r="AF119" i="10" s="1"/>
  <c r="D118" i="10"/>
  <c r="C118" i="10"/>
  <c r="B118" i="10"/>
  <c r="AF118" i="10" s="1"/>
  <c r="D117" i="10"/>
  <c r="C117" i="10"/>
  <c r="B117" i="10"/>
  <c r="AF117" i="10" s="1"/>
  <c r="D116" i="10"/>
  <c r="C116" i="10"/>
  <c r="B116" i="10"/>
  <c r="AF116" i="10" s="1"/>
  <c r="D115" i="10"/>
  <c r="C115" i="10"/>
  <c r="B115" i="10"/>
  <c r="AF115" i="10" s="1"/>
  <c r="D114" i="10"/>
  <c r="C114" i="10"/>
  <c r="G114" i="10" s="1"/>
  <c r="B114" i="10"/>
  <c r="AF114" i="10" s="1"/>
  <c r="D113" i="10"/>
  <c r="C113" i="10"/>
  <c r="B113" i="10"/>
  <c r="AF113" i="10" s="1"/>
  <c r="D112" i="10"/>
  <c r="C112" i="10"/>
  <c r="G112" i="10" s="1"/>
  <c r="B112" i="10"/>
  <c r="AF112" i="10" s="1"/>
  <c r="D111" i="10"/>
  <c r="C111" i="10"/>
  <c r="B111" i="10"/>
  <c r="AF111" i="10" s="1"/>
  <c r="D110" i="10"/>
  <c r="C110" i="10"/>
  <c r="B110" i="10"/>
  <c r="AF110" i="10" s="1"/>
  <c r="D109" i="10"/>
  <c r="C109" i="10"/>
  <c r="B109" i="10"/>
  <c r="AF109" i="10" s="1"/>
  <c r="D108" i="10"/>
  <c r="C108" i="10"/>
  <c r="B108" i="10"/>
  <c r="AF108" i="10" s="1"/>
  <c r="C107" i="10"/>
  <c r="D107" i="10" s="1"/>
  <c r="B107" i="10"/>
  <c r="AF107" i="10" s="1"/>
  <c r="C106" i="10"/>
  <c r="D106" i="10" s="1"/>
  <c r="B106" i="10"/>
  <c r="AF106" i="10" s="1"/>
  <c r="C105" i="10"/>
  <c r="D105" i="10" s="1"/>
  <c r="B105" i="10"/>
  <c r="AF105" i="10" s="1"/>
  <c r="C104" i="10"/>
  <c r="D104" i="10" s="1"/>
  <c r="B104" i="10"/>
  <c r="AF104" i="10" s="1"/>
  <c r="C103" i="10"/>
  <c r="D103" i="10" s="1"/>
  <c r="B103" i="10"/>
  <c r="AF103" i="10" s="1"/>
  <c r="C102" i="10"/>
  <c r="D102" i="10" s="1"/>
  <c r="B102" i="10"/>
  <c r="AF102" i="10" s="1"/>
  <c r="C101" i="10"/>
  <c r="D101" i="10" s="1"/>
  <c r="B101" i="10"/>
  <c r="AF101" i="10" s="1"/>
  <c r="C100" i="10"/>
  <c r="D100" i="10" s="1"/>
  <c r="B100" i="10"/>
  <c r="AF100" i="10" s="1"/>
  <c r="C99" i="10"/>
  <c r="D99" i="10" s="1"/>
  <c r="B99" i="10"/>
  <c r="AF99" i="10" s="1"/>
  <c r="C98" i="10"/>
  <c r="D98" i="10" s="1"/>
  <c r="B98" i="10"/>
  <c r="AF98" i="10" s="1"/>
  <c r="C97" i="10"/>
  <c r="D97" i="10" s="1"/>
  <c r="B97" i="10"/>
  <c r="AF97" i="10" s="1"/>
  <c r="C96" i="10"/>
  <c r="D96" i="10" s="1"/>
  <c r="B96" i="10"/>
  <c r="AF96" i="10" s="1"/>
  <c r="C95" i="10"/>
  <c r="D95" i="10" s="1"/>
  <c r="B95" i="10"/>
  <c r="AF95" i="10" s="1"/>
  <c r="C94" i="10"/>
  <c r="D94" i="10" s="1"/>
  <c r="B94" i="10"/>
  <c r="AF94" i="10" s="1"/>
  <c r="C93" i="10"/>
  <c r="D93" i="10" s="1"/>
  <c r="B93" i="10"/>
  <c r="AF93" i="10" s="1"/>
  <c r="C92" i="10"/>
  <c r="D92" i="10" s="1"/>
  <c r="B92" i="10"/>
  <c r="AF92" i="10" s="1"/>
  <c r="D91" i="10"/>
  <c r="C91" i="10"/>
  <c r="B91" i="10"/>
  <c r="AF91" i="10" s="1"/>
  <c r="D90" i="10"/>
  <c r="C90" i="10"/>
  <c r="B90" i="10"/>
  <c r="AF90" i="10" s="1"/>
  <c r="D89" i="10"/>
  <c r="C89" i="10"/>
  <c r="B89" i="10"/>
  <c r="AF89" i="10" s="1"/>
  <c r="D88" i="10"/>
  <c r="C88" i="10"/>
  <c r="B88" i="10"/>
  <c r="AF88" i="10" s="1"/>
  <c r="D87" i="10"/>
  <c r="C87" i="10"/>
  <c r="B87" i="10"/>
  <c r="AF87" i="10" s="1"/>
  <c r="D86" i="10"/>
  <c r="C86" i="10"/>
  <c r="B86" i="10"/>
  <c r="AF86" i="10" s="1"/>
  <c r="D85" i="10"/>
  <c r="C85" i="10"/>
  <c r="B85" i="10"/>
  <c r="AF85" i="10" s="1"/>
  <c r="D84" i="10"/>
  <c r="C84" i="10"/>
  <c r="G84" i="10" s="1"/>
  <c r="B84" i="10"/>
  <c r="AF84" i="10" s="1"/>
  <c r="D83" i="10"/>
  <c r="C83" i="10"/>
  <c r="B83" i="10"/>
  <c r="AF83" i="10" s="1"/>
  <c r="D82" i="10"/>
  <c r="C82" i="10"/>
  <c r="B82" i="10"/>
  <c r="AF82" i="10" s="1"/>
  <c r="D81" i="10"/>
  <c r="C81" i="10"/>
  <c r="B81" i="10"/>
  <c r="AF81" i="10" s="1"/>
  <c r="D80" i="10"/>
  <c r="C80" i="10"/>
  <c r="B80" i="10"/>
  <c r="AF80" i="10" s="1"/>
  <c r="D79" i="10"/>
  <c r="C79" i="10"/>
  <c r="B79" i="10"/>
  <c r="AF79" i="10" s="1"/>
  <c r="C78" i="10"/>
  <c r="B78" i="10"/>
  <c r="AF78" i="10" s="1"/>
  <c r="C77" i="10"/>
  <c r="B77" i="10"/>
  <c r="AF77" i="10" s="1"/>
  <c r="C76" i="10"/>
  <c r="B76" i="10"/>
  <c r="AF76" i="10" s="1"/>
  <c r="C75" i="10"/>
  <c r="D75" i="10" s="1"/>
  <c r="B75" i="10"/>
  <c r="AF75" i="10" s="1"/>
  <c r="C74" i="10"/>
  <c r="D74" i="10" s="1"/>
  <c r="B74" i="10"/>
  <c r="AF74" i="10" s="1"/>
  <c r="C73" i="10"/>
  <c r="B73" i="10"/>
  <c r="AF73" i="10" s="1"/>
  <c r="C72" i="10"/>
  <c r="B72" i="10"/>
  <c r="AF72" i="10" s="1"/>
  <c r="C71" i="10"/>
  <c r="B71" i="10"/>
  <c r="AF71" i="10" s="1"/>
  <c r="C70" i="10"/>
  <c r="D70" i="10" s="1"/>
  <c r="B70" i="10"/>
  <c r="AF70" i="10" s="1"/>
  <c r="C69" i="10"/>
  <c r="D69" i="10" s="1"/>
  <c r="B69" i="10"/>
  <c r="AF69" i="10" s="1"/>
  <c r="C68" i="10"/>
  <c r="D68" i="10" s="1"/>
  <c r="B68" i="10"/>
  <c r="AF68" i="10" s="1"/>
  <c r="D67" i="10"/>
  <c r="C67" i="10"/>
  <c r="B67" i="10"/>
  <c r="AF67" i="10" s="1"/>
  <c r="D66" i="10"/>
  <c r="C66" i="10"/>
  <c r="B66" i="10"/>
  <c r="AF66" i="10" s="1"/>
  <c r="D65" i="10"/>
  <c r="C65" i="10"/>
  <c r="Q65" i="10" s="1"/>
  <c r="B65" i="10"/>
  <c r="AF65" i="10" s="1"/>
  <c r="D64" i="10"/>
  <c r="C64" i="10"/>
  <c r="B64" i="10"/>
  <c r="AF64" i="10" s="1"/>
  <c r="B63" i="10"/>
  <c r="AF63" i="10" s="1"/>
  <c r="B62" i="10"/>
  <c r="AF62" i="10" s="1"/>
  <c r="B61" i="10"/>
  <c r="AF61" i="10" s="1"/>
  <c r="D63" i="10"/>
  <c r="C63" i="10"/>
  <c r="Q63" i="10" s="1"/>
  <c r="D62" i="10"/>
  <c r="C62" i="10"/>
  <c r="D61" i="10"/>
  <c r="C61" i="10"/>
  <c r="Q61" i="10" s="1"/>
  <c r="B59" i="10"/>
  <c r="AF59" i="10" s="1"/>
  <c r="B58" i="10"/>
  <c r="AF58" i="10" s="1"/>
  <c r="B53" i="10"/>
  <c r="AF53" i="10" s="1"/>
  <c r="B52" i="10"/>
  <c r="AF52" i="10" s="1"/>
  <c r="C59" i="10"/>
  <c r="C58" i="10"/>
  <c r="D57" i="10"/>
  <c r="D56" i="10"/>
  <c r="D54" i="10"/>
  <c r="C57" i="10"/>
  <c r="B57" i="10"/>
  <c r="AF57" i="10" s="1"/>
  <c r="C56" i="10"/>
  <c r="B56" i="10"/>
  <c r="AF56" i="10" s="1"/>
  <c r="C55" i="10"/>
  <c r="B55" i="10"/>
  <c r="AF55" i="10" s="1"/>
  <c r="C54" i="10"/>
  <c r="B54" i="10"/>
  <c r="AF54" i="10" s="1"/>
  <c r="C53" i="10"/>
  <c r="C52" i="10"/>
  <c r="AS36" i="3"/>
  <c r="AR36" i="3"/>
  <c r="AS48" i="3"/>
  <c r="AR48" i="3"/>
  <c r="AS35" i="3"/>
  <c r="AR35" i="3"/>
  <c r="AS34" i="3"/>
  <c r="AR34" i="3"/>
  <c r="AS22" i="3"/>
  <c r="AR22" i="3"/>
  <c r="AR10" i="3"/>
  <c r="AS10" i="3"/>
  <c r="AT68" i="3"/>
  <c r="AT67" i="3"/>
  <c r="AT15" i="3"/>
  <c r="AT10" i="3"/>
  <c r="AP70" i="3"/>
  <c r="AP69" i="3"/>
  <c r="AP68" i="3"/>
  <c r="AP67" i="3"/>
  <c r="AP50" i="3"/>
  <c r="AP48" i="3"/>
  <c r="AP44" i="3"/>
  <c r="AP43" i="3"/>
  <c r="AP42" i="3"/>
  <c r="AP41" i="3"/>
  <c r="AP40" i="3"/>
  <c r="AP38" i="3"/>
  <c r="AP37" i="3"/>
  <c r="AP36" i="3"/>
  <c r="AP35" i="3"/>
  <c r="AP34" i="3"/>
  <c r="AP33" i="3"/>
  <c r="AP32" i="3"/>
  <c r="AP31" i="3"/>
  <c r="AP30" i="3"/>
  <c r="AP25" i="3"/>
  <c r="AP24" i="3"/>
  <c r="AP23" i="3"/>
  <c r="AP22" i="3"/>
  <c r="AP15" i="3"/>
  <c r="AP14" i="3"/>
  <c r="AP10" i="3"/>
  <c r="AP4" i="3"/>
  <c r="AO68" i="3"/>
  <c r="AO67" i="3"/>
  <c r="AO50" i="3"/>
  <c r="AO48" i="3"/>
  <c r="AO44" i="3"/>
  <c r="AO43" i="3"/>
  <c r="AO42" i="3"/>
  <c r="AO41" i="3"/>
  <c r="AO40" i="3"/>
  <c r="AO38" i="3"/>
  <c r="AO37" i="3"/>
  <c r="AO36" i="3"/>
  <c r="AO35" i="3"/>
  <c r="AO34" i="3"/>
  <c r="AO33" i="3"/>
  <c r="AO32" i="3"/>
  <c r="AO31" i="3"/>
  <c r="AO30" i="3"/>
  <c r="AO25" i="3"/>
  <c r="AO24" i="3"/>
  <c r="AO23" i="3"/>
  <c r="AO22" i="3"/>
  <c r="AO15" i="3"/>
  <c r="AO14" i="3"/>
  <c r="AO10" i="3"/>
  <c r="AO4" i="3"/>
  <c r="AP2" i="3"/>
  <c r="AO2" i="3"/>
  <c r="G103" i="9"/>
  <c r="G105" i="9"/>
  <c r="G107" i="9"/>
  <c r="G109" i="9"/>
  <c r="G111" i="9"/>
  <c r="G113" i="9"/>
  <c r="G115" i="9"/>
  <c r="D28" i="10"/>
  <c r="G28" i="10" s="1"/>
  <c r="D24" i="10"/>
  <c r="G24" i="10" s="1"/>
  <c r="D19" i="10"/>
  <c r="G19" i="10" s="1"/>
  <c r="D14" i="10"/>
  <c r="G14" i="10" s="1"/>
  <c r="G18" i="9"/>
  <c r="D13" i="10"/>
  <c r="G13" i="10" s="1"/>
  <c r="D12" i="10"/>
  <c r="G12" i="10" s="1"/>
  <c r="D11" i="10"/>
  <c r="G11" i="10" s="1"/>
  <c r="D5" i="10"/>
  <c r="G5" i="10" s="1"/>
  <c r="AY5" i="17"/>
  <c r="AY6" i="17"/>
  <c r="AY7" i="17"/>
  <c r="AY8" i="17"/>
  <c r="AY9" i="17"/>
  <c r="AY10" i="17"/>
  <c r="AY11" i="17"/>
  <c r="AY12" i="17"/>
  <c r="AY13" i="17"/>
  <c r="AY14" i="17"/>
  <c r="AY15" i="17"/>
  <c r="AY16" i="17"/>
  <c r="AY17" i="17"/>
  <c r="AY18" i="17"/>
  <c r="AY19" i="17"/>
  <c r="AY4" i="17"/>
  <c r="H4" i="9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16" i="1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I30" i="1"/>
  <c r="P70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H72" i="3"/>
  <c r="I72" i="3"/>
  <c r="H73" i="3"/>
  <c r="I73" i="3"/>
  <c r="H74" i="3"/>
  <c r="I74" i="3"/>
  <c r="H75" i="3"/>
  <c r="I75" i="3"/>
  <c r="H76" i="3"/>
  <c r="I76" i="3"/>
  <c r="H77" i="3"/>
  <c r="I77" i="3"/>
  <c r="H78" i="3"/>
  <c r="I78" i="3"/>
  <c r="H79" i="3"/>
  <c r="I79" i="3"/>
  <c r="H80" i="3"/>
  <c r="I80" i="3"/>
  <c r="H81" i="3"/>
  <c r="I81" i="3"/>
  <c r="H82" i="3"/>
  <c r="I82" i="3"/>
  <c r="H83" i="3"/>
  <c r="I83" i="3"/>
  <c r="H84" i="3"/>
  <c r="I84" i="3"/>
  <c r="H85" i="3"/>
  <c r="I85" i="3"/>
  <c r="I71" i="3"/>
  <c r="H71" i="3"/>
  <c r="I16" i="1"/>
  <c r="AM71" i="3"/>
  <c r="G3" i="25"/>
  <c r="G4" i="25" s="1"/>
  <c r="G5" i="25" s="1"/>
  <c r="G6" i="25" s="1"/>
  <c r="G7" i="25" s="1"/>
  <c r="G8" i="25" s="1"/>
  <c r="G9" i="25" s="1"/>
  <c r="G10" i="25" s="1"/>
  <c r="G11" i="25" s="1"/>
  <c r="G12" i="25" s="1"/>
  <c r="G13" i="25" s="1"/>
  <c r="G14" i="25" s="1"/>
  <c r="G15" i="25" s="1"/>
  <c r="F3" i="25"/>
  <c r="F4" i="25" s="1"/>
  <c r="F5" i="25" s="1"/>
  <c r="F6" i="25" s="1"/>
  <c r="F7" i="25" s="1"/>
  <c r="F8" i="25" s="1"/>
  <c r="F9" i="25" s="1"/>
  <c r="F10" i="25" s="1"/>
  <c r="F11" i="25" s="1"/>
  <c r="F12" i="25" s="1"/>
  <c r="F13" i="25" s="1"/>
  <c r="F14" i="25" s="1"/>
  <c r="F15" i="25" s="1"/>
  <c r="F16" i="25" s="1"/>
  <c r="S3" i="24"/>
  <c r="T3" i="24"/>
  <c r="P3" i="24"/>
  <c r="N3" i="24"/>
  <c r="M3" i="24"/>
  <c r="I3" i="24"/>
  <c r="H3" i="24"/>
  <c r="G3" i="24"/>
  <c r="G184" i="10" l="1"/>
  <c r="G78" i="10"/>
  <c r="Q67" i="10"/>
  <c r="G87" i="10"/>
  <c r="H191" i="9"/>
  <c r="G187" i="10"/>
  <c r="G195" i="10"/>
  <c r="G110" i="10"/>
  <c r="G118" i="10"/>
  <c r="G162" i="10"/>
  <c r="H152" i="9"/>
  <c r="G81" i="10"/>
  <c r="G89" i="10"/>
  <c r="G80" i="10"/>
  <c r="G111" i="10"/>
  <c r="G119" i="10"/>
  <c r="G163" i="10"/>
  <c r="H189" i="9"/>
  <c r="G115" i="10"/>
  <c r="G186" i="10"/>
  <c r="G192" i="10"/>
  <c r="G173" i="10"/>
  <c r="G181" i="10"/>
  <c r="G189" i="10"/>
  <c r="G79" i="10"/>
  <c r="G164" i="10"/>
  <c r="G76" i="10"/>
  <c r="G86" i="10"/>
  <c r="G161" i="10"/>
  <c r="G77" i="10"/>
  <c r="G177" i="10"/>
  <c r="G82" i="10"/>
  <c r="G182" i="10"/>
  <c r="G85" i="10"/>
  <c r="G176" i="10"/>
  <c r="G193" i="10"/>
  <c r="G117" i="10"/>
  <c r="G179" i="10"/>
  <c r="G83" i="10"/>
  <c r="G113" i="10"/>
  <c r="G121" i="10"/>
  <c r="G165" i="10"/>
  <c r="H197" i="9"/>
  <c r="G116" i="10"/>
  <c r="G160" i="10"/>
  <c r="G90" i="10"/>
  <c r="G91" i="10"/>
  <c r="H166" i="9"/>
  <c r="G123" i="10"/>
  <c r="G167" i="10"/>
  <c r="G185" i="10"/>
  <c r="G108" i="10"/>
  <c r="G178" i="10"/>
  <c r="G194" i="10"/>
  <c r="G109" i="10"/>
  <c r="G88" i="10"/>
  <c r="G174" i="10"/>
  <c r="G190" i="10"/>
  <c r="G175" i="10"/>
  <c r="G183" i="10"/>
  <c r="G191" i="10"/>
  <c r="D53" i="10"/>
  <c r="G53" i="10" s="1"/>
  <c r="Q53" i="10"/>
  <c r="D58" i="10"/>
  <c r="G58" i="10" s="1"/>
  <c r="Q58" i="10"/>
  <c r="D71" i="10"/>
  <c r="D72" i="10"/>
  <c r="G72" i="10" s="1"/>
  <c r="D73" i="10"/>
  <c r="X26" i="29"/>
  <c r="I26" i="29"/>
  <c r="X24" i="29"/>
  <c r="I24" i="29"/>
  <c r="X22" i="29"/>
  <c r="I22" i="29"/>
  <c r="X20" i="29"/>
  <c r="I20" i="29"/>
  <c r="X31" i="29"/>
  <c r="I31" i="29"/>
  <c r="X38" i="29"/>
  <c r="I38" i="29"/>
  <c r="X36" i="29"/>
  <c r="I36" i="29"/>
  <c r="X34" i="29"/>
  <c r="I34" i="29"/>
  <c r="X32" i="29"/>
  <c r="I32" i="29"/>
  <c r="X60" i="29"/>
  <c r="I60" i="29"/>
  <c r="X58" i="29"/>
  <c r="I58" i="29"/>
  <c r="X56" i="29"/>
  <c r="I56" i="29"/>
  <c r="X54" i="29"/>
  <c r="I54" i="29"/>
  <c r="X52" i="29"/>
  <c r="I52" i="29"/>
  <c r="X50" i="29"/>
  <c r="I50" i="29"/>
  <c r="X48" i="29"/>
  <c r="I48" i="29"/>
  <c r="X62" i="29"/>
  <c r="I62" i="29"/>
  <c r="X85" i="29"/>
  <c r="X83" i="29"/>
  <c r="X81" i="29"/>
  <c r="X79" i="29"/>
  <c r="X27" i="29"/>
  <c r="I27" i="29"/>
  <c r="X29" i="29"/>
  <c r="I29" i="29"/>
  <c r="X45" i="29"/>
  <c r="I45" i="29"/>
  <c r="X43" i="29"/>
  <c r="I43" i="29"/>
  <c r="X41" i="29"/>
  <c r="I41" i="29"/>
  <c r="X66" i="29"/>
  <c r="I66" i="29"/>
  <c r="X64" i="29"/>
  <c r="I64" i="29"/>
  <c r="X139" i="29"/>
  <c r="X141" i="29"/>
  <c r="X143" i="29"/>
  <c r="X145" i="29"/>
  <c r="X147" i="29"/>
  <c r="X149" i="29"/>
  <c r="X151" i="29"/>
  <c r="X153" i="29"/>
  <c r="N69" i="10"/>
  <c r="Q68" i="10"/>
  <c r="R68" i="10"/>
  <c r="E101" i="30"/>
  <c r="I101" i="30" s="1"/>
  <c r="O101" i="30"/>
  <c r="AB101" i="30"/>
  <c r="K102" i="30"/>
  <c r="U69" i="9"/>
  <c r="K69" i="9"/>
  <c r="AH69" i="9"/>
  <c r="Q70" i="9"/>
  <c r="W69" i="10"/>
  <c r="AJ69" i="10"/>
  <c r="S70" i="10"/>
  <c r="M69" i="10"/>
  <c r="L76" i="9"/>
  <c r="P75" i="9"/>
  <c r="Q54" i="10"/>
  <c r="Q55" i="10"/>
  <c r="Q56" i="10"/>
  <c r="Q57" i="10"/>
  <c r="Q62" i="10"/>
  <c r="Q64" i="10"/>
  <c r="Q66" i="10"/>
  <c r="H203" i="10"/>
  <c r="H201" i="10"/>
  <c r="H199" i="10"/>
  <c r="H197" i="10"/>
  <c r="H195" i="10"/>
  <c r="H193" i="10"/>
  <c r="H191" i="10"/>
  <c r="H189" i="10"/>
  <c r="H187" i="10"/>
  <c r="H185" i="10"/>
  <c r="H183" i="10"/>
  <c r="H181" i="10"/>
  <c r="H179" i="10"/>
  <c r="H177" i="10"/>
  <c r="H175" i="10"/>
  <c r="H173" i="10"/>
  <c r="H171" i="10"/>
  <c r="H169" i="10"/>
  <c r="H167" i="10"/>
  <c r="H165" i="10"/>
  <c r="H163" i="10"/>
  <c r="H161" i="10"/>
  <c r="H159" i="10"/>
  <c r="H157" i="10"/>
  <c r="H155" i="10"/>
  <c r="H153" i="10"/>
  <c r="H151" i="10"/>
  <c r="H149" i="10"/>
  <c r="H147" i="10"/>
  <c r="H145" i="10"/>
  <c r="H143" i="10"/>
  <c r="H141" i="10"/>
  <c r="H139" i="10"/>
  <c r="H137" i="10"/>
  <c r="H135" i="10"/>
  <c r="H133" i="10"/>
  <c r="H131" i="10"/>
  <c r="H129" i="10"/>
  <c r="H127" i="10"/>
  <c r="H125" i="10"/>
  <c r="H123" i="10"/>
  <c r="H121" i="10"/>
  <c r="H119" i="10"/>
  <c r="H117" i="10"/>
  <c r="H115" i="10"/>
  <c r="H113" i="10"/>
  <c r="H111" i="10"/>
  <c r="H109" i="10"/>
  <c r="H107" i="10"/>
  <c r="H105" i="10"/>
  <c r="H103" i="10"/>
  <c r="H101" i="10"/>
  <c r="H99" i="10"/>
  <c r="H97" i="10"/>
  <c r="H95" i="10"/>
  <c r="H93" i="10"/>
  <c r="H91" i="10"/>
  <c r="H89" i="10"/>
  <c r="H87" i="10"/>
  <c r="H85" i="10"/>
  <c r="H83" i="10"/>
  <c r="H81" i="10"/>
  <c r="H79" i="10"/>
  <c r="H77" i="10"/>
  <c r="H75" i="10"/>
  <c r="H73" i="10"/>
  <c r="H71" i="10"/>
  <c r="H69" i="10"/>
  <c r="H67" i="10"/>
  <c r="H65" i="10"/>
  <c r="H63" i="10"/>
  <c r="H61" i="10"/>
  <c r="H59" i="10"/>
  <c r="H57" i="10"/>
  <c r="H55" i="10"/>
  <c r="H53" i="10"/>
  <c r="G203" i="10"/>
  <c r="G201" i="10"/>
  <c r="G199" i="10"/>
  <c r="G197" i="10"/>
  <c r="G171" i="10"/>
  <c r="G169" i="10"/>
  <c r="G159" i="10"/>
  <c r="G157" i="10"/>
  <c r="G155" i="10"/>
  <c r="G153" i="10"/>
  <c r="G151" i="10"/>
  <c r="G149" i="10"/>
  <c r="G147" i="10"/>
  <c r="G145" i="10"/>
  <c r="G143" i="10"/>
  <c r="G141" i="10"/>
  <c r="G139" i="10"/>
  <c r="G137" i="10"/>
  <c r="G135" i="10"/>
  <c r="G133" i="10"/>
  <c r="G131" i="10"/>
  <c r="G129" i="10"/>
  <c r="G127" i="10"/>
  <c r="G125" i="10"/>
  <c r="G107" i="10"/>
  <c r="G105" i="10"/>
  <c r="G103" i="10"/>
  <c r="G101" i="10"/>
  <c r="G99" i="10"/>
  <c r="G97" i="10"/>
  <c r="G95" i="10"/>
  <c r="G93" i="10"/>
  <c r="G75" i="10"/>
  <c r="G73" i="10"/>
  <c r="G71" i="10"/>
  <c r="G69" i="10"/>
  <c r="G67" i="10"/>
  <c r="G65" i="10"/>
  <c r="G63" i="10"/>
  <c r="G61" i="10"/>
  <c r="G57" i="10"/>
  <c r="G55" i="10"/>
  <c r="I69" i="29"/>
  <c r="I68" i="29"/>
  <c r="D52" i="10"/>
  <c r="Q52" i="10"/>
  <c r="D59" i="10"/>
  <c r="G59" i="10" s="1"/>
  <c r="Q59" i="10"/>
  <c r="H149" i="9"/>
  <c r="AD149" i="9"/>
  <c r="H165" i="9"/>
  <c r="AD165" i="9"/>
  <c r="H163" i="9"/>
  <c r="AD163" i="9"/>
  <c r="H161" i="9"/>
  <c r="AD161" i="9"/>
  <c r="H159" i="9"/>
  <c r="AD159" i="9"/>
  <c r="H157" i="9"/>
  <c r="AD157" i="9"/>
  <c r="H155" i="9"/>
  <c r="AD155" i="9"/>
  <c r="H153" i="9"/>
  <c r="AD153" i="9"/>
  <c r="H151" i="9"/>
  <c r="AD151" i="9"/>
  <c r="H183" i="9"/>
  <c r="AD183" i="9"/>
  <c r="H181" i="9"/>
  <c r="AD181" i="9"/>
  <c r="H179" i="9"/>
  <c r="AD179" i="9"/>
  <c r="H177" i="9"/>
  <c r="AD177" i="9"/>
  <c r="H175" i="9"/>
  <c r="AD175" i="9"/>
  <c r="H173" i="9"/>
  <c r="AD173" i="9"/>
  <c r="H171" i="9"/>
  <c r="AD171" i="9"/>
  <c r="H169" i="9"/>
  <c r="AD169" i="9"/>
  <c r="H239" i="9"/>
  <c r="AD239" i="9"/>
  <c r="H237" i="9"/>
  <c r="AD237" i="9"/>
  <c r="H235" i="9"/>
  <c r="AD235" i="9"/>
  <c r="H233" i="9"/>
  <c r="AD233" i="9"/>
  <c r="H231" i="9"/>
  <c r="AD231" i="9"/>
  <c r="H229" i="9"/>
  <c r="AD229" i="9"/>
  <c r="H227" i="9"/>
  <c r="AD227" i="9"/>
  <c r="H225" i="9"/>
  <c r="AD225" i="9"/>
  <c r="H223" i="9"/>
  <c r="AD223" i="9"/>
  <c r="H221" i="9"/>
  <c r="AD221" i="9"/>
  <c r="H219" i="9"/>
  <c r="AD219" i="9"/>
  <c r="H217" i="9"/>
  <c r="AD217" i="9"/>
  <c r="H215" i="9"/>
  <c r="AD215" i="9"/>
  <c r="H213" i="9"/>
  <c r="AD213" i="9"/>
  <c r="H211" i="9"/>
  <c r="AD211" i="9"/>
  <c r="H209" i="9"/>
  <c r="AD209" i="9"/>
  <c r="H207" i="9"/>
  <c r="AD207" i="9"/>
  <c r="H205" i="9"/>
  <c r="AD205" i="9"/>
  <c r="H203" i="9"/>
  <c r="AD203" i="9"/>
  <c r="H201" i="9"/>
  <c r="AD201" i="9"/>
  <c r="H199" i="9"/>
  <c r="AD199" i="9"/>
  <c r="X18" i="29"/>
  <c r="I18" i="29"/>
  <c r="X25" i="29"/>
  <c r="I25" i="29"/>
  <c r="X23" i="29"/>
  <c r="I23" i="29"/>
  <c r="X21" i="29"/>
  <c r="I21" i="29"/>
  <c r="X19" i="29"/>
  <c r="I19" i="29"/>
  <c r="X39" i="29"/>
  <c r="I39" i="29"/>
  <c r="X37" i="29"/>
  <c r="I37" i="29"/>
  <c r="X35" i="29"/>
  <c r="I35" i="29"/>
  <c r="X33" i="29"/>
  <c r="I33" i="29"/>
  <c r="X46" i="29"/>
  <c r="I46" i="29"/>
  <c r="X59" i="29"/>
  <c r="I59" i="29"/>
  <c r="X57" i="29"/>
  <c r="I57" i="29"/>
  <c r="X55" i="29"/>
  <c r="I55" i="29"/>
  <c r="X53" i="29"/>
  <c r="I53" i="29"/>
  <c r="X51" i="29"/>
  <c r="I51" i="29"/>
  <c r="X49" i="29"/>
  <c r="I49" i="29"/>
  <c r="X47" i="29"/>
  <c r="I47" i="29"/>
  <c r="X61" i="29"/>
  <c r="I61" i="29"/>
  <c r="X28" i="29"/>
  <c r="I28" i="29"/>
  <c r="X30" i="29"/>
  <c r="I30" i="29"/>
  <c r="X44" i="29"/>
  <c r="I44" i="29"/>
  <c r="X42" i="29"/>
  <c r="I42" i="29"/>
  <c r="X40" i="29"/>
  <c r="I40" i="29"/>
  <c r="X67" i="29"/>
  <c r="I67" i="29"/>
  <c r="X65" i="29"/>
  <c r="I65" i="29"/>
  <c r="X63" i="29"/>
  <c r="I63" i="29"/>
  <c r="X140" i="29"/>
  <c r="X142" i="29"/>
  <c r="X144" i="29"/>
  <c r="X146" i="29"/>
  <c r="X148" i="29"/>
  <c r="X150" i="29"/>
  <c r="X152" i="29"/>
  <c r="O70" i="29"/>
  <c r="AB70" i="29"/>
  <c r="K71" i="29"/>
  <c r="F70" i="29"/>
  <c r="I70" i="29" s="1"/>
  <c r="N69" i="26"/>
  <c r="AA69" i="26"/>
  <c r="D69" i="26"/>
  <c r="H69" i="26" s="1"/>
  <c r="J70" i="26"/>
  <c r="L69" i="9"/>
  <c r="O68" i="9"/>
  <c r="P68" i="9"/>
  <c r="N76" i="10"/>
  <c r="R75" i="10"/>
  <c r="H202" i="10"/>
  <c r="H200" i="10"/>
  <c r="H198" i="10"/>
  <c r="H196" i="10"/>
  <c r="H194" i="10"/>
  <c r="H192" i="10"/>
  <c r="H190" i="10"/>
  <c r="H188" i="10"/>
  <c r="H186" i="10"/>
  <c r="H184" i="10"/>
  <c r="H182" i="10"/>
  <c r="H180" i="10"/>
  <c r="H178" i="10"/>
  <c r="H176" i="10"/>
  <c r="H174" i="10"/>
  <c r="H172" i="10"/>
  <c r="H170" i="10"/>
  <c r="H168" i="10"/>
  <c r="H166" i="10"/>
  <c r="H164" i="10"/>
  <c r="H162" i="10"/>
  <c r="H160" i="10"/>
  <c r="H158" i="10"/>
  <c r="H156" i="10"/>
  <c r="H154" i="10"/>
  <c r="H152" i="10"/>
  <c r="H150" i="10"/>
  <c r="H148" i="10"/>
  <c r="H146" i="10"/>
  <c r="H144" i="10"/>
  <c r="H142" i="10"/>
  <c r="H140" i="10"/>
  <c r="H138" i="10"/>
  <c r="H136" i="10"/>
  <c r="H134" i="10"/>
  <c r="H132" i="10"/>
  <c r="H130" i="10"/>
  <c r="H128" i="10"/>
  <c r="H126" i="10"/>
  <c r="H124" i="10"/>
  <c r="H122" i="10"/>
  <c r="H120" i="10"/>
  <c r="H118" i="10"/>
  <c r="H116" i="10"/>
  <c r="H114" i="10"/>
  <c r="H112" i="10"/>
  <c r="H110" i="10"/>
  <c r="H108" i="10"/>
  <c r="H106" i="10"/>
  <c r="H104" i="10"/>
  <c r="H102" i="10"/>
  <c r="H100" i="10"/>
  <c r="H98" i="10"/>
  <c r="H96" i="10"/>
  <c r="H94" i="10"/>
  <c r="H92" i="10"/>
  <c r="H90" i="10"/>
  <c r="H88" i="10"/>
  <c r="H86" i="10"/>
  <c r="H84" i="10"/>
  <c r="H82" i="10"/>
  <c r="H80" i="10"/>
  <c r="H78" i="10"/>
  <c r="H76" i="10"/>
  <c r="H74" i="10"/>
  <c r="H72" i="10"/>
  <c r="H70" i="10"/>
  <c r="H68" i="10"/>
  <c r="H66" i="10"/>
  <c r="H64" i="10"/>
  <c r="H62" i="10"/>
  <c r="H60" i="10"/>
  <c r="H58" i="10"/>
  <c r="H56" i="10"/>
  <c r="H54" i="10"/>
  <c r="H52" i="10"/>
  <c r="G202" i="10"/>
  <c r="G200" i="10"/>
  <c r="G198" i="10"/>
  <c r="G196" i="10"/>
  <c r="G170" i="10"/>
  <c r="G168" i="10"/>
  <c r="G158" i="10"/>
  <c r="G156" i="10"/>
  <c r="G154" i="10"/>
  <c r="G152" i="10"/>
  <c r="G150" i="10"/>
  <c r="G148" i="10"/>
  <c r="G146" i="10"/>
  <c r="G144" i="10"/>
  <c r="G142" i="10"/>
  <c r="G140" i="10"/>
  <c r="G138" i="10"/>
  <c r="G136" i="10"/>
  <c r="G134" i="10"/>
  <c r="G132" i="10"/>
  <c r="G130" i="10"/>
  <c r="G128" i="10"/>
  <c r="G126" i="10"/>
  <c r="G124" i="10"/>
  <c r="G106" i="10"/>
  <c r="G104" i="10"/>
  <c r="G102" i="10"/>
  <c r="G100" i="10"/>
  <c r="G98" i="10"/>
  <c r="G96" i="10"/>
  <c r="G94" i="10"/>
  <c r="G92" i="10"/>
  <c r="G74" i="10"/>
  <c r="G70" i="10"/>
  <c r="G68" i="10"/>
  <c r="G66" i="10"/>
  <c r="G64" i="10"/>
  <c r="G62" i="10"/>
  <c r="G60" i="10"/>
  <c r="G56" i="10"/>
  <c r="G54" i="10"/>
  <c r="G52" i="10"/>
  <c r="K1" i="10"/>
  <c r="H120" i="9"/>
  <c r="H124" i="9"/>
  <c r="H243" i="9"/>
  <c r="H129" i="9"/>
  <c r="H131" i="9"/>
  <c r="H140" i="9"/>
  <c r="H144" i="9"/>
  <c r="H246" i="9"/>
  <c r="H121" i="9"/>
  <c r="H123" i="9"/>
  <c r="D124" i="9"/>
  <c r="H128" i="9"/>
  <c r="H132" i="9"/>
  <c r="H141" i="9"/>
  <c r="H143" i="9"/>
  <c r="D144" i="9"/>
  <c r="H148" i="9"/>
  <c r="H150" i="9"/>
  <c r="H182" i="9"/>
  <c r="H180" i="9"/>
  <c r="H178" i="9"/>
  <c r="H176" i="9"/>
  <c r="H174" i="9"/>
  <c r="H172" i="9"/>
  <c r="H170" i="9"/>
  <c r="H168" i="9"/>
  <c r="H184" i="9"/>
  <c r="H186" i="9"/>
  <c r="H188" i="9"/>
  <c r="H190" i="9"/>
  <c r="H192" i="9"/>
  <c r="H194" i="9"/>
  <c r="H196" i="9"/>
  <c r="H198" i="9"/>
  <c r="H248" i="9"/>
  <c r="H244" i="9"/>
  <c r="H242" i="9"/>
  <c r="H147" i="9"/>
  <c r="H145" i="9"/>
  <c r="H139" i="9"/>
  <c r="H137" i="9"/>
  <c r="H135" i="9"/>
  <c r="H133" i="9"/>
  <c r="H127" i="9"/>
  <c r="H125" i="9"/>
  <c r="H119" i="9"/>
  <c r="D120" i="9"/>
  <c r="D128" i="9"/>
  <c r="D140" i="9"/>
  <c r="D148" i="9"/>
  <c r="H146" i="9"/>
  <c r="H142" i="9"/>
  <c r="H138" i="9"/>
  <c r="H136" i="9"/>
  <c r="H134" i="9"/>
  <c r="H130" i="9"/>
  <c r="H126" i="9"/>
  <c r="H122" i="9"/>
  <c r="H118" i="9"/>
  <c r="I1" i="9"/>
  <c r="G149" i="9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52" i="5"/>
  <c r="AF53" i="5"/>
  <c r="AF54" i="5"/>
  <c r="AF55" i="5"/>
  <c r="AF56" i="5"/>
  <c r="AF57" i="5"/>
  <c r="AF58" i="5"/>
  <c r="AF59" i="5"/>
  <c r="AF60" i="5"/>
  <c r="AF61" i="5"/>
  <c r="AF62" i="5"/>
  <c r="AF63" i="5"/>
  <c r="AF64" i="5"/>
  <c r="AF65" i="5"/>
  <c r="AF66" i="5"/>
  <c r="AF67" i="5"/>
  <c r="AF68" i="5"/>
  <c r="AF69" i="5"/>
  <c r="AF70" i="5"/>
  <c r="AF71" i="5"/>
  <c r="AF72" i="5"/>
  <c r="AF73" i="5"/>
  <c r="AF74" i="5"/>
  <c r="AF75" i="5"/>
  <c r="AF76" i="5"/>
  <c r="AF77" i="5"/>
  <c r="AF78" i="5"/>
  <c r="AF79" i="5"/>
  <c r="AF37" i="5"/>
  <c r="AB39" i="5"/>
  <c r="AP39" i="5"/>
  <c r="AF15" i="5"/>
  <c r="AF4" i="5"/>
  <c r="AF25" i="5"/>
  <c r="AB25" i="5"/>
  <c r="BM62" i="5"/>
  <c r="BM63" i="5"/>
  <c r="BM64" i="5"/>
  <c r="BM65" i="5"/>
  <c r="BM70" i="5"/>
  <c r="BM71" i="5"/>
  <c r="BM72" i="5"/>
  <c r="BM73" i="5"/>
  <c r="BM74" i="5"/>
  <c r="BM61" i="5"/>
  <c r="BL74" i="5"/>
  <c r="BL73" i="5"/>
  <c r="BL72" i="5"/>
  <c r="BL71" i="5"/>
  <c r="BL70" i="5"/>
  <c r="BL62" i="5"/>
  <c r="BL63" i="5"/>
  <c r="BL64" i="5"/>
  <c r="BL65" i="5"/>
  <c r="BL61" i="5"/>
  <c r="L70" i="9" l="1"/>
  <c r="P69" i="9"/>
  <c r="O69" i="9"/>
  <c r="O71" i="29"/>
  <c r="AB71" i="29"/>
  <c r="F71" i="29"/>
  <c r="I71" i="29" s="1"/>
  <c r="K72" i="29"/>
  <c r="L77" i="9"/>
  <c r="P76" i="9"/>
  <c r="W70" i="10"/>
  <c r="AJ70" i="10"/>
  <c r="M70" i="10"/>
  <c r="S71" i="10"/>
  <c r="N77" i="10"/>
  <c r="R76" i="10"/>
  <c r="N70" i="26"/>
  <c r="AA70" i="26"/>
  <c r="J71" i="26"/>
  <c r="D70" i="26"/>
  <c r="H70" i="26" s="1"/>
  <c r="U70" i="9"/>
  <c r="K70" i="9"/>
  <c r="Q71" i="9"/>
  <c r="AH70" i="9"/>
  <c r="O102" i="30"/>
  <c r="E102" i="30"/>
  <c r="I102" i="30" s="1"/>
  <c r="K103" i="30"/>
  <c r="AB102" i="30"/>
  <c r="N70" i="10"/>
  <c r="R69" i="10"/>
  <c r="Q69" i="10"/>
  <c r="K14" i="1"/>
  <c r="AM36" i="3"/>
  <c r="AM37" i="3"/>
  <c r="AM38" i="3"/>
  <c r="AM40" i="3"/>
  <c r="AM41" i="3"/>
  <c r="AM42" i="3"/>
  <c r="AM43" i="3"/>
  <c r="AM44" i="3"/>
  <c r="AM46" i="3"/>
  <c r="AM47" i="3"/>
  <c r="AM48" i="3"/>
  <c r="AM50" i="3"/>
  <c r="AM51" i="3"/>
  <c r="AM56" i="3"/>
  <c r="AM59" i="3"/>
  <c r="AM60" i="3"/>
  <c r="AM61" i="3"/>
  <c r="AM63" i="3"/>
  <c r="AM67" i="3"/>
  <c r="AM69" i="3"/>
  <c r="AM70" i="3"/>
  <c r="AM2" i="3"/>
  <c r="AM3" i="3"/>
  <c r="AM4" i="3"/>
  <c r="AM5" i="3"/>
  <c r="AM6" i="3"/>
  <c r="AM10" i="3"/>
  <c r="AM14" i="3"/>
  <c r="AM15" i="3"/>
  <c r="AM18" i="3"/>
  <c r="AM19" i="3"/>
  <c r="AM20" i="3"/>
  <c r="AM21" i="3"/>
  <c r="AM22" i="3"/>
  <c r="AM23" i="3"/>
  <c r="AM24" i="3"/>
  <c r="AM25" i="3"/>
  <c r="AM26" i="3"/>
  <c r="AM27" i="3"/>
  <c r="AM28" i="3"/>
  <c r="AM29" i="3"/>
  <c r="AM30" i="3"/>
  <c r="AM31" i="3"/>
  <c r="AM32" i="3"/>
  <c r="AM33" i="3"/>
  <c r="AM34" i="3"/>
  <c r="AM35" i="3"/>
  <c r="AV5" i="17"/>
  <c r="AV6" i="17"/>
  <c r="AV7" i="17"/>
  <c r="AV8" i="17"/>
  <c r="AV9" i="17"/>
  <c r="AV10" i="17"/>
  <c r="AV11" i="17"/>
  <c r="AV12" i="17"/>
  <c r="AV13" i="17"/>
  <c r="AV14" i="17"/>
  <c r="AV15" i="17"/>
  <c r="AV16" i="17"/>
  <c r="AV17" i="17"/>
  <c r="AV18" i="17"/>
  <c r="AV19" i="17"/>
  <c r="AV4" i="17"/>
  <c r="K36" i="4"/>
  <c r="H2" i="23"/>
  <c r="N78" i="10" l="1"/>
  <c r="R77" i="10"/>
  <c r="O72" i="29"/>
  <c r="AB72" i="29"/>
  <c r="F72" i="29"/>
  <c r="I72" i="29" s="1"/>
  <c r="K73" i="29"/>
  <c r="O70" i="9"/>
  <c r="P70" i="9"/>
  <c r="R70" i="10"/>
  <c r="Q70" i="10"/>
  <c r="E103" i="30"/>
  <c r="I103" i="30" s="1"/>
  <c r="O103" i="30"/>
  <c r="AB103" i="30"/>
  <c r="K104" i="30"/>
  <c r="U71" i="9"/>
  <c r="K71" i="9"/>
  <c r="O71" i="9" s="1"/>
  <c r="Q72" i="9"/>
  <c r="AH71" i="9"/>
  <c r="N71" i="26"/>
  <c r="AA71" i="26"/>
  <c r="D71" i="26"/>
  <c r="H71" i="26" s="1"/>
  <c r="J72" i="26"/>
  <c r="W71" i="10"/>
  <c r="AJ71" i="10"/>
  <c r="S72" i="10"/>
  <c r="M71" i="10"/>
  <c r="Q71" i="10" s="1"/>
  <c r="L78" i="9"/>
  <c r="P77" i="9"/>
  <c r="BI49" i="5"/>
  <c r="BI48" i="5"/>
  <c r="BI47" i="5"/>
  <c r="BI46" i="5"/>
  <c r="BI45" i="5"/>
  <c r="BI44" i="5"/>
  <c r="BI43" i="5"/>
  <c r="BI42" i="5"/>
  <c r="BI41" i="5"/>
  <c r="BI59" i="5"/>
  <c r="BI58" i="5"/>
  <c r="BI57" i="5"/>
  <c r="BI56" i="5"/>
  <c r="BI55" i="5"/>
  <c r="BI54" i="5"/>
  <c r="BI79" i="5"/>
  <c r="BI78" i="5"/>
  <c r="BI82" i="5"/>
  <c r="BI83" i="5"/>
  <c r="BI84" i="5"/>
  <c r="BI85" i="5"/>
  <c r="BI86" i="5"/>
  <c r="BI87" i="5"/>
  <c r="BI88" i="5"/>
  <c r="BI89" i="5"/>
  <c r="BI81" i="5"/>
  <c r="AU5" i="17"/>
  <c r="AU6" i="17"/>
  <c r="AU7" i="17"/>
  <c r="AU8" i="17"/>
  <c r="AU9" i="17"/>
  <c r="AU10" i="17"/>
  <c r="AU11" i="17"/>
  <c r="AU12" i="17"/>
  <c r="AU13" i="17"/>
  <c r="AU14" i="17"/>
  <c r="AU15" i="17"/>
  <c r="AU16" i="17"/>
  <c r="AU17" i="17"/>
  <c r="AU18" i="17"/>
  <c r="AU19" i="17"/>
  <c r="AU4" i="17"/>
  <c r="AQ4" i="17"/>
  <c r="AK68" i="3"/>
  <c r="AK61" i="3"/>
  <c r="AK60" i="3"/>
  <c r="AK50" i="3"/>
  <c r="AK46" i="3"/>
  <c r="AK44" i="3"/>
  <c r="AK43" i="3"/>
  <c r="AK42" i="3"/>
  <c r="AK41" i="3"/>
  <c r="AK40" i="3"/>
  <c r="AK38" i="3"/>
  <c r="AK37" i="3"/>
  <c r="AK33" i="3"/>
  <c r="AK32" i="3"/>
  <c r="AK31" i="3"/>
  <c r="AK30" i="3"/>
  <c r="AK29" i="3"/>
  <c r="AK28" i="3"/>
  <c r="AK27" i="3"/>
  <c r="AK26" i="3"/>
  <c r="AK25" i="3"/>
  <c r="AK24" i="3"/>
  <c r="AK23" i="3"/>
  <c r="AK22" i="3"/>
  <c r="AK20" i="3"/>
  <c r="AK15" i="3"/>
  <c r="AD2" i="3"/>
  <c r="AS5" i="17"/>
  <c r="AS6" i="17"/>
  <c r="AS7" i="17"/>
  <c r="AS8" i="17"/>
  <c r="AS9" i="17"/>
  <c r="AS10" i="17"/>
  <c r="AS11" i="17"/>
  <c r="AS12" i="17"/>
  <c r="AS13" i="17"/>
  <c r="AS14" i="17"/>
  <c r="AS15" i="17"/>
  <c r="AS16" i="17"/>
  <c r="AS17" i="17"/>
  <c r="AS18" i="17"/>
  <c r="AS19" i="17"/>
  <c r="AS4" i="17"/>
  <c r="AT4" i="17"/>
  <c r="AR4" i="17"/>
  <c r="AT5" i="17"/>
  <c r="AT6" i="17"/>
  <c r="AT7" i="17"/>
  <c r="AT8" i="17"/>
  <c r="AT9" i="17"/>
  <c r="AT10" i="17"/>
  <c r="AT11" i="17"/>
  <c r="AT12" i="17"/>
  <c r="AT13" i="17"/>
  <c r="AT14" i="17"/>
  <c r="AT15" i="17"/>
  <c r="AT16" i="17"/>
  <c r="AT17" i="17"/>
  <c r="AT18" i="17"/>
  <c r="AT19" i="17"/>
  <c r="AR5" i="17"/>
  <c r="AR6" i="17"/>
  <c r="AR7" i="17"/>
  <c r="AR8" i="17"/>
  <c r="AR9" i="17"/>
  <c r="AR10" i="17"/>
  <c r="AR11" i="17"/>
  <c r="AR12" i="17"/>
  <c r="AR13" i="17"/>
  <c r="AR14" i="17"/>
  <c r="AR15" i="17"/>
  <c r="AR16" i="17"/>
  <c r="AR17" i="17"/>
  <c r="AR18" i="17"/>
  <c r="AR19" i="17"/>
  <c r="AL4" i="17"/>
  <c r="AQ5" i="17"/>
  <c r="AQ6" i="17"/>
  <c r="AQ7" i="17"/>
  <c r="AQ8" i="17"/>
  <c r="AQ9" i="17"/>
  <c r="AQ10" i="17"/>
  <c r="AQ11" i="17"/>
  <c r="AQ12" i="17"/>
  <c r="AQ13" i="17"/>
  <c r="AQ14" i="17"/>
  <c r="AQ15" i="17"/>
  <c r="AQ16" i="17"/>
  <c r="AQ17" i="17"/>
  <c r="AQ18" i="17"/>
  <c r="AQ19" i="17"/>
  <c r="AN5" i="17"/>
  <c r="AN6" i="17"/>
  <c r="AN7" i="17"/>
  <c r="AN8" i="17"/>
  <c r="AN9" i="17"/>
  <c r="AN10" i="17"/>
  <c r="AN11" i="17"/>
  <c r="AN12" i="17"/>
  <c r="AN13" i="17"/>
  <c r="AN14" i="17"/>
  <c r="AN15" i="17"/>
  <c r="AN16" i="17"/>
  <c r="AN17" i="17"/>
  <c r="AN18" i="17"/>
  <c r="AN19" i="17"/>
  <c r="AL5" i="17"/>
  <c r="AL6" i="17"/>
  <c r="AL7" i="17"/>
  <c r="AL8" i="17"/>
  <c r="AL9" i="17"/>
  <c r="AL10" i="17"/>
  <c r="AL11" i="17"/>
  <c r="AL12" i="17"/>
  <c r="AL13" i="17"/>
  <c r="AL14" i="17"/>
  <c r="AL15" i="17"/>
  <c r="AL16" i="17"/>
  <c r="AL17" i="17"/>
  <c r="AL18" i="17"/>
  <c r="AL19" i="17"/>
  <c r="AN4" i="17"/>
  <c r="K264" i="4"/>
  <c r="S264" i="4" s="1"/>
  <c r="R269" i="4"/>
  <c r="R268" i="4"/>
  <c r="R267" i="4"/>
  <c r="R266" i="4"/>
  <c r="R265" i="4"/>
  <c r="R264" i="4"/>
  <c r="R308" i="4"/>
  <c r="R309" i="4"/>
  <c r="R310" i="4"/>
  <c r="R311" i="4"/>
  <c r="R312" i="4"/>
  <c r="R313" i="4"/>
  <c r="R314" i="4"/>
  <c r="K313" i="4"/>
  <c r="S313" i="4" s="1"/>
  <c r="K312" i="4"/>
  <c r="S312" i="4" s="1"/>
  <c r="K311" i="4"/>
  <c r="S311" i="4" s="1"/>
  <c r="K310" i="4"/>
  <c r="S310" i="4" s="1"/>
  <c r="K309" i="4"/>
  <c r="S309" i="4" s="1"/>
  <c r="K308" i="4"/>
  <c r="S308" i="4" s="1"/>
  <c r="K269" i="4"/>
  <c r="S269" i="4" s="1"/>
  <c r="K268" i="4"/>
  <c r="S268" i="4" s="1"/>
  <c r="K267" i="4"/>
  <c r="S267" i="4" s="1"/>
  <c r="K266" i="4"/>
  <c r="S266" i="4" s="1"/>
  <c r="K265" i="4"/>
  <c r="S265" i="4" s="1"/>
  <c r="K3" i="21"/>
  <c r="K4" i="21"/>
  <c r="K2" i="21"/>
  <c r="J2" i="21"/>
  <c r="E13" i="23"/>
  <c r="F13" i="23" s="1"/>
  <c r="C2" i="23"/>
  <c r="D2" i="23"/>
  <c r="C3" i="23"/>
  <c r="D3" i="23"/>
  <c r="C4" i="23"/>
  <c r="D4" i="23"/>
  <c r="C5" i="23"/>
  <c r="D5" i="23"/>
  <c r="C6" i="23"/>
  <c r="D6" i="23"/>
  <c r="C7" i="23"/>
  <c r="D7" i="23"/>
  <c r="C8" i="23"/>
  <c r="D8" i="23"/>
  <c r="C9" i="23"/>
  <c r="D9" i="23"/>
  <c r="C10" i="23"/>
  <c r="D10" i="23"/>
  <c r="C11" i="23"/>
  <c r="D11" i="23"/>
  <c r="C12" i="23"/>
  <c r="D12" i="23"/>
  <c r="C13" i="23"/>
  <c r="D13" i="23"/>
  <c r="AR82" i="5"/>
  <c r="AR83" i="5"/>
  <c r="AR84" i="5"/>
  <c r="AR85" i="5"/>
  <c r="AR86" i="5"/>
  <c r="AR87" i="5"/>
  <c r="AR88" i="5"/>
  <c r="AR89" i="5"/>
  <c r="AR81" i="5"/>
  <c r="AR94" i="5"/>
  <c r="AR93" i="5"/>
  <c r="AR92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1" i="5"/>
  <c r="AR52" i="5"/>
  <c r="AR53" i="5"/>
  <c r="AR54" i="5"/>
  <c r="AR55" i="5"/>
  <c r="AR56" i="5"/>
  <c r="AR57" i="5"/>
  <c r="AR58" i="5"/>
  <c r="AR59" i="5"/>
  <c r="AR60" i="5"/>
  <c r="AR61" i="5"/>
  <c r="AR62" i="5"/>
  <c r="AR63" i="5"/>
  <c r="AR64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Q82" i="5"/>
  <c r="AQ83" i="5"/>
  <c r="AQ84" i="5"/>
  <c r="AQ85" i="5"/>
  <c r="AQ86" i="5"/>
  <c r="AQ87" i="5"/>
  <c r="AQ88" i="5"/>
  <c r="AQ89" i="5"/>
  <c r="AQ92" i="5"/>
  <c r="AQ93" i="5"/>
  <c r="AQ94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2" i="5"/>
  <c r="AQ53" i="5"/>
  <c r="AQ54" i="5"/>
  <c r="AQ55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1" i="5"/>
  <c r="AV5" i="5"/>
  <c r="AV6" i="5"/>
  <c r="AV7" i="5"/>
  <c r="AV8" i="5"/>
  <c r="AV9" i="5"/>
  <c r="AV10" i="5"/>
  <c r="AV11" i="5"/>
  <c r="AV12" i="5"/>
  <c r="AV13" i="5"/>
  <c r="AV14" i="5"/>
  <c r="AV15" i="5"/>
  <c r="AV16" i="5"/>
  <c r="AV17" i="5"/>
  <c r="AV18" i="5"/>
  <c r="AV19" i="5"/>
  <c r="AV20" i="5"/>
  <c r="AV4" i="5"/>
  <c r="AV54" i="5"/>
  <c r="AV21" i="5"/>
  <c r="AV22" i="5"/>
  <c r="AV23" i="5"/>
  <c r="AV24" i="5"/>
  <c r="AV25" i="5"/>
  <c r="AV26" i="5"/>
  <c r="AV27" i="5"/>
  <c r="AV28" i="5"/>
  <c r="AV29" i="5"/>
  <c r="AV30" i="5"/>
  <c r="AV31" i="5"/>
  <c r="AV32" i="5"/>
  <c r="AV33" i="5"/>
  <c r="AV34" i="5"/>
  <c r="AU4" i="5"/>
  <c r="AT4" i="5"/>
  <c r="AF93" i="5"/>
  <c r="AF94" i="5"/>
  <c r="AF92" i="5"/>
  <c r="AP92" i="5"/>
  <c r="O30" i="1"/>
  <c r="O29" i="1"/>
  <c r="AP81" i="5"/>
  <c r="AP61" i="5"/>
  <c r="AP62" i="5"/>
  <c r="AP63" i="5"/>
  <c r="AP64" i="5"/>
  <c r="AP65" i="5"/>
  <c r="AP66" i="5"/>
  <c r="AP67" i="5"/>
  <c r="AP68" i="5"/>
  <c r="AP69" i="5"/>
  <c r="AP70" i="5"/>
  <c r="AP71" i="5"/>
  <c r="AP72" i="5"/>
  <c r="AP73" i="5"/>
  <c r="AP74" i="5"/>
  <c r="AP75" i="5"/>
  <c r="AP76" i="5"/>
  <c r="AP77" i="5"/>
  <c r="AP78" i="5"/>
  <c r="AP79" i="5"/>
  <c r="AP60" i="5"/>
  <c r="AP37" i="5"/>
  <c r="AP18" i="5"/>
  <c r="AP94" i="5"/>
  <c r="AP93" i="5"/>
  <c r="AP89" i="5"/>
  <c r="AP87" i="5"/>
  <c r="AP88" i="5"/>
  <c r="AP54" i="5"/>
  <c r="AP33" i="5"/>
  <c r="AP32" i="5"/>
  <c r="AP31" i="5"/>
  <c r="AP29" i="5"/>
  <c r="AP28" i="5"/>
  <c r="AP27" i="5"/>
  <c r="AP26" i="5"/>
  <c r="AP25" i="5"/>
  <c r="AP24" i="5"/>
  <c r="AP23" i="5"/>
  <c r="AP22" i="5"/>
  <c r="AP21" i="5"/>
  <c r="AP20" i="5"/>
  <c r="AP19" i="5"/>
  <c r="AP6" i="5"/>
  <c r="AP7" i="5"/>
  <c r="AP8" i="5"/>
  <c r="AP9" i="5"/>
  <c r="AP10" i="5"/>
  <c r="AP11" i="5"/>
  <c r="AP12" i="5"/>
  <c r="AP13" i="5"/>
  <c r="AP14" i="5"/>
  <c r="AP15" i="5"/>
  <c r="AP16" i="5"/>
  <c r="AP5" i="5"/>
  <c r="AP4" i="5"/>
  <c r="P92" i="5"/>
  <c r="P93" i="5" s="1"/>
  <c r="P94" i="5" s="1"/>
  <c r="X94" i="5" s="1"/>
  <c r="M94" i="5"/>
  <c r="M93" i="5"/>
  <c r="M92" i="5"/>
  <c r="K94" i="5"/>
  <c r="K93" i="5"/>
  <c r="K92" i="5"/>
  <c r="I94" i="5"/>
  <c r="I93" i="5"/>
  <c r="I92" i="5"/>
  <c r="C3" i="21"/>
  <c r="C4" i="21" s="1"/>
  <c r="H4" i="21"/>
  <c r="H3" i="21"/>
  <c r="B3" i="21"/>
  <c r="B4" i="21" s="1"/>
  <c r="AP34" i="5"/>
  <c r="AP30" i="5"/>
  <c r="AP17" i="5"/>
  <c r="H5" i="19"/>
  <c r="I5" i="19"/>
  <c r="J5" i="19"/>
  <c r="H6" i="19"/>
  <c r="I6" i="19"/>
  <c r="J6" i="19"/>
  <c r="H7" i="19"/>
  <c r="I7" i="19"/>
  <c r="J7" i="19"/>
  <c r="H8" i="19"/>
  <c r="I8" i="19"/>
  <c r="J8" i="19"/>
  <c r="H9" i="19"/>
  <c r="I9" i="19"/>
  <c r="J9" i="19"/>
  <c r="H10" i="19"/>
  <c r="I10" i="19"/>
  <c r="J10" i="19"/>
  <c r="H11" i="19"/>
  <c r="I11" i="19"/>
  <c r="J11" i="19"/>
  <c r="H12" i="19"/>
  <c r="I12" i="19"/>
  <c r="J12" i="19"/>
  <c r="H13" i="19"/>
  <c r="I13" i="19"/>
  <c r="J13" i="19"/>
  <c r="H14" i="19"/>
  <c r="I14" i="19"/>
  <c r="J14" i="19"/>
  <c r="Q14" i="1"/>
  <c r="R14" i="1"/>
  <c r="P14" i="1"/>
  <c r="U51" i="3"/>
  <c r="V51" i="3"/>
  <c r="U56" i="3"/>
  <c r="V56" i="3"/>
  <c r="U59" i="3"/>
  <c r="V59" i="3"/>
  <c r="U60" i="3"/>
  <c r="V60" i="3"/>
  <c r="U61" i="3"/>
  <c r="V61" i="3"/>
  <c r="U63" i="3"/>
  <c r="V63" i="3"/>
  <c r="U67" i="3"/>
  <c r="V67" i="3"/>
  <c r="U68" i="3"/>
  <c r="V68" i="3"/>
  <c r="U5" i="3"/>
  <c r="V5" i="3"/>
  <c r="U10" i="3"/>
  <c r="V10" i="3"/>
  <c r="U15" i="3"/>
  <c r="V15" i="3"/>
  <c r="U18" i="3"/>
  <c r="V18" i="3"/>
  <c r="U19" i="3"/>
  <c r="V19" i="3"/>
  <c r="U20" i="3"/>
  <c r="V20" i="3"/>
  <c r="U21" i="3"/>
  <c r="V21" i="3"/>
  <c r="U26" i="3"/>
  <c r="V26" i="3"/>
  <c r="U27" i="3"/>
  <c r="V27" i="3"/>
  <c r="U28" i="3"/>
  <c r="V28" i="3"/>
  <c r="U29" i="3"/>
  <c r="V29" i="3"/>
  <c r="AD47" i="3"/>
  <c r="AD48" i="3"/>
  <c r="AD59" i="3"/>
  <c r="AD63" i="3"/>
  <c r="AD67" i="3"/>
  <c r="AD69" i="3"/>
  <c r="AD70" i="3"/>
  <c r="T70" i="3"/>
  <c r="V70" i="3" s="1"/>
  <c r="T69" i="3"/>
  <c r="V69" i="3" s="1"/>
  <c r="T50" i="3"/>
  <c r="AT50" i="3" s="1"/>
  <c r="T45" i="3"/>
  <c r="T46" i="3"/>
  <c r="V46" i="3" s="1"/>
  <c r="T47" i="3"/>
  <c r="U47" i="3" s="1"/>
  <c r="T48" i="3"/>
  <c r="AT48" i="3" s="1"/>
  <c r="T42" i="3"/>
  <c r="AT42" i="3" s="1"/>
  <c r="T43" i="3"/>
  <c r="AT43" i="3" s="1"/>
  <c r="T44" i="3"/>
  <c r="AT44" i="3" s="1"/>
  <c r="T36" i="3"/>
  <c r="AT36" i="3" s="1"/>
  <c r="T37" i="3"/>
  <c r="AT37" i="3" s="1"/>
  <c r="T38" i="3"/>
  <c r="AT38" i="3" s="1"/>
  <c r="T39" i="3"/>
  <c r="T41" i="3"/>
  <c r="AT41" i="3" s="1"/>
  <c r="T40" i="3"/>
  <c r="AT40" i="3" s="1"/>
  <c r="S3" i="3"/>
  <c r="V3" i="3" s="1"/>
  <c r="T35" i="3"/>
  <c r="AT35" i="3" s="1"/>
  <c r="T34" i="3"/>
  <c r="AT34" i="3" s="1"/>
  <c r="S31" i="3"/>
  <c r="S32" i="3" s="1"/>
  <c r="T30" i="3"/>
  <c r="AT30" i="3" s="1"/>
  <c r="T22" i="3"/>
  <c r="AT22" i="3" s="1"/>
  <c r="S23" i="3"/>
  <c r="T14" i="3"/>
  <c r="AT14" i="3" s="1"/>
  <c r="T6" i="3"/>
  <c r="V6" i="3" s="1"/>
  <c r="T4" i="3"/>
  <c r="AT4" i="3" s="1"/>
  <c r="T2" i="3"/>
  <c r="AT2" i="3" s="1"/>
  <c r="O18" i="3"/>
  <c r="P18" i="3"/>
  <c r="N16" i="3"/>
  <c r="N17" i="3"/>
  <c r="N18" i="3"/>
  <c r="N19" i="3"/>
  <c r="N20" i="3"/>
  <c r="N21" i="3"/>
  <c r="I14" i="1"/>
  <c r="H70" i="3"/>
  <c r="H69" i="3"/>
  <c r="H68" i="3"/>
  <c r="H67" i="3"/>
  <c r="H63" i="3"/>
  <c r="H61" i="3"/>
  <c r="H60" i="3"/>
  <c r="H59" i="3"/>
  <c r="H56" i="3"/>
  <c r="N38" i="3"/>
  <c r="O38" i="3"/>
  <c r="P38" i="3"/>
  <c r="N39" i="3"/>
  <c r="N40" i="3"/>
  <c r="O40" i="3"/>
  <c r="P40" i="3"/>
  <c r="N41" i="3"/>
  <c r="O41" i="3"/>
  <c r="P41" i="3"/>
  <c r="N42" i="3"/>
  <c r="O42" i="3"/>
  <c r="P42" i="3"/>
  <c r="N43" i="3"/>
  <c r="O43" i="3"/>
  <c r="P43" i="3"/>
  <c r="N44" i="3"/>
  <c r="O44" i="3"/>
  <c r="P44" i="3"/>
  <c r="N45" i="3"/>
  <c r="H38" i="3"/>
  <c r="H40" i="3"/>
  <c r="H41" i="3"/>
  <c r="H42" i="3"/>
  <c r="H43" i="3"/>
  <c r="H44" i="3"/>
  <c r="C44" i="3"/>
  <c r="C45" i="3" s="1"/>
  <c r="C38" i="3"/>
  <c r="C39" i="3" s="1"/>
  <c r="P156" i="2"/>
  <c r="P155" i="2"/>
  <c r="J156" i="2"/>
  <c r="Q156" i="2" s="1"/>
  <c r="G156" i="2"/>
  <c r="J155" i="2"/>
  <c r="Q155" i="2" s="1"/>
  <c r="G155" i="2"/>
  <c r="P141" i="2"/>
  <c r="P140" i="2"/>
  <c r="P139" i="2"/>
  <c r="P138" i="2"/>
  <c r="P137" i="2"/>
  <c r="J137" i="2"/>
  <c r="Q137" i="2" s="1"/>
  <c r="P136" i="2"/>
  <c r="J136" i="2"/>
  <c r="Q136" i="2" s="1"/>
  <c r="P135" i="2"/>
  <c r="J135" i="2"/>
  <c r="Q135" i="2" s="1"/>
  <c r="G135" i="2"/>
  <c r="R307" i="4"/>
  <c r="R300" i="4"/>
  <c r="R301" i="4"/>
  <c r="R302" i="4"/>
  <c r="R303" i="4"/>
  <c r="R304" i="4"/>
  <c r="R305" i="4"/>
  <c r="R306" i="4"/>
  <c r="K306" i="4"/>
  <c r="S306" i="4" s="1"/>
  <c r="K305" i="4"/>
  <c r="S305" i="4" s="1"/>
  <c r="K304" i="4"/>
  <c r="S304" i="4" s="1"/>
  <c r="K303" i="4"/>
  <c r="S303" i="4" s="1"/>
  <c r="K302" i="4"/>
  <c r="S302" i="4" s="1"/>
  <c r="K301" i="4"/>
  <c r="S301" i="4" s="1"/>
  <c r="K300" i="4"/>
  <c r="S300" i="4" s="1"/>
  <c r="R255" i="4"/>
  <c r="R254" i="4"/>
  <c r="R253" i="4"/>
  <c r="R252" i="4"/>
  <c r="R251" i="4"/>
  <c r="R250" i="4"/>
  <c r="R243" i="4"/>
  <c r="R242" i="4"/>
  <c r="K242" i="4"/>
  <c r="S242" i="4" s="1"/>
  <c r="J4" i="21" l="1"/>
  <c r="X93" i="5"/>
  <c r="V47" i="3"/>
  <c r="V37" i="3"/>
  <c r="V42" i="3"/>
  <c r="U2" i="3"/>
  <c r="V44" i="3"/>
  <c r="V40" i="3"/>
  <c r="S135" i="2"/>
  <c r="N72" i="26"/>
  <c r="AA72" i="26"/>
  <c r="D72" i="26"/>
  <c r="H72" i="26" s="1"/>
  <c r="J73" i="26"/>
  <c r="O104" i="30"/>
  <c r="E104" i="30"/>
  <c r="I104" i="30" s="1"/>
  <c r="K105" i="30"/>
  <c r="AB104" i="30"/>
  <c r="O73" i="29"/>
  <c r="AB73" i="29"/>
  <c r="F73" i="29"/>
  <c r="I73" i="29" s="1"/>
  <c r="K74" i="29"/>
  <c r="R78" i="10"/>
  <c r="G136" i="2"/>
  <c r="S155" i="2"/>
  <c r="S136" i="2"/>
  <c r="S24" i="3"/>
  <c r="T23" i="3"/>
  <c r="AT23" i="3" s="1"/>
  <c r="U48" i="3"/>
  <c r="U46" i="3"/>
  <c r="U44" i="3"/>
  <c r="U43" i="3"/>
  <c r="U42" i="3"/>
  <c r="U41" i="3"/>
  <c r="U40" i="3"/>
  <c r="U38" i="3"/>
  <c r="U37" i="3"/>
  <c r="U36" i="3"/>
  <c r="U35" i="3"/>
  <c r="U34" i="3"/>
  <c r="U30" i="3"/>
  <c r="U23" i="3"/>
  <c r="U22" i="3"/>
  <c r="U14" i="3"/>
  <c r="U6" i="3"/>
  <c r="U4" i="3"/>
  <c r="U3" i="3"/>
  <c r="V50" i="3"/>
  <c r="U70" i="3"/>
  <c r="U69" i="3"/>
  <c r="X92" i="5"/>
  <c r="P78" i="9"/>
  <c r="W72" i="10"/>
  <c r="AJ72" i="10"/>
  <c r="M72" i="10"/>
  <c r="Q72" i="10" s="1"/>
  <c r="S73" i="10"/>
  <c r="U72" i="9"/>
  <c r="K72" i="9"/>
  <c r="O72" i="9" s="1"/>
  <c r="AH72" i="9"/>
  <c r="Q73" i="9"/>
  <c r="S156" i="2"/>
  <c r="S137" i="2"/>
  <c r="V48" i="3"/>
  <c r="V43" i="3"/>
  <c r="V41" i="3"/>
  <c r="V38" i="3"/>
  <c r="V36" i="3"/>
  <c r="V35" i="3"/>
  <c r="V34" i="3"/>
  <c r="V30" i="3"/>
  <c r="V22" i="3"/>
  <c r="V14" i="3"/>
  <c r="V4" i="3"/>
  <c r="U50" i="3"/>
  <c r="J3" i="21"/>
  <c r="S92" i="5"/>
  <c r="R92" i="5"/>
  <c r="S33" i="3"/>
  <c r="T32" i="3"/>
  <c r="AT32" i="3" s="1"/>
  <c r="T31" i="3"/>
  <c r="AT31" i="3" s="1"/>
  <c r="G137" i="2"/>
  <c r="G139" i="2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1" i="5"/>
  <c r="D82" i="5"/>
  <c r="D83" i="5"/>
  <c r="D84" i="5"/>
  <c r="D85" i="5"/>
  <c r="D86" i="5"/>
  <c r="D87" i="5"/>
  <c r="D88" i="5"/>
  <c r="D89" i="5"/>
  <c r="D37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4" i="5"/>
  <c r="U73" i="9" l="1"/>
  <c r="K73" i="9"/>
  <c r="O73" i="9" s="1"/>
  <c r="Q74" i="9"/>
  <c r="AH73" i="9"/>
  <c r="W73" i="10"/>
  <c r="AJ73" i="10"/>
  <c r="S74" i="10"/>
  <c r="M73" i="10"/>
  <c r="Q73" i="10" s="1"/>
  <c r="T24" i="3"/>
  <c r="AT24" i="3" s="1"/>
  <c r="S25" i="3"/>
  <c r="AB105" i="30"/>
  <c r="K106" i="30"/>
  <c r="E105" i="30"/>
  <c r="I105" i="30" s="1"/>
  <c r="O105" i="30"/>
  <c r="V31" i="3"/>
  <c r="U32" i="3"/>
  <c r="V32" i="3"/>
  <c r="T33" i="3"/>
  <c r="AT33" i="3" s="1"/>
  <c r="U33" i="3"/>
  <c r="O74" i="29"/>
  <c r="AB74" i="29"/>
  <c r="K75" i="29"/>
  <c r="F74" i="29"/>
  <c r="I74" i="29" s="1"/>
  <c r="N73" i="26"/>
  <c r="AA73" i="26"/>
  <c r="J74" i="26"/>
  <c r="D73" i="26"/>
  <c r="H73" i="26" s="1"/>
  <c r="G138" i="2"/>
  <c r="U31" i="3"/>
  <c r="V23" i="3"/>
  <c r="G140" i="2"/>
  <c r="D2" i="19"/>
  <c r="I2" i="19" s="1"/>
  <c r="H2" i="19"/>
  <c r="J4" i="19"/>
  <c r="I4" i="19"/>
  <c r="H4" i="19"/>
  <c r="N74" i="26" l="1"/>
  <c r="AA74" i="26"/>
  <c r="J75" i="26"/>
  <c r="D74" i="26"/>
  <c r="H74" i="26" s="1"/>
  <c r="O75" i="29"/>
  <c r="AB75" i="29"/>
  <c r="F75" i="29"/>
  <c r="I75" i="29" s="1"/>
  <c r="K76" i="29"/>
  <c r="W74" i="10"/>
  <c r="AJ74" i="10"/>
  <c r="M74" i="10"/>
  <c r="Q74" i="10" s="1"/>
  <c r="S75" i="10"/>
  <c r="U74" i="9"/>
  <c r="K74" i="9"/>
  <c r="O74" i="9" s="1"/>
  <c r="Q75" i="9"/>
  <c r="AH74" i="9"/>
  <c r="V33" i="3"/>
  <c r="U24" i="3"/>
  <c r="V24" i="3"/>
  <c r="K107" i="30"/>
  <c r="AB106" i="30"/>
  <c r="O106" i="30"/>
  <c r="E106" i="30"/>
  <c r="I106" i="30" s="1"/>
  <c r="T25" i="3"/>
  <c r="AT25" i="3" s="1"/>
  <c r="J2" i="19"/>
  <c r="G141" i="2"/>
  <c r="AB54" i="5"/>
  <c r="P54" i="5"/>
  <c r="S54" i="5" s="1"/>
  <c r="M54" i="5"/>
  <c r="K54" i="5"/>
  <c r="I54" i="5"/>
  <c r="G54" i="5"/>
  <c r="AF81" i="5"/>
  <c r="AF87" i="5"/>
  <c r="AF88" i="5"/>
  <c r="AF89" i="5"/>
  <c r="AF22" i="5"/>
  <c r="AF23" i="5"/>
  <c r="AF24" i="5"/>
  <c r="AF26" i="5"/>
  <c r="AF27" i="5"/>
  <c r="AF28" i="5"/>
  <c r="AF29" i="5"/>
  <c r="AF30" i="5"/>
  <c r="AF31" i="5"/>
  <c r="AF32" i="5"/>
  <c r="AF33" i="5"/>
  <c r="AF34" i="5"/>
  <c r="AF21" i="5"/>
  <c r="AE50" i="5"/>
  <c r="AE37" i="5"/>
  <c r="N138" i="4"/>
  <c r="N98" i="4"/>
  <c r="AB82" i="5"/>
  <c r="AB83" i="5"/>
  <c r="AB84" i="5"/>
  <c r="AB85" i="5"/>
  <c r="AB86" i="5"/>
  <c r="AB87" i="5"/>
  <c r="AB88" i="5"/>
  <c r="AB89" i="5"/>
  <c r="AB81" i="5"/>
  <c r="G94" i="5"/>
  <c r="G93" i="5"/>
  <c r="G92" i="5"/>
  <c r="AB37" i="5"/>
  <c r="T52" i="5"/>
  <c r="W52" i="5" s="1"/>
  <c r="T50" i="5"/>
  <c r="T51" i="5" s="1"/>
  <c r="T40" i="5"/>
  <c r="V40" i="5" s="1"/>
  <c r="T42" i="5"/>
  <c r="W42" i="5" s="1"/>
  <c r="T39" i="5"/>
  <c r="W39" i="5" s="1"/>
  <c r="P74" i="5"/>
  <c r="S74" i="5" s="1"/>
  <c r="P70" i="5"/>
  <c r="R70" i="5" s="1"/>
  <c r="P61" i="5"/>
  <c r="S61" i="5" s="1"/>
  <c r="P60" i="5"/>
  <c r="S60" i="5" s="1"/>
  <c r="P78" i="5"/>
  <c r="P79" i="5" s="1"/>
  <c r="P75" i="5"/>
  <c r="P76" i="5" s="1"/>
  <c r="P77" i="5" s="1"/>
  <c r="P53" i="5"/>
  <c r="S53" i="5" s="1"/>
  <c r="P52" i="5"/>
  <c r="S52" i="5" s="1"/>
  <c r="P50" i="5"/>
  <c r="P51" i="5" s="1"/>
  <c r="P49" i="5"/>
  <c r="S49" i="5" s="1"/>
  <c r="P48" i="5"/>
  <c r="S48" i="5" s="1"/>
  <c r="P46" i="5"/>
  <c r="P47" i="5" s="1"/>
  <c r="P44" i="5"/>
  <c r="P45" i="5" s="1"/>
  <c r="P58" i="5"/>
  <c r="P59" i="5" s="1"/>
  <c r="P55" i="5"/>
  <c r="P56" i="5" s="1"/>
  <c r="P57" i="5" s="1"/>
  <c r="P42" i="5"/>
  <c r="P43" i="5" s="1"/>
  <c r="P40" i="5"/>
  <c r="P41" i="5" s="1"/>
  <c r="P27" i="5"/>
  <c r="P28" i="5" s="1"/>
  <c r="P29" i="5" s="1"/>
  <c r="P30" i="5" s="1"/>
  <c r="P31" i="5" s="1"/>
  <c r="P32" i="5" s="1"/>
  <c r="P33" i="5" s="1"/>
  <c r="P34" i="5" s="1"/>
  <c r="P25" i="5"/>
  <c r="S25" i="5" s="1"/>
  <c r="P21" i="5"/>
  <c r="P22" i="5" s="1"/>
  <c r="P23" i="5" s="1"/>
  <c r="P24" i="5" s="1"/>
  <c r="P19" i="5"/>
  <c r="P20" i="5" s="1"/>
  <c r="P17" i="5"/>
  <c r="R17" i="5" s="1"/>
  <c r="P11" i="5"/>
  <c r="P12" i="5" s="1"/>
  <c r="P13" i="5" s="1"/>
  <c r="P14" i="5" s="1"/>
  <c r="P15" i="5" s="1"/>
  <c r="P16" i="5" s="1"/>
  <c r="P5" i="5"/>
  <c r="S5" i="5" s="1"/>
  <c r="P4" i="5"/>
  <c r="R4" i="5" s="1"/>
  <c r="I7" i="5"/>
  <c r="M59" i="5"/>
  <c r="M58" i="5"/>
  <c r="M57" i="5"/>
  <c r="M56" i="5"/>
  <c r="M55" i="5"/>
  <c r="N52" i="5"/>
  <c r="M52" i="5"/>
  <c r="L52" i="5"/>
  <c r="N51" i="5"/>
  <c r="M51" i="5"/>
  <c r="L51" i="5"/>
  <c r="N50" i="5"/>
  <c r="M50" i="5"/>
  <c r="L50" i="5"/>
  <c r="N43" i="5"/>
  <c r="M43" i="5"/>
  <c r="L43" i="5"/>
  <c r="N42" i="5"/>
  <c r="M42" i="5"/>
  <c r="L42" i="5"/>
  <c r="N41" i="5"/>
  <c r="M41" i="5"/>
  <c r="L41" i="5"/>
  <c r="N40" i="5"/>
  <c r="M40" i="5"/>
  <c r="L40" i="5"/>
  <c r="L39" i="5"/>
  <c r="M39" i="5"/>
  <c r="N39" i="5"/>
  <c r="M37" i="5"/>
  <c r="G87" i="5"/>
  <c r="G88" i="5"/>
  <c r="G89" i="5"/>
  <c r="AE77" i="22"/>
  <c r="G77" i="22"/>
  <c r="AP76" i="22"/>
  <c r="AO76" i="22"/>
  <c r="AG76" i="22"/>
  <c r="AE76" i="22"/>
  <c r="G76" i="22"/>
  <c r="AP75" i="22"/>
  <c r="AO75" i="22"/>
  <c r="AG75" i="22"/>
  <c r="AE75" i="22"/>
  <c r="G75" i="22"/>
  <c r="AP74" i="22"/>
  <c r="AO74" i="22"/>
  <c r="AG74" i="22"/>
  <c r="AE74" i="22"/>
  <c r="G74" i="22"/>
  <c r="AP73" i="22"/>
  <c r="AO73" i="22"/>
  <c r="AG73" i="22"/>
  <c r="AE73" i="22"/>
  <c r="G73" i="22"/>
  <c r="AP72" i="22"/>
  <c r="AO72" i="22"/>
  <c r="AG72" i="22"/>
  <c r="AE72" i="22"/>
  <c r="G72" i="22"/>
  <c r="AP71" i="22"/>
  <c r="AO71" i="22"/>
  <c r="AG71" i="22"/>
  <c r="AE71" i="22"/>
  <c r="G71" i="22"/>
  <c r="AP70" i="22"/>
  <c r="AO70" i="22"/>
  <c r="AG70" i="22"/>
  <c r="AE70" i="22"/>
  <c r="G70" i="22"/>
  <c r="BE69" i="22"/>
  <c r="AY69" i="22"/>
  <c r="AW69" i="22"/>
  <c r="AV69" i="22"/>
  <c r="AS69" i="22"/>
  <c r="AP69" i="22"/>
  <c r="AO69" i="22"/>
  <c r="AM69" i="22"/>
  <c r="AG69" i="22" s="1"/>
  <c r="AE69" i="22"/>
  <c r="G69" i="22"/>
  <c r="BE68" i="22"/>
  <c r="AY68" i="22"/>
  <c r="AW68" i="22"/>
  <c r="AV68" i="22"/>
  <c r="AS68" i="22"/>
  <c r="AP68" i="22"/>
  <c r="AO68" i="22"/>
  <c r="AM68" i="22"/>
  <c r="AG68" i="22" s="1"/>
  <c r="AE68" i="22"/>
  <c r="G68" i="22"/>
  <c r="BE67" i="22"/>
  <c r="AY67" i="22"/>
  <c r="AW67" i="22"/>
  <c r="AV67" i="22"/>
  <c r="AS67" i="22"/>
  <c r="AP67" i="22"/>
  <c r="AO67" i="22"/>
  <c r="AM67" i="22"/>
  <c r="AG67" i="22" s="1"/>
  <c r="AE67" i="22"/>
  <c r="G67" i="22"/>
  <c r="BE66" i="22"/>
  <c r="AY66" i="22"/>
  <c r="AW66" i="22"/>
  <c r="AV66" i="22"/>
  <c r="AS66" i="22"/>
  <c r="AP66" i="22"/>
  <c r="AO66" i="22"/>
  <c r="AM66" i="22"/>
  <c r="AG66" i="22" s="1"/>
  <c r="AE66" i="22"/>
  <c r="G66" i="22"/>
  <c r="BE65" i="22"/>
  <c r="AY65" i="22"/>
  <c r="AW65" i="22"/>
  <c r="AV65" i="22"/>
  <c r="AS65" i="22"/>
  <c r="AP65" i="22"/>
  <c r="AO65" i="22"/>
  <c r="AM65" i="22"/>
  <c r="AG65" i="22" s="1"/>
  <c r="AE65" i="22"/>
  <c r="G65" i="22"/>
  <c r="BE64" i="22"/>
  <c r="AY64" i="22"/>
  <c r="AW64" i="22"/>
  <c r="AV64" i="22"/>
  <c r="AS64" i="22"/>
  <c r="AP64" i="22"/>
  <c r="AO64" i="22"/>
  <c r="AM64" i="22"/>
  <c r="AG64" i="22" s="1"/>
  <c r="AE64" i="22"/>
  <c r="G64" i="22"/>
  <c r="BE63" i="22"/>
  <c r="AY63" i="22"/>
  <c r="AW63" i="22"/>
  <c r="AV63" i="22"/>
  <c r="AS63" i="22"/>
  <c r="AP63" i="22"/>
  <c r="AO63" i="22"/>
  <c r="AM63" i="22"/>
  <c r="AG63" i="22" s="1"/>
  <c r="AE63" i="22"/>
  <c r="G63" i="22"/>
  <c r="BE62" i="22"/>
  <c r="AY62" i="22"/>
  <c r="AW62" i="22"/>
  <c r="AV62" i="22"/>
  <c r="AS62" i="22"/>
  <c r="AP62" i="22"/>
  <c r="AO62" i="22"/>
  <c r="AM62" i="22"/>
  <c r="AG62" i="22" s="1"/>
  <c r="AE62" i="22"/>
  <c r="G62" i="22"/>
  <c r="BE61" i="22"/>
  <c r="AY61" i="22"/>
  <c r="AW61" i="22"/>
  <c r="AV61" i="22"/>
  <c r="AS61" i="22"/>
  <c r="AP61" i="22"/>
  <c r="AO61" i="22"/>
  <c r="AM61" i="22"/>
  <c r="AG61" i="22" s="1"/>
  <c r="AE61" i="22"/>
  <c r="G61" i="22"/>
  <c r="BE60" i="22"/>
  <c r="AY60" i="22"/>
  <c r="AW60" i="22"/>
  <c r="AV60" i="22"/>
  <c r="AS60" i="22"/>
  <c r="AP60" i="22"/>
  <c r="AO60" i="22"/>
  <c r="AM60" i="22"/>
  <c r="AG60" i="22" s="1"/>
  <c r="AE60" i="22"/>
  <c r="G60" i="22"/>
  <c r="BE59" i="22"/>
  <c r="AY59" i="22"/>
  <c r="AW59" i="22"/>
  <c r="AV59" i="22"/>
  <c r="AS59" i="22"/>
  <c r="AP59" i="22"/>
  <c r="AO59" i="22"/>
  <c r="AM59" i="22"/>
  <c r="AG59" i="22" s="1"/>
  <c r="AE59" i="22"/>
  <c r="G59" i="22"/>
  <c r="BE58" i="22"/>
  <c r="AY58" i="22"/>
  <c r="AW58" i="22"/>
  <c r="AV58" i="22"/>
  <c r="AS58" i="22"/>
  <c r="AP58" i="22"/>
  <c r="AO58" i="22"/>
  <c r="AM58" i="22"/>
  <c r="AG58" i="22" s="1"/>
  <c r="AE58" i="22"/>
  <c r="G58" i="22"/>
  <c r="BE57" i="22"/>
  <c r="AY57" i="22"/>
  <c r="AW57" i="22"/>
  <c r="AV57" i="22"/>
  <c r="AS57" i="22"/>
  <c r="AP57" i="22"/>
  <c r="AO57" i="22"/>
  <c r="AM57" i="22"/>
  <c r="AG57" i="22" s="1"/>
  <c r="AE57" i="22"/>
  <c r="G57" i="22"/>
  <c r="BE56" i="22"/>
  <c r="AY56" i="22"/>
  <c r="AW56" i="22"/>
  <c r="AV56" i="22"/>
  <c r="AS56" i="22"/>
  <c r="AP56" i="22"/>
  <c r="AO56" i="22"/>
  <c r="AM56" i="22"/>
  <c r="AG56" i="22" s="1"/>
  <c r="AE56" i="22"/>
  <c r="G56" i="22"/>
  <c r="BE55" i="22"/>
  <c r="AY55" i="22"/>
  <c r="AW55" i="22"/>
  <c r="AV55" i="22"/>
  <c r="AS55" i="22"/>
  <c r="AP55" i="22"/>
  <c r="AO55" i="22"/>
  <c r="AM55" i="22"/>
  <c r="AG55" i="22" s="1"/>
  <c r="AE55" i="22"/>
  <c r="G55" i="22"/>
  <c r="BE53" i="22"/>
  <c r="AY53" i="22"/>
  <c r="AW53" i="22"/>
  <c r="AV53" i="22"/>
  <c r="AS53" i="22"/>
  <c r="AP53" i="22"/>
  <c r="AO53" i="22"/>
  <c r="AM53" i="22"/>
  <c r="AG53" i="22" s="1"/>
  <c r="AE53" i="22"/>
  <c r="G53" i="22"/>
  <c r="BE52" i="22"/>
  <c r="AY52" i="22"/>
  <c r="AW52" i="22"/>
  <c r="AV52" i="22"/>
  <c r="AS52" i="22"/>
  <c r="AP52" i="22"/>
  <c r="AO52" i="22"/>
  <c r="AM52" i="22"/>
  <c r="AG52" i="22" s="1"/>
  <c r="AE52" i="22"/>
  <c r="G52" i="22"/>
  <c r="BE51" i="22"/>
  <c r="AY51" i="22"/>
  <c r="AW51" i="22"/>
  <c r="AV51" i="22"/>
  <c r="AS51" i="22"/>
  <c r="AP51" i="22"/>
  <c r="AO51" i="22"/>
  <c r="AM51" i="22"/>
  <c r="AG51" i="22" s="1"/>
  <c r="AE51" i="22"/>
  <c r="G51" i="22"/>
  <c r="BE50" i="22"/>
  <c r="AY50" i="22"/>
  <c r="AW50" i="22"/>
  <c r="AV50" i="22"/>
  <c r="AS50" i="22"/>
  <c r="AP50" i="22"/>
  <c r="AO50" i="22"/>
  <c r="AM50" i="22"/>
  <c r="AG50" i="22"/>
  <c r="AE50" i="22"/>
  <c r="G50" i="22"/>
  <c r="BE49" i="22"/>
  <c r="BA49" i="22"/>
  <c r="AY49" i="22"/>
  <c r="AW49" i="22"/>
  <c r="AV49" i="22"/>
  <c r="AS49" i="22"/>
  <c r="AP49" i="22"/>
  <c r="AO49" i="22"/>
  <c r="AL49" i="22"/>
  <c r="AG49" i="22" s="1"/>
  <c r="AE49" i="22"/>
  <c r="G49" i="22"/>
  <c r="BE48" i="22"/>
  <c r="BA48" i="22"/>
  <c r="AY48" i="22"/>
  <c r="AW48" i="22"/>
  <c r="AV48" i="22"/>
  <c r="AS48" i="22"/>
  <c r="AP48" i="22"/>
  <c r="AO48" i="22"/>
  <c r="AL48" i="22"/>
  <c r="AG48" i="22" s="1"/>
  <c r="AE48" i="22"/>
  <c r="G48" i="22"/>
  <c r="BE47" i="22"/>
  <c r="BA47" i="22"/>
  <c r="AY47" i="22"/>
  <c r="AW47" i="22"/>
  <c r="AV47" i="22"/>
  <c r="AS47" i="22"/>
  <c r="AP47" i="22"/>
  <c r="AO47" i="22"/>
  <c r="AL47" i="22"/>
  <c r="AG47" i="22" s="1"/>
  <c r="AE47" i="22"/>
  <c r="G47" i="22"/>
  <c r="BE46" i="22"/>
  <c r="BA46" i="22"/>
  <c r="AY46" i="22"/>
  <c r="AW46" i="22"/>
  <c r="AV46" i="22"/>
  <c r="AS46" i="22"/>
  <c r="AP46" i="22"/>
  <c r="AO46" i="22"/>
  <c r="AL46" i="22"/>
  <c r="AG46" i="22" s="1"/>
  <c r="AE46" i="22"/>
  <c r="G46" i="22"/>
  <c r="BE45" i="22"/>
  <c r="BA45" i="22"/>
  <c r="AY45" i="22"/>
  <c r="AW45" i="22"/>
  <c r="AV45" i="22"/>
  <c r="AS45" i="22"/>
  <c r="AP45" i="22"/>
  <c r="AO45" i="22"/>
  <c r="AL45" i="22"/>
  <c r="AG45" i="22" s="1"/>
  <c r="AE45" i="22"/>
  <c r="G45" i="22"/>
  <c r="BE44" i="22"/>
  <c r="BA44" i="22"/>
  <c r="AY44" i="22"/>
  <c r="AW44" i="22"/>
  <c r="AV44" i="22"/>
  <c r="AS44" i="22"/>
  <c r="AP44" i="22"/>
  <c r="AO44" i="22"/>
  <c r="AL44" i="22"/>
  <c r="AG44" i="22" s="1"/>
  <c r="AE44" i="22"/>
  <c r="G44" i="22"/>
  <c r="BE43" i="22"/>
  <c r="BA43" i="22"/>
  <c r="AY43" i="22"/>
  <c r="AW43" i="22"/>
  <c r="AV43" i="22"/>
  <c r="AS43" i="22"/>
  <c r="AP43" i="22"/>
  <c r="AO43" i="22"/>
  <c r="AL43" i="22"/>
  <c r="AG43" i="22" s="1"/>
  <c r="AE43" i="22"/>
  <c r="G43" i="22"/>
  <c r="BE42" i="22"/>
  <c r="BA42" i="22"/>
  <c r="AY42" i="22"/>
  <c r="AW42" i="22"/>
  <c r="AV42" i="22"/>
  <c r="AS42" i="22"/>
  <c r="AP42" i="22"/>
  <c r="AO42" i="22"/>
  <c r="AG42" i="22"/>
  <c r="AE42" i="22"/>
  <c r="G42" i="22"/>
  <c r="BE41" i="22"/>
  <c r="BA41" i="22"/>
  <c r="AY41" i="22"/>
  <c r="AW41" i="22"/>
  <c r="AV41" i="22"/>
  <c r="AS41" i="22"/>
  <c r="AP41" i="22"/>
  <c r="AO41" i="22"/>
  <c r="AG41" i="22"/>
  <c r="AE41" i="22"/>
  <c r="G41" i="22"/>
  <c r="BE40" i="22"/>
  <c r="BA40" i="22"/>
  <c r="AY40" i="22"/>
  <c r="AW40" i="22"/>
  <c r="AV40" i="22"/>
  <c r="AS40" i="22"/>
  <c r="AP40" i="22"/>
  <c r="AO40" i="22"/>
  <c r="AG40" i="22"/>
  <c r="AE40" i="22"/>
  <c r="G40" i="22"/>
  <c r="BE39" i="22"/>
  <c r="BA39" i="22"/>
  <c r="AY39" i="22"/>
  <c r="AW39" i="22"/>
  <c r="AV39" i="22"/>
  <c r="AS39" i="22"/>
  <c r="AP39" i="22"/>
  <c r="AO39" i="22"/>
  <c r="AM39" i="22"/>
  <c r="AG39" i="22" s="1"/>
  <c r="AE39" i="22"/>
  <c r="G39" i="22"/>
  <c r="BE38" i="22"/>
  <c r="BA38" i="22"/>
  <c r="AY38" i="22"/>
  <c r="AW38" i="22"/>
  <c r="AV38" i="22"/>
  <c r="AS38" i="22"/>
  <c r="AP38" i="22"/>
  <c r="AO38" i="22"/>
  <c r="AM38" i="22"/>
  <c r="AG38" i="22" s="1"/>
  <c r="AE38" i="22"/>
  <c r="G38" i="22"/>
  <c r="BE37" i="22"/>
  <c r="BA37" i="22"/>
  <c r="AY37" i="22"/>
  <c r="AW37" i="22"/>
  <c r="AV37" i="22"/>
  <c r="AS37" i="22"/>
  <c r="AP37" i="22"/>
  <c r="AO37" i="22"/>
  <c r="AM37" i="22"/>
  <c r="AG37" i="22" s="1"/>
  <c r="AE37" i="22"/>
  <c r="G37" i="22"/>
  <c r="BE36" i="22"/>
  <c r="BA36" i="22"/>
  <c r="AY36" i="22"/>
  <c r="AW36" i="22"/>
  <c r="AV36" i="22"/>
  <c r="AS36" i="22"/>
  <c r="AP36" i="22"/>
  <c r="AO36" i="22"/>
  <c r="AM36" i="22"/>
  <c r="AG36" i="22" s="1"/>
  <c r="AE36" i="22"/>
  <c r="G36" i="22"/>
  <c r="BE35" i="22"/>
  <c r="AY35" i="22"/>
  <c r="AW35" i="22"/>
  <c r="AV35" i="22"/>
  <c r="AS35" i="22"/>
  <c r="AP35" i="22"/>
  <c r="AO35" i="22"/>
  <c r="AM35" i="22"/>
  <c r="AG35" i="22" s="1"/>
  <c r="AE35" i="22"/>
  <c r="G35" i="22"/>
  <c r="BE34" i="22"/>
  <c r="BA34" i="22"/>
  <c r="AY34" i="22"/>
  <c r="AW34" i="22"/>
  <c r="AV34" i="22"/>
  <c r="AS34" i="22"/>
  <c r="AP34" i="22"/>
  <c r="AO34" i="22"/>
  <c r="AM34" i="22"/>
  <c r="AL34" i="22"/>
  <c r="AK34" i="22"/>
  <c r="AE34" i="22"/>
  <c r="G34" i="22"/>
  <c r="BE33" i="22"/>
  <c r="BA33" i="22"/>
  <c r="AY33" i="22"/>
  <c r="AW33" i="22"/>
  <c r="AV33" i="22"/>
  <c r="AS33" i="22"/>
  <c r="AP33" i="22"/>
  <c r="AO33" i="22"/>
  <c r="AM33" i="22"/>
  <c r="AG33" i="22" s="1"/>
  <c r="AE33" i="22"/>
  <c r="G33" i="22"/>
  <c r="BG32" i="22"/>
  <c r="BE32" i="22"/>
  <c r="AY32" i="22"/>
  <c r="AW32" i="22"/>
  <c r="AV32" i="22"/>
  <c r="AU32" i="22"/>
  <c r="AT32" i="22"/>
  <c r="AS32" i="22"/>
  <c r="AR32" i="22"/>
  <c r="AG32" i="22"/>
  <c r="AE32" i="22"/>
  <c r="G32" i="22"/>
  <c r="BG31" i="22"/>
  <c r="BE31" i="22"/>
  <c r="AY31" i="22"/>
  <c r="AW31" i="22"/>
  <c r="AV31" i="22"/>
  <c r="AU31" i="22"/>
  <c r="AT31" i="22"/>
  <c r="AS31" i="22"/>
  <c r="AR31" i="22"/>
  <c r="AG31" i="22"/>
  <c r="AE31" i="22"/>
  <c r="G31" i="22"/>
  <c r="BG30" i="22"/>
  <c r="BE30" i="22"/>
  <c r="AY30" i="22"/>
  <c r="AW30" i="22"/>
  <c r="AV30" i="22"/>
  <c r="AU30" i="22"/>
  <c r="AT30" i="22"/>
  <c r="AS30" i="22"/>
  <c r="AR30" i="22"/>
  <c r="AG30" i="22"/>
  <c r="AE30" i="22"/>
  <c r="G30" i="22"/>
  <c r="BG29" i="22"/>
  <c r="BE29" i="22"/>
  <c r="AY29" i="22"/>
  <c r="AW29" i="22"/>
  <c r="AV29" i="22"/>
  <c r="AU29" i="22"/>
  <c r="AT29" i="22"/>
  <c r="AS29" i="22"/>
  <c r="AR29" i="22"/>
  <c r="AG29" i="22"/>
  <c r="AE29" i="22"/>
  <c r="G29" i="22"/>
  <c r="BG28" i="22"/>
  <c r="BE28" i="22"/>
  <c r="AY28" i="22"/>
  <c r="AW28" i="22"/>
  <c r="AV28" i="22"/>
  <c r="AU28" i="22"/>
  <c r="AT28" i="22"/>
  <c r="AS28" i="22"/>
  <c r="AR28" i="22"/>
  <c r="AG28" i="22"/>
  <c r="AE28" i="22"/>
  <c r="G28" i="22"/>
  <c r="BG27" i="22"/>
  <c r="BE27" i="22"/>
  <c r="AY27" i="22"/>
  <c r="AW27" i="22"/>
  <c r="AV27" i="22"/>
  <c r="AU27" i="22"/>
  <c r="AT27" i="22"/>
  <c r="AS27" i="22"/>
  <c r="AR27" i="22"/>
  <c r="AG27" i="22"/>
  <c r="AE27" i="22"/>
  <c r="G27" i="22"/>
  <c r="BG26" i="22"/>
  <c r="BE26" i="22"/>
  <c r="AY26" i="22"/>
  <c r="AW26" i="22"/>
  <c r="AV26" i="22"/>
  <c r="AU26" i="22"/>
  <c r="AT26" i="22"/>
  <c r="AS26" i="22"/>
  <c r="AR26" i="22"/>
  <c r="AG26" i="22"/>
  <c r="AE26" i="22"/>
  <c r="G26" i="22"/>
  <c r="BG25" i="22"/>
  <c r="BE25" i="22"/>
  <c r="AY25" i="22"/>
  <c r="AW25" i="22"/>
  <c r="AV25" i="22"/>
  <c r="AU25" i="22"/>
  <c r="AT25" i="22"/>
  <c r="AS25" i="22"/>
  <c r="AR25" i="22"/>
  <c r="AG25" i="22"/>
  <c r="AE25" i="22"/>
  <c r="G25" i="22"/>
  <c r="BG24" i="22"/>
  <c r="BE24" i="22"/>
  <c r="AY24" i="22"/>
  <c r="AW24" i="22"/>
  <c r="AV24" i="22"/>
  <c r="AU24" i="22"/>
  <c r="AT24" i="22"/>
  <c r="AS24" i="22"/>
  <c r="AR24" i="22"/>
  <c r="AG24" i="22"/>
  <c r="AE24" i="22"/>
  <c r="G24" i="22"/>
  <c r="BG23" i="22"/>
  <c r="BE23" i="22"/>
  <c r="AY23" i="22"/>
  <c r="AW23" i="22"/>
  <c r="AV23" i="22"/>
  <c r="AU23" i="22"/>
  <c r="AT23" i="22"/>
  <c r="AS23" i="22"/>
  <c r="AR23" i="22"/>
  <c r="AG23" i="22"/>
  <c r="AE23" i="22"/>
  <c r="G23" i="22"/>
  <c r="BG22" i="22"/>
  <c r="BE22" i="22"/>
  <c r="AY22" i="22"/>
  <c r="AW22" i="22"/>
  <c r="AV22" i="22"/>
  <c r="AU22" i="22"/>
  <c r="AT22" i="22"/>
  <c r="AS22" i="22"/>
  <c r="AR22" i="22"/>
  <c r="AG22" i="22"/>
  <c r="AE22" i="22"/>
  <c r="G22" i="22"/>
  <c r="BG21" i="22"/>
  <c r="BE21" i="22"/>
  <c r="AY21" i="22"/>
  <c r="AW21" i="22"/>
  <c r="AV21" i="22"/>
  <c r="AU21" i="22"/>
  <c r="AT21" i="22"/>
  <c r="AS21" i="22"/>
  <c r="AR21" i="22"/>
  <c r="AG21" i="22"/>
  <c r="AE21" i="22"/>
  <c r="G21" i="22"/>
  <c r="BG20" i="22"/>
  <c r="BE20" i="22"/>
  <c r="AY20" i="22"/>
  <c r="AW20" i="22"/>
  <c r="AV20" i="22"/>
  <c r="AU20" i="22"/>
  <c r="AT20" i="22"/>
  <c r="AS20" i="22"/>
  <c r="AR20" i="22"/>
  <c r="AG20" i="22"/>
  <c r="AE20" i="22"/>
  <c r="G20" i="22"/>
  <c r="BG19" i="22"/>
  <c r="BE19" i="22"/>
  <c r="AY19" i="22"/>
  <c r="AW19" i="22"/>
  <c r="AV19" i="22"/>
  <c r="AU19" i="22"/>
  <c r="AT19" i="22"/>
  <c r="AS19" i="22"/>
  <c r="AR19" i="22"/>
  <c r="AG19" i="22"/>
  <c r="AE19" i="22"/>
  <c r="G19" i="22"/>
  <c r="BG18" i="22"/>
  <c r="BE18" i="22"/>
  <c r="AY18" i="22"/>
  <c r="AW18" i="22"/>
  <c r="AV18" i="22"/>
  <c r="AU18" i="22"/>
  <c r="AT18" i="22"/>
  <c r="AS18" i="22"/>
  <c r="AR18" i="22"/>
  <c r="AG18" i="22"/>
  <c r="AE18" i="22"/>
  <c r="G18" i="22"/>
  <c r="BG17" i="22"/>
  <c r="BE17" i="22"/>
  <c r="AY17" i="22"/>
  <c r="AW17" i="22"/>
  <c r="AV17" i="22"/>
  <c r="AU17" i="22"/>
  <c r="AT17" i="22"/>
  <c r="AS17" i="22"/>
  <c r="AR17" i="22"/>
  <c r="AG17" i="22"/>
  <c r="AE17" i="22"/>
  <c r="G17" i="22"/>
  <c r="BG16" i="22"/>
  <c r="BE16" i="22"/>
  <c r="AY16" i="22"/>
  <c r="AW16" i="22"/>
  <c r="AV16" i="22"/>
  <c r="AU16" i="22"/>
  <c r="AT16" i="22"/>
  <c r="AS16" i="22"/>
  <c r="AR16" i="22"/>
  <c r="AG16" i="22"/>
  <c r="AE16" i="22"/>
  <c r="G16" i="22"/>
  <c r="BG15" i="22"/>
  <c r="BE15" i="22"/>
  <c r="AY15" i="22"/>
  <c r="AW15" i="22"/>
  <c r="AV15" i="22"/>
  <c r="AU15" i="22"/>
  <c r="AT15" i="22"/>
  <c r="AS15" i="22"/>
  <c r="AR15" i="22"/>
  <c r="AG15" i="22"/>
  <c r="AE15" i="22"/>
  <c r="G15" i="22"/>
  <c r="BG14" i="22"/>
  <c r="BE14" i="22"/>
  <c r="AY14" i="22"/>
  <c r="AW14" i="22"/>
  <c r="AV14" i="22"/>
  <c r="AU14" i="22"/>
  <c r="AT14" i="22"/>
  <c r="AS14" i="22"/>
  <c r="AR14" i="22"/>
  <c r="AG14" i="22"/>
  <c r="AE14" i="22"/>
  <c r="G14" i="22"/>
  <c r="BG13" i="22"/>
  <c r="BE13" i="22"/>
  <c r="AY13" i="22"/>
  <c r="AW13" i="22"/>
  <c r="AV13" i="22"/>
  <c r="AU13" i="22"/>
  <c r="AT13" i="22"/>
  <c r="AS13" i="22"/>
  <c r="AR13" i="22"/>
  <c r="AG13" i="22"/>
  <c r="AE13" i="22"/>
  <c r="G13" i="22"/>
  <c r="BG12" i="22"/>
  <c r="BE12" i="22"/>
  <c r="AY12" i="22"/>
  <c r="AW12" i="22"/>
  <c r="AV12" i="22"/>
  <c r="AU12" i="22"/>
  <c r="AT12" i="22"/>
  <c r="AS12" i="22"/>
  <c r="AR12" i="22"/>
  <c r="AG12" i="22"/>
  <c r="AE12" i="22"/>
  <c r="G12" i="22"/>
  <c r="BG11" i="22"/>
  <c r="BE11" i="22"/>
  <c r="AY11" i="22"/>
  <c r="AW11" i="22"/>
  <c r="AV11" i="22"/>
  <c r="AU11" i="22"/>
  <c r="AT11" i="22"/>
  <c r="AS11" i="22"/>
  <c r="AR11" i="22"/>
  <c r="AG11" i="22"/>
  <c r="AE11" i="22"/>
  <c r="G11" i="22"/>
  <c r="BG10" i="22"/>
  <c r="BE10" i="22"/>
  <c r="AY10" i="22"/>
  <c r="AW10" i="22"/>
  <c r="AV10" i="22"/>
  <c r="AU10" i="22"/>
  <c r="AT10" i="22"/>
  <c r="AS10" i="22"/>
  <c r="AR10" i="22"/>
  <c r="AG10" i="22"/>
  <c r="AE10" i="22"/>
  <c r="G10" i="22"/>
  <c r="BG9" i="22"/>
  <c r="BE9" i="22"/>
  <c r="AY9" i="22"/>
  <c r="AW9" i="22"/>
  <c r="AV9" i="22"/>
  <c r="AU9" i="22"/>
  <c r="AT9" i="22"/>
  <c r="AS9" i="22"/>
  <c r="AR9" i="22"/>
  <c r="AG9" i="22"/>
  <c r="AE9" i="22"/>
  <c r="G9" i="22"/>
  <c r="BG8" i="22"/>
  <c r="BE8" i="22"/>
  <c r="AY8" i="22"/>
  <c r="AW8" i="22"/>
  <c r="AV8" i="22"/>
  <c r="AU8" i="22"/>
  <c r="AT8" i="22"/>
  <c r="AS8" i="22"/>
  <c r="AR8" i="22"/>
  <c r="AG8" i="22"/>
  <c r="AE8" i="22"/>
  <c r="G8" i="22"/>
  <c r="BG7" i="22"/>
  <c r="BE7" i="22"/>
  <c r="AY7" i="22"/>
  <c r="AW7" i="22"/>
  <c r="AV7" i="22"/>
  <c r="AU7" i="22"/>
  <c r="AT7" i="22"/>
  <c r="AS7" i="22"/>
  <c r="AR7" i="22"/>
  <c r="AG7" i="22"/>
  <c r="AE7" i="22"/>
  <c r="G7" i="22"/>
  <c r="BG6" i="22"/>
  <c r="BE6" i="22"/>
  <c r="AY6" i="22"/>
  <c r="AW6" i="22"/>
  <c r="AV6" i="22"/>
  <c r="AU6" i="22"/>
  <c r="AT6" i="22"/>
  <c r="AS6" i="22"/>
  <c r="AR6" i="22"/>
  <c r="AG6" i="22"/>
  <c r="AE6" i="22"/>
  <c r="G6" i="22"/>
  <c r="BG5" i="22"/>
  <c r="BE5" i="22"/>
  <c r="AY5" i="22"/>
  <c r="AW5" i="22"/>
  <c r="AV5" i="22"/>
  <c r="AU5" i="22"/>
  <c r="AT5" i="22"/>
  <c r="AS5" i="22"/>
  <c r="AR5" i="22"/>
  <c r="AG5" i="22"/>
  <c r="AE5" i="22"/>
  <c r="G5" i="22"/>
  <c r="BG4" i="22"/>
  <c r="BE4" i="22"/>
  <c r="AY4" i="22"/>
  <c r="AW4" i="22"/>
  <c r="AV4" i="22"/>
  <c r="AU4" i="22"/>
  <c r="AT4" i="22"/>
  <c r="AS4" i="22"/>
  <c r="AR4" i="22"/>
  <c r="AG4" i="22"/>
  <c r="AE4" i="22"/>
  <c r="G4" i="22"/>
  <c r="BG2" i="22"/>
  <c r="BE2" i="22"/>
  <c r="AY2" i="22"/>
  <c r="AW2" i="22"/>
  <c r="AV2" i="22"/>
  <c r="AU2" i="22"/>
  <c r="AT2" i="22"/>
  <c r="AS2" i="22"/>
  <c r="AR2" i="22"/>
  <c r="AM2" i="22"/>
  <c r="AG2" i="22" s="1"/>
  <c r="AE2" i="22"/>
  <c r="G2" i="22"/>
  <c r="G3" i="1"/>
  <c r="G4" i="1" s="1"/>
  <c r="J4" i="1" s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K15" i="1"/>
  <c r="Q15" i="1" s="1"/>
  <c r="K5" i="1"/>
  <c r="K4" i="1"/>
  <c r="J2" i="1"/>
  <c r="N59" i="3"/>
  <c r="O59" i="3"/>
  <c r="P59" i="3"/>
  <c r="N60" i="3"/>
  <c r="O60" i="3"/>
  <c r="P60" i="3"/>
  <c r="N61" i="3"/>
  <c r="O61" i="3"/>
  <c r="P61" i="3"/>
  <c r="N62" i="3"/>
  <c r="N63" i="3"/>
  <c r="O63" i="3"/>
  <c r="P63" i="3"/>
  <c r="N64" i="3"/>
  <c r="N65" i="3"/>
  <c r="N66" i="3"/>
  <c r="N67" i="3"/>
  <c r="O67" i="3"/>
  <c r="P67" i="3"/>
  <c r="N68" i="3"/>
  <c r="O68" i="3"/>
  <c r="P68" i="3"/>
  <c r="N69" i="3"/>
  <c r="O69" i="3"/>
  <c r="P69" i="3"/>
  <c r="N70" i="3"/>
  <c r="O70" i="3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K42" i="4"/>
  <c r="N140" i="4"/>
  <c r="N141" i="4"/>
  <c r="N142" i="4"/>
  <c r="N143" i="4"/>
  <c r="N144" i="4"/>
  <c r="N145" i="4"/>
  <c r="N139" i="4"/>
  <c r="T41" i="5" l="1"/>
  <c r="W40" i="5"/>
  <c r="AG34" i="22"/>
  <c r="U25" i="3"/>
  <c r="U75" i="9"/>
  <c r="K75" i="9"/>
  <c r="O75" i="9" s="1"/>
  <c r="Q76" i="9"/>
  <c r="AH75" i="9"/>
  <c r="N75" i="26"/>
  <c r="AA75" i="26"/>
  <c r="D75" i="26"/>
  <c r="H75" i="26" s="1"/>
  <c r="J76" i="26"/>
  <c r="R21" i="5"/>
  <c r="R46" i="5"/>
  <c r="R49" i="5"/>
  <c r="R60" i="5"/>
  <c r="S4" i="5"/>
  <c r="S27" i="5"/>
  <c r="S58" i="5"/>
  <c r="AB107" i="30"/>
  <c r="K108" i="30"/>
  <c r="E107" i="30"/>
  <c r="I107" i="30" s="1"/>
  <c r="O107" i="30"/>
  <c r="W75" i="10"/>
  <c r="AJ75" i="10"/>
  <c r="S76" i="10"/>
  <c r="M75" i="10"/>
  <c r="Q75" i="10" s="1"/>
  <c r="O76" i="29"/>
  <c r="AB76" i="29"/>
  <c r="K77" i="29"/>
  <c r="F76" i="29"/>
  <c r="I76" i="29" s="1"/>
  <c r="P26" i="5"/>
  <c r="R27" i="5"/>
  <c r="R52" i="5"/>
  <c r="R55" i="5"/>
  <c r="R75" i="5"/>
  <c r="S21" i="5"/>
  <c r="S40" i="5"/>
  <c r="V25" i="3"/>
  <c r="Q5" i="1"/>
  <c r="R5" i="1"/>
  <c r="P5" i="1"/>
  <c r="I5" i="1"/>
  <c r="P15" i="1"/>
  <c r="I15" i="1"/>
  <c r="R15" i="1"/>
  <c r="P2" i="1"/>
  <c r="Q4" i="1"/>
  <c r="P4" i="1"/>
  <c r="I4" i="1"/>
  <c r="R4" i="1"/>
  <c r="S11" i="5"/>
  <c r="R11" i="5"/>
  <c r="R5" i="5"/>
  <c r="S17" i="5"/>
  <c r="S50" i="5"/>
  <c r="P18" i="5"/>
  <c r="P66" i="5"/>
  <c r="P71" i="5"/>
  <c r="R19" i="5"/>
  <c r="R25" i="5"/>
  <c r="R40" i="5"/>
  <c r="R44" i="5"/>
  <c r="R48" i="5"/>
  <c r="R50" i="5"/>
  <c r="R53" i="5"/>
  <c r="R58" i="5"/>
  <c r="R61" i="5"/>
  <c r="R74" i="5"/>
  <c r="R78" i="5"/>
  <c r="S19" i="5"/>
  <c r="S42" i="5"/>
  <c r="S46" i="5"/>
  <c r="S55" i="5"/>
  <c r="S70" i="5"/>
  <c r="S75" i="5"/>
  <c r="V39" i="5"/>
  <c r="T43" i="5"/>
  <c r="V42" i="5"/>
  <c r="V52" i="5"/>
  <c r="X54" i="5"/>
  <c r="R42" i="5"/>
  <c r="S44" i="5"/>
  <c r="S78" i="5"/>
  <c r="V50" i="5"/>
  <c r="W50" i="5"/>
  <c r="R54" i="5"/>
  <c r="G5" i="1"/>
  <c r="J5" i="1" s="1"/>
  <c r="J3" i="1"/>
  <c r="K3" i="1"/>
  <c r="G24" i="17"/>
  <c r="M4" i="17"/>
  <c r="N4" i="17"/>
  <c r="O4" i="17"/>
  <c r="C15" i="1"/>
  <c r="C13" i="1"/>
  <c r="C9" i="1"/>
  <c r="C5" i="1"/>
  <c r="C3" i="1"/>
  <c r="F107" i="4"/>
  <c r="F108" i="4" s="1"/>
  <c r="F109" i="4" s="1"/>
  <c r="F110" i="4" s="1"/>
  <c r="F111" i="4" s="1"/>
  <c r="F112" i="4" s="1"/>
  <c r="F113" i="4" s="1"/>
  <c r="F114" i="4" s="1"/>
  <c r="F115" i="4" s="1"/>
  <c r="F116" i="4" s="1"/>
  <c r="F117" i="4" s="1"/>
  <c r="F118" i="4" s="1"/>
  <c r="F119" i="4" s="1"/>
  <c r="F120" i="4" s="1"/>
  <c r="F121" i="4" s="1"/>
  <c r="F122" i="4" s="1"/>
  <c r="F123" i="4" s="1"/>
  <c r="F124" i="4" s="1"/>
  <c r="F125" i="4" s="1"/>
  <c r="F126" i="4" s="1"/>
  <c r="F127" i="4" s="1"/>
  <c r="F128" i="4" s="1"/>
  <c r="F129" i="4" s="1"/>
  <c r="F130" i="4" s="1"/>
  <c r="F131" i="4" s="1"/>
  <c r="F132" i="4" s="1"/>
  <c r="F133" i="4" s="1"/>
  <c r="F134" i="4" s="1"/>
  <c r="F135" i="4" s="1"/>
  <c r="F136" i="4" s="1"/>
  <c r="F137" i="4" s="1"/>
  <c r="F83" i="4"/>
  <c r="F84" i="4" s="1"/>
  <c r="F85" i="4" s="1"/>
  <c r="F86" i="4" s="1"/>
  <c r="F87" i="4" s="1"/>
  <c r="F88" i="4" s="1"/>
  <c r="F89" i="4" s="1"/>
  <c r="F90" i="4" s="1"/>
  <c r="F91" i="4" s="1"/>
  <c r="F92" i="4" s="1"/>
  <c r="F93" i="4" s="1"/>
  <c r="F94" i="4" s="1"/>
  <c r="F95" i="4" s="1"/>
  <c r="F96" i="4" s="1"/>
  <c r="F75" i="4"/>
  <c r="F76" i="4" s="1"/>
  <c r="F77" i="4" s="1"/>
  <c r="F78" i="4" s="1"/>
  <c r="F79" i="4" s="1"/>
  <c r="F80" i="4" s="1"/>
  <c r="F81" i="4" s="1"/>
  <c r="F67" i="4"/>
  <c r="F68" i="4" s="1"/>
  <c r="F69" i="4" s="1"/>
  <c r="F70" i="4" s="1"/>
  <c r="F71" i="4" s="1"/>
  <c r="F72" i="4" s="1"/>
  <c r="F73" i="4" s="1"/>
  <c r="K109" i="30" l="1"/>
  <c r="O108" i="30"/>
  <c r="E108" i="30"/>
  <c r="I108" i="30" s="1"/>
  <c r="AB108" i="30"/>
  <c r="U76" i="9"/>
  <c r="K76" i="9"/>
  <c r="O76" i="9" s="1"/>
  <c r="AH76" i="9"/>
  <c r="Q77" i="9"/>
  <c r="O77" i="29"/>
  <c r="AB77" i="29"/>
  <c r="F77" i="29"/>
  <c r="I77" i="29" s="1"/>
  <c r="K78" i="29"/>
  <c r="W76" i="10"/>
  <c r="AJ76" i="10"/>
  <c r="M76" i="10"/>
  <c r="Q76" i="10" s="1"/>
  <c r="S77" i="10"/>
  <c r="N76" i="26"/>
  <c r="AA76" i="26"/>
  <c r="J77" i="26"/>
  <c r="D76" i="26"/>
  <c r="H76" i="26" s="1"/>
  <c r="G6" i="1"/>
  <c r="J6" i="1" s="1"/>
  <c r="I3" i="1"/>
  <c r="Q3" i="1"/>
  <c r="R3" i="1"/>
  <c r="P3" i="1"/>
  <c r="R4" i="4"/>
  <c r="R5" i="4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N5" i="17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O5" i="17"/>
  <c r="O6" i="17"/>
  <c r="O7" i="17"/>
  <c r="O8" i="17"/>
  <c r="O9" i="17"/>
  <c r="O10" i="17"/>
  <c r="O11" i="17"/>
  <c r="O12" i="17"/>
  <c r="O13" i="17"/>
  <c r="O14" i="17"/>
  <c r="O15" i="17"/>
  <c r="O16" i="17"/>
  <c r="O17" i="17"/>
  <c r="O18" i="17"/>
  <c r="O19" i="17"/>
  <c r="H24" i="17"/>
  <c r="I24" i="17"/>
  <c r="J24" i="17"/>
  <c r="K24" i="17"/>
  <c r="L24" i="17"/>
  <c r="V2" i="3"/>
  <c r="BD37" i="5"/>
  <c r="BC37" i="5"/>
  <c r="BD65" i="5"/>
  <c r="BD68" i="5"/>
  <c r="BD62" i="5"/>
  <c r="BD57" i="5"/>
  <c r="BD56" i="5"/>
  <c r="BD55" i="5"/>
  <c r="BD51" i="5"/>
  <c r="BD50" i="5"/>
  <c r="BD47" i="5"/>
  <c r="BD46" i="5"/>
  <c r="BD45" i="5"/>
  <c r="BD44" i="5"/>
  <c r="BD43" i="5"/>
  <c r="BD42" i="5"/>
  <c r="BD41" i="5"/>
  <c r="BD38" i="5"/>
  <c r="BD39" i="5"/>
  <c r="BC68" i="5"/>
  <c r="BB68" i="5"/>
  <c r="BC65" i="5"/>
  <c r="BB65" i="5"/>
  <c r="BC62" i="5"/>
  <c r="BB62" i="5"/>
  <c r="BB38" i="5"/>
  <c r="BC38" i="5"/>
  <c r="BB39" i="5"/>
  <c r="BC39" i="5"/>
  <c r="BB41" i="5"/>
  <c r="BC41" i="5"/>
  <c r="BB42" i="5"/>
  <c r="BC42" i="5"/>
  <c r="BB43" i="5"/>
  <c r="BC43" i="5"/>
  <c r="BB44" i="5"/>
  <c r="BC44" i="5"/>
  <c r="BB45" i="5"/>
  <c r="BC45" i="5"/>
  <c r="BB46" i="5"/>
  <c r="BC46" i="5"/>
  <c r="BB47" i="5"/>
  <c r="BC47" i="5"/>
  <c r="BB50" i="5"/>
  <c r="BC50" i="5"/>
  <c r="BB51" i="5"/>
  <c r="BC51" i="5"/>
  <c r="BB55" i="5"/>
  <c r="BC55" i="5"/>
  <c r="BB56" i="5"/>
  <c r="BC56" i="5"/>
  <c r="BB57" i="5"/>
  <c r="BC57" i="5"/>
  <c r="BB37" i="5"/>
  <c r="AP59" i="5"/>
  <c r="AP58" i="5"/>
  <c r="AP38" i="5"/>
  <c r="AP42" i="5"/>
  <c r="AP43" i="5"/>
  <c r="AP45" i="5"/>
  <c r="AP46" i="5"/>
  <c r="AP47" i="5"/>
  <c r="AP51" i="5"/>
  <c r="AP52" i="5"/>
  <c r="AP53" i="5"/>
  <c r="AP55" i="5"/>
  <c r="AP56" i="5"/>
  <c r="AP57" i="5"/>
  <c r="AP86" i="5"/>
  <c r="AP85" i="5"/>
  <c r="AP84" i="5"/>
  <c r="AP83" i="5"/>
  <c r="AP82" i="5"/>
  <c r="S2" i="20"/>
  <c r="S3" i="20"/>
  <c r="S4" i="20"/>
  <c r="S5" i="20"/>
  <c r="S6" i="20"/>
  <c r="S7" i="20"/>
  <c r="V2" i="20"/>
  <c r="V3" i="20"/>
  <c r="V4" i="20"/>
  <c r="V5" i="20"/>
  <c r="V6" i="20"/>
  <c r="V7" i="20"/>
  <c r="M2" i="20"/>
  <c r="U3" i="20"/>
  <c r="U4" i="20"/>
  <c r="U5" i="20"/>
  <c r="U6" i="20"/>
  <c r="U7" i="20"/>
  <c r="L2" i="20"/>
  <c r="U2" i="20"/>
  <c r="P3" i="20"/>
  <c r="P4" i="20"/>
  <c r="P5" i="20"/>
  <c r="P6" i="20"/>
  <c r="P7" i="20"/>
  <c r="P2" i="20"/>
  <c r="N3" i="20"/>
  <c r="R3" i="20" s="1"/>
  <c r="N4" i="20"/>
  <c r="R4" i="20" s="1"/>
  <c r="N5" i="20"/>
  <c r="R5" i="20" s="1"/>
  <c r="N6" i="20"/>
  <c r="R6" i="20" s="1"/>
  <c r="N7" i="20"/>
  <c r="R7" i="20" s="1"/>
  <c r="N2" i="20"/>
  <c r="R2" i="20" s="1"/>
  <c r="Q3" i="20"/>
  <c r="Q4" i="20"/>
  <c r="Q5" i="20"/>
  <c r="Q6" i="20"/>
  <c r="Q7" i="20"/>
  <c r="Q2" i="20"/>
  <c r="K3" i="20"/>
  <c r="K4" i="20"/>
  <c r="K5" i="20"/>
  <c r="K6" i="20"/>
  <c r="K7" i="20"/>
  <c r="K2" i="20"/>
  <c r="O3" i="20"/>
  <c r="O4" i="20"/>
  <c r="O5" i="20"/>
  <c r="O6" i="20"/>
  <c r="O7" i="20"/>
  <c r="O2" i="20"/>
  <c r="L3" i="20"/>
  <c r="L4" i="20"/>
  <c r="L5" i="20"/>
  <c r="L6" i="20"/>
  <c r="L7" i="20"/>
  <c r="M3" i="20"/>
  <c r="M4" i="20"/>
  <c r="M5" i="20"/>
  <c r="M6" i="20"/>
  <c r="M7" i="20"/>
  <c r="AP41" i="5"/>
  <c r="AP40" i="5"/>
  <c r="AP44" i="5"/>
  <c r="AP49" i="5"/>
  <c r="AF82" i="5"/>
  <c r="AF83" i="5"/>
  <c r="AF84" i="5"/>
  <c r="AF85" i="5"/>
  <c r="AF86" i="5"/>
  <c r="G84" i="5"/>
  <c r="G81" i="5"/>
  <c r="G82" i="5"/>
  <c r="G85" i="5"/>
  <c r="G86" i="5"/>
  <c r="AD3" i="3"/>
  <c r="AD4" i="3"/>
  <c r="AD5" i="3"/>
  <c r="AD10" i="3"/>
  <c r="AD18" i="3"/>
  <c r="AD34" i="3"/>
  <c r="AD35" i="3"/>
  <c r="AD51" i="3"/>
  <c r="AV38" i="5"/>
  <c r="AV39" i="5"/>
  <c r="AV40" i="5"/>
  <c r="AV41" i="5"/>
  <c r="AV42" i="5"/>
  <c r="AV43" i="5"/>
  <c r="AV44" i="5"/>
  <c r="AV45" i="5"/>
  <c r="AV46" i="5"/>
  <c r="AV47" i="5"/>
  <c r="AV48" i="5"/>
  <c r="AV49" i="5"/>
  <c r="AV50" i="5"/>
  <c r="AV51" i="5"/>
  <c r="AV52" i="5"/>
  <c r="AV53" i="5"/>
  <c r="AV55" i="5"/>
  <c r="AV56" i="5"/>
  <c r="AV57" i="5"/>
  <c r="AV58" i="5"/>
  <c r="AV59" i="5"/>
  <c r="AV60" i="5"/>
  <c r="AV61" i="5"/>
  <c r="AV62" i="5"/>
  <c r="AV63" i="5"/>
  <c r="AV64" i="5"/>
  <c r="AV65" i="5"/>
  <c r="AV66" i="5"/>
  <c r="AV67" i="5"/>
  <c r="AV68" i="5"/>
  <c r="AV69" i="5"/>
  <c r="AV70" i="5"/>
  <c r="AV71" i="5"/>
  <c r="AV72" i="5"/>
  <c r="AV73" i="5"/>
  <c r="AV74" i="5"/>
  <c r="AV75" i="5"/>
  <c r="AV76" i="5"/>
  <c r="AV77" i="5"/>
  <c r="AV78" i="5"/>
  <c r="AV79" i="5"/>
  <c r="AV37" i="5"/>
  <c r="AT5" i="5"/>
  <c r="AU5" i="5"/>
  <c r="AT6" i="5"/>
  <c r="AU6" i="5"/>
  <c r="AT7" i="5"/>
  <c r="AU7" i="5"/>
  <c r="AT8" i="5"/>
  <c r="AU8" i="5"/>
  <c r="AT9" i="5"/>
  <c r="AU9" i="5"/>
  <c r="AT10" i="5"/>
  <c r="AU10" i="5"/>
  <c r="AT11" i="5"/>
  <c r="AU11" i="5"/>
  <c r="AT12" i="5"/>
  <c r="AU12" i="5"/>
  <c r="AT13" i="5"/>
  <c r="AU13" i="5"/>
  <c r="AT14" i="5"/>
  <c r="AU14" i="5"/>
  <c r="AT15" i="5"/>
  <c r="AU15" i="5"/>
  <c r="AT16" i="5"/>
  <c r="AU16" i="5"/>
  <c r="AT17" i="5"/>
  <c r="AU17" i="5"/>
  <c r="AT18" i="5"/>
  <c r="AU18" i="5"/>
  <c r="AT19" i="5"/>
  <c r="AU19" i="5"/>
  <c r="AT20" i="5"/>
  <c r="AU20" i="5"/>
  <c r="F2" i="19"/>
  <c r="AF5" i="5"/>
  <c r="AF6" i="5"/>
  <c r="AF7" i="5"/>
  <c r="AF8" i="5"/>
  <c r="AF9" i="5"/>
  <c r="AF10" i="5"/>
  <c r="AF11" i="5"/>
  <c r="AF12" i="5"/>
  <c r="AF13" i="5"/>
  <c r="AF14" i="5"/>
  <c r="AF16" i="5"/>
  <c r="AF17" i="5"/>
  <c r="AF18" i="5"/>
  <c r="AF19" i="5"/>
  <c r="AF20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72" i="5"/>
  <c r="AB73" i="5"/>
  <c r="AB74" i="5"/>
  <c r="AB75" i="5"/>
  <c r="AB76" i="5"/>
  <c r="AB77" i="5"/>
  <c r="AB78" i="5"/>
  <c r="AB79" i="5"/>
  <c r="AB38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5" i="5"/>
  <c r="AB56" i="5"/>
  <c r="AB57" i="5"/>
  <c r="AB58" i="5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6" i="5"/>
  <c r="AB27" i="5"/>
  <c r="AB28" i="5"/>
  <c r="AB29" i="5"/>
  <c r="AB30" i="5"/>
  <c r="AB31" i="5"/>
  <c r="AB32" i="5"/>
  <c r="AB33" i="5"/>
  <c r="AB34" i="5"/>
  <c r="AB4" i="5"/>
  <c r="P39" i="5"/>
  <c r="P37" i="5"/>
  <c r="P6" i="5"/>
  <c r="P7" i="5" s="1"/>
  <c r="P8" i="5" s="1"/>
  <c r="P9" i="5" s="1"/>
  <c r="P10" i="5" s="1"/>
  <c r="I45" i="5"/>
  <c r="K45" i="5"/>
  <c r="M45" i="5"/>
  <c r="I46" i="5"/>
  <c r="K46" i="5"/>
  <c r="M46" i="5"/>
  <c r="G46" i="5"/>
  <c r="G45" i="5"/>
  <c r="K37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4" i="5"/>
  <c r="I37" i="5"/>
  <c r="X37" i="5" s="1"/>
  <c r="I38" i="5"/>
  <c r="K38" i="5"/>
  <c r="M38" i="5"/>
  <c r="I39" i="5"/>
  <c r="X39" i="5" s="1"/>
  <c r="J39" i="5"/>
  <c r="Y39" i="5" s="1"/>
  <c r="K39" i="5"/>
  <c r="I40" i="5"/>
  <c r="J40" i="5"/>
  <c r="Y40" i="5" s="1"/>
  <c r="K40" i="5"/>
  <c r="I41" i="5"/>
  <c r="J41" i="5"/>
  <c r="Y41" i="5" s="1"/>
  <c r="K41" i="5"/>
  <c r="I42" i="5"/>
  <c r="J42" i="5"/>
  <c r="Y42" i="5" s="1"/>
  <c r="K42" i="5"/>
  <c r="I43" i="5"/>
  <c r="J43" i="5"/>
  <c r="Y43" i="5" s="1"/>
  <c r="K43" i="5"/>
  <c r="I44" i="5"/>
  <c r="K44" i="5"/>
  <c r="M44" i="5"/>
  <c r="I47" i="5"/>
  <c r="K47" i="5"/>
  <c r="M47" i="5"/>
  <c r="I48" i="5"/>
  <c r="K48" i="5"/>
  <c r="M48" i="5"/>
  <c r="I49" i="5"/>
  <c r="K49" i="5"/>
  <c r="M49" i="5"/>
  <c r="I50" i="5"/>
  <c r="X50" i="5" s="1"/>
  <c r="J50" i="5"/>
  <c r="Y50" i="5" s="1"/>
  <c r="K50" i="5"/>
  <c r="I51" i="5"/>
  <c r="X51" i="5" s="1"/>
  <c r="J51" i="5"/>
  <c r="Y51" i="5" s="1"/>
  <c r="K51" i="5"/>
  <c r="I52" i="5"/>
  <c r="J52" i="5"/>
  <c r="K52" i="5"/>
  <c r="I53" i="5"/>
  <c r="K53" i="5"/>
  <c r="M53" i="5"/>
  <c r="I55" i="5"/>
  <c r="K55" i="5"/>
  <c r="I56" i="5"/>
  <c r="K56" i="5"/>
  <c r="I57" i="5"/>
  <c r="X57" i="5" s="1"/>
  <c r="K57" i="5"/>
  <c r="I58" i="5"/>
  <c r="X58" i="5" s="1"/>
  <c r="K58" i="5"/>
  <c r="I59" i="5"/>
  <c r="K59" i="5"/>
  <c r="I60" i="5"/>
  <c r="K60" i="5"/>
  <c r="M60" i="5"/>
  <c r="I61" i="5"/>
  <c r="K61" i="5"/>
  <c r="M61" i="5"/>
  <c r="I62" i="5"/>
  <c r="K62" i="5"/>
  <c r="M62" i="5"/>
  <c r="I63" i="5"/>
  <c r="K63" i="5"/>
  <c r="M63" i="5"/>
  <c r="I64" i="5"/>
  <c r="K64" i="5"/>
  <c r="M64" i="5"/>
  <c r="I65" i="5"/>
  <c r="K65" i="5"/>
  <c r="M65" i="5"/>
  <c r="I66" i="5"/>
  <c r="K66" i="5"/>
  <c r="M66" i="5"/>
  <c r="I67" i="5"/>
  <c r="K67" i="5"/>
  <c r="M67" i="5"/>
  <c r="I68" i="5"/>
  <c r="K68" i="5"/>
  <c r="M68" i="5"/>
  <c r="I69" i="5"/>
  <c r="K69" i="5"/>
  <c r="M69" i="5"/>
  <c r="I70" i="5"/>
  <c r="K70" i="5"/>
  <c r="M70" i="5"/>
  <c r="I71" i="5"/>
  <c r="K71" i="5"/>
  <c r="M71" i="5"/>
  <c r="I72" i="5"/>
  <c r="K72" i="5"/>
  <c r="M72" i="5"/>
  <c r="I73" i="5"/>
  <c r="K73" i="5"/>
  <c r="M73" i="5"/>
  <c r="I74" i="5"/>
  <c r="K74" i="5"/>
  <c r="M74" i="5"/>
  <c r="I75" i="5"/>
  <c r="K75" i="5"/>
  <c r="M75" i="5"/>
  <c r="I76" i="5"/>
  <c r="K76" i="5"/>
  <c r="M76" i="5"/>
  <c r="I77" i="5"/>
  <c r="K77" i="5"/>
  <c r="M77" i="5"/>
  <c r="I78" i="5"/>
  <c r="K78" i="5"/>
  <c r="M78" i="5"/>
  <c r="I79" i="5"/>
  <c r="K79" i="5"/>
  <c r="M79" i="5"/>
  <c r="I14" i="5"/>
  <c r="J14" i="5"/>
  <c r="K14" i="5"/>
  <c r="M14" i="5"/>
  <c r="N14" i="5"/>
  <c r="I15" i="5"/>
  <c r="J15" i="5"/>
  <c r="K15" i="5"/>
  <c r="M15" i="5"/>
  <c r="N15" i="5"/>
  <c r="I16" i="5"/>
  <c r="J16" i="5"/>
  <c r="K16" i="5"/>
  <c r="M16" i="5"/>
  <c r="N16" i="5"/>
  <c r="I17" i="5"/>
  <c r="J17" i="5"/>
  <c r="K17" i="5"/>
  <c r="M17" i="5"/>
  <c r="N17" i="5"/>
  <c r="I18" i="5"/>
  <c r="J18" i="5"/>
  <c r="K18" i="5"/>
  <c r="M18" i="5"/>
  <c r="N18" i="5"/>
  <c r="I19" i="5"/>
  <c r="J19" i="5"/>
  <c r="K19" i="5"/>
  <c r="M19" i="5"/>
  <c r="N19" i="5"/>
  <c r="I20" i="5"/>
  <c r="J20" i="5"/>
  <c r="K20" i="5"/>
  <c r="M20" i="5"/>
  <c r="N20" i="5"/>
  <c r="I21" i="5"/>
  <c r="J21" i="5"/>
  <c r="K21" i="5"/>
  <c r="M21" i="5"/>
  <c r="I22" i="5"/>
  <c r="J22" i="5"/>
  <c r="K22" i="5"/>
  <c r="M22" i="5"/>
  <c r="I23" i="5"/>
  <c r="J23" i="5"/>
  <c r="K23" i="5"/>
  <c r="M23" i="5"/>
  <c r="I24" i="5"/>
  <c r="J24" i="5"/>
  <c r="K24" i="5"/>
  <c r="M24" i="5"/>
  <c r="I25" i="5"/>
  <c r="J25" i="5"/>
  <c r="K25" i="5"/>
  <c r="M25" i="5"/>
  <c r="I26" i="5"/>
  <c r="J26" i="5"/>
  <c r="K26" i="5"/>
  <c r="M26" i="5"/>
  <c r="I27" i="5"/>
  <c r="J27" i="5"/>
  <c r="K27" i="5"/>
  <c r="M27" i="5"/>
  <c r="I28" i="5"/>
  <c r="J28" i="5"/>
  <c r="K28" i="5"/>
  <c r="M28" i="5"/>
  <c r="I29" i="5"/>
  <c r="J29" i="5"/>
  <c r="K29" i="5"/>
  <c r="M29" i="5"/>
  <c r="I30" i="5"/>
  <c r="J30" i="5"/>
  <c r="K30" i="5"/>
  <c r="M30" i="5"/>
  <c r="I31" i="5"/>
  <c r="J31" i="5"/>
  <c r="K31" i="5"/>
  <c r="M31" i="5"/>
  <c r="I32" i="5"/>
  <c r="J32" i="5"/>
  <c r="K32" i="5"/>
  <c r="M32" i="5"/>
  <c r="I33" i="5"/>
  <c r="J33" i="5"/>
  <c r="K33" i="5"/>
  <c r="M33" i="5"/>
  <c r="I34" i="5"/>
  <c r="J34" i="5"/>
  <c r="K34" i="5"/>
  <c r="M34" i="5"/>
  <c r="I4" i="5"/>
  <c r="X4" i="5" s="1"/>
  <c r="J4" i="5"/>
  <c r="Y4" i="5" s="1"/>
  <c r="K4" i="5"/>
  <c r="M4" i="5"/>
  <c r="N4" i="5"/>
  <c r="I5" i="5"/>
  <c r="J5" i="5"/>
  <c r="Y5" i="5" s="1"/>
  <c r="K5" i="5"/>
  <c r="M5" i="5"/>
  <c r="N5" i="5"/>
  <c r="I6" i="5"/>
  <c r="J6" i="5"/>
  <c r="Y6" i="5" s="1"/>
  <c r="K6" i="5"/>
  <c r="M6" i="5"/>
  <c r="N6" i="5"/>
  <c r="J7" i="5"/>
  <c r="K7" i="5"/>
  <c r="M7" i="5"/>
  <c r="N7" i="5"/>
  <c r="I8" i="5"/>
  <c r="J8" i="5"/>
  <c r="K8" i="5"/>
  <c r="M8" i="5"/>
  <c r="N8" i="5"/>
  <c r="I9" i="5"/>
  <c r="J9" i="5"/>
  <c r="K9" i="5"/>
  <c r="M9" i="5"/>
  <c r="N9" i="5"/>
  <c r="I10" i="5"/>
  <c r="J10" i="5"/>
  <c r="K10" i="5"/>
  <c r="M10" i="5"/>
  <c r="N10" i="5"/>
  <c r="I11" i="5"/>
  <c r="J11" i="5"/>
  <c r="K11" i="5"/>
  <c r="M11" i="5"/>
  <c r="N11" i="5"/>
  <c r="I12" i="5"/>
  <c r="J12" i="5"/>
  <c r="K12" i="5"/>
  <c r="M12" i="5"/>
  <c r="N12" i="5"/>
  <c r="I13" i="5"/>
  <c r="N13" i="5"/>
  <c r="M13" i="5"/>
  <c r="K13" i="5"/>
  <c r="J13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7" i="5"/>
  <c r="G48" i="5"/>
  <c r="G49" i="5"/>
  <c r="G50" i="5"/>
  <c r="G51" i="5"/>
  <c r="G52" i="5"/>
  <c r="G53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3" i="5"/>
  <c r="G4" i="5"/>
  <c r="P2" i="3"/>
  <c r="P3" i="3"/>
  <c r="P4" i="3"/>
  <c r="P5" i="3"/>
  <c r="P6" i="3"/>
  <c r="P10" i="3"/>
  <c r="P14" i="3"/>
  <c r="P15" i="3"/>
  <c r="P22" i="3"/>
  <c r="P26" i="3"/>
  <c r="P27" i="3"/>
  <c r="P30" i="3"/>
  <c r="P31" i="3"/>
  <c r="P32" i="3"/>
  <c r="P33" i="3"/>
  <c r="P34" i="3"/>
  <c r="P35" i="3"/>
  <c r="P46" i="3"/>
  <c r="P51" i="3"/>
  <c r="O3" i="3"/>
  <c r="O4" i="3"/>
  <c r="O5" i="3"/>
  <c r="O6" i="3"/>
  <c r="O10" i="3"/>
  <c r="O14" i="3"/>
  <c r="O15" i="3"/>
  <c r="O22" i="3"/>
  <c r="O26" i="3"/>
  <c r="O27" i="3"/>
  <c r="O30" i="3"/>
  <c r="O31" i="3"/>
  <c r="O32" i="3"/>
  <c r="O33" i="3"/>
  <c r="O34" i="3"/>
  <c r="O35" i="3"/>
  <c r="O46" i="3"/>
  <c r="O51" i="3"/>
  <c r="O2" i="3"/>
  <c r="AE5" i="3"/>
  <c r="AF5" i="3"/>
  <c r="AE6" i="3"/>
  <c r="AG6" i="3"/>
  <c r="AF6" i="3" s="1"/>
  <c r="AE7" i="3"/>
  <c r="AG7" i="3"/>
  <c r="AF7" i="3" s="1"/>
  <c r="AE8" i="3"/>
  <c r="AF8" i="3"/>
  <c r="AE9" i="3"/>
  <c r="AG9" i="3"/>
  <c r="AF9" i="3" s="1"/>
  <c r="AE10" i="3"/>
  <c r="AG10" i="3"/>
  <c r="AF10" i="3" s="1"/>
  <c r="AE11" i="3"/>
  <c r="AF11" i="3"/>
  <c r="AE12" i="3"/>
  <c r="AG12" i="3"/>
  <c r="AF12" i="3" s="1"/>
  <c r="AE13" i="3"/>
  <c r="AG13" i="3"/>
  <c r="AF13" i="3" s="1"/>
  <c r="AE14" i="3"/>
  <c r="AF14" i="3"/>
  <c r="AE15" i="3"/>
  <c r="AG15" i="3"/>
  <c r="AF15" i="3" s="1"/>
  <c r="AE16" i="3"/>
  <c r="AE17" i="3"/>
  <c r="AF17" i="3"/>
  <c r="AE18" i="3"/>
  <c r="AG18" i="3"/>
  <c r="AF18" i="3" s="1"/>
  <c r="AE19" i="3"/>
  <c r="AE20" i="3"/>
  <c r="AF20" i="3"/>
  <c r="AE21" i="3"/>
  <c r="AG21" i="3"/>
  <c r="AF21" i="3" s="1"/>
  <c r="AE22" i="3"/>
  <c r="AE23" i="3"/>
  <c r="AF23" i="3"/>
  <c r="AE24" i="3"/>
  <c r="AG24" i="3"/>
  <c r="AF24" i="3" s="1"/>
  <c r="AE25" i="3"/>
  <c r="AG25" i="3"/>
  <c r="AF25" i="3" s="1"/>
  <c r="AE26" i="3"/>
  <c r="AF26" i="3"/>
  <c r="AE27" i="3"/>
  <c r="AG27" i="3"/>
  <c r="AF27" i="3" s="1"/>
  <c r="AE28" i="3"/>
  <c r="AE29" i="3"/>
  <c r="AF29" i="3"/>
  <c r="AE30" i="3"/>
  <c r="AG30" i="3"/>
  <c r="AF30" i="3" s="1"/>
  <c r="AE31" i="3"/>
  <c r="AE32" i="3"/>
  <c r="AF32" i="3"/>
  <c r="AE33" i="3"/>
  <c r="AG33" i="3"/>
  <c r="AF33" i="3" s="1"/>
  <c r="AE34" i="3"/>
  <c r="AG34" i="3"/>
  <c r="AF34" i="3" s="1"/>
  <c r="AE35" i="3"/>
  <c r="AF35" i="3"/>
  <c r="AE36" i="3"/>
  <c r="AG36" i="3"/>
  <c r="AF36" i="3" s="1"/>
  <c r="AE37" i="3"/>
  <c r="AG37" i="3"/>
  <c r="AF37" i="3" s="1"/>
  <c r="AE40" i="3"/>
  <c r="AF40" i="3"/>
  <c r="AE41" i="3"/>
  <c r="AG41" i="3"/>
  <c r="AF41" i="3" s="1"/>
  <c r="AE42" i="3"/>
  <c r="AG42" i="3"/>
  <c r="AF42" i="3" s="1"/>
  <c r="AE43" i="3"/>
  <c r="AF43" i="3"/>
  <c r="AE46" i="3"/>
  <c r="AG46" i="3"/>
  <c r="AF46" i="3" s="1"/>
  <c r="AE47" i="3"/>
  <c r="AG47" i="3"/>
  <c r="AF47" i="3" s="1"/>
  <c r="AE48" i="3"/>
  <c r="AF48" i="3"/>
  <c r="AE50" i="3"/>
  <c r="AG50" i="3"/>
  <c r="AF50" i="3" s="1"/>
  <c r="AE51" i="3"/>
  <c r="AG51" i="3"/>
  <c r="AF51" i="3" s="1"/>
  <c r="AE52" i="3"/>
  <c r="AF52" i="3"/>
  <c r="AE53" i="3"/>
  <c r="AG53" i="3"/>
  <c r="AF53" i="3" s="1"/>
  <c r="AE54" i="3"/>
  <c r="AG54" i="3"/>
  <c r="AF54" i="3" s="1"/>
  <c r="AE55" i="3"/>
  <c r="AF55" i="3"/>
  <c r="AE56" i="3"/>
  <c r="AG56" i="3"/>
  <c r="AF56" i="3" s="1"/>
  <c r="AE57" i="3"/>
  <c r="AE58" i="3"/>
  <c r="AF58" i="3"/>
  <c r="AE4" i="3"/>
  <c r="AG4" i="3"/>
  <c r="AF4" i="3" s="1"/>
  <c r="AE3" i="3"/>
  <c r="AG19" i="3" l="1"/>
  <c r="AF19" i="3" s="1"/>
  <c r="G7" i="1"/>
  <c r="J7" i="1" s="1"/>
  <c r="N77" i="26"/>
  <c r="AA77" i="26"/>
  <c r="D77" i="26"/>
  <c r="H77" i="26" s="1"/>
  <c r="J78" i="26"/>
  <c r="AB109" i="30"/>
  <c r="E109" i="30"/>
  <c r="I109" i="30" s="1"/>
  <c r="K110" i="30"/>
  <c r="O109" i="30"/>
  <c r="W77" i="10"/>
  <c r="AJ77" i="10"/>
  <c r="M77" i="10"/>
  <c r="Q77" i="10" s="1"/>
  <c r="S78" i="10"/>
  <c r="F78" i="29"/>
  <c r="I78" i="29" s="1"/>
  <c r="O78" i="29"/>
  <c r="AB78" i="29"/>
  <c r="K79" i="29"/>
  <c r="U77" i="9"/>
  <c r="K77" i="9"/>
  <c r="O77" i="9" s="1"/>
  <c r="Q78" i="9"/>
  <c r="AH77" i="9"/>
  <c r="G8" i="1"/>
  <c r="J8" i="1" s="1"/>
  <c r="S39" i="5"/>
  <c r="R39" i="5"/>
  <c r="S37" i="5"/>
  <c r="R37" i="5"/>
  <c r="P38" i="5"/>
  <c r="X79" i="5"/>
  <c r="AG57" i="3"/>
  <c r="AF57" i="3" s="1"/>
  <c r="M24" i="17"/>
  <c r="X56" i="5"/>
  <c r="X47" i="5"/>
  <c r="X43" i="5"/>
  <c r="X38" i="5"/>
  <c r="AP48" i="5"/>
  <c r="N24" i="17"/>
  <c r="O24" i="17"/>
  <c r="AP50" i="5"/>
  <c r="X48" i="5"/>
  <c r="X42" i="5"/>
  <c r="X41" i="5"/>
  <c r="X44" i="5"/>
  <c r="X6" i="5"/>
  <c r="X5" i="5"/>
  <c r="X46" i="5"/>
  <c r="X55" i="5"/>
  <c r="X40" i="5"/>
  <c r="X45" i="5"/>
  <c r="X49" i="5"/>
  <c r="X53" i="5"/>
  <c r="X52" i="5"/>
  <c r="X9" i="5"/>
  <c r="Y8" i="5"/>
  <c r="X8" i="5"/>
  <c r="X7" i="5"/>
  <c r="Y7" i="5"/>
  <c r="AF3" i="3"/>
  <c r="AG28" i="3"/>
  <c r="AF28" i="3" s="1"/>
  <c r="AG22" i="3"/>
  <c r="AF22" i="3" s="1"/>
  <c r="AG16" i="3"/>
  <c r="AF16" i="3" s="1"/>
  <c r="AG31" i="3"/>
  <c r="AF31" i="3" s="1"/>
  <c r="G9" i="1" l="1"/>
  <c r="J9" i="1" s="1"/>
  <c r="U78" i="9"/>
  <c r="K78" i="9"/>
  <c r="O78" i="9" s="1"/>
  <c r="Q79" i="9"/>
  <c r="AH78" i="9"/>
  <c r="K111" i="30"/>
  <c r="E110" i="30"/>
  <c r="I110" i="30" s="1"/>
  <c r="O110" i="30"/>
  <c r="AB110" i="30"/>
  <c r="K80" i="29"/>
  <c r="O79" i="29"/>
  <c r="F79" i="29"/>
  <c r="I79" i="29" s="1"/>
  <c r="AB79" i="29"/>
  <c r="M78" i="10"/>
  <c r="Q78" i="10" s="1"/>
  <c r="W78" i="10"/>
  <c r="AJ78" i="10"/>
  <c r="S79" i="10"/>
  <c r="D78" i="26"/>
  <c r="H78" i="26" s="1"/>
  <c r="N78" i="26"/>
  <c r="AA78" i="26"/>
  <c r="J79" i="26"/>
  <c r="G10" i="1"/>
  <c r="J10" i="1" s="1"/>
  <c r="X59" i="5"/>
  <c r="X70" i="5"/>
  <c r="Y9" i="5"/>
  <c r="G11" i="1" l="1"/>
  <c r="O80" i="29"/>
  <c r="AB80" i="29"/>
  <c r="K81" i="29"/>
  <c r="F80" i="29"/>
  <c r="I80" i="29" s="1"/>
  <c r="AB111" i="30"/>
  <c r="K112" i="30"/>
  <c r="E111" i="30"/>
  <c r="I111" i="30" s="1"/>
  <c r="O111" i="30"/>
  <c r="U79" i="9"/>
  <c r="L86" i="9"/>
  <c r="L79" i="9"/>
  <c r="AH79" i="9"/>
  <c r="K79" i="9"/>
  <c r="Q80" i="9"/>
  <c r="D79" i="26"/>
  <c r="H79" i="26" s="1"/>
  <c r="N79" i="26"/>
  <c r="AA79" i="26"/>
  <c r="J80" i="26"/>
  <c r="S80" i="10"/>
  <c r="W79" i="10"/>
  <c r="N86" i="10"/>
  <c r="N79" i="10"/>
  <c r="AJ79" i="10"/>
  <c r="M79" i="10"/>
  <c r="G12" i="1"/>
  <c r="J11" i="1"/>
  <c r="X60" i="5"/>
  <c r="X71" i="5"/>
  <c r="X10" i="5"/>
  <c r="Y10" i="5"/>
  <c r="N87" i="10" l="1"/>
  <c r="R86" i="10"/>
  <c r="M80" i="10"/>
  <c r="W80" i="10"/>
  <c r="AJ80" i="10"/>
  <c r="S81" i="10"/>
  <c r="L80" i="9"/>
  <c r="O79" i="9"/>
  <c r="P79" i="9"/>
  <c r="O81" i="29"/>
  <c r="AB81" i="29"/>
  <c r="F81" i="29"/>
  <c r="I81" i="29" s="1"/>
  <c r="K82" i="29"/>
  <c r="N80" i="10"/>
  <c r="R79" i="10"/>
  <c r="Q79" i="10"/>
  <c r="J81" i="26"/>
  <c r="N80" i="26"/>
  <c r="AA80" i="26"/>
  <c r="D80" i="26"/>
  <c r="H80" i="26" s="1"/>
  <c r="Q81" i="9"/>
  <c r="U80" i="9"/>
  <c r="K80" i="9"/>
  <c r="AH80" i="9"/>
  <c r="L87" i="9"/>
  <c r="P86" i="9"/>
  <c r="K113" i="30"/>
  <c r="AB112" i="30"/>
  <c r="O112" i="30"/>
  <c r="E112" i="30"/>
  <c r="I112" i="30" s="1"/>
  <c r="J29" i="1"/>
  <c r="G13" i="1"/>
  <c r="J12" i="1"/>
  <c r="P62" i="5"/>
  <c r="P63" i="5" s="1"/>
  <c r="P64" i="5" s="1"/>
  <c r="P65" i="5" s="1"/>
  <c r="X61" i="5"/>
  <c r="X11" i="5"/>
  <c r="Y11" i="5"/>
  <c r="AB113" i="30" l="1"/>
  <c r="K114" i="30"/>
  <c r="E113" i="30"/>
  <c r="I113" i="30" s="1"/>
  <c r="O113" i="30"/>
  <c r="N81" i="10"/>
  <c r="Q80" i="10"/>
  <c r="R80" i="10"/>
  <c r="S82" i="10"/>
  <c r="W81" i="10"/>
  <c r="AJ81" i="10"/>
  <c r="M81" i="10"/>
  <c r="N88" i="10"/>
  <c r="R87" i="10"/>
  <c r="L88" i="9"/>
  <c r="P87" i="9"/>
  <c r="U81" i="9"/>
  <c r="K81" i="9"/>
  <c r="AH81" i="9"/>
  <c r="Q82" i="9"/>
  <c r="N81" i="26"/>
  <c r="AA81" i="26"/>
  <c r="J82" i="26"/>
  <c r="D81" i="26"/>
  <c r="H81" i="26" s="1"/>
  <c r="O82" i="29"/>
  <c r="AB82" i="29"/>
  <c r="K83" i="29"/>
  <c r="F82" i="29"/>
  <c r="I82" i="29" s="1"/>
  <c r="L81" i="9"/>
  <c r="O80" i="9"/>
  <c r="P80" i="9"/>
  <c r="G14" i="1"/>
  <c r="J14" i="1" s="1"/>
  <c r="J13" i="1"/>
  <c r="P72" i="5"/>
  <c r="X72" i="5" s="1"/>
  <c r="P73" i="5"/>
  <c r="X73" i="5" s="1"/>
  <c r="X62" i="5"/>
  <c r="X12" i="5"/>
  <c r="Y12" i="5"/>
  <c r="U82" i="9" l="1"/>
  <c r="K82" i="9"/>
  <c r="Q83" i="9"/>
  <c r="AH82" i="9"/>
  <c r="L89" i="9"/>
  <c r="P88" i="9"/>
  <c r="N82" i="10"/>
  <c r="Q81" i="10"/>
  <c r="R81" i="10"/>
  <c r="L82" i="9"/>
  <c r="O81" i="9"/>
  <c r="P81" i="9"/>
  <c r="O83" i="29"/>
  <c r="AB83" i="29"/>
  <c r="F83" i="29"/>
  <c r="I83" i="29" s="1"/>
  <c r="K84" i="29"/>
  <c r="N82" i="26"/>
  <c r="AA82" i="26"/>
  <c r="J83" i="26"/>
  <c r="D82" i="26"/>
  <c r="H82" i="26" s="1"/>
  <c r="N89" i="10"/>
  <c r="R88" i="10"/>
  <c r="M82" i="10"/>
  <c r="W82" i="10"/>
  <c r="AJ82" i="10"/>
  <c r="S83" i="10"/>
  <c r="O114" i="30"/>
  <c r="E114" i="30"/>
  <c r="I114" i="30" s="1"/>
  <c r="K115" i="30"/>
  <c r="AB114" i="30"/>
  <c r="G15" i="1"/>
  <c r="J15" i="1" s="1"/>
  <c r="X63" i="5"/>
  <c r="X74" i="5"/>
  <c r="Y13" i="5"/>
  <c r="X13" i="5"/>
  <c r="E115" i="30" l="1"/>
  <c r="I115" i="30" s="1"/>
  <c r="O115" i="30"/>
  <c r="AB115" i="30"/>
  <c r="K116" i="30"/>
  <c r="O84" i="29"/>
  <c r="AB84" i="29"/>
  <c r="F84" i="29"/>
  <c r="I84" i="29" s="1"/>
  <c r="K85" i="29"/>
  <c r="L83" i="9"/>
  <c r="P82" i="9"/>
  <c r="O82" i="9"/>
  <c r="L90" i="9"/>
  <c r="P89" i="9"/>
  <c r="U83" i="9"/>
  <c r="K83" i="9"/>
  <c r="AH83" i="9"/>
  <c r="Q84" i="9"/>
  <c r="W83" i="10"/>
  <c r="AJ83" i="10"/>
  <c r="S84" i="10"/>
  <c r="M83" i="10"/>
  <c r="N90" i="10"/>
  <c r="R89" i="10"/>
  <c r="N83" i="26"/>
  <c r="AA83" i="26"/>
  <c r="D83" i="26"/>
  <c r="H83" i="26" s="1"/>
  <c r="J84" i="26"/>
  <c r="N83" i="10"/>
  <c r="Q82" i="10"/>
  <c r="R82" i="10"/>
  <c r="X75" i="5"/>
  <c r="X64" i="5"/>
  <c r="X14" i="5"/>
  <c r="Y14" i="5"/>
  <c r="N91" i="10" l="1"/>
  <c r="R90" i="10"/>
  <c r="W84" i="10"/>
  <c r="AJ84" i="10"/>
  <c r="M84" i="10"/>
  <c r="S85" i="10"/>
  <c r="L84" i="9"/>
  <c r="P83" i="9"/>
  <c r="O83" i="9"/>
  <c r="N84" i="26"/>
  <c r="AA84" i="26"/>
  <c r="D84" i="26"/>
  <c r="H84" i="26" s="1"/>
  <c r="J85" i="26"/>
  <c r="N84" i="10"/>
  <c r="R83" i="10"/>
  <c r="Q83" i="10"/>
  <c r="U84" i="9"/>
  <c r="K84" i="9"/>
  <c r="Q85" i="9"/>
  <c r="AH84" i="9"/>
  <c r="L91" i="9"/>
  <c r="P90" i="9"/>
  <c r="O85" i="29"/>
  <c r="AB85" i="29"/>
  <c r="K86" i="29"/>
  <c r="F85" i="29"/>
  <c r="I85" i="29" s="1"/>
  <c r="O116" i="30"/>
  <c r="E116" i="30"/>
  <c r="I116" i="30" s="1"/>
  <c r="K117" i="30"/>
  <c r="AB116" i="30"/>
  <c r="X65" i="5"/>
  <c r="P67" i="5"/>
  <c r="P68" i="5" s="1"/>
  <c r="X76" i="5"/>
  <c r="X15" i="5"/>
  <c r="Y15" i="5"/>
  <c r="E117" i="30" l="1"/>
  <c r="I117" i="30" s="1"/>
  <c r="O117" i="30"/>
  <c r="AB117" i="30"/>
  <c r="K118" i="30"/>
  <c r="O86" i="29"/>
  <c r="AB86" i="29"/>
  <c r="F86" i="29"/>
  <c r="I86" i="29" s="1"/>
  <c r="K87" i="29"/>
  <c r="N85" i="10"/>
  <c r="R84" i="10"/>
  <c r="Q84" i="10"/>
  <c r="W85" i="10"/>
  <c r="AJ85" i="10"/>
  <c r="M85" i="10"/>
  <c r="S86" i="10"/>
  <c r="N92" i="10"/>
  <c r="R91" i="10"/>
  <c r="L92" i="9"/>
  <c r="P91" i="9"/>
  <c r="U85" i="9"/>
  <c r="K85" i="9"/>
  <c r="AH85" i="9"/>
  <c r="Q86" i="9"/>
  <c r="N85" i="26"/>
  <c r="AA85" i="26"/>
  <c r="J86" i="26"/>
  <c r="D85" i="26"/>
  <c r="H85" i="26" s="1"/>
  <c r="L85" i="9"/>
  <c r="P84" i="9"/>
  <c r="O84" i="9"/>
  <c r="P69" i="5"/>
  <c r="X69" i="5" s="1"/>
  <c r="X68" i="5"/>
  <c r="X78" i="5"/>
  <c r="X77" i="5"/>
  <c r="X66" i="5"/>
  <c r="X16" i="5"/>
  <c r="Y16" i="5"/>
  <c r="U86" i="9" l="1"/>
  <c r="K86" i="9"/>
  <c r="O86" i="9" s="1"/>
  <c r="AH86" i="9"/>
  <c r="Q87" i="9"/>
  <c r="L93" i="9"/>
  <c r="P92" i="9"/>
  <c r="W86" i="10"/>
  <c r="AJ86" i="10"/>
  <c r="M86" i="10"/>
  <c r="Q86" i="10" s="1"/>
  <c r="S87" i="10"/>
  <c r="Q85" i="10"/>
  <c r="R85" i="10"/>
  <c r="O85" i="9"/>
  <c r="P85" i="9"/>
  <c r="N86" i="26"/>
  <c r="AA86" i="26"/>
  <c r="J87" i="26"/>
  <c r="D86" i="26"/>
  <c r="H86" i="26" s="1"/>
  <c r="N93" i="10"/>
  <c r="R92" i="10"/>
  <c r="O87" i="29"/>
  <c r="AB87" i="29"/>
  <c r="K88" i="29"/>
  <c r="F87" i="29"/>
  <c r="I87" i="29" s="1"/>
  <c r="O118" i="30"/>
  <c r="E118" i="30"/>
  <c r="I118" i="30" s="1"/>
  <c r="K119" i="30"/>
  <c r="AB118" i="30"/>
  <c r="X67" i="5"/>
  <c r="Y17" i="5"/>
  <c r="X17" i="5"/>
  <c r="R93" i="10" l="1"/>
  <c r="N87" i="26"/>
  <c r="AA87" i="26"/>
  <c r="D87" i="26"/>
  <c r="H87" i="26" s="1"/>
  <c r="J88" i="26"/>
  <c r="E119" i="30"/>
  <c r="I119" i="30" s="1"/>
  <c r="O119" i="30"/>
  <c r="AB119" i="30"/>
  <c r="K120" i="30"/>
  <c r="O88" i="29"/>
  <c r="AB88" i="29"/>
  <c r="K89" i="29"/>
  <c r="F88" i="29"/>
  <c r="I88" i="29" s="1"/>
  <c r="W87" i="10"/>
  <c r="AJ87" i="10"/>
  <c r="M87" i="10"/>
  <c r="Q87" i="10" s="1"/>
  <c r="S88" i="10"/>
  <c r="P93" i="9"/>
  <c r="U87" i="9"/>
  <c r="K87" i="9"/>
  <c r="O87" i="9" s="1"/>
  <c r="Q88" i="9"/>
  <c r="AH87" i="9"/>
  <c r="X18" i="5"/>
  <c r="Y18" i="5"/>
  <c r="O89" i="29" l="1"/>
  <c r="AB89" i="29"/>
  <c r="F89" i="29"/>
  <c r="I89" i="29" s="1"/>
  <c r="K90" i="29"/>
  <c r="U88" i="9"/>
  <c r="K88" i="9"/>
  <c r="O88" i="9" s="1"/>
  <c r="Q89" i="9"/>
  <c r="AH88" i="9"/>
  <c r="W88" i="10"/>
  <c r="AJ88" i="10"/>
  <c r="S89" i="10"/>
  <c r="M88" i="10"/>
  <c r="Q88" i="10" s="1"/>
  <c r="O120" i="30"/>
  <c r="E120" i="30"/>
  <c r="I120" i="30" s="1"/>
  <c r="K121" i="30"/>
  <c r="AB120" i="30"/>
  <c r="N88" i="26"/>
  <c r="AA88" i="26"/>
  <c r="J89" i="26"/>
  <c r="D88" i="26"/>
  <c r="H88" i="26" s="1"/>
  <c r="Y19" i="5"/>
  <c r="X19" i="5"/>
  <c r="N89" i="26" l="1"/>
  <c r="AA89" i="26"/>
  <c r="J90" i="26"/>
  <c r="D89" i="26"/>
  <c r="H89" i="26" s="1"/>
  <c r="AB121" i="30"/>
  <c r="K122" i="30"/>
  <c r="E121" i="30"/>
  <c r="I121" i="30" s="1"/>
  <c r="O121" i="30"/>
  <c r="W89" i="10"/>
  <c r="AJ89" i="10"/>
  <c r="S90" i="10"/>
  <c r="M89" i="10"/>
  <c r="Q89" i="10" s="1"/>
  <c r="U89" i="9"/>
  <c r="K89" i="9"/>
  <c r="O89" i="9" s="1"/>
  <c r="AH89" i="9"/>
  <c r="Q90" i="9"/>
  <c r="O90" i="29"/>
  <c r="AB90" i="29"/>
  <c r="K91" i="29"/>
  <c r="F90" i="29"/>
  <c r="I90" i="29" s="1"/>
  <c r="X20" i="5"/>
  <c r="Y20" i="5"/>
  <c r="U90" i="9" l="1"/>
  <c r="K90" i="9"/>
  <c r="O90" i="9" s="1"/>
  <c r="AH90" i="9"/>
  <c r="Q91" i="9"/>
  <c r="O91" i="29"/>
  <c r="AB91" i="29"/>
  <c r="K92" i="29"/>
  <c r="F91" i="29"/>
  <c r="I91" i="29" s="1"/>
  <c r="W90" i="10"/>
  <c r="AJ90" i="10"/>
  <c r="S91" i="10"/>
  <c r="M90" i="10"/>
  <c r="Q90" i="10" s="1"/>
  <c r="N90" i="26"/>
  <c r="AA90" i="26"/>
  <c r="D90" i="26"/>
  <c r="H90" i="26" s="1"/>
  <c r="J91" i="26"/>
  <c r="K123" i="30"/>
  <c r="AB122" i="30"/>
  <c r="O122" i="30"/>
  <c r="E122" i="30"/>
  <c r="I122" i="30" s="1"/>
  <c r="X21" i="5"/>
  <c r="N91" i="26" l="1"/>
  <c r="AA91" i="26"/>
  <c r="D91" i="26"/>
  <c r="H91" i="26" s="1"/>
  <c r="J92" i="26"/>
  <c r="AB123" i="30"/>
  <c r="K124" i="30"/>
  <c r="E123" i="30"/>
  <c r="I123" i="30" s="1"/>
  <c r="O123" i="30"/>
  <c r="W91" i="10"/>
  <c r="AJ91" i="10"/>
  <c r="S92" i="10"/>
  <c r="M91" i="10"/>
  <c r="Q91" i="10" s="1"/>
  <c r="O92" i="29"/>
  <c r="AB92" i="29"/>
  <c r="F92" i="29"/>
  <c r="I92" i="29" s="1"/>
  <c r="K93" i="29"/>
  <c r="U91" i="9"/>
  <c r="K91" i="9"/>
  <c r="O91" i="9" s="1"/>
  <c r="Q92" i="9"/>
  <c r="AH91" i="9"/>
  <c r="X22" i="5"/>
  <c r="U92" i="9" l="1"/>
  <c r="K92" i="9"/>
  <c r="O92" i="9" s="1"/>
  <c r="AH92" i="9"/>
  <c r="Q93" i="9"/>
  <c r="W92" i="10"/>
  <c r="AJ92" i="10"/>
  <c r="S93" i="10"/>
  <c r="M92" i="10"/>
  <c r="Q92" i="10" s="1"/>
  <c r="O93" i="29"/>
  <c r="AB93" i="29"/>
  <c r="F93" i="29"/>
  <c r="I93" i="29" s="1"/>
  <c r="K94" i="29"/>
  <c r="K125" i="30"/>
  <c r="AB124" i="30"/>
  <c r="O124" i="30"/>
  <c r="E124" i="30"/>
  <c r="I124" i="30" s="1"/>
  <c r="N92" i="26"/>
  <c r="AA92" i="26"/>
  <c r="D92" i="26"/>
  <c r="H92" i="26" s="1"/>
  <c r="J93" i="26"/>
  <c r="X23" i="5"/>
  <c r="E125" i="30" l="1"/>
  <c r="I125" i="30" s="1"/>
  <c r="O125" i="30"/>
  <c r="AB125" i="30"/>
  <c r="K126" i="30"/>
  <c r="W93" i="10"/>
  <c r="AJ93" i="10"/>
  <c r="S94" i="10"/>
  <c r="M93" i="10"/>
  <c r="Q93" i="10" s="1"/>
  <c r="N93" i="26"/>
  <c r="AA93" i="26"/>
  <c r="J94" i="26"/>
  <c r="D93" i="26"/>
  <c r="H93" i="26" s="1"/>
  <c r="O94" i="29"/>
  <c r="AB94" i="29"/>
  <c r="K95" i="29"/>
  <c r="F94" i="29"/>
  <c r="I94" i="29" s="1"/>
  <c r="U93" i="9"/>
  <c r="K93" i="9"/>
  <c r="O93" i="9" s="1"/>
  <c r="AH93" i="9"/>
  <c r="Q94" i="9"/>
  <c r="X24" i="5"/>
  <c r="O95" i="29" l="1"/>
  <c r="AB95" i="29"/>
  <c r="F95" i="29"/>
  <c r="I95" i="29" s="1"/>
  <c r="K96" i="29"/>
  <c r="N94" i="26"/>
  <c r="AA94" i="26"/>
  <c r="J95" i="26"/>
  <c r="D94" i="26"/>
  <c r="H94" i="26" s="1"/>
  <c r="W94" i="10"/>
  <c r="N101" i="10"/>
  <c r="N94" i="10"/>
  <c r="AJ94" i="10"/>
  <c r="M94" i="10"/>
  <c r="S95" i="10"/>
  <c r="U94" i="9"/>
  <c r="L94" i="9"/>
  <c r="L101" i="9"/>
  <c r="K94" i="9"/>
  <c r="Q95" i="9"/>
  <c r="AH94" i="9"/>
  <c r="K127" i="30"/>
  <c r="AB126" i="30"/>
  <c r="O126" i="30"/>
  <c r="E126" i="30"/>
  <c r="I126" i="30" s="1"/>
  <c r="X25" i="5"/>
  <c r="E127" i="30" l="1"/>
  <c r="I127" i="30" s="1"/>
  <c r="O127" i="30"/>
  <c r="AB127" i="30"/>
  <c r="K128" i="30"/>
  <c r="U95" i="9"/>
  <c r="K95" i="9"/>
  <c r="AH95" i="9"/>
  <c r="Q96" i="9"/>
  <c r="L102" i="9"/>
  <c r="P101" i="9"/>
  <c r="N95" i="10"/>
  <c r="R94" i="10"/>
  <c r="Q94" i="10"/>
  <c r="N95" i="26"/>
  <c r="AA95" i="26"/>
  <c r="D95" i="26"/>
  <c r="H95" i="26" s="1"/>
  <c r="J96" i="26"/>
  <c r="L95" i="9"/>
  <c r="O94" i="9"/>
  <c r="P94" i="9"/>
  <c r="W95" i="10"/>
  <c r="AJ95" i="10"/>
  <c r="M95" i="10"/>
  <c r="S96" i="10"/>
  <c r="N102" i="10"/>
  <c r="R101" i="10"/>
  <c r="O96" i="29"/>
  <c r="AB96" i="29"/>
  <c r="F96" i="29"/>
  <c r="I96" i="29" s="1"/>
  <c r="K97" i="29"/>
  <c r="X26" i="5"/>
  <c r="W96" i="10" l="1"/>
  <c r="AJ96" i="10"/>
  <c r="M96" i="10"/>
  <c r="S97" i="10"/>
  <c r="L96" i="9"/>
  <c r="O95" i="9"/>
  <c r="P95" i="9"/>
  <c r="L103" i="9"/>
  <c r="P102" i="9"/>
  <c r="O97" i="29"/>
  <c r="AB97" i="29"/>
  <c r="K98" i="29"/>
  <c r="F97" i="29"/>
  <c r="I97" i="29" s="1"/>
  <c r="N103" i="10"/>
  <c r="R102" i="10"/>
  <c r="N96" i="26"/>
  <c r="AA96" i="26"/>
  <c r="J97" i="26"/>
  <c r="D96" i="26"/>
  <c r="H96" i="26" s="1"/>
  <c r="N96" i="10"/>
  <c r="Q95" i="10"/>
  <c r="R95" i="10"/>
  <c r="U96" i="9"/>
  <c r="K96" i="9"/>
  <c r="Q97" i="9"/>
  <c r="AH96" i="9"/>
  <c r="O128" i="30"/>
  <c r="E128" i="30"/>
  <c r="I128" i="30" s="1"/>
  <c r="K129" i="30"/>
  <c r="AB128" i="30"/>
  <c r="X27" i="5"/>
  <c r="U97" i="9" l="1"/>
  <c r="K97" i="9"/>
  <c r="AH97" i="9"/>
  <c r="Q98" i="9"/>
  <c r="N104" i="10"/>
  <c r="R103" i="10"/>
  <c r="O98" i="29"/>
  <c r="AB98" i="29"/>
  <c r="K99" i="29"/>
  <c r="F98" i="29"/>
  <c r="I98" i="29" s="1"/>
  <c r="L97" i="9"/>
  <c r="O96" i="9"/>
  <c r="P96" i="9"/>
  <c r="AB129" i="30"/>
  <c r="K130" i="30"/>
  <c r="E129" i="30"/>
  <c r="I129" i="30" s="1"/>
  <c r="O129" i="30"/>
  <c r="N97" i="10"/>
  <c r="Q96" i="10"/>
  <c r="R96" i="10"/>
  <c r="N97" i="26"/>
  <c r="AA97" i="26"/>
  <c r="J98" i="26"/>
  <c r="D97" i="26"/>
  <c r="H97" i="26" s="1"/>
  <c r="L104" i="9"/>
  <c r="P103" i="9"/>
  <c r="W97" i="10"/>
  <c r="AJ97" i="10"/>
  <c r="M97" i="10"/>
  <c r="S98" i="10"/>
  <c r="X28" i="5"/>
  <c r="N105" i="10" l="1"/>
  <c r="R104" i="10"/>
  <c r="N98" i="10"/>
  <c r="R97" i="10"/>
  <c r="Q97" i="10"/>
  <c r="W98" i="10"/>
  <c r="AJ98" i="10"/>
  <c r="M98" i="10"/>
  <c r="S99" i="10"/>
  <c r="L105" i="9"/>
  <c r="P104" i="9"/>
  <c r="N98" i="26"/>
  <c r="AA98" i="26"/>
  <c r="D98" i="26"/>
  <c r="H98" i="26" s="1"/>
  <c r="J99" i="26"/>
  <c r="O130" i="30"/>
  <c r="E130" i="30"/>
  <c r="I130" i="30" s="1"/>
  <c r="K131" i="30"/>
  <c r="AB130" i="30"/>
  <c r="L98" i="9"/>
  <c r="P97" i="9"/>
  <c r="O97" i="9"/>
  <c r="O99" i="29"/>
  <c r="AB99" i="29"/>
  <c r="F99" i="29"/>
  <c r="I99" i="29" s="1"/>
  <c r="K100" i="29"/>
  <c r="U98" i="9"/>
  <c r="K98" i="9"/>
  <c r="AH98" i="9"/>
  <c r="Q99" i="9"/>
  <c r="X29" i="5"/>
  <c r="N99" i="26" l="1"/>
  <c r="AA99" i="26"/>
  <c r="D99" i="26"/>
  <c r="H99" i="26" s="1"/>
  <c r="J100" i="26"/>
  <c r="L106" i="9"/>
  <c r="P105" i="9"/>
  <c r="N106" i="10"/>
  <c r="R105" i="10"/>
  <c r="U99" i="9"/>
  <c r="K99" i="9"/>
  <c r="Q100" i="9"/>
  <c r="AH99" i="9"/>
  <c r="O100" i="29"/>
  <c r="AB100" i="29"/>
  <c r="K101" i="29"/>
  <c r="F100" i="29"/>
  <c r="I100" i="29" s="1"/>
  <c r="L99" i="9"/>
  <c r="P98" i="9"/>
  <c r="O98" i="9"/>
  <c r="AB131" i="30"/>
  <c r="K132" i="30"/>
  <c r="E131" i="30"/>
  <c r="I131" i="30" s="1"/>
  <c r="O131" i="30"/>
  <c r="W99" i="10"/>
  <c r="AJ99" i="10"/>
  <c r="S100" i="10"/>
  <c r="M99" i="10"/>
  <c r="N99" i="10"/>
  <c r="R98" i="10"/>
  <c r="Q98" i="10"/>
  <c r="X30" i="5"/>
  <c r="O132" i="30" l="1"/>
  <c r="E132" i="30"/>
  <c r="I132" i="30" s="1"/>
  <c r="K133" i="30"/>
  <c r="AB132" i="30"/>
  <c r="L100" i="9"/>
  <c r="O99" i="9"/>
  <c r="P99" i="9"/>
  <c r="O101" i="29"/>
  <c r="AB101" i="29"/>
  <c r="K102" i="29"/>
  <c r="F101" i="29"/>
  <c r="I101" i="29" s="1"/>
  <c r="U100" i="9"/>
  <c r="K100" i="9"/>
  <c r="Q101" i="9"/>
  <c r="AH100" i="9"/>
  <c r="L107" i="9"/>
  <c r="P106" i="9"/>
  <c r="N100" i="10"/>
  <c r="Q99" i="10"/>
  <c r="R99" i="10"/>
  <c r="W100" i="10"/>
  <c r="AJ100" i="10"/>
  <c r="S101" i="10"/>
  <c r="M100" i="10"/>
  <c r="N107" i="10"/>
  <c r="R106" i="10"/>
  <c r="N100" i="26"/>
  <c r="AA100" i="26"/>
  <c r="J101" i="26"/>
  <c r="D100" i="26"/>
  <c r="H100" i="26" s="1"/>
  <c r="X31" i="5"/>
  <c r="N101" i="26" l="1"/>
  <c r="AA101" i="26"/>
  <c r="D101" i="26"/>
  <c r="H101" i="26" s="1"/>
  <c r="J102" i="26"/>
  <c r="R100" i="10"/>
  <c r="Q100" i="10"/>
  <c r="O100" i="9"/>
  <c r="P100" i="9"/>
  <c r="E133" i="30"/>
  <c r="I133" i="30" s="1"/>
  <c r="O133" i="30"/>
  <c r="AB133" i="30"/>
  <c r="K134" i="30"/>
  <c r="N108" i="10"/>
  <c r="R107" i="10"/>
  <c r="W101" i="10"/>
  <c r="AJ101" i="10"/>
  <c r="M101" i="10"/>
  <c r="Q101" i="10" s="1"/>
  <c r="S102" i="10"/>
  <c r="L108" i="9"/>
  <c r="P107" i="9"/>
  <c r="U101" i="9"/>
  <c r="K101" i="9"/>
  <c r="O101" i="9" s="1"/>
  <c r="Q102" i="9"/>
  <c r="AH101" i="9"/>
  <c r="O102" i="29"/>
  <c r="AB102" i="29"/>
  <c r="F102" i="29"/>
  <c r="I102" i="29" s="1"/>
  <c r="K103" i="29"/>
  <c r="X32" i="5"/>
  <c r="U102" i="9" l="1"/>
  <c r="K102" i="9"/>
  <c r="O102" i="9" s="1"/>
  <c r="AH102" i="9"/>
  <c r="Q103" i="9"/>
  <c r="W102" i="10"/>
  <c r="AJ102" i="10"/>
  <c r="S103" i="10"/>
  <c r="M102" i="10"/>
  <c r="Q102" i="10" s="1"/>
  <c r="R108" i="10"/>
  <c r="O103" i="29"/>
  <c r="AB103" i="29"/>
  <c r="F103" i="29"/>
  <c r="I103" i="29" s="1"/>
  <c r="K104" i="29"/>
  <c r="P108" i="9"/>
  <c r="K135" i="30"/>
  <c r="AB134" i="30"/>
  <c r="O134" i="30"/>
  <c r="E134" i="30"/>
  <c r="I134" i="30" s="1"/>
  <c r="N102" i="26"/>
  <c r="AA102" i="26"/>
  <c r="D102" i="26"/>
  <c r="H102" i="26" s="1"/>
  <c r="J103" i="26"/>
  <c r="X33" i="5"/>
  <c r="AB135" i="30" l="1"/>
  <c r="K136" i="30"/>
  <c r="E135" i="30"/>
  <c r="I135" i="30" s="1"/>
  <c r="O135" i="30"/>
  <c r="W103" i="10"/>
  <c r="AJ103" i="10"/>
  <c r="M103" i="10"/>
  <c r="Q103" i="10" s="1"/>
  <c r="S104" i="10"/>
  <c r="N103" i="26"/>
  <c r="AA103" i="26"/>
  <c r="J104" i="26"/>
  <c r="D103" i="26"/>
  <c r="H103" i="26" s="1"/>
  <c r="O104" i="29"/>
  <c r="AB104" i="29"/>
  <c r="K105" i="29"/>
  <c r="F104" i="29"/>
  <c r="I104" i="29" s="1"/>
  <c r="U103" i="9"/>
  <c r="K103" i="9"/>
  <c r="O103" i="9" s="1"/>
  <c r="Q104" i="9"/>
  <c r="AH103" i="9"/>
  <c r="X34" i="5"/>
  <c r="U104" i="9" l="1"/>
  <c r="K104" i="9"/>
  <c r="O104" i="9" s="1"/>
  <c r="Q105" i="9"/>
  <c r="AH104" i="9"/>
  <c r="O105" i="29"/>
  <c r="AB105" i="29"/>
  <c r="F105" i="29"/>
  <c r="I105" i="29" s="1"/>
  <c r="K106" i="29"/>
  <c r="N104" i="26"/>
  <c r="AA104" i="26"/>
  <c r="J105" i="26"/>
  <c r="D104" i="26"/>
  <c r="H104" i="26" s="1"/>
  <c r="W104" i="10"/>
  <c r="AJ104" i="10"/>
  <c r="M104" i="10"/>
  <c r="Q104" i="10" s="1"/>
  <c r="S105" i="10"/>
  <c r="K137" i="30"/>
  <c r="AB136" i="30"/>
  <c r="O136" i="30"/>
  <c r="E136" i="30"/>
  <c r="I136" i="30" s="1"/>
  <c r="K38" i="4"/>
  <c r="S38" i="4" s="1"/>
  <c r="N3" i="3"/>
  <c r="N4" i="3"/>
  <c r="N5" i="3"/>
  <c r="N6" i="3"/>
  <c r="N7" i="3"/>
  <c r="N8" i="3"/>
  <c r="N9" i="3"/>
  <c r="N10" i="3"/>
  <c r="N11" i="3"/>
  <c r="N12" i="3"/>
  <c r="N13" i="3"/>
  <c r="N14" i="3"/>
  <c r="N15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46" i="3"/>
  <c r="N47" i="3"/>
  <c r="N48" i="3"/>
  <c r="N50" i="3"/>
  <c r="N51" i="3"/>
  <c r="N52" i="3"/>
  <c r="N53" i="3"/>
  <c r="N54" i="3"/>
  <c r="N55" i="3"/>
  <c r="N56" i="3"/>
  <c r="N57" i="3"/>
  <c r="N58" i="3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56" i="4"/>
  <c r="R257" i="4"/>
  <c r="R258" i="4"/>
  <c r="R259" i="4"/>
  <c r="R260" i="4"/>
  <c r="R261" i="4"/>
  <c r="R262" i="4"/>
  <c r="R263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94" i="4"/>
  <c r="R295" i="4"/>
  <c r="R296" i="4"/>
  <c r="R297" i="4"/>
  <c r="R298" i="4"/>
  <c r="R299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F19" i="4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J42" i="2"/>
  <c r="S42" i="2" s="1"/>
  <c r="J43" i="2"/>
  <c r="S43" i="2" s="1"/>
  <c r="J44" i="2"/>
  <c r="S44" i="2" s="1"/>
  <c r="J50" i="2"/>
  <c r="S50" i="2" s="1"/>
  <c r="J51" i="2"/>
  <c r="S51" i="2" s="1"/>
  <c r="J52" i="2"/>
  <c r="S52" i="2" s="1"/>
  <c r="J53" i="2"/>
  <c r="S53" i="2" s="1"/>
  <c r="J54" i="2"/>
  <c r="S54" i="2" s="1"/>
  <c r="J55" i="2"/>
  <c r="S55" i="2" s="1"/>
  <c r="J58" i="2"/>
  <c r="S58" i="2" s="1"/>
  <c r="J59" i="2"/>
  <c r="S59" i="2" s="1"/>
  <c r="J66" i="2"/>
  <c r="S66" i="2" s="1"/>
  <c r="J67" i="2"/>
  <c r="S67" i="2" s="1"/>
  <c r="J68" i="2"/>
  <c r="S68" i="2" s="1"/>
  <c r="J69" i="2"/>
  <c r="S69" i="2" s="1"/>
  <c r="J70" i="2"/>
  <c r="S70" i="2" s="1"/>
  <c r="J74" i="2"/>
  <c r="S74" i="2" s="1"/>
  <c r="J76" i="2"/>
  <c r="S76" i="2" s="1"/>
  <c r="J77" i="2"/>
  <c r="S77" i="2" s="1"/>
  <c r="J78" i="2"/>
  <c r="S78" i="2" s="1"/>
  <c r="J82" i="2"/>
  <c r="S82" i="2" s="1"/>
  <c r="J83" i="2"/>
  <c r="S83" i="2" s="1"/>
  <c r="J84" i="2"/>
  <c r="S84" i="2" s="1"/>
  <c r="J85" i="2"/>
  <c r="S85" i="2" s="1"/>
  <c r="J86" i="2"/>
  <c r="S86" i="2" s="1"/>
  <c r="J87" i="2"/>
  <c r="S87" i="2" s="1"/>
  <c r="J88" i="2"/>
  <c r="S88" i="2" s="1"/>
  <c r="J89" i="2"/>
  <c r="S89" i="2" s="1"/>
  <c r="J98" i="2"/>
  <c r="S98" i="2" s="1"/>
  <c r="J99" i="2"/>
  <c r="S99" i="2" s="1"/>
  <c r="J100" i="2"/>
  <c r="S100" i="2" s="1"/>
  <c r="J101" i="2"/>
  <c r="S101" i="2" s="1"/>
  <c r="J114" i="2"/>
  <c r="J115" i="2"/>
  <c r="J122" i="2"/>
  <c r="J123" i="2"/>
  <c r="J124" i="2"/>
  <c r="J130" i="2"/>
  <c r="J142" i="2"/>
  <c r="J143" i="2"/>
  <c r="J144" i="2"/>
  <c r="J162" i="2"/>
  <c r="J163" i="2"/>
  <c r="J164" i="2"/>
  <c r="J165" i="2"/>
  <c r="J166" i="2"/>
  <c r="J167" i="2"/>
  <c r="J170" i="2"/>
  <c r="J178" i="2"/>
  <c r="J186" i="2"/>
  <c r="J187" i="2"/>
  <c r="J188" i="2"/>
  <c r="J189" i="2"/>
  <c r="J194" i="2"/>
  <c r="J195" i="2"/>
  <c r="J196" i="2"/>
  <c r="J202" i="2"/>
  <c r="J203" i="2"/>
  <c r="J204" i="2"/>
  <c r="J3" i="2"/>
  <c r="S3" i="2" s="1"/>
  <c r="J4" i="2"/>
  <c r="S4" i="2" s="1"/>
  <c r="J34" i="2"/>
  <c r="S34" i="2" s="1"/>
  <c r="J35" i="2"/>
  <c r="S35" i="2" s="1"/>
  <c r="J36" i="2"/>
  <c r="S36" i="2" s="1"/>
  <c r="J38" i="2"/>
  <c r="S38" i="2" s="1"/>
  <c r="J421" i="4"/>
  <c r="J423" i="4"/>
  <c r="J425" i="4"/>
  <c r="J427" i="4"/>
  <c r="J429" i="4"/>
  <c r="J431" i="4"/>
  <c r="J433" i="4"/>
  <c r="J435" i="4"/>
  <c r="J437" i="4"/>
  <c r="J439" i="4"/>
  <c r="J441" i="4"/>
  <c r="J419" i="4"/>
  <c r="J397" i="4"/>
  <c r="J399" i="4"/>
  <c r="J401" i="4"/>
  <c r="K390" i="4"/>
  <c r="K394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K40" i="4"/>
  <c r="S40" i="4" s="1"/>
  <c r="K41" i="4"/>
  <c r="S41" i="4" s="1"/>
  <c r="S42" i="4"/>
  <c r="K50" i="4"/>
  <c r="S50" i="4" s="1"/>
  <c r="K51" i="4"/>
  <c r="S51" i="4" s="1"/>
  <c r="K52" i="4"/>
  <c r="S52" i="4" s="1"/>
  <c r="K53" i="4"/>
  <c r="S53" i="4" s="1"/>
  <c r="K54" i="4"/>
  <c r="S54" i="4" s="1"/>
  <c r="K55" i="4"/>
  <c r="S55" i="4" s="1"/>
  <c r="K58" i="4"/>
  <c r="S58" i="4" s="1"/>
  <c r="K59" i="4"/>
  <c r="S59" i="4" s="1"/>
  <c r="K60" i="4"/>
  <c r="S60" i="4" s="1"/>
  <c r="K74" i="4"/>
  <c r="S74" i="4" s="1"/>
  <c r="K75" i="4"/>
  <c r="S75" i="4" s="1"/>
  <c r="K76" i="4"/>
  <c r="S76" i="4" s="1"/>
  <c r="K82" i="4"/>
  <c r="S82" i="4" s="1"/>
  <c r="K83" i="4"/>
  <c r="S83" i="4" s="1"/>
  <c r="K84" i="4"/>
  <c r="S84" i="4" s="1"/>
  <c r="K85" i="4"/>
  <c r="S85" i="4" s="1"/>
  <c r="K86" i="4"/>
  <c r="S86" i="4" s="1"/>
  <c r="K87" i="4"/>
  <c r="S87" i="4" s="1"/>
  <c r="K88" i="4"/>
  <c r="S88" i="4" s="1"/>
  <c r="K89" i="4"/>
  <c r="S89" i="4" s="1"/>
  <c r="K98" i="4"/>
  <c r="S98" i="4" s="1"/>
  <c r="K99" i="4"/>
  <c r="S99" i="4" s="1"/>
  <c r="K100" i="4"/>
  <c r="S100" i="4" s="1"/>
  <c r="K101" i="4"/>
  <c r="S101" i="4" s="1"/>
  <c r="K106" i="4"/>
  <c r="S106" i="4" s="1"/>
  <c r="K107" i="4"/>
  <c r="S107" i="4" s="1"/>
  <c r="K108" i="4"/>
  <c r="S108" i="4" s="1"/>
  <c r="K109" i="4"/>
  <c r="S109" i="4" s="1"/>
  <c r="K111" i="4"/>
  <c r="S111" i="4" s="1"/>
  <c r="K112" i="4"/>
  <c r="S112" i="4" s="1"/>
  <c r="K113" i="4"/>
  <c r="S113" i="4" s="1"/>
  <c r="K122" i="4"/>
  <c r="S122" i="4" s="1"/>
  <c r="K123" i="4"/>
  <c r="S123" i="4" s="1"/>
  <c r="K128" i="4"/>
  <c r="S128" i="4" s="1"/>
  <c r="K129" i="4"/>
  <c r="S129" i="4" s="1"/>
  <c r="K138" i="4"/>
  <c r="S138" i="4" s="1"/>
  <c r="K139" i="4"/>
  <c r="S139" i="4" s="1"/>
  <c r="K140" i="4"/>
  <c r="S140" i="4" s="1"/>
  <c r="K141" i="4"/>
  <c r="S141" i="4" s="1"/>
  <c r="K142" i="4"/>
  <c r="S142" i="4" s="1"/>
  <c r="K143" i="4"/>
  <c r="S143" i="4" s="1"/>
  <c r="K144" i="4"/>
  <c r="S144" i="4" s="1"/>
  <c r="K145" i="4"/>
  <c r="S145" i="4" s="1"/>
  <c r="K146" i="4"/>
  <c r="S146" i="4" s="1"/>
  <c r="K147" i="4"/>
  <c r="S147" i="4" s="1"/>
  <c r="K148" i="4"/>
  <c r="S148" i="4" s="1"/>
  <c r="K149" i="4"/>
  <c r="S149" i="4" s="1"/>
  <c r="K150" i="4"/>
  <c r="S150" i="4" s="1"/>
  <c r="K151" i="4"/>
  <c r="S151" i="4" s="1"/>
  <c r="K152" i="4"/>
  <c r="S152" i="4" s="1"/>
  <c r="K153" i="4"/>
  <c r="S153" i="4" s="1"/>
  <c r="K154" i="4"/>
  <c r="S154" i="4" s="1"/>
  <c r="K155" i="4"/>
  <c r="S155" i="4" s="1"/>
  <c r="K162" i="4"/>
  <c r="S162" i="4" s="1"/>
  <c r="K170" i="4"/>
  <c r="S170" i="4" s="1"/>
  <c r="K171" i="4"/>
  <c r="S171" i="4" s="1"/>
  <c r="K172" i="4"/>
  <c r="S172" i="4" s="1"/>
  <c r="K173" i="4"/>
  <c r="S173" i="4" s="1"/>
  <c r="K174" i="4"/>
  <c r="S174" i="4" s="1"/>
  <c r="K175" i="4"/>
  <c r="S175" i="4" s="1"/>
  <c r="K176" i="4"/>
  <c r="S176" i="4" s="1"/>
  <c r="K177" i="4"/>
  <c r="S177" i="4" s="1"/>
  <c r="K178" i="4"/>
  <c r="S178" i="4" s="1"/>
  <c r="K179" i="4"/>
  <c r="S179" i="4" s="1"/>
  <c r="K180" i="4"/>
  <c r="S180" i="4" s="1"/>
  <c r="K181" i="4"/>
  <c r="S181" i="4" s="1"/>
  <c r="K182" i="4"/>
  <c r="S182" i="4" s="1"/>
  <c r="K183" i="4"/>
  <c r="S183" i="4" s="1"/>
  <c r="K194" i="4"/>
  <c r="S194" i="4" s="1"/>
  <c r="K195" i="4"/>
  <c r="S195" i="4" s="1"/>
  <c r="K196" i="4"/>
  <c r="S196" i="4" s="1"/>
  <c r="K197" i="4"/>
  <c r="S197" i="4" s="1"/>
  <c r="K198" i="4"/>
  <c r="S198" i="4" s="1"/>
  <c r="K199" i="4"/>
  <c r="S199" i="4" s="1"/>
  <c r="K200" i="4"/>
  <c r="S200" i="4" s="1"/>
  <c r="K201" i="4"/>
  <c r="S201" i="4" s="1"/>
  <c r="K202" i="4"/>
  <c r="S202" i="4" s="1"/>
  <c r="K210" i="4"/>
  <c r="S210" i="4" s="1"/>
  <c r="K211" i="4"/>
  <c r="S211" i="4" s="1"/>
  <c r="K212" i="4"/>
  <c r="S212" i="4" s="1"/>
  <c r="K213" i="4"/>
  <c r="S213" i="4" s="1"/>
  <c r="K214" i="4"/>
  <c r="S214" i="4" s="1"/>
  <c r="K215" i="4"/>
  <c r="S215" i="4" s="1"/>
  <c r="K226" i="4"/>
  <c r="S226" i="4" s="1"/>
  <c r="K227" i="4"/>
  <c r="S227" i="4" s="1"/>
  <c r="K228" i="4"/>
  <c r="S228" i="4" s="1"/>
  <c r="K229" i="4"/>
  <c r="S229" i="4" s="1"/>
  <c r="K234" i="4"/>
  <c r="S234" i="4" s="1"/>
  <c r="K235" i="4"/>
  <c r="S235" i="4" s="1"/>
  <c r="K236" i="4"/>
  <c r="S236" i="4" s="1"/>
  <c r="K237" i="4"/>
  <c r="S237" i="4" s="1"/>
  <c r="K238" i="4"/>
  <c r="S238" i="4" s="1"/>
  <c r="K239" i="4"/>
  <c r="S239" i="4" s="1"/>
  <c r="K240" i="4"/>
  <c r="S240" i="4" s="1"/>
  <c r="K241" i="4"/>
  <c r="S241" i="4" s="1"/>
  <c r="K256" i="4"/>
  <c r="S256" i="4" s="1"/>
  <c r="K270" i="4"/>
  <c r="S270" i="4" s="1"/>
  <c r="K271" i="4"/>
  <c r="S271" i="4" s="1"/>
  <c r="K272" i="4"/>
  <c r="S272" i="4" s="1"/>
  <c r="K273" i="4"/>
  <c r="S273" i="4" s="1"/>
  <c r="K274" i="4"/>
  <c r="S274" i="4" s="1"/>
  <c r="K275" i="4"/>
  <c r="S275" i="4" s="1"/>
  <c r="K278" i="4"/>
  <c r="S278" i="4" s="1"/>
  <c r="K279" i="4"/>
  <c r="S279" i="4" s="1"/>
  <c r="K280" i="4"/>
  <c r="S280" i="4" s="1"/>
  <c r="K281" i="4"/>
  <c r="S281" i="4" s="1"/>
  <c r="K282" i="4"/>
  <c r="S282" i="4" s="1"/>
  <c r="K283" i="4"/>
  <c r="S283" i="4" s="1"/>
  <c r="K284" i="4"/>
  <c r="S284" i="4" s="1"/>
  <c r="K285" i="4"/>
  <c r="S285" i="4" s="1"/>
  <c r="K314" i="4"/>
  <c r="S314" i="4" s="1"/>
  <c r="K315" i="4"/>
  <c r="S315" i="4" s="1"/>
  <c r="K316" i="4"/>
  <c r="S316" i="4" s="1"/>
  <c r="K317" i="4"/>
  <c r="S317" i="4" s="1"/>
  <c r="K318" i="4"/>
  <c r="S318" i="4" s="1"/>
  <c r="K319" i="4"/>
  <c r="S319" i="4" s="1"/>
  <c r="K320" i="4"/>
  <c r="S320" i="4" s="1"/>
  <c r="K321" i="4"/>
  <c r="S321" i="4" s="1"/>
  <c r="K322" i="4"/>
  <c r="S322" i="4" s="1"/>
  <c r="K323" i="4"/>
  <c r="S323" i="4" s="1"/>
  <c r="K324" i="4"/>
  <c r="S324" i="4" s="1"/>
  <c r="K325" i="4"/>
  <c r="S325" i="4" s="1"/>
  <c r="K326" i="4"/>
  <c r="S326" i="4" s="1"/>
  <c r="K327" i="4"/>
  <c r="S327" i="4" s="1"/>
  <c r="K328" i="4"/>
  <c r="S328" i="4" s="1"/>
  <c r="K329" i="4"/>
  <c r="S329" i="4" s="1"/>
  <c r="K330" i="4"/>
  <c r="S330" i="4" s="1"/>
  <c r="K331" i="4"/>
  <c r="S331" i="4" s="1"/>
  <c r="K332" i="4"/>
  <c r="S332" i="4" s="1"/>
  <c r="K334" i="4"/>
  <c r="S334" i="4" s="1"/>
  <c r="K335" i="4"/>
  <c r="S335" i="4" s="1"/>
  <c r="K336" i="4"/>
  <c r="S336" i="4" s="1"/>
  <c r="K337" i="4"/>
  <c r="S337" i="4" s="1"/>
  <c r="K338" i="4"/>
  <c r="S338" i="4" s="1"/>
  <c r="K339" i="4"/>
  <c r="S339" i="4" s="1"/>
  <c r="K362" i="4"/>
  <c r="K364" i="4"/>
  <c r="K366" i="4"/>
  <c r="K368" i="4"/>
  <c r="K370" i="4"/>
  <c r="K378" i="4"/>
  <c r="K380" i="4"/>
  <c r="K382" i="4"/>
  <c r="K384" i="4"/>
  <c r="K386" i="4"/>
  <c r="K388" i="4"/>
  <c r="K392" i="4"/>
  <c r="K396" i="4"/>
  <c r="K398" i="4"/>
  <c r="K402" i="4"/>
  <c r="S402" i="4" s="1"/>
  <c r="K403" i="4"/>
  <c r="S403" i="4" s="1"/>
  <c r="K404" i="4"/>
  <c r="S404" i="4" s="1"/>
  <c r="K405" i="4"/>
  <c r="S405" i="4" s="1"/>
  <c r="K406" i="4"/>
  <c r="S406" i="4" s="1"/>
  <c r="K407" i="4"/>
  <c r="S407" i="4" s="1"/>
  <c r="K408" i="4"/>
  <c r="S408" i="4" s="1"/>
  <c r="K409" i="4"/>
  <c r="S409" i="4" s="1"/>
  <c r="K410" i="4"/>
  <c r="S410" i="4" s="1"/>
  <c r="K411" i="4"/>
  <c r="S411" i="4" s="1"/>
  <c r="K412" i="4"/>
  <c r="S412" i="4" s="1"/>
  <c r="K418" i="4"/>
  <c r="K3" i="4"/>
  <c r="S3" i="4" s="1"/>
  <c r="K34" i="4"/>
  <c r="S34" i="4" s="1"/>
  <c r="K35" i="4"/>
  <c r="S35" i="4" s="1"/>
  <c r="S36" i="4"/>
  <c r="K37" i="4"/>
  <c r="S37" i="4" s="1"/>
  <c r="K39" i="4"/>
  <c r="S39" i="4" s="1"/>
  <c r="Q195" i="2" l="1"/>
  <c r="S195" i="2"/>
  <c r="Q188" i="2"/>
  <c r="S188" i="2"/>
  <c r="Q186" i="2"/>
  <c r="S186" i="2"/>
  <c r="Q178" i="2"/>
  <c r="S178" i="2"/>
  <c r="Q170" i="2"/>
  <c r="S170" i="2"/>
  <c r="Q167" i="2"/>
  <c r="S167" i="2"/>
  <c r="Q165" i="2"/>
  <c r="S165" i="2"/>
  <c r="Q163" i="2"/>
  <c r="S163" i="2"/>
  <c r="Q144" i="2"/>
  <c r="S144" i="2"/>
  <c r="Q124" i="2"/>
  <c r="S124" i="2"/>
  <c r="AB137" i="30"/>
  <c r="K138" i="30"/>
  <c r="E137" i="30"/>
  <c r="I137" i="30" s="1"/>
  <c r="O137" i="30"/>
  <c r="N105" i="26"/>
  <c r="AA105" i="26"/>
  <c r="D105" i="26"/>
  <c r="H105" i="26" s="1"/>
  <c r="J106" i="26"/>
  <c r="U105" i="9"/>
  <c r="K105" i="9"/>
  <c r="O105" i="9" s="1"/>
  <c r="Q106" i="9"/>
  <c r="AH105" i="9"/>
  <c r="Q196" i="2"/>
  <c r="S196" i="2"/>
  <c r="Q194" i="2"/>
  <c r="S194" i="2"/>
  <c r="Q189" i="2"/>
  <c r="S189" i="2"/>
  <c r="Q187" i="2"/>
  <c r="S187" i="2"/>
  <c r="Q166" i="2"/>
  <c r="S166" i="2"/>
  <c r="Q164" i="2"/>
  <c r="S164" i="2"/>
  <c r="Q162" i="2"/>
  <c r="S162" i="2"/>
  <c r="Q143" i="2"/>
  <c r="S143" i="2"/>
  <c r="Q130" i="2"/>
  <c r="S130" i="2"/>
  <c r="Q123" i="2"/>
  <c r="S123" i="2"/>
  <c r="W105" i="10"/>
  <c r="AJ105" i="10"/>
  <c r="M105" i="10"/>
  <c r="Q105" i="10" s="1"/>
  <c r="S106" i="10"/>
  <c r="O106" i="29"/>
  <c r="AB106" i="29"/>
  <c r="K107" i="29"/>
  <c r="F106" i="29"/>
  <c r="I106" i="29" s="1"/>
  <c r="Q115" i="2"/>
  <c r="S115" i="2"/>
  <c r="Q114" i="2"/>
  <c r="S114" i="2"/>
  <c r="Q204" i="2"/>
  <c r="S204" i="2"/>
  <c r="Q202" i="2"/>
  <c r="S202" i="2"/>
  <c r="Q142" i="2"/>
  <c r="S142" i="2"/>
  <c r="Q203" i="2"/>
  <c r="S203" i="2"/>
  <c r="Q122" i="2"/>
  <c r="S122" i="2"/>
  <c r="K367" i="4"/>
  <c r="S367" i="4" s="1"/>
  <c r="K371" i="4"/>
  <c r="S371" i="4" s="1"/>
  <c r="K379" i="4"/>
  <c r="S379" i="4" s="1"/>
  <c r="K383" i="4"/>
  <c r="S383" i="4" s="1"/>
  <c r="K387" i="4"/>
  <c r="S387" i="4" s="1"/>
  <c r="K391" i="4"/>
  <c r="S391" i="4" s="1"/>
  <c r="K395" i="4"/>
  <c r="S395" i="4" s="1"/>
  <c r="K433" i="4"/>
  <c r="S433" i="4" s="1"/>
  <c r="K429" i="4"/>
  <c r="S429" i="4" s="1"/>
  <c r="K425" i="4"/>
  <c r="S425" i="4" s="1"/>
  <c r="K421" i="4"/>
  <c r="S421" i="4" s="1"/>
  <c r="K363" i="4"/>
  <c r="S363" i="4" s="1"/>
  <c r="K365" i="4"/>
  <c r="S365" i="4" s="1"/>
  <c r="K369" i="4"/>
  <c r="S369" i="4" s="1"/>
  <c r="K381" i="4"/>
  <c r="S381" i="4" s="1"/>
  <c r="K385" i="4"/>
  <c r="S385" i="4" s="1"/>
  <c r="K389" i="4"/>
  <c r="S389" i="4" s="1"/>
  <c r="K393" i="4"/>
  <c r="S393" i="4" s="1"/>
  <c r="K399" i="4"/>
  <c r="S399" i="4" s="1"/>
  <c r="K397" i="4"/>
  <c r="S397" i="4" s="1"/>
  <c r="K431" i="4"/>
  <c r="S431" i="4" s="1"/>
  <c r="K427" i="4"/>
  <c r="S427" i="4" s="1"/>
  <c r="K423" i="4"/>
  <c r="S423" i="4" s="1"/>
  <c r="K432" i="4"/>
  <c r="S432" i="4" s="1"/>
  <c r="K426" i="4"/>
  <c r="S426" i="4" s="1"/>
  <c r="K424" i="4"/>
  <c r="S424" i="4" s="1"/>
  <c r="S384" i="4"/>
  <c r="S382" i="4"/>
  <c r="S368" i="4"/>
  <c r="S366" i="4"/>
  <c r="S392" i="4"/>
  <c r="S390" i="4"/>
  <c r="S418" i="4"/>
  <c r="K419" i="4"/>
  <c r="S419" i="4" s="1"/>
  <c r="K430" i="4"/>
  <c r="S430" i="4" s="1"/>
  <c r="K428" i="4"/>
  <c r="S428" i="4" s="1"/>
  <c r="K422" i="4"/>
  <c r="S422" i="4" s="1"/>
  <c r="K420" i="4"/>
  <c r="S420" i="4" s="1"/>
  <c r="S362" i="4"/>
  <c r="S386" i="4"/>
  <c r="S380" i="4"/>
  <c r="S378" i="4"/>
  <c r="S370" i="4"/>
  <c r="S364" i="4"/>
  <c r="S398" i="4"/>
  <c r="S396" i="4"/>
  <c r="S394" i="4"/>
  <c r="S388" i="4"/>
  <c r="F3" i="4"/>
  <c r="F4" i="4" s="1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C11" i="1"/>
  <c r="O107" i="29" l="1"/>
  <c r="AB107" i="29"/>
  <c r="K108" i="29"/>
  <c r="F107" i="29"/>
  <c r="I107" i="29" s="1"/>
  <c r="U106" i="9"/>
  <c r="K106" i="9"/>
  <c r="O106" i="9" s="1"/>
  <c r="Q107" i="9"/>
  <c r="AH106" i="9"/>
  <c r="W106" i="10"/>
  <c r="AJ106" i="10"/>
  <c r="S107" i="10"/>
  <c r="M106" i="10"/>
  <c r="Q106" i="10" s="1"/>
  <c r="N106" i="26"/>
  <c r="AA106" i="26"/>
  <c r="J107" i="26"/>
  <c r="D106" i="26"/>
  <c r="H106" i="26" s="1"/>
  <c r="K139" i="30"/>
  <c r="AB138" i="30"/>
  <c r="O138" i="30"/>
  <c r="E138" i="30"/>
  <c r="I138" i="30" s="1"/>
  <c r="N1263" i="11"/>
  <c r="Q1263" i="11"/>
  <c r="X1263" i="11"/>
  <c r="N1264" i="11"/>
  <c r="Q1264" i="11"/>
  <c r="X1264" i="11"/>
  <c r="N1265" i="11"/>
  <c r="Q1265" i="11"/>
  <c r="X1265" i="11"/>
  <c r="N1266" i="11"/>
  <c r="Q1266" i="11"/>
  <c r="X1266" i="11"/>
  <c r="N1267" i="11"/>
  <c r="Q1267" i="11"/>
  <c r="X1267" i="11"/>
  <c r="N1268" i="11"/>
  <c r="Q1268" i="11"/>
  <c r="X1268" i="11"/>
  <c r="N1269" i="11"/>
  <c r="Q1269" i="11"/>
  <c r="X1269" i="11"/>
  <c r="N1270" i="11"/>
  <c r="Q1270" i="11"/>
  <c r="X1270" i="11"/>
  <c r="N1271" i="11"/>
  <c r="Q1271" i="11"/>
  <c r="X1271" i="11"/>
  <c r="N1272" i="11"/>
  <c r="Q1272" i="11"/>
  <c r="X1272" i="11"/>
  <c r="N1273" i="11"/>
  <c r="Q1273" i="11"/>
  <c r="X1273" i="11"/>
  <c r="N1274" i="11"/>
  <c r="Q1274" i="11"/>
  <c r="X1274" i="11"/>
  <c r="N1275" i="11"/>
  <c r="Q1275" i="11"/>
  <c r="X1275" i="11"/>
  <c r="N1276" i="11"/>
  <c r="Q1276" i="11"/>
  <c r="X1276" i="11"/>
  <c r="N1277" i="11"/>
  <c r="Q1277" i="11"/>
  <c r="X1277" i="11"/>
  <c r="N1278" i="11"/>
  <c r="Q1278" i="11"/>
  <c r="X1278" i="11"/>
  <c r="N1279" i="11"/>
  <c r="Q1279" i="11"/>
  <c r="X1279" i="11"/>
  <c r="N1280" i="11"/>
  <c r="Q1280" i="11"/>
  <c r="X1280" i="11"/>
  <c r="N1281" i="11"/>
  <c r="Q1281" i="11"/>
  <c r="X1281" i="11"/>
  <c r="N1238" i="11"/>
  <c r="Q1238" i="11"/>
  <c r="X1238" i="11"/>
  <c r="N1239" i="11"/>
  <c r="Q1239" i="11"/>
  <c r="X1239" i="11"/>
  <c r="N1240" i="11"/>
  <c r="Q1240" i="11"/>
  <c r="X1240" i="11"/>
  <c r="N1241" i="11"/>
  <c r="Q1241" i="11"/>
  <c r="X1241" i="11"/>
  <c r="N1242" i="11"/>
  <c r="Q1242" i="11"/>
  <c r="X1242" i="11"/>
  <c r="N1243" i="11"/>
  <c r="Q1243" i="11"/>
  <c r="X1243" i="11"/>
  <c r="N1244" i="11"/>
  <c r="Q1244" i="11"/>
  <c r="X1244" i="11"/>
  <c r="N1245" i="11"/>
  <c r="Q1245" i="11"/>
  <c r="X1245" i="11"/>
  <c r="N1246" i="11"/>
  <c r="Q1246" i="11"/>
  <c r="X1246" i="11"/>
  <c r="N1247" i="11"/>
  <c r="Q1247" i="11"/>
  <c r="X1247" i="11"/>
  <c r="N1248" i="11"/>
  <c r="Q1248" i="11"/>
  <c r="X1248" i="11"/>
  <c r="N1249" i="11"/>
  <c r="Q1249" i="11"/>
  <c r="X1249" i="11"/>
  <c r="N1250" i="11"/>
  <c r="Q1250" i="11"/>
  <c r="X1250" i="11"/>
  <c r="N1251" i="11"/>
  <c r="Q1251" i="11"/>
  <c r="X1251" i="11"/>
  <c r="N1252" i="11"/>
  <c r="Q1252" i="11"/>
  <c r="X1252" i="11"/>
  <c r="N1253" i="11"/>
  <c r="Q1253" i="11"/>
  <c r="X1253" i="11"/>
  <c r="N1254" i="11"/>
  <c r="Q1254" i="11"/>
  <c r="X1254" i="11"/>
  <c r="N1255" i="11"/>
  <c r="Q1255" i="11"/>
  <c r="X1255" i="11"/>
  <c r="N1256" i="11"/>
  <c r="Q1256" i="11"/>
  <c r="X1256" i="11"/>
  <c r="N1257" i="11"/>
  <c r="Q1257" i="11"/>
  <c r="X1257" i="11"/>
  <c r="N1258" i="11"/>
  <c r="Q1258" i="11"/>
  <c r="X1258" i="11"/>
  <c r="N1259" i="11"/>
  <c r="Q1259" i="11"/>
  <c r="X1259" i="11"/>
  <c r="N1260" i="11"/>
  <c r="Q1260" i="11"/>
  <c r="X1260" i="11"/>
  <c r="N1261" i="11"/>
  <c r="Q1261" i="11"/>
  <c r="X1261" i="11"/>
  <c r="N1262" i="11"/>
  <c r="Q1262" i="11"/>
  <c r="X1262" i="11"/>
  <c r="N1209" i="11"/>
  <c r="Q1209" i="11"/>
  <c r="X1209" i="11"/>
  <c r="N1210" i="11"/>
  <c r="Q1210" i="11"/>
  <c r="X1210" i="11"/>
  <c r="N1211" i="11"/>
  <c r="Q1211" i="11"/>
  <c r="X1211" i="11"/>
  <c r="N1212" i="11"/>
  <c r="Q1212" i="11"/>
  <c r="X1212" i="11"/>
  <c r="N1213" i="11"/>
  <c r="Q1213" i="11"/>
  <c r="X1213" i="11"/>
  <c r="N1214" i="11"/>
  <c r="Q1214" i="11"/>
  <c r="X1214" i="11"/>
  <c r="N1215" i="11"/>
  <c r="Q1215" i="11"/>
  <c r="X1215" i="11"/>
  <c r="N1216" i="11"/>
  <c r="Q1216" i="11"/>
  <c r="X1216" i="11"/>
  <c r="N1217" i="11"/>
  <c r="Q1217" i="11"/>
  <c r="X1217" i="11"/>
  <c r="N1218" i="11"/>
  <c r="Q1218" i="11"/>
  <c r="X1218" i="11"/>
  <c r="N1219" i="11"/>
  <c r="Q1219" i="11"/>
  <c r="X1219" i="11"/>
  <c r="N1220" i="11"/>
  <c r="Q1220" i="11"/>
  <c r="X1220" i="11"/>
  <c r="N1221" i="11"/>
  <c r="Q1221" i="11"/>
  <c r="X1221" i="11"/>
  <c r="N1222" i="11"/>
  <c r="Q1222" i="11"/>
  <c r="X1222" i="11"/>
  <c r="N1223" i="11"/>
  <c r="Q1223" i="11"/>
  <c r="X1223" i="11"/>
  <c r="N1224" i="11"/>
  <c r="Q1224" i="11"/>
  <c r="X1224" i="11"/>
  <c r="N1225" i="11"/>
  <c r="Q1225" i="11"/>
  <c r="X1225" i="11"/>
  <c r="N1226" i="11"/>
  <c r="Q1226" i="11"/>
  <c r="X1226" i="11"/>
  <c r="N1227" i="11"/>
  <c r="Q1227" i="11"/>
  <c r="X1227" i="11"/>
  <c r="N1228" i="11"/>
  <c r="Q1228" i="11"/>
  <c r="X1228" i="11"/>
  <c r="N1229" i="11"/>
  <c r="Q1229" i="11"/>
  <c r="X1229" i="11"/>
  <c r="N1230" i="11"/>
  <c r="Q1230" i="11"/>
  <c r="X1230" i="11"/>
  <c r="N1231" i="11"/>
  <c r="Q1231" i="11"/>
  <c r="X1231" i="11"/>
  <c r="N1232" i="11"/>
  <c r="Q1232" i="11"/>
  <c r="X1232" i="11"/>
  <c r="N1233" i="11"/>
  <c r="Q1233" i="11"/>
  <c r="X1233" i="11"/>
  <c r="N1234" i="11"/>
  <c r="Q1234" i="11"/>
  <c r="X1234" i="11"/>
  <c r="N1235" i="11"/>
  <c r="Q1235" i="11"/>
  <c r="X1235" i="11"/>
  <c r="N1236" i="11"/>
  <c r="Q1236" i="11"/>
  <c r="X1236" i="11"/>
  <c r="N1237" i="11"/>
  <c r="Q1237" i="11"/>
  <c r="X1237" i="11"/>
  <c r="N1195" i="11"/>
  <c r="Q1195" i="11"/>
  <c r="X1195" i="11"/>
  <c r="N1196" i="11"/>
  <c r="Q1196" i="11"/>
  <c r="X1196" i="11"/>
  <c r="N1197" i="11"/>
  <c r="Q1197" i="11"/>
  <c r="X1197" i="11"/>
  <c r="N1198" i="11"/>
  <c r="Q1198" i="11"/>
  <c r="X1198" i="11"/>
  <c r="N1199" i="11"/>
  <c r="Q1199" i="11"/>
  <c r="X1199" i="11"/>
  <c r="N1200" i="11"/>
  <c r="Q1200" i="11"/>
  <c r="X1200" i="11"/>
  <c r="N1201" i="11"/>
  <c r="Q1201" i="11"/>
  <c r="X1201" i="11"/>
  <c r="N1202" i="11"/>
  <c r="Q1202" i="11"/>
  <c r="X1202" i="11"/>
  <c r="N1203" i="11"/>
  <c r="Q1203" i="11"/>
  <c r="X1203" i="11"/>
  <c r="N1204" i="11"/>
  <c r="Q1204" i="11"/>
  <c r="X1204" i="11"/>
  <c r="N1205" i="11"/>
  <c r="Q1205" i="11"/>
  <c r="X1205" i="11"/>
  <c r="N1206" i="11"/>
  <c r="Q1206" i="11"/>
  <c r="X1206" i="11"/>
  <c r="N1207" i="11"/>
  <c r="Q1207" i="11"/>
  <c r="X1207" i="11"/>
  <c r="N1208" i="11"/>
  <c r="Q1208" i="11"/>
  <c r="X1208" i="11"/>
  <c r="X1194" i="11"/>
  <c r="Q1194" i="11"/>
  <c r="N1194" i="11"/>
  <c r="X1193" i="11"/>
  <c r="Q1193" i="11"/>
  <c r="N1193" i="11"/>
  <c r="X1192" i="11"/>
  <c r="Q1192" i="11"/>
  <c r="N1192" i="11"/>
  <c r="C887" i="11"/>
  <c r="AI943" i="11"/>
  <c r="AI942" i="11"/>
  <c r="AI941" i="11"/>
  <c r="AI940" i="11"/>
  <c r="AI939" i="11"/>
  <c r="AI938" i="11"/>
  <c r="AI937" i="11"/>
  <c r="AI936" i="11"/>
  <c r="AI935" i="11"/>
  <c r="AI934" i="11"/>
  <c r="AI844" i="11"/>
  <c r="AI843" i="11"/>
  <c r="AI842" i="11"/>
  <c r="AI841" i="11"/>
  <c r="AI840" i="11"/>
  <c r="AI839" i="11"/>
  <c r="AI838" i="11"/>
  <c r="AI837" i="11"/>
  <c r="AI836" i="11"/>
  <c r="AI828" i="11"/>
  <c r="AI827" i="11"/>
  <c r="AI826" i="11"/>
  <c r="AI825" i="11"/>
  <c r="AI824" i="11"/>
  <c r="AI823" i="11"/>
  <c r="AI822" i="11"/>
  <c r="K11" i="11"/>
  <c r="C953" i="11"/>
  <c r="C864" i="11"/>
  <c r="X1144" i="11"/>
  <c r="N1173" i="11"/>
  <c r="Q1173" i="11"/>
  <c r="X1173" i="11"/>
  <c r="N1174" i="11"/>
  <c r="Q1174" i="11"/>
  <c r="X1174" i="11"/>
  <c r="N1175" i="11"/>
  <c r="Q1175" i="11"/>
  <c r="X1175" i="11"/>
  <c r="N1176" i="11"/>
  <c r="Q1176" i="11"/>
  <c r="X1176" i="11"/>
  <c r="N1177" i="11"/>
  <c r="Q1177" i="11"/>
  <c r="X1177" i="11"/>
  <c r="N1178" i="11"/>
  <c r="Q1178" i="11"/>
  <c r="X1178" i="11"/>
  <c r="N1179" i="11"/>
  <c r="Q1179" i="11"/>
  <c r="X1179" i="11"/>
  <c r="N1180" i="11"/>
  <c r="Q1180" i="11"/>
  <c r="X1180" i="11"/>
  <c r="N1181" i="11"/>
  <c r="Q1181" i="11"/>
  <c r="X1181" i="11"/>
  <c r="N1182" i="11"/>
  <c r="Q1182" i="11"/>
  <c r="X1182" i="11"/>
  <c r="N1183" i="11"/>
  <c r="Q1183" i="11"/>
  <c r="X1183" i="11"/>
  <c r="N1184" i="11"/>
  <c r="Q1184" i="11"/>
  <c r="X1184" i="11"/>
  <c r="N1185" i="11"/>
  <c r="Q1185" i="11"/>
  <c r="X1185" i="11"/>
  <c r="N1157" i="11"/>
  <c r="Q1157" i="11"/>
  <c r="X1157" i="11"/>
  <c r="N1158" i="11"/>
  <c r="Q1158" i="11"/>
  <c r="X1158" i="11"/>
  <c r="N1159" i="11"/>
  <c r="Q1159" i="11"/>
  <c r="X1159" i="11"/>
  <c r="N1160" i="11"/>
  <c r="Q1160" i="11"/>
  <c r="X1160" i="11"/>
  <c r="N1161" i="11"/>
  <c r="Q1161" i="11"/>
  <c r="X1161" i="11"/>
  <c r="N1162" i="11"/>
  <c r="Q1162" i="11"/>
  <c r="X1162" i="11"/>
  <c r="N1163" i="11"/>
  <c r="Q1163" i="11"/>
  <c r="X1163" i="11"/>
  <c r="N1164" i="11"/>
  <c r="Q1164" i="11"/>
  <c r="X1164" i="11"/>
  <c r="N1165" i="11"/>
  <c r="Q1165" i="11"/>
  <c r="X1165" i="11"/>
  <c r="N1166" i="11"/>
  <c r="Q1166" i="11"/>
  <c r="X1166" i="11"/>
  <c r="N1167" i="11"/>
  <c r="Q1167" i="11"/>
  <c r="X1167" i="11"/>
  <c r="N1168" i="11"/>
  <c r="Q1168" i="11"/>
  <c r="X1168" i="11"/>
  <c r="N1169" i="11"/>
  <c r="Q1169" i="11"/>
  <c r="X1169" i="11"/>
  <c r="N1170" i="11"/>
  <c r="Q1170" i="11"/>
  <c r="X1170" i="11"/>
  <c r="N1171" i="11"/>
  <c r="Q1171" i="11"/>
  <c r="X1171" i="11"/>
  <c r="N1172" i="11"/>
  <c r="Q1172" i="11"/>
  <c r="X1172" i="11"/>
  <c r="N1145" i="11"/>
  <c r="Q1145" i="11"/>
  <c r="X1145" i="11"/>
  <c r="N1146" i="11"/>
  <c r="Q1146" i="11"/>
  <c r="X1146" i="11"/>
  <c r="N1147" i="11"/>
  <c r="Q1147" i="11"/>
  <c r="X1147" i="11"/>
  <c r="N1148" i="11"/>
  <c r="Q1148" i="11"/>
  <c r="X1148" i="11"/>
  <c r="N1149" i="11"/>
  <c r="Q1149" i="11"/>
  <c r="X1149" i="11"/>
  <c r="N1150" i="11"/>
  <c r="Q1150" i="11"/>
  <c r="X1150" i="11"/>
  <c r="N1151" i="11"/>
  <c r="Q1151" i="11"/>
  <c r="X1151" i="11"/>
  <c r="N1152" i="11"/>
  <c r="Q1152" i="11"/>
  <c r="X1152" i="11"/>
  <c r="N1153" i="11"/>
  <c r="Q1153" i="11"/>
  <c r="X1153" i="11"/>
  <c r="N1154" i="11"/>
  <c r="Q1154" i="11"/>
  <c r="X1154" i="11"/>
  <c r="N1155" i="11"/>
  <c r="Q1155" i="11"/>
  <c r="X1155" i="11"/>
  <c r="N1156" i="11"/>
  <c r="Q1156" i="11"/>
  <c r="X1156" i="11"/>
  <c r="Q1144" i="11"/>
  <c r="N1144" i="11"/>
  <c r="N1005" i="11"/>
  <c r="Q1005" i="11"/>
  <c r="X1005" i="11"/>
  <c r="N1006" i="11"/>
  <c r="Q1006" i="11"/>
  <c r="X1006" i="11"/>
  <c r="N1007" i="11"/>
  <c r="Q1007" i="11"/>
  <c r="X1007" i="11"/>
  <c r="N1008" i="11"/>
  <c r="Q1008" i="11"/>
  <c r="X1008" i="11"/>
  <c r="N1009" i="11"/>
  <c r="Q1009" i="11"/>
  <c r="X1009" i="11"/>
  <c r="N1010" i="11"/>
  <c r="Q1010" i="11"/>
  <c r="X1010" i="11"/>
  <c r="N1011" i="11"/>
  <c r="Q1011" i="11"/>
  <c r="X1011" i="11"/>
  <c r="N1012" i="11"/>
  <c r="Q1012" i="11"/>
  <c r="X1012" i="11"/>
  <c r="N1013" i="11"/>
  <c r="Q1013" i="11"/>
  <c r="X1013" i="11"/>
  <c r="N1014" i="11"/>
  <c r="Q1014" i="11"/>
  <c r="X1014" i="11"/>
  <c r="N1015" i="11"/>
  <c r="Q1015" i="11"/>
  <c r="X1015" i="11"/>
  <c r="N1016" i="11"/>
  <c r="Q1016" i="11"/>
  <c r="X1016" i="11"/>
  <c r="N1017" i="11"/>
  <c r="Q1017" i="11"/>
  <c r="X1017" i="11"/>
  <c r="N1018" i="11"/>
  <c r="Q1018" i="11"/>
  <c r="X1018" i="11"/>
  <c r="N1019" i="11"/>
  <c r="Q1019" i="11"/>
  <c r="X1019" i="11"/>
  <c r="N1020" i="11"/>
  <c r="Q1020" i="11"/>
  <c r="X1020" i="11"/>
  <c r="N1021" i="11"/>
  <c r="Q1021" i="11"/>
  <c r="X1021" i="11"/>
  <c r="N1022" i="11"/>
  <c r="Q1022" i="11"/>
  <c r="X1022" i="11"/>
  <c r="N1023" i="11"/>
  <c r="Q1023" i="11"/>
  <c r="X1023" i="11"/>
  <c r="N1024" i="11"/>
  <c r="Q1024" i="11"/>
  <c r="X1024" i="11"/>
  <c r="N1025" i="11"/>
  <c r="Q1025" i="11"/>
  <c r="X1025" i="11"/>
  <c r="N1026" i="11"/>
  <c r="Q1026" i="11"/>
  <c r="X1026" i="11"/>
  <c r="N1027" i="11"/>
  <c r="Q1027" i="11"/>
  <c r="X1027" i="11"/>
  <c r="N1028" i="11"/>
  <c r="Q1028" i="11"/>
  <c r="X1028" i="11"/>
  <c r="N1029" i="11"/>
  <c r="Q1029" i="11"/>
  <c r="X1029" i="11"/>
  <c r="N1030" i="11"/>
  <c r="Q1030" i="11"/>
  <c r="X1030" i="11"/>
  <c r="N1031" i="11"/>
  <c r="Q1031" i="11"/>
  <c r="X1031" i="11"/>
  <c r="N1032" i="11"/>
  <c r="Q1032" i="11"/>
  <c r="X1032" i="11"/>
  <c r="N1033" i="11"/>
  <c r="Q1033" i="11"/>
  <c r="X1033" i="11"/>
  <c r="N1034" i="11"/>
  <c r="Q1034" i="11"/>
  <c r="X1034" i="11"/>
  <c r="N1035" i="11"/>
  <c r="Q1035" i="11"/>
  <c r="X1035" i="11"/>
  <c r="N1036" i="11"/>
  <c r="Q1036" i="11"/>
  <c r="X1036" i="11"/>
  <c r="N1037" i="11"/>
  <c r="Q1037" i="11"/>
  <c r="X1037" i="11"/>
  <c r="N1038" i="11"/>
  <c r="Q1038" i="11"/>
  <c r="X1038" i="11"/>
  <c r="N1039" i="11"/>
  <c r="Q1039" i="11"/>
  <c r="X1039" i="11"/>
  <c r="N1040" i="11"/>
  <c r="Q1040" i="11"/>
  <c r="X1040" i="11"/>
  <c r="N1041" i="11"/>
  <c r="Q1041" i="11"/>
  <c r="X1041" i="11"/>
  <c r="N1042" i="11"/>
  <c r="Q1042" i="11"/>
  <c r="X1042" i="11"/>
  <c r="N1043" i="11"/>
  <c r="Q1043" i="11"/>
  <c r="X1043" i="11"/>
  <c r="N1044" i="11"/>
  <c r="Q1044" i="11"/>
  <c r="X1044" i="11"/>
  <c r="N1045" i="11"/>
  <c r="Q1045" i="11"/>
  <c r="X1045" i="11"/>
  <c r="N1046" i="11"/>
  <c r="Q1046" i="11"/>
  <c r="X1046" i="11"/>
  <c r="N1047" i="11"/>
  <c r="Q1047" i="11"/>
  <c r="X1047" i="11"/>
  <c r="N1048" i="11"/>
  <c r="Q1048" i="11"/>
  <c r="X1048" i="11"/>
  <c r="N1049" i="11"/>
  <c r="Q1049" i="11"/>
  <c r="X1049" i="11"/>
  <c r="N1050" i="11"/>
  <c r="Q1050" i="11"/>
  <c r="X1050" i="11"/>
  <c r="N1051" i="11"/>
  <c r="Q1051" i="11"/>
  <c r="X1051" i="11"/>
  <c r="N1052" i="11"/>
  <c r="Q1052" i="11"/>
  <c r="X1052" i="11"/>
  <c r="N1053" i="11"/>
  <c r="Q1053" i="11"/>
  <c r="X1053" i="11"/>
  <c r="N1054" i="11"/>
  <c r="Q1054" i="11"/>
  <c r="X1054" i="11"/>
  <c r="N1055" i="11"/>
  <c r="Q1055" i="11"/>
  <c r="X1055" i="11"/>
  <c r="N1056" i="11"/>
  <c r="Q1056" i="11"/>
  <c r="X1056" i="11"/>
  <c r="N1057" i="11"/>
  <c r="Q1057" i="11"/>
  <c r="X1057" i="11"/>
  <c r="N1058" i="11"/>
  <c r="Q1058" i="11"/>
  <c r="X1058" i="11"/>
  <c r="N1059" i="11"/>
  <c r="Q1059" i="11"/>
  <c r="X1059" i="11"/>
  <c r="N1060" i="11"/>
  <c r="Q1060" i="11"/>
  <c r="X1060" i="11"/>
  <c r="N1061" i="11"/>
  <c r="Q1061" i="11"/>
  <c r="X1061" i="11"/>
  <c r="N1062" i="11"/>
  <c r="Q1062" i="11"/>
  <c r="X1062" i="11"/>
  <c r="N1063" i="11"/>
  <c r="Q1063" i="11"/>
  <c r="X1063" i="11"/>
  <c r="N1064" i="11"/>
  <c r="Q1064" i="11"/>
  <c r="X1064" i="11"/>
  <c r="N1065" i="11"/>
  <c r="Q1065" i="11"/>
  <c r="X1065" i="11"/>
  <c r="N1066" i="11"/>
  <c r="Q1066" i="11"/>
  <c r="X1066" i="11"/>
  <c r="N1067" i="11"/>
  <c r="Q1067" i="11"/>
  <c r="X1067" i="11"/>
  <c r="N1068" i="11"/>
  <c r="Q1068" i="11"/>
  <c r="X1068" i="11"/>
  <c r="N1069" i="11"/>
  <c r="Q1069" i="11"/>
  <c r="X1069" i="11"/>
  <c r="N1070" i="11"/>
  <c r="Q1070" i="11"/>
  <c r="X1070" i="11"/>
  <c r="N1071" i="11"/>
  <c r="Q1071" i="11"/>
  <c r="X1071" i="11"/>
  <c r="N1072" i="11"/>
  <c r="Q1072" i="11"/>
  <c r="X1072" i="11"/>
  <c r="N1073" i="11"/>
  <c r="Q1073" i="11"/>
  <c r="X1073" i="11"/>
  <c r="N1074" i="11"/>
  <c r="Q1074" i="11"/>
  <c r="X1074" i="11"/>
  <c r="N1075" i="11"/>
  <c r="Q1075" i="11"/>
  <c r="X1075" i="11"/>
  <c r="N1076" i="11"/>
  <c r="Q1076" i="11"/>
  <c r="X1076" i="11"/>
  <c r="N1077" i="11"/>
  <c r="Q1077" i="11"/>
  <c r="X1077" i="11"/>
  <c r="N1078" i="11"/>
  <c r="Q1078" i="11"/>
  <c r="X1078" i="11"/>
  <c r="N1079" i="11"/>
  <c r="Q1079" i="11"/>
  <c r="X1079" i="11"/>
  <c r="N1080" i="11"/>
  <c r="Q1080" i="11"/>
  <c r="X1080" i="11"/>
  <c r="N1081" i="11"/>
  <c r="Q1081" i="11"/>
  <c r="X1081" i="11"/>
  <c r="N1082" i="11"/>
  <c r="Q1082" i="11"/>
  <c r="X1082" i="11"/>
  <c r="N1083" i="11"/>
  <c r="Q1083" i="11"/>
  <c r="X1083" i="11"/>
  <c r="N1084" i="11"/>
  <c r="Q1084" i="11"/>
  <c r="X1084" i="11"/>
  <c r="N1085" i="11"/>
  <c r="Q1085" i="11"/>
  <c r="X1085" i="11"/>
  <c r="N1086" i="11"/>
  <c r="Q1086" i="11"/>
  <c r="X1086" i="11"/>
  <c r="N1087" i="11"/>
  <c r="Q1087" i="11"/>
  <c r="X1087" i="11"/>
  <c r="N1088" i="11"/>
  <c r="Q1088" i="11"/>
  <c r="X1088" i="11"/>
  <c r="N1089" i="11"/>
  <c r="Q1089" i="11"/>
  <c r="X1089" i="11"/>
  <c r="N1090" i="11"/>
  <c r="Q1090" i="11"/>
  <c r="X1090" i="11"/>
  <c r="N1091" i="11"/>
  <c r="Q1091" i="11"/>
  <c r="X1091" i="11"/>
  <c r="N1092" i="11"/>
  <c r="Q1092" i="11"/>
  <c r="X1092" i="11"/>
  <c r="N1093" i="11"/>
  <c r="Q1093" i="11"/>
  <c r="X1093" i="11"/>
  <c r="N1094" i="11"/>
  <c r="Q1094" i="11"/>
  <c r="X1094" i="11"/>
  <c r="N1095" i="11"/>
  <c r="Q1095" i="11"/>
  <c r="X1095" i="11"/>
  <c r="N1096" i="11"/>
  <c r="Q1096" i="11"/>
  <c r="X1096" i="11"/>
  <c r="N1097" i="11"/>
  <c r="Q1097" i="11"/>
  <c r="X1097" i="11"/>
  <c r="N1098" i="11"/>
  <c r="Q1098" i="11"/>
  <c r="X1098" i="11"/>
  <c r="N1099" i="11"/>
  <c r="Q1099" i="11"/>
  <c r="X1099" i="11"/>
  <c r="N1100" i="11"/>
  <c r="Q1100" i="11"/>
  <c r="X1100" i="11"/>
  <c r="N1101" i="11"/>
  <c r="Q1101" i="11"/>
  <c r="X1101" i="11"/>
  <c r="N1102" i="11"/>
  <c r="Q1102" i="11"/>
  <c r="X1102" i="11"/>
  <c r="N1103" i="11"/>
  <c r="Q1103" i="11"/>
  <c r="X1103" i="11"/>
  <c r="N1104" i="11"/>
  <c r="Q1104" i="11"/>
  <c r="X1104" i="11"/>
  <c r="N1105" i="11"/>
  <c r="Q1105" i="11"/>
  <c r="X1105" i="11"/>
  <c r="N1106" i="11"/>
  <c r="Q1106" i="11"/>
  <c r="X1106" i="11"/>
  <c r="N1107" i="11"/>
  <c r="Q1107" i="11"/>
  <c r="X1107" i="11"/>
  <c r="N1108" i="11"/>
  <c r="Q1108" i="11"/>
  <c r="X1108" i="11"/>
  <c r="N1109" i="11"/>
  <c r="Q1109" i="11"/>
  <c r="X1109" i="11"/>
  <c r="N1110" i="11"/>
  <c r="Q1110" i="11"/>
  <c r="X1110" i="11"/>
  <c r="N1111" i="11"/>
  <c r="Q1111" i="11"/>
  <c r="X1111" i="11"/>
  <c r="N1112" i="11"/>
  <c r="Q1112" i="11"/>
  <c r="X1112" i="11"/>
  <c r="N1113" i="11"/>
  <c r="Q1113" i="11"/>
  <c r="X1113" i="11"/>
  <c r="N1114" i="11"/>
  <c r="Q1114" i="11"/>
  <c r="X1114" i="11"/>
  <c r="N1115" i="11"/>
  <c r="Q1115" i="11"/>
  <c r="X1115" i="11"/>
  <c r="N1116" i="11"/>
  <c r="Q1116" i="11"/>
  <c r="X1116" i="11"/>
  <c r="N1117" i="11"/>
  <c r="Q1117" i="11"/>
  <c r="X1117" i="11"/>
  <c r="N1118" i="11"/>
  <c r="Q1118" i="11"/>
  <c r="X1118" i="11"/>
  <c r="N1119" i="11"/>
  <c r="Q1119" i="11"/>
  <c r="X1119" i="11"/>
  <c r="N1120" i="11"/>
  <c r="Q1120" i="11"/>
  <c r="X1120" i="11"/>
  <c r="N1121" i="11"/>
  <c r="Q1121" i="11"/>
  <c r="X1121" i="11"/>
  <c r="N1122" i="11"/>
  <c r="Q1122" i="11"/>
  <c r="X1122" i="11"/>
  <c r="N1123" i="11"/>
  <c r="Q1123" i="11"/>
  <c r="X1123" i="11"/>
  <c r="N1124" i="11"/>
  <c r="Q1124" i="11"/>
  <c r="X1124" i="11"/>
  <c r="N1125" i="11"/>
  <c r="Q1125" i="11"/>
  <c r="X1125" i="11"/>
  <c r="N1126" i="11"/>
  <c r="Q1126" i="11"/>
  <c r="X1126" i="11"/>
  <c r="N1127" i="11"/>
  <c r="Q1127" i="11"/>
  <c r="X1127" i="11"/>
  <c r="N1128" i="11"/>
  <c r="Q1128" i="11"/>
  <c r="X1128" i="11"/>
  <c r="N1129" i="11"/>
  <c r="Q1129" i="11"/>
  <c r="X1129" i="11"/>
  <c r="N1130" i="11"/>
  <c r="Q1130" i="11"/>
  <c r="X1130" i="11"/>
  <c r="N1131" i="11"/>
  <c r="Q1131" i="11"/>
  <c r="X1131" i="11"/>
  <c r="N1132" i="11"/>
  <c r="Q1132" i="11"/>
  <c r="X1132" i="11"/>
  <c r="N1133" i="11"/>
  <c r="Q1133" i="11"/>
  <c r="X1133" i="11"/>
  <c r="N1134" i="11"/>
  <c r="Q1134" i="11"/>
  <c r="X1134" i="11"/>
  <c r="N1135" i="11"/>
  <c r="Q1135" i="11"/>
  <c r="X1135" i="11"/>
  <c r="N985" i="11"/>
  <c r="Q985" i="11"/>
  <c r="X985" i="11"/>
  <c r="N986" i="11"/>
  <c r="Q986" i="11"/>
  <c r="X986" i="11"/>
  <c r="N987" i="11"/>
  <c r="Q987" i="11"/>
  <c r="X987" i="11"/>
  <c r="N988" i="11"/>
  <c r="Q988" i="11"/>
  <c r="X988" i="11"/>
  <c r="N989" i="11"/>
  <c r="Q989" i="11"/>
  <c r="X989" i="11"/>
  <c r="N990" i="11"/>
  <c r="Q990" i="11"/>
  <c r="X990" i="11"/>
  <c r="N991" i="11"/>
  <c r="Q991" i="11"/>
  <c r="X991" i="11"/>
  <c r="N992" i="11"/>
  <c r="Q992" i="11"/>
  <c r="X992" i="11"/>
  <c r="N993" i="11"/>
  <c r="Q993" i="11"/>
  <c r="X993" i="11"/>
  <c r="N994" i="11"/>
  <c r="Q994" i="11"/>
  <c r="X994" i="11"/>
  <c r="N995" i="11"/>
  <c r="Q995" i="11"/>
  <c r="X995" i="11"/>
  <c r="N996" i="11"/>
  <c r="Q996" i="11"/>
  <c r="X996" i="11"/>
  <c r="N997" i="11"/>
  <c r="Q997" i="11"/>
  <c r="X997" i="11"/>
  <c r="N998" i="11"/>
  <c r="Q998" i="11"/>
  <c r="X998" i="11"/>
  <c r="N999" i="11"/>
  <c r="Q999" i="11"/>
  <c r="X999" i="11"/>
  <c r="N1000" i="11"/>
  <c r="Q1000" i="11"/>
  <c r="X1000" i="11"/>
  <c r="N1001" i="11"/>
  <c r="Q1001" i="11"/>
  <c r="X1001" i="11"/>
  <c r="N1002" i="11"/>
  <c r="Q1002" i="11"/>
  <c r="X1002" i="11"/>
  <c r="N1003" i="11"/>
  <c r="Q1003" i="11"/>
  <c r="X1003" i="11"/>
  <c r="N1004" i="11"/>
  <c r="Q1004" i="11"/>
  <c r="X1004" i="11"/>
  <c r="N970" i="11"/>
  <c r="Q970" i="11"/>
  <c r="X970" i="11"/>
  <c r="N971" i="11"/>
  <c r="Q971" i="11"/>
  <c r="X971" i="11"/>
  <c r="N972" i="11"/>
  <c r="Q972" i="11"/>
  <c r="X972" i="11"/>
  <c r="N973" i="11"/>
  <c r="Q973" i="11"/>
  <c r="X973" i="11"/>
  <c r="N974" i="11"/>
  <c r="Q974" i="11"/>
  <c r="X974" i="11"/>
  <c r="N975" i="11"/>
  <c r="Q975" i="11"/>
  <c r="X975" i="11"/>
  <c r="N976" i="11"/>
  <c r="Q976" i="11"/>
  <c r="X976" i="11"/>
  <c r="N977" i="11"/>
  <c r="Q977" i="11"/>
  <c r="X977" i="11"/>
  <c r="N978" i="11"/>
  <c r="Q978" i="11"/>
  <c r="X978" i="11"/>
  <c r="N979" i="11"/>
  <c r="Q979" i="11"/>
  <c r="X979" i="11"/>
  <c r="N980" i="11"/>
  <c r="Q980" i="11"/>
  <c r="X980" i="11"/>
  <c r="N981" i="11"/>
  <c r="Q981" i="11"/>
  <c r="X981" i="11"/>
  <c r="N982" i="11"/>
  <c r="Q982" i="11"/>
  <c r="X982" i="11"/>
  <c r="N983" i="11"/>
  <c r="Q983" i="11"/>
  <c r="X983" i="11"/>
  <c r="N984" i="11"/>
  <c r="Q984" i="11"/>
  <c r="X984" i="11"/>
  <c r="X969" i="11"/>
  <c r="Q969" i="11"/>
  <c r="N969" i="11"/>
  <c r="X968" i="11"/>
  <c r="Q968" i="11"/>
  <c r="P968" i="11"/>
  <c r="N968" i="11"/>
  <c r="L969" i="11"/>
  <c r="D969" i="11" s="1"/>
  <c r="E968" i="11"/>
  <c r="E969" i="11" s="1"/>
  <c r="E970" i="11" s="1"/>
  <c r="E971" i="11" s="1"/>
  <c r="E972" i="11" s="1"/>
  <c r="E973" i="11" s="1"/>
  <c r="E974" i="11" s="1"/>
  <c r="E975" i="11" s="1"/>
  <c r="E976" i="11" s="1"/>
  <c r="E977" i="11" s="1"/>
  <c r="E978" i="11" s="1"/>
  <c r="E979" i="11" s="1"/>
  <c r="E980" i="11" s="1"/>
  <c r="E981" i="11" s="1"/>
  <c r="E982" i="11" s="1"/>
  <c r="E983" i="11" s="1"/>
  <c r="D968" i="11"/>
  <c r="N617" i="11"/>
  <c r="N616" i="11"/>
  <c r="N449" i="11"/>
  <c r="N448" i="11"/>
  <c r="N316" i="11"/>
  <c r="N315" i="11"/>
  <c r="J969" i="11" l="1"/>
  <c r="AB139" i="30"/>
  <c r="K140" i="30"/>
  <c r="O139" i="30"/>
  <c r="E139" i="30"/>
  <c r="I139" i="30" s="1"/>
  <c r="N107" i="26"/>
  <c r="AA107" i="26"/>
  <c r="D107" i="26"/>
  <c r="H107" i="26" s="1"/>
  <c r="J108" i="26"/>
  <c r="W107" i="10"/>
  <c r="AJ107" i="10"/>
  <c r="M107" i="10"/>
  <c r="Q107" i="10" s="1"/>
  <c r="S108" i="10"/>
  <c r="U107" i="9"/>
  <c r="K107" i="9"/>
  <c r="O107" i="9" s="1"/>
  <c r="Q108" i="9"/>
  <c r="AH107" i="9"/>
  <c r="O108" i="29"/>
  <c r="AB108" i="29"/>
  <c r="F108" i="29"/>
  <c r="I108" i="29" s="1"/>
  <c r="K109" i="29"/>
  <c r="J968" i="11"/>
  <c r="P969" i="11"/>
  <c r="L970" i="11"/>
  <c r="H51" i="3"/>
  <c r="U108" i="9" l="1"/>
  <c r="K108" i="9"/>
  <c r="O108" i="9" s="1"/>
  <c r="AH108" i="9"/>
  <c r="Q109" i="9"/>
  <c r="O109" i="29"/>
  <c r="AB109" i="29"/>
  <c r="F109" i="29"/>
  <c r="I109" i="29" s="1"/>
  <c r="K110" i="29"/>
  <c r="W108" i="10"/>
  <c r="AJ108" i="10"/>
  <c r="M108" i="10"/>
  <c r="Q108" i="10" s="1"/>
  <c r="S109" i="10"/>
  <c r="N108" i="26"/>
  <c r="AA108" i="26"/>
  <c r="J109" i="26"/>
  <c r="D108" i="26"/>
  <c r="H108" i="26" s="1"/>
  <c r="K141" i="30"/>
  <c r="E140" i="30"/>
  <c r="I140" i="30" s="1"/>
  <c r="AB140" i="30"/>
  <c r="O140" i="30"/>
  <c r="L971" i="11"/>
  <c r="D970" i="11"/>
  <c r="J970" i="11" s="1"/>
  <c r="P970" i="11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N823" i="11"/>
  <c r="Q823" i="11"/>
  <c r="X823" i="11"/>
  <c r="N824" i="11"/>
  <c r="Q824" i="11"/>
  <c r="X824" i="11"/>
  <c r="N825" i="11"/>
  <c r="Q825" i="11"/>
  <c r="X825" i="11"/>
  <c r="N826" i="11"/>
  <c r="Q826" i="11"/>
  <c r="X826" i="11"/>
  <c r="N827" i="11"/>
  <c r="Q827" i="11"/>
  <c r="X827" i="11"/>
  <c r="N828" i="11"/>
  <c r="Q828" i="11"/>
  <c r="X828" i="11"/>
  <c r="N829" i="11"/>
  <c r="Q829" i="11"/>
  <c r="X829" i="11"/>
  <c r="N830" i="11"/>
  <c r="Q830" i="11"/>
  <c r="X830" i="11"/>
  <c r="N831" i="11"/>
  <c r="Q831" i="11"/>
  <c r="X831" i="11"/>
  <c r="N832" i="11"/>
  <c r="Q832" i="11"/>
  <c r="X832" i="11"/>
  <c r="N833" i="11"/>
  <c r="Q833" i="11"/>
  <c r="X833" i="11"/>
  <c r="N834" i="11"/>
  <c r="Q834" i="11"/>
  <c r="X834" i="11"/>
  <c r="N835" i="11"/>
  <c r="Q835" i="11"/>
  <c r="X835" i="11"/>
  <c r="N836" i="11"/>
  <c r="Q836" i="11"/>
  <c r="X836" i="11"/>
  <c r="N837" i="11"/>
  <c r="Q837" i="11"/>
  <c r="X837" i="11"/>
  <c r="N838" i="11"/>
  <c r="Q838" i="11"/>
  <c r="X838" i="11"/>
  <c r="N839" i="11"/>
  <c r="Q839" i="11"/>
  <c r="X839" i="11"/>
  <c r="N840" i="11"/>
  <c r="Q840" i="11"/>
  <c r="X840" i="11"/>
  <c r="N841" i="11"/>
  <c r="Q841" i="11"/>
  <c r="X841" i="11"/>
  <c r="N842" i="11"/>
  <c r="Q842" i="11"/>
  <c r="X842" i="11"/>
  <c r="N843" i="11"/>
  <c r="Q843" i="11"/>
  <c r="X843" i="11"/>
  <c r="N844" i="11"/>
  <c r="Q844" i="11"/>
  <c r="X844" i="11"/>
  <c r="N845" i="11"/>
  <c r="Q845" i="11"/>
  <c r="X845" i="11"/>
  <c r="N846" i="11"/>
  <c r="Q846" i="11"/>
  <c r="X846" i="11"/>
  <c r="N847" i="11"/>
  <c r="Q847" i="11"/>
  <c r="X847" i="11"/>
  <c r="N848" i="11"/>
  <c r="Q848" i="11"/>
  <c r="X848" i="11"/>
  <c r="N849" i="11"/>
  <c r="Q849" i="11"/>
  <c r="X849" i="11"/>
  <c r="N850" i="11"/>
  <c r="Q850" i="11"/>
  <c r="X850" i="11"/>
  <c r="N851" i="11"/>
  <c r="Q851" i="11"/>
  <c r="X851" i="11"/>
  <c r="N852" i="11"/>
  <c r="Q852" i="11"/>
  <c r="X852" i="11"/>
  <c r="N853" i="11"/>
  <c r="Q853" i="11"/>
  <c r="X853" i="11"/>
  <c r="N854" i="11"/>
  <c r="Q854" i="11"/>
  <c r="X854" i="11"/>
  <c r="N855" i="11"/>
  <c r="Q855" i="11"/>
  <c r="X855" i="11"/>
  <c r="N856" i="11"/>
  <c r="Q856" i="11"/>
  <c r="X856" i="11"/>
  <c r="N857" i="11"/>
  <c r="Q857" i="11"/>
  <c r="X857" i="11"/>
  <c r="N858" i="11"/>
  <c r="Q858" i="11"/>
  <c r="X858" i="11"/>
  <c r="N859" i="11"/>
  <c r="Q859" i="11"/>
  <c r="X859" i="11"/>
  <c r="N860" i="11"/>
  <c r="Q860" i="11"/>
  <c r="X860" i="11"/>
  <c r="N861" i="11"/>
  <c r="Q861" i="11"/>
  <c r="X861" i="11"/>
  <c r="N862" i="11"/>
  <c r="Q862" i="11"/>
  <c r="X862" i="11"/>
  <c r="N863" i="11"/>
  <c r="Q863" i="11"/>
  <c r="X863" i="11"/>
  <c r="N864" i="11"/>
  <c r="Q864" i="11"/>
  <c r="N865" i="11"/>
  <c r="Q865" i="11"/>
  <c r="N866" i="11"/>
  <c r="Q866" i="11"/>
  <c r="N867" i="11"/>
  <c r="Q867" i="11"/>
  <c r="N868" i="11"/>
  <c r="Q868" i="11"/>
  <c r="N869" i="11"/>
  <c r="Q869" i="11"/>
  <c r="N870" i="11"/>
  <c r="Q870" i="11"/>
  <c r="N871" i="11"/>
  <c r="Q871" i="11"/>
  <c r="N872" i="11"/>
  <c r="Q872" i="11"/>
  <c r="N873" i="11"/>
  <c r="Q873" i="11"/>
  <c r="N874" i="11"/>
  <c r="Q874" i="11"/>
  <c r="N875" i="11"/>
  <c r="Q875" i="11"/>
  <c r="N876" i="11"/>
  <c r="Q876" i="11"/>
  <c r="N877" i="11"/>
  <c r="Q877" i="11"/>
  <c r="N878" i="11"/>
  <c r="Q878" i="11"/>
  <c r="N879" i="11"/>
  <c r="Q879" i="11"/>
  <c r="N880" i="11"/>
  <c r="Q880" i="11"/>
  <c r="N881" i="11"/>
  <c r="Q881" i="11"/>
  <c r="N882" i="11"/>
  <c r="Q882" i="11"/>
  <c r="N883" i="11"/>
  <c r="Q883" i="11"/>
  <c r="N884" i="11"/>
  <c r="Q884" i="11"/>
  <c r="N885" i="11"/>
  <c r="Q885" i="11"/>
  <c r="N886" i="11"/>
  <c r="Q886" i="11"/>
  <c r="N887" i="11"/>
  <c r="Q887" i="11"/>
  <c r="N888" i="11"/>
  <c r="Q888" i="11"/>
  <c r="N889" i="11"/>
  <c r="Q889" i="11"/>
  <c r="N890" i="11"/>
  <c r="Q890" i="11"/>
  <c r="N891" i="11"/>
  <c r="Q891" i="11"/>
  <c r="N892" i="11"/>
  <c r="Q892" i="11"/>
  <c r="N893" i="11"/>
  <c r="Q893" i="11"/>
  <c r="N894" i="11"/>
  <c r="Q894" i="11"/>
  <c r="N895" i="11"/>
  <c r="Q895" i="11"/>
  <c r="N896" i="11"/>
  <c r="Q896" i="11"/>
  <c r="N897" i="11"/>
  <c r="Q897" i="11"/>
  <c r="N898" i="11"/>
  <c r="Q898" i="11"/>
  <c r="N899" i="11"/>
  <c r="Q899" i="11"/>
  <c r="N900" i="11"/>
  <c r="Q900" i="11"/>
  <c r="N901" i="11"/>
  <c r="Q901" i="11"/>
  <c r="N902" i="11"/>
  <c r="Q902" i="11"/>
  <c r="N903" i="11"/>
  <c r="Q903" i="11"/>
  <c r="N904" i="11"/>
  <c r="Q904" i="11"/>
  <c r="N905" i="11"/>
  <c r="Q905" i="11"/>
  <c r="N906" i="11"/>
  <c r="Q906" i="11"/>
  <c r="N907" i="11"/>
  <c r="Q907" i="11"/>
  <c r="N908" i="11"/>
  <c r="Q908" i="11"/>
  <c r="N909" i="11"/>
  <c r="Q909" i="11"/>
  <c r="N910" i="11"/>
  <c r="Q910" i="11"/>
  <c r="N911" i="11"/>
  <c r="Q911" i="11"/>
  <c r="N912" i="11"/>
  <c r="Q912" i="11"/>
  <c r="N913" i="11"/>
  <c r="Q913" i="11"/>
  <c r="N914" i="11"/>
  <c r="Q914" i="11"/>
  <c r="N915" i="11"/>
  <c r="Q915" i="11"/>
  <c r="N916" i="11"/>
  <c r="Q916" i="11"/>
  <c r="N917" i="11"/>
  <c r="Q917" i="11"/>
  <c r="N918" i="11"/>
  <c r="Q918" i="11"/>
  <c r="N919" i="11"/>
  <c r="Q919" i="11"/>
  <c r="N920" i="11"/>
  <c r="Q920" i="11"/>
  <c r="N921" i="11"/>
  <c r="Q921" i="11"/>
  <c r="N922" i="11"/>
  <c r="Q922" i="11"/>
  <c r="N923" i="11"/>
  <c r="Q923" i="11"/>
  <c r="N924" i="11"/>
  <c r="Q924" i="11"/>
  <c r="N925" i="11"/>
  <c r="Q925" i="11"/>
  <c r="N926" i="11"/>
  <c r="Q926" i="11"/>
  <c r="N927" i="11"/>
  <c r="Q927" i="11"/>
  <c r="N928" i="11"/>
  <c r="Q928" i="11"/>
  <c r="N929" i="11"/>
  <c r="Q929" i="11"/>
  <c r="N930" i="11"/>
  <c r="Q930" i="11"/>
  <c r="N931" i="11"/>
  <c r="Q931" i="11"/>
  <c r="N932" i="11"/>
  <c r="Q932" i="11"/>
  <c r="N933" i="11"/>
  <c r="Q933" i="11"/>
  <c r="N934" i="11"/>
  <c r="Q934" i="11"/>
  <c r="N935" i="11"/>
  <c r="Q935" i="11"/>
  <c r="N936" i="11"/>
  <c r="Q936" i="11"/>
  <c r="N937" i="11"/>
  <c r="Q937" i="11"/>
  <c r="N938" i="11"/>
  <c r="Q938" i="11"/>
  <c r="N939" i="11"/>
  <c r="Q939" i="11"/>
  <c r="N940" i="11"/>
  <c r="Q940" i="11"/>
  <c r="N941" i="11"/>
  <c r="Q941" i="11"/>
  <c r="N942" i="11"/>
  <c r="Q942" i="11"/>
  <c r="N943" i="11"/>
  <c r="Q943" i="11"/>
  <c r="N944" i="11"/>
  <c r="Q944" i="11"/>
  <c r="N945" i="11"/>
  <c r="Q945" i="11"/>
  <c r="N946" i="11"/>
  <c r="Q946" i="11"/>
  <c r="N947" i="11"/>
  <c r="Q947" i="11"/>
  <c r="N948" i="11"/>
  <c r="Q948" i="11"/>
  <c r="N949" i="11"/>
  <c r="Q949" i="11"/>
  <c r="N950" i="11"/>
  <c r="Q950" i="11"/>
  <c r="N951" i="11"/>
  <c r="Q951" i="11"/>
  <c r="N952" i="11"/>
  <c r="Q952" i="11"/>
  <c r="N953" i="11"/>
  <c r="Q953" i="11"/>
  <c r="N822" i="11"/>
  <c r="Q822" i="11"/>
  <c r="X822" i="11"/>
  <c r="N634" i="11"/>
  <c r="Q634" i="11"/>
  <c r="X634" i="11"/>
  <c r="N635" i="11"/>
  <c r="Q635" i="11"/>
  <c r="X635" i="11"/>
  <c r="N636" i="11"/>
  <c r="Q636" i="11"/>
  <c r="X636" i="11"/>
  <c r="N637" i="11"/>
  <c r="Q637" i="11"/>
  <c r="X637" i="11"/>
  <c r="N638" i="11"/>
  <c r="Q638" i="11"/>
  <c r="X638" i="11"/>
  <c r="N639" i="11"/>
  <c r="Q639" i="11"/>
  <c r="X639" i="11"/>
  <c r="N640" i="11"/>
  <c r="Q640" i="11"/>
  <c r="X640" i="11"/>
  <c r="N641" i="11"/>
  <c r="Q641" i="11"/>
  <c r="X641" i="11"/>
  <c r="N642" i="11"/>
  <c r="Q642" i="11"/>
  <c r="X642" i="11"/>
  <c r="N643" i="11"/>
  <c r="Q643" i="11"/>
  <c r="X643" i="11"/>
  <c r="N644" i="11"/>
  <c r="Q644" i="11"/>
  <c r="X644" i="11"/>
  <c r="N645" i="11"/>
  <c r="Q645" i="11"/>
  <c r="X645" i="11"/>
  <c r="N646" i="11"/>
  <c r="Q646" i="11"/>
  <c r="X646" i="11"/>
  <c r="N647" i="11"/>
  <c r="Q647" i="11"/>
  <c r="X647" i="11"/>
  <c r="N648" i="11"/>
  <c r="Q648" i="11"/>
  <c r="X648" i="11"/>
  <c r="N649" i="11"/>
  <c r="Q649" i="11"/>
  <c r="X649" i="11"/>
  <c r="N650" i="11"/>
  <c r="Q650" i="11"/>
  <c r="X650" i="11"/>
  <c r="N651" i="11"/>
  <c r="Q651" i="11"/>
  <c r="X651" i="11"/>
  <c r="N652" i="11"/>
  <c r="Q652" i="11"/>
  <c r="X652" i="11"/>
  <c r="N653" i="11"/>
  <c r="Q653" i="11"/>
  <c r="X653" i="11"/>
  <c r="N654" i="11"/>
  <c r="Q654" i="11"/>
  <c r="X654" i="11"/>
  <c r="N655" i="11"/>
  <c r="Q655" i="11"/>
  <c r="X655" i="11"/>
  <c r="N656" i="11"/>
  <c r="Q656" i="11"/>
  <c r="X656" i="11"/>
  <c r="N657" i="11"/>
  <c r="Q657" i="11"/>
  <c r="X657" i="11"/>
  <c r="N658" i="11"/>
  <c r="Q658" i="11"/>
  <c r="X658" i="11"/>
  <c r="N659" i="11"/>
  <c r="Q659" i="11"/>
  <c r="X659" i="11"/>
  <c r="N660" i="11"/>
  <c r="Q660" i="11"/>
  <c r="X660" i="11"/>
  <c r="N661" i="11"/>
  <c r="Q661" i="11"/>
  <c r="X661" i="11"/>
  <c r="N662" i="11"/>
  <c r="Q662" i="11"/>
  <c r="X662" i="11"/>
  <c r="N663" i="11"/>
  <c r="Q663" i="11"/>
  <c r="X663" i="11"/>
  <c r="N664" i="11"/>
  <c r="Q664" i="11"/>
  <c r="X664" i="11"/>
  <c r="N665" i="11"/>
  <c r="Q665" i="11"/>
  <c r="X665" i="11"/>
  <c r="N666" i="11"/>
  <c r="Q666" i="11"/>
  <c r="X666" i="11"/>
  <c r="N667" i="11"/>
  <c r="Q667" i="11"/>
  <c r="X667" i="11"/>
  <c r="N668" i="11"/>
  <c r="Q668" i="11"/>
  <c r="X668" i="11"/>
  <c r="N669" i="11"/>
  <c r="Q669" i="11"/>
  <c r="X669" i="11"/>
  <c r="N670" i="11"/>
  <c r="Q670" i="11"/>
  <c r="X670" i="11"/>
  <c r="N671" i="11"/>
  <c r="Q671" i="11"/>
  <c r="X671" i="11"/>
  <c r="N672" i="11"/>
  <c r="Q672" i="11"/>
  <c r="X672" i="11"/>
  <c r="N673" i="11"/>
  <c r="Q673" i="11"/>
  <c r="X673" i="11"/>
  <c r="N674" i="11"/>
  <c r="Q674" i="11"/>
  <c r="X674" i="11"/>
  <c r="N675" i="11"/>
  <c r="Q675" i="11"/>
  <c r="X675" i="11"/>
  <c r="N676" i="11"/>
  <c r="Q676" i="11"/>
  <c r="X676" i="11"/>
  <c r="N677" i="11"/>
  <c r="Q677" i="11"/>
  <c r="X677" i="11"/>
  <c r="N678" i="11"/>
  <c r="Q678" i="11"/>
  <c r="X678" i="11"/>
  <c r="N679" i="11"/>
  <c r="Q679" i="11"/>
  <c r="X679" i="11"/>
  <c r="N680" i="11"/>
  <c r="Q680" i="11"/>
  <c r="X680" i="11"/>
  <c r="N681" i="11"/>
  <c r="Q681" i="11"/>
  <c r="X681" i="11"/>
  <c r="N682" i="11"/>
  <c r="Q682" i="11"/>
  <c r="X682" i="11"/>
  <c r="N683" i="11"/>
  <c r="Q683" i="11"/>
  <c r="X683" i="11"/>
  <c r="N684" i="11"/>
  <c r="Q684" i="11"/>
  <c r="X684" i="11"/>
  <c r="N685" i="11"/>
  <c r="Q685" i="11"/>
  <c r="X685" i="11"/>
  <c r="N686" i="11"/>
  <c r="Q686" i="11"/>
  <c r="X686" i="11"/>
  <c r="N687" i="11"/>
  <c r="Q687" i="11"/>
  <c r="X687" i="11"/>
  <c r="N688" i="11"/>
  <c r="Q688" i="11"/>
  <c r="X688" i="11"/>
  <c r="N689" i="11"/>
  <c r="Q689" i="11"/>
  <c r="X689" i="11"/>
  <c r="N690" i="11"/>
  <c r="Q690" i="11"/>
  <c r="X690" i="11"/>
  <c r="N691" i="11"/>
  <c r="Q691" i="11"/>
  <c r="X691" i="11"/>
  <c r="N692" i="11"/>
  <c r="Q692" i="11"/>
  <c r="X692" i="11"/>
  <c r="N693" i="11"/>
  <c r="Q693" i="11"/>
  <c r="X693" i="11"/>
  <c r="N694" i="11"/>
  <c r="Q694" i="11"/>
  <c r="X694" i="11"/>
  <c r="N695" i="11"/>
  <c r="Q695" i="11"/>
  <c r="X695" i="11"/>
  <c r="N696" i="11"/>
  <c r="Q696" i="11"/>
  <c r="X696" i="11"/>
  <c r="N697" i="11"/>
  <c r="Q697" i="11"/>
  <c r="X697" i="11"/>
  <c r="N698" i="11"/>
  <c r="Q698" i="11"/>
  <c r="X698" i="11"/>
  <c r="N699" i="11"/>
  <c r="Q699" i="11"/>
  <c r="X699" i="11"/>
  <c r="N700" i="11"/>
  <c r="Q700" i="11"/>
  <c r="X700" i="11"/>
  <c r="N701" i="11"/>
  <c r="Q701" i="11"/>
  <c r="X701" i="11"/>
  <c r="N702" i="11"/>
  <c r="Q702" i="11"/>
  <c r="X702" i="11"/>
  <c r="N703" i="11"/>
  <c r="Q703" i="11"/>
  <c r="X703" i="11"/>
  <c r="N704" i="11"/>
  <c r="Q704" i="11"/>
  <c r="X704" i="11"/>
  <c r="N705" i="11"/>
  <c r="Q705" i="11"/>
  <c r="X705" i="11"/>
  <c r="N706" i="11"/>
  <c r="Q706" i="11"/>
  <c r="X706" i="11"/>
  <c r="N707" i="11"/>
  <c r="Q707" i="11"/>
  <c r="X707" i="11"/>
  <c r="N708" i="11"/>
  <c r="Q708" i="11"/>
  <c r="X708" i="11"/>
  <c r="N709" i="11"/>
  <c r="Q709" i="11"/>
  <c r="X709" i="11"/>
  <c r="N710" i="11"/>
  <c r="Q710" i="11"/>
  <c r="X710" i="11"/>
  <c r="N711" i="11"/>
  <c r="Q711" i="11"/>
  <c r="X711" i="11"/>
  <c r="N712" i="11"/>
  <c r="Q712" i="11"/>
  <c r="X712" i="11"/>
  <c r="N713" i="11"/>
  <c r="Q713" i="11"/>
  <c r="X713" i="11"/>
  <c r="N714" i="11"/>
  <c r="Q714" i="11"/>
  <c r="X714" i="11"/>
  <c r="N715" i="11"/>
  <c r="Q715" i="11"/>
  <c r="X715" i="11"/>
  <c r="N716" i="11"/>
  <c r="Q716" i="11"/>
  <c r="X716" i="11"/>
  <c r="N717" i="11"/>
  <c r="Q717" i="11"/>
  <c r="X717" i="11"/>
  <c r="N718" i="11"/>
  <c r="Q718" i="11"/>
  <c r="X718" i="11"/>
  <c r="N719" i="11"/>
  <c r="Q719" i="11"/>
  <c r="X719" i="11"/>
  <c r="N720" i="11"/>
  <c r="Q720" i="11"/>
  <c r="X720" i="11"/>
  <c r="N721" i="11"/>
  <c r="Q721" i="11"/>
  <c r="X721" i="11"/>
  <c r="N722" i="11"/>
  <c r="Q722" i="11"/>
  <c r="X722" i="11"/>
  <c r="N723" i="11"/>
  <c r="Q723" i="11"/>
  <c r="X723" i="11"/>
  <c r="N724" i="11"/>
  <c r="Q724" i="11"/>
  <c r="X724" i="11"/>
  <c r="N725" i="11"/>
  <c r="Q725" i="11"/>
  <c r="X725" i="11"/>
  <c r="N726" i="11"/>
  <c r="Q726" i="11"/>
  <c r="X726" i="11"/>
  <c r="N727" i="11"/>
  <c r="Q727" i="11"/>
  <c r="X727" i="11"/>
  <c r="N728" i="11"/>
  <c r="Q728" i="11"/>
  <c r="X728" i="11"/>
  <c r="N729" i="11"/>
  <c r="Q729" i="11"/>
  <c r="X729" i="11"/>
  <c r="N730" i="11"/>
  <c r="Q730" i="11"/>
  <c r="X730" i="11"/>
  <c r="N731" i="11"/>
  <c r="Q731" i="11"/>
  <c r="X731" i="11"/>
  <c r="N732" i="11"/>
  <c r="Q732" i="11"/>
  <c r="X732" i="11"/>
  <c r="N733" i="11"/>
  <c r="Q733" i="11"/>
  <c r="X733" i="11"/>
  <c r="N734" i="11"/>
  <c r="Q734" i="11"/>
  <c r="X734" i="11"/>
  <c r="N735" i="11"/>
  <c r="Q735" i="11"/>
  <c r="X735" i="11"/>
  <c r="N736" i="11"/>
  <c r="Q736" i="11"/>
  <c r="X736" i="11"/>
  <c r="N737" i="11"/>
  <c r="Q737" i="11"/>
  <c r="X737" i="11"/>
  <c r="N738" i="11"/>
  <c r="Q738" i="11"/>
  <c r="X738" i="11"/>
  <c r="N739" i="11"/>
  <c r="Q739" i="11"/>
  <c r="X739" i="11"/>
  <c r="N740" i="11"/>
  <c r="Q740" i="11"/>
  <c r="X740" i="11"/>
  <c r="N741" i="11"/>
  <c r="Q741" i="11"/>
  <c r="X741" i="11"/>
  <c r="N742" i="11"/>
  <c r="Q742" i="11"/>
  <c r="X742" i="11"/>
  <c r="N743" i="11"/>
  <c r="Q743" i="11"/>
  <c r="X743" i="11"/>
  <c r="N744" i="11"/>
  <c r="Q744" i="11"/>
  <c r="X744" i="11"/>
  <c r="N745" i="11"/>
  <c r="Q745" i="11"/>
  <c r="X745" i="11"/>
  <c r="N746" i="11"/>
  <c r="Q746" i="11"/>
  <c r="X746" i="11"/>
  <c r="N747" i="11"/>
  <c r="Q747" i="11"/>
  <c r="X747" i="11"/>
  <c r="N748" i="11"/>
  <c r="Q748" i="11"/>
  <c r="X748" i="11"/>
  <c r="N749" i="11"/>
  <c r="Q749" i="11"/>
  <c r="X749" i="11"/>
  <c r="N750" i="11"/>
  <c r="Q750" i="11"/>
  <c r="X750" i="11"/>
  <c r="N751" i="11"/>
  <c r="Q751" i="11"/>
  <c r="X751" i="11"/>
  <c r="N752" i="11"/>
  <c r="Q752" i="11"/>
  <c r="X752" i="11"/>
  <c r="N753" i="11"/>
  <c r="Q753" i="11"/>
  <c r="X753" i="11"/>
  <c r="N754" i="11"/>
  <c r="Q754" i="11"/>
  <c r="X754" i="11"/>
  <c r="N755" i="11"/>
  <c r="Q755" i="11"/>
  <c r="X755" i="11"/>
  <c r="N756" i="11"/>
  <c r="Q756" i="11"/>
  <c r="X756" i="11"/>
  <c r="N757" i="11"/>
  <c r="Q757" i="11"/>
  <c r="X757" i="11"/>
  <c r="N758" i="11"/>
  <c r="Q758" i="11"/>
  <c r="X758" i="11"/>
  <c r="N759" i="11"/>
  <c r="Q759" i="11"/>
  <c r="X759" i="11"/>
  <c r="N760" i="11"/>
  <c r="Q760" i="11"/>
  <c r="X760" i="11"/>
  <c r="N761" i="11"/>
  <c r="Q761" i="11"/>
  <c r="X761" i="11"/>
  <c r="N762" i="11"/>
  <c r="Q762" i="11"/>
  <c r="X762" i="11"/>
  <c r="N763" i="11"/>
  <c r="Q763" i="11"/>
  <c r="X763" i="11"/>
  <c r="N764" i="11"/>
  <c r="Q764" i="11"/>
  <c r="X764" i="11"/>
  <c r="N765" i="11"/>
  <c r="Q765" i="11"/>
  <c r="X765" i="11"/>
  <c r="N766" i="11"/>
  <c r="Q766" i="11"/>
  <c r="X766" i="11"/>
  <c r="N767" i="11"/>
  <c r="Q767" i="11"/>
  <c r="X767" i="11"/>
  <c r="N768" i="11"/>
  <c r="Q768" i="11"/>
  <c r="X768" i="11"/>
  <c r="N769" i="11"/>
  <c r="Q769" i="11"/>
  <c r="X769" i="11"/>
  <c r="N770" i="11"/>
  <c r="Q770" i="11"/>
  <c r="X770" i="11"/>
  <c r="N771" i="11"/>
  <c r="Q771" i="11"/>
  <c r="X771" i="11"/>
  <c r="N772" i="11"/>
  <c r="Q772" i="11"/>
  <c r="X772" i="11"/>
  <c r="N773" i="11"/>
  <c r="Q773" i="11"/>
  <c r="X773" i="11"/>
  <c r="N774" i="11"/>
  <c r="Q774" i="11"/>
  <c r="X774" i="11"/>
  <c r="N775" i="11"/>
  <c r="Q775" i="11"/>
  <c r="X775" i="11"/>
  <c r="N776" i="11"/>
  <c r="Q776" i="11"/>
  <c r="X776" i="11"/>
  <c r="N777" i="11"/>
  <c r="Q777" i="11"/>
  <c r="X777" i="11"/>
  <c r="N778" i="11"/>
  <c r="Q778" i="11"/>
  <c r="X778" i="11"/>
  <c r="N779" i="11"/>
  <c r="Q779" i="11"/>
  <c r="X779" i="11"/>
  <c r="N780" i="11"/>
  <c r="Q780" i="11"/>
  <c r="X780" i="11"/>
  <c r="N781" i="11"/>
  <c r="Q781" i="11"/>
  <c r="X781" i="11"/>
  <c r="N782" i="11"/>
  <c r="Q782" i="11"/>
  <c r="X782" i="11"/>
  <c r="N783" i="11"/>
  <c r="Q783" i="11"/>
  <c r="X783" i="11"/>
  <c r="N784" i="11"/>
  <c r="Q784" i="11"/>
  <c r="X784" i="11"/>
  <c r="N785" i="11"/>
  <c r="Q785" i="11"/>
  <c r="X785" i="11"/>
  <c r="N786" i="11"/>
  <c r="Q786" i="11"/>
  <c r="X786" i="11"/>
  <c r="N787" i="11"/>
  <c r="Q787" i="11"/>
  <c r="X787" i="11"/>
  <c r="N788" i="11"/>
  <c r="Q788" i="11"/>
  <c r="X788" i="11"/>
  <c r="N789" i="11"/>
  <c r="Q789" i="11"/>
  <c r="X789" i="11"/>
  <c r="N790" i="11"/>
  <c r="Q790" i="11"/>
  <c r="X790" i="11"/>
  <c r="N791" i="11"/>
  <c r="Q791" i="11"/>
  <c r="X791" i="11"/>
  <c r="N792" i="11"/>
  <c r="Q792" i="11"/>
  <c r="X792" i="11"/>
  <c r="N793" i="11"/>
  <c r="Q793" i="11"/>
  <c r="X793" i="11"/>
  <c r="N794" i="11"/>
  <c r="Q794" i="11"/>
  <c r="X794" i="11"/>
  <c r="N795" i="11"/>
  <c r="Q795" i="11"/>
  <c r="X795" i="11"/>
  <c r="N796" i="11"/>
  <c r="Q796" i="11"/>
  <c r="X796" i="11"/>
  <c r="N797" i="11"/>
  <c r="Q797" i="11"/>
  <c r="X797" i="11"/>
  <c r="N798" i="11"/>
  <c r="Q798" i="11"/>
  <c r="X798" i="11"/>
  <c r="N799" i="11"/>
  <c r="Q799" i="11"/>
  <c r="X799" i="11"/>
  <c r="N800" i="11"/>
  <c r="Q800" i="11"/>
  <c r="X800" i="11"/>
  <c r="N801" i="11"/>
  <c r="Q801" i="11"/>
  <c r="X801" i="11"/>
  <c r="N802" i="11"/>
  <c r="Q802" i="11"/>
  <c r="X802" i="11"/>
  <c r="N803" i="11"/>
  <c r="Q803" i="11"/>
  <c r="X803" i="11"/>
  <c r="N804" i="11"/>
  <c r="Q804" i="11"/>
  <c r="X804" i="11"/>
  <c r="N805" i="11"/>
  <c r="Q805" i="11"/>
  <c r="X805" i="11"/>
  <c r="N806" i="11"/>
  <c r="Q806" i="11"/>
  <c r="X806" i="11"/>
  <c r="N807" i="11"/>
  <c r="Q807" i="11"/>
  <c r="X807" i="11"/>
  <c r="N808" i="11"/>
  <c r="Q808" i="11"/>
  <c r="X808" i="11"/>
  <c r="N809" i="11"/>
  <c r="Q809" i="11"/>
  <c r="X809" i="11"/>
  <c r="N810" i="11"/>
  <c r="Q810" i="11"/>
  <c r="X810" i="11"/>
  <c r="N811" i="11"/>
  <c r="Q811" i="11"/>
  <c r="X811" i="11"/>
  <c r="N812" i="11"/>
  <c r="Q812" i="11"/>
  <c r="X812" i="11"/>
  <c r="N815" i="11"/>
  <c r="Q815" i="11"/>
  <c r="X815" i="11"/>
  <c r="N816" i="11"/>
  <c r="Q816" i="11"/>
  <c r="X816" i="11"/>
  <c r="N817" i="11"/>
  <c r="Q817" i="11"/>
  <c r="X817" i="11"/>
  <c r="N818" i="11"/>
  <c r="Q818" i="11"/>
  <c r="X818" i="11"/>
  <c r="N819" i="11"/>
  <c r="Q819" i="11"/>
  <c r="X819" i="11"/>
  <c r="N456" i="11"/>
  <c r="Q456" i="11"/>
  <c r="X456" i="11"/>
  <c r="N457" i="11"/>
  <c r="Q457" i="11"/>
  <c r="X457" i="11"/>
  <c r="N458" i="11"/>
  <c r="Q458" i="11"/>
  <c r="X458" i="11"/>
  <c r="N459" i="11"/>
  <c r="Q459" i="11"/>
  <c r="X459" i="11"/>
  <c r="N460" i="11"/>
  <c r="Q460" i="11"/>
  <c r="X460" i="11"/>
  <c r="N461" i="11"/>
  <c r="Q461" i="11"/>
  <c r="X461" i="11"/>
  <c r="N462" i="11"/>
  <c r="Q462" i="11"/>
  <c r="X462" i="11"/>
  <c r="N463" i="11"/>
  <c r="Q463" i="11"/>
  <c r="X463" i="11"/>
  <c r="N464" i="11"/>
  <c r="Q464" i="11"/>
  <c r="X464" i="11"/>
  <c r="N465" i="11"/>
  <c r="Q465" i="11"/>
  <c r="X465" i="11"/>
  <c r="N466" i="11"/>
  <c r="Q466" i="11"/>
  <c r="X466" i="11"/>
  <c r="N467" i="11"/>
  <c r="Q467" i="11"/>
  <c r="X467" i="11"/>
  <c r="N468" i="11"/>
  <c r="Q468" i="11"/>
  <c r="X468" i="11"/>
  <c r="N469" i="11"/>
  <c r="Q469" i="11"/>
  <c r="X469" i="11"/>
  <c r="N470" i="11"/>
  <c r="Q470" i="11"/>
  <c r="X470" i="11"/>
  <c r="N471" i="11"/>
  <c r="Q471" i="11"/>
  <c r="X471" i="11"/>
  <c r="N472" i="11"/>
  <c r="Q472" i="11"/>
  <c r="X472" i="11"/>
  <c r="N473" i="11"/>
  <c r="Q473" i="11"/>
  <c r="X473" i="11"/>
  <c r="N474" i="11"/>
  <c r="Q474" i="11"/>
  <c r="X474" i="11"/>
  <c r="N475" i="11"/>
  <c r="Q475" i="11"/>
  <c r="X475" i="11"/>
  <c r="N476" i="11"/>
  <c r="Q476" i="11"/>
  <c r="X476" i="11"/>
  <c r="N477" i="11"/>
  <c r="Q477" i="11"/>
  <c r="X477" i="11"/>
  <c r="N478" i="11"/>
  <c r="Q478" i="11"/>
  <c r="X478" i="11"/>
  <c r="N479" i="11"/>
  <c r="Q479" i="11"/>
  <c r="X479" i="11"/>
  <c r="N480" i="11"/>
  <c r="Q480" i="11"/>
  <c r="X480" i="11"/>
  <c r="N481" i="11"/>
  <c r="Q481" i="11"/>
  <c r="X481" i="11"/>
  <c r="N482" i="11"/>
  <c r="Q482" i="11"/>
  <c r="X482" i="11"/>
  <c r="N483" i="11"/>
  <c r="Q483" i="11"/>
  <c r="X483" i="11"/>
  <c r="N484" i="11"/>
  <c r="Q484" i="11"/>
  <c r="X484" i="11"/>
  <c r="N485" i="11"/>
  <c r="Q485" i="11"/>
  <c r="X485" i="11"/>
  <c r="N486" i="11"/>
  <c r="Q486" i="11"/>
  <c r="X486" i="11"/>
  <c r="N487" i="11"/>
  <c r="Q487" i="11"/>
  <c r="X487" i="11"/>
  <c r="N488" i="11"/>
  <c r="Q488" i="11"/>
  <c r="X488" i="11"/>
  <c r="N489" i="11"/>
  <c r="Q489" i="11"/>
  <c r="X489" i="11"/>
  <c r="N490" i="11"/>
  <c r="Q490" i="11"/>
  <c r="X490" i="11"/>
  <c r="N491" i="11"/>
  <c r="Q491" i="11"/>
  <c r="X491" i="11"/>
  <c r="N492" i="11"/>
  <c r="Q492" i="11"/>
  <c r="X492" i="11"/>
  <c r="N493" i="11"/>
  <c r="Q493" i="11"/>
  <c r="X493" i="11"/>
  <c r="N494" i="11"/>
  <c r="Q494" i="11"/>
  <c r="X494" i="11"/>
  <c r="N495" i="11"/>
  <c r="Q495" i="11"/>
  <c r="X495" i="11"/>
  <c r="N496" i="11"/>
  <c r="Q496" i="11"/>
  <c r="X496" i="11"/>
  <c r="N497" i="11"/>
  <c r="Q497" i="11"/>
  <c r="X497" i="11"/>
  <c r="N498" i="11"/>
  <c r="Q498" i="11"/>
  <c r="X498" i="11"/>
  <c r="N499" i="11"/>
  <c r="Q499" i="11"/>
  <c r="X499" i="11"/>
  <c r="N500" i="11"/>
  <c r="Q500" i="11"/>
  <c r="X500" i="11"/>
  <c r="N501" i="11"/>
  <c r="Q501" i="11"/>
  <c r="X501" i="11"/>
  <c r="N502" i="11"/>
  <c r="Q502" i="11"/>
  <c r="X502" i="11"/>
  <c r="N503" i="11"/>
  <c r="Q503" i="11"/>
  <c r="X503" i="11"/>
  <c r="N504" i="11"/>
  <c r="Q504" i="11"/>
  <c r="X504" i="11"/>
  <c r="N505" i="11"/>
  <c r="Q505" i="11"/>
  <c r="X505" i="11"/>
  <c r="N506" i="11"/>
  <c r="Q506" i="11"/>
  <c r="X506" i="11"/>
  <c r="N507" i="11"/>
  <c r="Q507" i="11"/>
  <c r="X507" i="11"/>
  <c r="N508" i="11"/>
  <c r="Q508" i="11"/>
  <c r="X508" i="11"/>
  <c r="N509" i="11"/>
  <c r="Q509" i="11"/>
  <c r="X509" i="11"/>
  <c r="N510" i="11"/>
  <c r="Q510" i="11"/>
  <c r="X510" i="11"/>
  <c r="N511" i="11"/>
  <c r="Q511" i="11"/>
  <c r="X511" i="11"/>
  <c r="N512" i="11"/>
  <c r="Q512" i="11"/>
  <c r="X512" i="11"/>
  <c r="N513" i="11"/>
  <c r="Q513" i="11"/>
  <c r="X513" i="11"/>
  <c r="N514" i="11"/>
  <c r="Q514" i="11"/>
  <c r="X514" i="11"/>
  <c r="N515" i="11"/>
  <c r="Q515" i="11"/>
  <c r="X515" i="11"/>
  <c r="N516" i="11"/>
  <c r="Q516" i="11"/>
  <c r="X516" i="11"/>
  <c r="N517" i="11"/>
  <c r="Q517" i="11"/>
  <c r="X517" i="11"/>
  <c r="N518" i="11"/>
  <c r="Q518" i="11"/>
  <c r="X518" i="11"/>
  <c r="N519" i="11"/>
  <c r="Q519" i="11"/>
  <c r="X519" i="11"/>
  <c r="N520" i="11"/>
  <c r="Q520" i="11"/>
  <c r="X520" i="11"/>
  <c r="N521" i="11"/>
  <c r="Q521" i="11"/>
  <c r="X521" i="11"/>
  <c r="N522" i="11"/>
  <c r="Q522" i="11"/>
  <c r="X522" i="11"/>
  <c r="N523" i="11"/>
  <c r="Q523" i="11"/>
  <c r="X523" i="11"/>
  <c r="N524" i="11"/>
  <c r="Q524" i="11"/>
  <c r="X524" i="11"/>
  <c r="N525" i="11"/>
  <c r="Q525" i="11"/>
  <c r="X525" i="11"/>
  <c r="N526" i="11"/>
  <c r="Q526" i="11"/>
  <c r="X526" i="11"/>
  <c r="N527" i="11"/>
  <c r="Q527" i="11"/>
  <c r="X527" i="11"/>
  <c r="N528" i="11"/>
  <c r="Q528" i="11"/>
  <c r="X528" i="11"/>
  <c r="N529" i="11"/>
  <c r="Q529" i="11"/>
  <c r="X529" i="11"/>
  <c r="N530" i="11"/>
  <c r="Q530" i="11"/>
  <c r="X530" i="11"/>
  <c r="N531" i="11"/>
  <c r="Q531" i="11"/>
  <c r="X531" i="11"/>
  <c r="N532" i="11"/>
  <c r="Q532" i="11"/>
  <c r="X532" i="11"/>
  <c r="N533" i="11"/>
  <c r="Q533" i="11"/>
  <c r="X533" i="11"/>
  <c r="N534" i="11"/>
  <c r="Q534" i="11"/>
  <c r="X534" i="11"/>
  <c r="N535" i="11"/>
  <c r="Q535" i="11"/>
  <c r="X535" i="11"/>
  <c r="N536" i="11"/>
  <c r="Q536" i="11"/>
  <c r="X536" i="11"/>
  <c r="N537" i="11"/>
  <c r="Q537" i="11"/>
  <c r="X537" i="11"/>
  <c r="N538" i="11"/>
  <c r="Q538" i="11"/>
  <c r="X538" i="11"/>
  <c r="N539" i="11"/>
  <c r="Q539" i="11"/>
  <c r="X539" i="11"/>
  <c r="N540" i="11"/>
  <c r="Q540" i="11"/>
  <c r="X540" i="11"/>
  <c r="N541" i="11"/>
  <c r="Q541" i="11"/>
  <c r="X541" i="11"/>
  <c r="N542" i="11"/>
  <c r="Q542" i="11"/>
  <c r="X542" i="11"/>
  <c r="N543" i="11"/>
  <c r="Q543" i="11"/>
  <c r="X543" i="11"/>
  <c r="N544" i="11"/>
  <c r="Q544" i="11"/>
  <c r="X544" i="11"/>
  <c r="N545" i="11"/>
  <c r="Q545" i="11"/>
  <c r="X545" i="11"/>
  <c r="N546" i="11"/>
  <c r="Q546" i="11"/>
  <c r="X546" i="11"/>
  <c r="N547" i="11"/>
  <c r="Q547" i="11"/>
  <c r="X547" i="11"/>
  <c r="N548" i="11"/>
  <c r="Q548" i="11"/>
  <c r="X548" i="11"/>
  <c r="N549" i="11"/>
  <c r="Q549" i="11"/>
  <c r="X549" i="11"/>
  <c r="N550" i="11"/>
  <c r="Q550" i="11"/>
  <c r="X550" i="11"/>
  <c r="N551" i="11"/>
  <c r="Q551" i="11"/>
  <c r="X551" i="11"/>
  <c r="N552" i="11"/>
  <c r="Q552" i="11"/>
  <c r="X552" i="11"/>
  <c r="N553" i="11"/>
  <c r="Q553" i="11"/>
  <c r="X553" i="11"/>
  <c r="N554" i="11"/>
  <c r="Q554" i="11"/>
  <c r="X554" i="11"/>
  <c r="N555" i="11"/>
  <c r="Q555" i="11"/>
  <c r="X555" i="11"/>
  <c r="N556" i="11"/>
  <c r="Q556" i="11"/>
  <c r="X556" i="11"/>
  <c r="N557" i="11"/>
  <c r="Q557" i="11"/>
  <c r="X557" i="11"/>
  <c r="N558" i="11"/>
  <c r="Q558" i="11"/>
  <c r="X558" i="11"/>
  <c r="N559" i="11"/>
  <c r="Q559" i="11"/>
  <c r="X559" i="11"/>
  <c r="N560" i="11"/>
  <c r="Q560" i="11"/>
  <c r="X560" i="11"/>
  <c r="N561" i="11"/>
  <c r="Q561" i="11"/>
  <c r="X561" i="11"/>
  <c r="N562" i="11"/>
  <c r="Q562" i="11"/>
  <c r="X562" i="11"/>
  <c r="N563" i="11"/>
  <c r="Q563" i="11"/>
  <c r="X563" i="11"/>
  <c r="N564" i="11"/>
  <c r="Q564" i="11"/>
  <c r="X564" i="11"/>
  <c r="N565" i="11"/>
  <c r="Q565" i="11"/>
  <c r="X565" i="11"/>
  <c r="N566" i="11"/>
  <c r="Q566" i="11"/>
  <c r="X566" i="11"/>
  <c r="N567" i="11"/>
  <c r="Q567" i="11"/>
  <c r="X567" i="11"/>
  <c r="N568" i="11"/>
  <c r="Q568" i="11"/>
  <c r="X568" i="11"/>
  <c r="N569" i="11"/>
  <c r="Q569" i="11"/>
  <c r="X569" i="11"/>
  <c r="N570" i="11"/>
  <c r="Q570" i="11"/>
  <c r="X570" i="11"/>
  <c r="N571" i="11"/>
  <c r="Q571" i="11"/>
  <c r="X571" i="11"/>
  <c r="N572" i="11"/>
  <c r="Q572" i="11"/>
  <c r="X572" i="11"/>
  <c r="N573" i="11"/>
  <c r="Q573" i="11"/>
  <c r="X573" i="11"/>
  <c r="N574" i="11"/>
  <c r="Q574" i="11"/>
  <c r="X574" i="11"/>
  <c r="N575" i="11"/>
  <c r="Q575" i="11"/>
  <c r="X575" i="11"/>
  <c r="N576" i="11"/>
  <c r="Q576" i="11"/>
  <c r="X576" i="11"/>
  <c r="N577" i="11"/>
  <c r="Q577" i="11"/>
  <c r="X577" i="11"/>
  <c r="N578" i="11"/>
  <c r="Q578" i="11"/>
  <c r="X578" i="11"/>
  <c r="N579" i="11"/>
  <c r="Q579" i="11"/>
  <c r="X579" i="11"/>
  <c r="N580" i="11"/>
  <c r="Q580" i="11"/>
  <c r="X580" i="11"/>
  <c r="N581" i="11"/>
  <c r="Q581" i="11"/>
  <c r="X581" i="11"/>
  <c r="N582" i="11"/>
  <c r="Q582" i="11"/>
  <c r="X582" i="11"/>
  <c r="N583" i="11"/>
  <c r="Q583" i="11"/>
  <c r="X583" i="11"/>
  <c r="N584" i="11"/>
  <c r="Q584" i="11"/>
  <c r="X584" i="11"/>
  <c r="N585" i="11"/>
  <c r="Q585" i="11"/>
  <c r="X585" i="11"/>
  <c r="N586" i="11"/>
  <c r="Q586" i="11"/>
  <c r="X586" i="11"/>
  <c r="N587" i="11"/>
  <c r="Q587" i="11"/>
  <c r="X587" i="11"/>
  <c r="N588" i="11"/>
  <c r="Q588" i="11"/>
  <c r="X588" i="11"/>
  <c r="N589" i="11"/>
  <c r="Q589" i="11"/>
  <c r="X589" i="11"/>
  <c r="N590" i="11"/>
  <c r="Q590" i="11"/>
  <c r="X590" i="11"/>
  <c r="N591" i="11"/>
  <c r="Q591" i="11"/>
  <c r="X591" i="11"/>
  <c r="N592" i="11"/>
  <c r="Q592" i="11"/>
  <c r="X592" i="11"/>
  <c r="N593" i="11"/>
  <c r="Q593" i="11"/>
  <c r="X593" i="11"/>
  <c r="N594" i="11"/>
  <c r="Q594" i="11"/>
  <c r="X594" i="11"/>
  <c r="N595" i="11"/>
  <c r="Q595" i="11"/>
  <c r="X595" i="11"/>
  <c r="N596" i="11"/>
  <c r="Q596" i="11"/>
  <c r="X596" i="11"/>
  <c r="N597" i="11"/>
  <c r="Q597" i="11"/>
  <c r="X597" i="11"/>
  <c r="N598" i="11"/>
  <c r="Q598" i="11"/>
  <c r="X598" i="11"/>
  <c r="N599" i="11"/>
  <c r="Q599" i="11"/>
  <c r="X599" i="11"/>
  <c r="N600" i="11"/>
  <c r="Q600" i="11"/>
  <c r="X600" i="11"/>
  <c r="N601" i="11"/>
  <c r="Q601" i="11"/>
  <c r="X601" i="11"/>
  <c r="N602" i="11"/>
  <c r="Q602" i="11"/>
  <c r="X602" i="11"/>
  <c r="N603" i="11"/>
  <c r="Q603" i="11"/>
  <c r="X603" i="11"/>
  <c r="N604" i="11"/>
  <c r="Q604" i="11"/>
  <c r="X604" i="11"/>
  <c r="N605" i="11"/>
  <c r="Q605" i="11"/>
  <c r="X605" i="11"/>
  <c r="N606" i="11"/>
  <c r="Q606" i="11"/>
  <c r="X606" i="11"/>
  <c r="N607" i="11"/>
  <c r="Q607" i="11"/>
  <c r="X607" i="11"/>
  <c r="N608" i="11"/>
  <c r="Q608" i="11"/>
  <c r="X608" i="11"/>
  <c r="N609" i="11"/>
  <c r="Q609" i="11"/>
  <c r="X609" i="11"/>
  <c r="N610" i="11"/>
  <c r="Q610" i="11"/>
  <c r="X610" i="11"/>
  <c r="N611" i="11"/>
  <c r="Q611" i="11"/>
  <c r="X611" i="11"/>
  <c r="N612" i="11"/>
  <c r="Q612" i="11"/>
  <c r="X612" i="11"/>
  <c r="N613" i="11"/>
  <c r="Q613" i="11"/>
  <c r="X613" i="11"/>
  <c r="N614" i="11"/>
  <c r="Q614" i="11"/>
  <c r="X614" i="11"/>
  <c r="N615" i="11"/>
  <c r="Q615" i="11"/>
  <c r="X615" i="11"/>
  <c r="N631" i="11"/>
  <c r="Q631" i="11"/>
  <c r="X631" i="11"/>
  <c r="N632" i="11"/>
  <c r="Q632" i="11"/>
  <c r="X632" i="11"/>
  <c r="N633" i="11"/>
  <c r="Q633" i="11"/>
  <c r="X633" i="11"/>
  <c r="X455" i="11"/>
  <c r="Q455" i="11"/>
  <c r="N455" i="11"/>
  <c r="X454" i="11"/>
  <c r="Q454" i="11"/>
  <c r="N454" i="11"/>
  <c r="N412" i="11"/>
  <c r="Q412" i="11"/>
  <c r="X412" i="11"/>
  <c r="N413" i="11"/>
  <c r="Q413" i="11"/>
  <c r="X413" i="11"/>
  <c r="N414" i="11"/>
  <c r="Q414" i="11"/>
  <c r="X414" i="11"/>
  <c r="N415" i="11"/>
  <c r="Q415" i="11"/>
  <c r="X415" i="11"/>
  <c r="N416" i="11"/>
  <c r="Q416" i="11"/>
  <c r="X416" i="11"/>
  <c r="N417" i="11"/>
  <c r="Q417" i="11"/>
  <c r="X417" i="11"/>
  <c r="N418" i="11"/>
  <c r="Q418" i="11"/>
  <c r="X418" i="11"/>
  <c r="N419" i="11"/>
  <c r="Q419" i="11"/>
  <c r="X419" i="11"/>
  <c r="N420" i="11"/>
  <c r="Q420" i="11"/>
  <c r="X420" i="11"/>
  <c r="N421" i="11"/>
  <c r="Q421" i="11"/>
  <c r="X421" i="11"/>
  <c r="N422" i="11"/>
  <c r="Q422" i="11"/>
  <c r="X422" i="11"/>
  <c r="N423" i="11"/>
  <c r="Q423" i="11"/>
  <c r="X423" i="11"/>
  <c r="N424" i="11"/>
  <c r="Q424" i="11"/>
  <c r="X424" i="11"/>
  <c r="N425" i="11"/>
  <c r="Q425" i="11"/>
  <c r="X425" i="11"/>
  <c r="N426" i="11"/>
  <c r="Q426" i="11"/>
  <c r="X426" i="11"/>
  <c r="N427" i="11"/>
  <c r="Q427" i="11"/>
  <c r="X427" i="11"/>
  <c r="N428" i="11"/>
  <c r="Q428" i="11"/>
  <c r="X428" i="11"/>
  <c r="N429" i="11"/>
  <c r="Q429" i="11"/>
  <c r="X429" i="11"/>
  <c r="N430" i="11"/>
  <c r="Q430" i="11"/>
  <c r="X430" i="11"/>
  <c r="N431" i="11"/>
  <c r="Q431" i="11"/>
  <c r="X431" i="11"/>
  <c r="N432" i="11"/>
  <c r="Q432" i="11"/>
  <c r="X432" i="11"/>
  <c r="N433" i="11"/>
  <c r="Q433" i="11"/>
  <c r="X433" i="11"/>
  <c r="N434" i="11"/>
  <c r="Q434" i="11"/>
  <c r="X434" i="11"/>
  <c r="N435" i="11"/>
  <c r="Q435" i="11"/>
  <c r="X435" i="11"/>
  <c r="N436" i="11"/>
  <c r="Q436" i="11"/>
  <c r="X436" i="11"/>
  <c r="N437" i="11"/>
  <c r="Q437" i="11"/>
  <c r="X437" i="11"/>
  <c r="N438" i="11"/>
  <c r="Q438" i="11"/>
  <c r="X438" i="11"/>
  <c r="N439" i="11"/>
  <c r="Q439" i="11"/>
  <c r="X439" i="11"/>
  <c r="N440" i="11"/>
  <c r="Q440" i="11"/>
  <c r="X440" i="11"/>
  <c r="N441" i="11"/>
  <c r="Q441" i="11"/>
  <c r="X441" i="11"/>
  <c r="N442" i="11"/>
  <c r="Q442" i="11"/>
  <c r="X442" i="11"/>
  <c r="N443" i="11"/>
  <c r="Q443" i="11"/>
  <c r="X443" i="11"/>
  <c r="N444" i="11"/>
  <c r="Q444" i="11"/>
  <c r="X444" i="11"/>
  <c r="N445" i="11"/>
  <c r="Q445" i="11"/>
  <c r="X445" i="11"/>
  <c r="N446" i="11"/>
  <c r="Q446" i="11"/>
  <c r="X446" i="11"/>
  <c r="N447" i="11"/>
  <c r="Q447" i="11"/>
  <c r="X447" i="11"/>
  <c r="N381" i="11"/>
  <c r="Q381" i="11"/>
  <c r="X381" i="11"/>
  <c r="N382" i="11"/>
  <c r="Q382" i="11"/>
  <c r="X382" i="11"/>
  <c r="N383" i="11"/>
  <c r="Q383" i="11"/>
  <c r="X383" i="11"/>
  <c r="N384" i="11"/>
  <c r="Q384" i="11"/>
  <c r="X384" i="11"/>
  <c r="N385" i="11"/>
  <c r="Q385" i="11"/>
  <c r="X385" i="11"/>
  <c r="N386" i="11"/>
  <c r="Q386" i="11"/>
  <c r="X386" i="11"/>
  <c r="N387" i="11"/>
  <c r="Q387" i="11"/>
  <c r="X387" i="11"/>
  <c r="N388" i="11"/>
  <c r="Q388" i="11"/>
  <c r="X388" i="11"/>
  <c r="N389" i="11"/>
  <c r="Q389" i="11"/>
  <c r="X389" i="11"/>
  <c r="N390" i="11"/>
  <c r="Q390" i="11"/>
  <c r="X390" i="11"/>
  <c r="N391" i="11"/>
  <c r="Q391" i="11"/>
  <c r="X391" i="11"/>
  <c r="N392" i="11"/>
  <c r="Q392" i="11"/>
  <c r="X392" i="11"/>
  <c r="N393" i="11"/>
  <c r="Q393" i="11"/>
  <c r="X393" i="11"/>
  <c r="N394" i="11"/>
  <c r="Q394" i="11"/>
  <c r="X394" i="11"/>
  <c r="N395" i="11"/>
  <c r="Q395" i="11"/>
  <c r="X395" i="11"/>
  <c r="N396" i="11"/>
  <c r="Q396" i="11"/>
  <c r="X396" i="11"/>
  <c r="N397" i="11"/>
  <c r="Q397" i="11"/>
  <c r="X397" i="11"/>
  <c r="N398" i="11"/>
  <c r="Q398" i="11"/>
  <c r="X398" i="11"/>
  <c r="N399" i="11"/>
  <c r="Q399" i="11"/>
  <c r="X399" i="11"/>
  <c r="N400" i="11"/>
  <c r="Q400" i="11"/>
  <c r="X400" i="11"/>
  <c r="N401" i="11"/>
  <c r="Q401" i="11"/>
  <c r="X401" i="11"/>
  <c r="N402" i="11"/>
  <c r="Q402" i="11"/>
  <c r="X402" i="11"/>
  <c r="N403" i="11"/>
  <c r="Q403" i="11"/>
  <c r="X403" i="11"/>
  <c r="N404" i="11"/>
  <c r="Q404" i="11"/>
  <c r="X404" i="11"/>
  <c r="N405" i="11"/>
  <c r="Q405" i="11"/>
  <c r="X405" i="11"/>
  <c r="N406" i="11"/>
  <c r="Q406" i="11"/>
  <c r="X406" i="11"/>
  <c r="N407" i="11"/>
  <c r="Q407" i="11"/>
  <c r="X407" i="11"/>
  <c r="N408" i="11"/>
  <c r="Q408" i="11"/>
  <c r="X408" i="11"/>
  <c r="N409" i="11"/>
  <c r="Q409" i="11"/>
  <c r="X409" i="11"/>
  <c r="N410" i="11"/>
  <c r="Q410" i="11"/>
  <c r="X410" i="11"/>
  <c r="N411" i="11"/>
  <c r="Q411" i="11"/>
  <c r="X411" i="11"/>
  <c r="N362" i="11"/>
  <c r="Q362" i="11"/>
  <c r="X362" i="11"/>
  <c r="N363" i="11"/>
  <c r="Q363" i="11"/>
  <c r="X363" i="11"/>
  <c r="N364" i="11"/>
  <c r="Q364" i="11"/>
  <c r="X364" i="11"/>
  <c r="N365" i="11"/>
  <c r="Q365" i="11"/>
  <c r="X365" i="11"/>
  <c r="N366" i="11"/>
  <c r="Q366" i="11"/>
  <c r="X366" i="11"/>
  <c r="N367" i="11"/>
  <c r="Q367" i="11"/>
  <c r="X367" i="11"/>
  <c r="N368" i="11"/>
  <c r="Q368" i="11"/>
  <c r="X368" i="11"/>
  <c r="N369" i="11"/>
  <c r="Q369" i="11"/>
  <c r="X369" i="11"/>
  <c r="N370" i="11"/>
  <c r="Q370" i="11"/>
  <c r="X370" i="11"/>
  <c r="N371" i="11"/>
  <c r="Q371" i="11"/>
  <c r="X371" i="11"/>
  <c r="N372" i="11"/>
  <c r="Q372" i="11"/>
  <c r="X372" i="11"/>
  <c r="N373" i="11"/>
  <c r="Q373" i="11"/>
  <c r="X373" i="11"/>
  <c r="N374" i="11"/>
  <c r="Q374" i="11"/>
  <c r="X374" i="11"/>
  <c r="N375" i="11"/>
  <c r="Q375" i="11"/>
  <c r="X375" i="11"/>
  <c r="N376" i="11"/>
  <c r="Q376" i="11"/>
  <c r="X376" i="11"/>
  <c r="N377" i="11"/>
  <c r="Q377" i="11"/>
  <c r="X377" i="11"/>
  <c r="N378" i="11"/>
  <c r="Q378" i="11"/>
  <c r="X378" i="11"/>
  <c r="N379" i="11"/>
  <c r="Q379" i="11"/>
  <c r="X379" i="11"/>
  <c r="N380" i="11"/>
  <c r="Q380" i="11"/>
  <c r="X380" i="11"/>
  <c r="Q326" i="11"/>
  <c r="X326" i="11"/>
  <c r="Q327" i="11"/>
  <c r="X327" i="11"/>
  <c r="Q328" i="11"/>
  <c r="X328" i="11"/>
  <c r="Q329" i="11"/>
  <c r="X329" i="11"/>
  <c r="Q330" i="11"/>
  <c r="X330" i="11"/>
  <c r="Q331" i="11"/>
  <c r="X331" i="11"/>
  <c r="Q332" i="11"/>
  <c r="X332" i="11"/>
  <c r="Q333" i="11"/>
  <c r="X333" i="11"/>
  <c r="Q334" i="11"/>
  <c r="X334" i="11"/>
  <c r="Q335" i="11"/>
  <c r="X335" i="11"/>
  <c r="Q336" i="11"/>
  <c r="X336" i="11"/>
  <c r="Q337" i="11"/>
  <c r="X337" i="11"/>
  <c r="Q338" i="11"/>
  <c r="X338" i="11"/>
  <c r="Q339" i="11"/>
  <c r="X339" i="11"/>
  <c r="Q340" i="11"/>
  <c r="X340" i="11"/>
  <c r="Q341" i="11"/>
  <c r="X341" i="11"/>
  <c r="Q342" i="11"/>
  <c r="X342" i="11"/>
  <c r="Q343" i="11"/>
  <c r="X343" i="11"/>
  <c r="Q344" i="11"/>
  <c r="X344" i="11"/>
  <c r="Q345" i="11"/>
  <c r="X345" i="11"/>
  <c r="Q346" i="11"/>
  <c r="X346" i="11"/>
  <c r="Q347" i="11"/>
  <c r="X347" i="11"/>
  <c r="Q348" i="11"/>
  <c r="X348" i="11"/>
  <c r="Q349" i="11"/>
  <c r="X349" i="11"/>
  <c r="Q350" i="11"/>
  <c r="X350" i="11"/>
  <c r="Q351" i="11"/>
  <c r="X351" i="11"/>
  <c r="Q352" i="11"/>
  <c r="X352" i="11"/>
  <c r="Q353" i="11"/>
  <c r="X353" i="11"/>
  <c r="Q354" i="11"/>
  <c r="X354" i="11"/>
  <c r="Q355" i="11"/>
  <c r="X355" i="11"/>
  <c r="Q356" i="11"/>
  <c r="X356" i="11"/>
  <c r="Q357" i="11"/>
  <c r="X357" i="11"/>
  <c r="Q358" i="11"/>
  <c r="X358" i="11"/>
  <c r="Q359" i="11"/>
  <c r="X359" i="11"/>
  <c r="Q360" i="11"/>
  <c r="X360" i="11"/>
  <c r="Q361" i="11"/>
  <c r="X361" i="11"/>
  <c r="X325" i="11"/>
  <c r="Q325" i="11"/>
  <c r="Q314" i="11"/>
  <c r="X314" i="11"/>
  <c r="Q299" i="11"/>
  <c r="X299" i="11"/>
  <c r="Q300" i="11"/>
  <c r="X300" i="11"/>
  <c r="Q301" i="11"/>
  <c r="X301" i="11"/>
  <c r="Q302" i="11"/>
  <c r="X302" i="11"/>
  <c r="Q303" i="11"/>
  <c r="X303" i="11"/>
  <c r="Q304" i="11"/>
  <c r="X304" i="11"/>
  <c r="Q305" i="11"/>
  <c r="X305" i="11"/>
  <c r="Q306" i="11"/>
  <c r="X306" i="11"/>
  <c r="Q307" i="11"/>
  <c r="X307" i="11"/>
  <c r="Q308" i="11"/>
  <c r="X308" i="11"/>
  <c r="Q309" i="11"/>
  <c r="X309" i="11"/>
  <c r="Q310" i="11"/>
  <c r="X310" i="11"/>
  <c r="Q311" i="11"/>
  <c r="X311" i="11"/>
  <c r="Q312" i="11"/>
  <c r="X312" i="11"/>
  <c r="Q313" i="11"/>
  <c r="X313" i="11"/>
  <c r="Q262" i="11"/>
  <c r="X262" i="11"/>
  <c r="Q263" i="11"/>
  <c r="X263" i="11"/>
  <c r="Q264" i="11"/>
  <c r="X264" i="11"/>
  <c r="Q265" i="11"/>
  <c r="X265" i="11"/>
  <c r="Q266" i="11"/>
  <c r="X266" i="11"/>
  <c r="Q267" i="11"/>
  <c r="X267" i="11"/>
  <c r="Q268" i="11"/>
  <c r="X268" i="11"/>
  <c r="Q269" i="11"/>
  <c r="X269" i="11"/>
  <c r="Q270" i="11"/>
  <c r="X270" i="11"/>
  <c r="Q271" i="11"/>
  <c r="X271" i="11"/>
  <c r="Q272" i="11"/>
  <c r="X272" i="11"/>
  <c r="Q273" i="11"/>
  <c r="X273" i="11"/>
  <c r="Q274" i="11"/>
  <c r="X274" i="11"/>
  <c r="Q275" i="11"/>
  <c r="X275" i="11"/>
  <c r="Q276" i="11"/>
  <c r="X276" i="11"/>
  <c r="Q277" i="11"/>
  <c r="X277" i="11"/>
  <c r="Q278" i="11"/>
  <c r="X278" i="11"/>
  <c r="Q279" i="11"/>
  <c r="X279" i="11"/>
  <c r="Q280" i="11"/>
  <c r="X280" i="11"/>
  <c r="Q281" i="11"/>
  <c r="X281" i="11"/>
  <c r="Q282" i="11"/>
  <c r="X282" i="11"/>
  <c r="Q283" i="11"/>
  <c r="X283" i="11"/>
  <c r="Q284" i="11"/>
  <c r="X284" i="11"/>
  <c r="Q285" i="11"/>
  <c r="X285" i="11"/>
  <c r="Q286" i="11"/>
  <c r="X286" i="11"/>
  <c r="Q287" i="11"/>
  <c r="X287" i="11"/>
  <c r="Q288" i="11"/>
  <c r="X288" i="11"/>
  <c r="Q289" i="11"/>
  <c r="X289" i="11"/>
  <c r="Q290" i="11"/>
  <c r="X290" i="11"/>
  <c r="Q291" i="11"/>
  <c r="X291" i="11"/>
  <c r="Q292" i="11"/>
  <c r="X292" i="11"/>
  <c r="Q293" i="11"/>
  <c r="X293" i="11"/>
  <c r="Q294" i="11"/>
  <c r="X294" i="11"/>
  <c r="Q295" i="11"/>
  <c r="X295" i="11"/>
  <c r="Q296" i="11"/>
  <c r="X296" i="11"/>
  <c r="Q297" i="11"/>
  <c r="X297" i="11"/>
  <c r="Q298" i="11"/>
  <c r="X298" i="11"/>
  <c r="Q240" i="11"/>
  <c r="X240" i="11"/>
  <c r="Q241" i="11"/>
  <c r="X241" i="11"/>
  <c r="Q242" i="11"/>
  <c r="X242" i="11"/>
  <c r="Q243" i="11"/>
  <c r="X243" i="11"/>
  <c r="Q244" i="11"/>
  <c r="X244" i="11"/>
  <c r="Q245" i="11"/>
  <c r="X245" i="11"/>
  <c r="Q246" i="11"/>
  <c r="X246" i="11"/>
  <c r="Q247" i="11"/>
  <c r="X247" i="11"/>
  <c r="Q248" i="11"/>
  <c r="X248" i="11"/>
  <c r="Q249" i="11"/>
  <c r="X249" i="11"/>
  <c r="Q250" i="11"/>
  <c r="X250" i="11"/>
  <c r="Q251" i="11"/>
  <c r="X251" i="11"/>
  <c r="Q252" i="11"/>
  <c r="X252" i="11"/>
  <c r="Q253" i="11"/>
  <c r="X253" i="11"/>
  <c r="Q254" i="11"/>
  <c r="X254" i="11"/>
  <c r="Q255" i="11"/>
  <c r="X255" i="11"/>
  <c r="Q256" i="11"/>
  <c r="X256" i="11"/>
  <c r="Q257" i="11"/>
  <c r="X257" i="11"/>
  <c r="Q258" i="11"/>
  <c r="X258" i="11"/>
  <c r="Q259" i="11"/>
  <c r="X259" i="11"/>
  <c r="Q260" i="11"/>
  <c r="X260" i="11"/>
  <c r="Q261" i="11"/>
  <c r="X261" i="11"/>
  <c r="X239" i="11"/>
  <c r="Q239" i="11"/>
  <c r="Q42" i="11"/>
  <c r="X42" i="11"/>
  <c r="Q43" i="11"/>
  <c r="X43" i="11"/>
  <c r="Q44" i="11"/>
  <c r="X44" i="11"/>
  <c r="Q45" i="11"/>
  <c r="X45" i="11"/>
  <c r="Q46" i="11"/>
  <c r="X46" i="11"/>
  <c r="Q47" i="11"/>
  <c r="X47" i="11"/>
  <c r="Q48" i="11"/>
  <c r="X48" i="11"/>
  <c r="Q49" i="11"/>
  <c r="X49" i="11"/>
  <c r="Q50" i="11"/>
  <c r="X50" i="11"/>
  <c r="Q51" i="11"/>
  <c r="X51" i="11"/>
  <c r="Q52" i="11"/>
  <c r="X52" i="11"/>
  <c r="Q53" i="11"/>
  <c r="X53" i="11"/>
  <c r="Q54" i="11"/>
  <c r="X54" i="11"/>
  <c r="Q55" i="11"/>
  <c r="X55" i="11"/>
  <c r="Q56" i="11"/>
  <c r="X56" i="11"/>
  <c r="Q57" i="11"/>
  <c r="X57" i="11"/>
  <c r="Q58" i="11"/>
  <c r="X58" i="11"/>
  <c r="Q59" i="11"/>
  <c r="X59" i="11"/>
  <c r="Q60" i="11"/>
  <c r="X60" i="11"/>
  <c r="Q61" i="11"/>
  <c r="X61" i="11"/>
  <c r="Q62" i="11"/>
  <c r="X62" i="11"/>
  <c r="Q63" i="11"/>
  <c r="X63" i="11"/>
  <c r="Q64" i="11"/>
  <c r="X64" i="11"/>
  <c r="Q65" i="11"/>
  <c r="X65" i="11"/>
  <c r="Q66" i="11"/>
  <c r="X66" i="11"/>
  <c r="Q67" i="11"/>
  <c r="X67" i="11"/>
  <c r="Q68" i="11"/>
  <c r="X68" i="11"/>
  <c r="Q69" i="11"/>
  <c r="X69" i="11"/>
  <c r="Q70" i="11"/>
  <c r="X70" i="11"/>
  <c r="Q71" i="11"/>
  <c r="X71" i="11"/>
  <c r="Q72" i="11"/>
  <c r="X72" i="11"/>
  <c r="Q73" i="11"/>
  <c r="X73" i="11"/>
  <c r="Q74" i="11"/>
  <c r="X74" i="11"/>
  <c r="Q75" i="11"/>
  <c r="X75" i="11"/>
  <c r="Q76" i="11"/>
  <c r="X76" i="11"/>
  <c r="Q77" i="11"/>
  <c r="X77" i="11"/>
  <c r="Q78" i="11"/>
  <c r="X78" i="11"/>
  <c r="Q79" i="11"/>
  <c r="X79" i="11"/>
  <c r="Q80" i="11"/>
  <c r="X80" i="11"/>
  <c r="Q81" i="11"/>
  <c r="X81" i="11"/>
  <c r="Q82" i="11"/>
  <c r="X82" i="11"/>
  <c r="Q83" i="11"/>
  <c r="X83" i="11"/>
  <c r="Q84" i="11"/>
  <c r="X84" i="11"/>
  <c r="Q85" i="11"/>
  <c r="X85" i="11"/>
  <c r="Q86" i="11"/>
  <c r="X86" i="11"/>
  <c r="Q87" i="11"/>
  <c r="X87" i="11"/>
  <c r="Q88" i="11"/>
  <c r="X88" i="11"/>
  <c r="Q89" i="11"/>
  <c r="X89" i="11"/>
  <c r="Q90" i="11"/>
  <c r="X90" i="11"/>
  <c r="Q91" i="11"/>
  <c r="X91" i="11"/>
  <c r="Q92" i="11"/>
  <c r="X92" i="11"/>
  <c r="Q93" i="11"/>
  <c r="X93" i="11"/>
  <c r="Q94" i="11"/>
  <c r="X94" i="11"/>
  <c r="Q95" i="11"/>
  <c r="X95" i="11"/>
  <c r="Q96" i="11"/>
  <c r="X96" i="11"/>
  <c r="Q97" i="11"/>
  <c r="X97" i="11"/>
  <c r="Q98" i="11"/>
  <c r="X98" i="11"/>
  <c r="Q99" i="11"/>
  <c r="X99" i="11"/>
  <c r="Q100" i="11"/>
  <c r="X100" i="11"/>
  <c r="Q101" i="11"/>
  <c r="X101" i="11"/>
  <c r="Q102" i="11"/>
  <c r="X102" i="11"/>
  <c r="Q103" i="11"/>
  <c r="X103" i="11"/>
  <c r="Q104" i="11"/>
  <c r="X104" i="11"/>
  <c r="Q105" i="11"/>
  <c r="X105" i="11"/>
  <c r="Q106" i="11"/>
  <c r="X106" i="11"/>
  <c r="Q107" i="11"/>
  <c r="X107" i="11"/>
  <c r="Q108" i="11"/>
  <c r="X108" i="11"/>
  <c r="Q109" i="11"/>
  <c r="X109" i="11"/>
  <c r="Q110" i="11"/>
  <c r="X110" i="11"/>
  <c r="Q111" i="11"/>
  <c r="X111" i="11"/>
  <c r="Q112" i="11"/>
  <c r="X112" i="11"/>
  <c r="Q113" i="11"/>
  <c r="X113" i="11"/>
  <c r="Q114" i="11"/>
  <c r="X114" i="11"/>
  <c r="Q115" i="11"/>
  <c r="X115" i="11"/>
  <c r="Q116" i="11"/>
  <c r="X116" i="11"/>
  <c r="Q117" i="11"/>
  <c r="X117" i="11"/>
  <c r="Q118" i="11"/>
  <c r="X118" i="11"/>
  <c r="Q119" i="11"/>
  <c r="X119" i="11"/>
  <c r="Q120" i="11"/>
  <c r="X120" i="11"/>
  <c r="Q121" i="11"/>
  <c r="X121" i="11"/>
  <c r="Q122" i="11"/>
  <c r="X122" i="11"/>
  <c r="Q123" i="11"/>
  <c r="X123" i="11"/>
  <c r="Q124" i="11"/>
  <c r="X124" i="11"/>
  <c r="Q125" i="11"/>
  <c r="X125" i="11"/>
  <c r="Q126" i="11"/>
  <c r="X126" i="11"/>
  <c r="Q127" i="11"/>
  <c r="X127" i="11"/>
  <c r="Q128" i="11"/>
  <c r="X128" i="11"/>
  <c r="Q129" i="11"/>
  <c r="X129" i="11"/>
  <c r="Q130" i="11"/>
  <c r="X130" i="11"/>
  <c r="Q131" i="11"/>
  <c r="X131" i="11"/>
  <c r="Q132" i="11"/>
  <c r="X132" i="11"/>
  <c r="Q133" i="11"/>
  <c r="X133" i="11"/>
  <c r="Q134" i="11"/>
  <c r="X134" i="11"/>
  <c r="Q135" i="11"/>
  <c r="X135" i="11"/>
  <c r="Q136" i="11"/>
  <c r="X136" i="11"/>
  <c r="Q137" i="11"/>
  <c r="X137" i="11"/>
  <c r="Q138" i="11"/>
  <c r="X138" i="11"/>
  <c r="Q139" i="11"/>
  <c r="X139" i="11"/>
  <c r="Q140" i="11"/>
  <c r="X140" i="11"/>
  <c r="Q141" i="11"/>
  <c r="X141" i="11"/>
  <c r="Q142" i="11"/>
  <c r="X142" i="11"/>
  <c r="Q143" i="11"/>
  <c r="X143" i="11"/>
  <c r="Q144" i="11"/>
  <c r="X144" i="11"/>
  <c r="Q145" i="11"/>
  <c r="X145" i="11"/>
  <c r="Q146" i="11"/>
  <c r="X146" i="11"/>
  <c r="Q147" i="11"/>
  <c r="X147" i="11"/>
  <c r="Q148" i="11"/>
  <c r="X148" i="11"/>
  <c r="Q149" i="11"/>
  <c r="X149" i="11"/>
  <c r="Q150" i="11"/>
  <c r="X150" i="11"/>
  <c r="Q151" i="11"/>
  <c r="X151" i="11"/>
  <c r="Q152" i="11"/>
  <c r="X152" i="11"/>
  <c r="Q153" i="11"/>
  <c r="X153" i="11"/>
  <c r="Q154" i="11"/>
  <c r="X154" i="11"/>
  <c r="Q155" i="11"/>
  <c r="X155" i="11"/>
  <c r="Q156" i="11"/>
  <c r="X156" i="11"/>
  <c r="Q157" i="11"/>
  <c r="X157" i="11"/>
  <c r="Q158" i="11"/>
  <c r="X158" i="11"/>
  <c r="Q159" i="11"/>
  <c r="X159" i="11"/>
  <c r="Q160" i="11"/>
  <c r="X160" i="11"/>
  <c r="Q161" i="11"/>
  <c r="X161" i="11"/>
  <c r="Q162" i="11"/>
  <c r="X162" i="11"/>
  <c r="Q163" i="11"/>
  <c r="X163" i="11"/>
  <c r="Q164" i="11"/>
  <c r="X164" i="11"/>
  <c r="Q165" i="11"/>
  <c r="X165" i="11"/>
  <c r="Q166" i="11"/>
  <c r="X166" i="11"/>
  <c r="Q167" i="11"/>
  <c r="X167" i="11"/>
  <c r="Q168" i="11"/>
  <c r="X168" i="11"/>
  <c r="Q169" i="11"/>
  <c r="X169" i="11"/>
  <c r="Q170" i="11"/>
  <c r="X170" i="11"/>
  <c r="Q171" i="11"/>
  <c r="X171" i="11"/>
  <c r="Q172" i="11"/>
  <c r="X172" i="11"/>
  <c r="Q173" i="11"/>
  <c r="X173" i="11"/>
  <c r="Q174" i="11"/>
  <c r="X174" i="11"/>
  <c r="Q175" i="11"/>
  <c r="X175" i="11"/>
  <c r="Q176" i="11"/>
  <c r="X176" i="11"/>
  <c r="Q177" i="11"/>
  <c r="X177" i="11"/>
  <c r="Q178" i="11"/>
  <c r="X178" i="11"/>
  <c r="Q179" i="11"/>
  <c r="X179" i="11"/>
  <c r="Q180" i="11"/>
  <c r="X180" i="11"/>
  <c r="Q181" i="11"/>
  <c r="X181" i="11"/>
  <c r="Q182" i="11"/>
  <c r="X182" i="11"/>
  <c r="Q183" i="11"/>
  <c r="X183" i="11"/>
  <c r="Q184" i="11"/>
  <c r="X184" i="11"/>
  <c r="Q185" i="11"/>
  <c r="X185" i="11"/>
  <c r="Q186" i="11"/>
  <c r="X186" i="11"/>
  <c r="Q187" i="11"/>
  <c r="X187" i="11"/>
  <c r="Q188" i="11"/>
  <c r="X188" i="11"/>
  <c r="Q189" i="11"/>
  <c r="X189" i="11"/>
  <c r="Q190" i="11"/>
  <c r="X190" i="11"/>
  <c r="Q191" i="11"/>
  <c r="X191" i="11"/>
  <c r="Q192" i="11"/>
  <c r="X192" i="11"/>
  <c r="Q193" i="11"/>
  <c r="X193" i="11"/>
  <c r="Q194" i="11"/>
  <c r="X194" i="11"/>
  <c r="Q195" i="11"/>
  <c r="X195" i="11"/>
  <c r="Q196" i="11"/>
  <c r="X196" i="11"/>
  <c r="Q197" i="11"/>
  <c r="X197" i="11"/>
  <c r="Q198" i="11"/>
  <c r="X198" i="11"/>
  <c r="Q199" i="11"/>
  <c r="X199" i="11"/>
  <c r="Q200" i="11"/>
  <c r="X200" i="11"/>
  <c r="Q201" i="11"/>
  <c r="X201" i="11"/>
  <c r="Q202" i="11"/>
  <c r="X202" i="11"/>
  <c r="Q203" i="11"/>
  <c r="X203" i="11"/>
  <c r="Q204" i="11"/>
  <c r="X204" i="11"/>
  <c r="Q205" i="11"/>
  <c r="X205" i="11"/>
  <c r="Q206" i="11"/>
  <c r="X206" i="11"/>
  <c r="Q207" i="11"/>
  <c r="X207" i="11"/>
  <c r="Q208" i="11"/>
  <c r="X208" i="11"/>
  <c r="Q209" i="11"/>
  <c r="X209" i="11"/>
  <c r="Q210" i="11"/>
  <c r="X210" i="11"/>
  <c r="Q211" i="11"/>
  <c r="X211" i="11"/>
  <c r="Q212" i="11"/>
  <c r="X212" i="11"/>
  <c r="Q213" i="11"/>
  <c r="X213" i="11"/>
  <c r="Q214" i="11"/>
  <c r="X214" i="11"/>
  <c r="Q215" i="11"/>
  <c r="X215" i="11"/>
  <c r="Q216" i="11"/>
  <c r="X216" i="11"/>
  <c r="Q217" i="11"/>
  <c r="X217" i="11"/>
  <c r="Q218" i="11"/>
  <c r="X218" i="11"/>
  <c r="Q219" i="11"/>
  <c r="X219" i="11"/>
  <c r="Q220" i="11"/>
  <c r="X220" i="11"/>
  <c r="Q221" i="11"/>
  <c r="X221" i="11"/>
  <c r="Q22" i="11"/>
  <c r="X22" i="11"/>
  <c r="Q23" i="11"/>
  <c r="X23" i="11"/>
  <c r="Q24" i="11"/>
  <c r="X24" i="11"/>
  <c r="Q25" i="11"/>
  <c r="X25" i="11"/>
  <c r="Q26" i="11"/>
  <c r="X26" i="11"/>
  <c r="Q27" i="11"/>
  <c r="X27" i="11"/>
  <c r="Q28" i="11"/>
  <c r="X28" i="11"/>
  <c r="Q29" i="11"/>
  <c r="X29" i="11"/>
  <c r="Q30" i="11"/>
  <c r="X30" i="11"/>
  <c r="Q31" i="11"/>
  <c r="X31" i="11"/>
  <c r="Q32" i="11"/>
  <c r="X32" i="11"/>
  <c r="Q33" i="11"/>
  <c r="X33" i="11"/>
  <c r="Q34" i="11"/>
  <c r="X34" i="11"/>
  <c r="Q35" i="11"/>
  <c r="X35" i="11"/>
  <c r="Q36" i="11"/>
  <c r="X36" i="11"/>
  <c r="Q37" i="11"/>
  <c r="X37" i="11"/>
  <c r="Q38" i="11"/>
  <c r="X38" i="11"/>
  <c r="Q39" i="11"/>
  <c r="X39" i="11"/>
  <c r="Q40" i="11"/>
  <c r="X40" i="11"/>
  <c r="Q41" i="11"/>
  <c r="X41" i="11"/>
  <c r="N263" i="11"/>
  <c r="N264" i="11"/>
  <c r="N265" i="11"/>
  <c r="N266" i="11"/>
  <c r="N267" i="11"/>
  <c r="N268" i="11"/>
  <c r="N269" i="11"/>
  <c r="N270" i="11"/>
  <c r="N271" i="11"/>
  <c r="N272" i="11"/>
  <c r="N273" i="11"/>
  <c r="N274" i="11"/>
  <c r="N275" i="11"/>
  <c r="N276" i="11"/>
  <c r="N277" i="11"/>
  <c r="N278" i="11"/>
  <c r="N279" i="11"/>
  <c r="N280" i="11"/>
  <c r="N281" i="11"/>
  <c r="N282" i="11"/>
  <c r="N283" i="11"/>
  <c r="N284" i="11"/>
  <c r="N285" i="11"/>
  <c r="N286" i="11"/>
  <c r="N287" i="11"/>
  <c r="N288" i="11"/>
  <c r="N289" i="11"/>
  <c r="N290" i="11"/>
  <c r="N291" i="11"/>
  <c r="N292" i="11"/>
  <c r="N293" i="11"/>
  <c r="N294" i="11"/>
  <c r="N295" i="11"/>
  <c r="N296" i="11"/>
  <c r="N297" i="11"/>
  <c r="N298" i="11"/>
  <c r="N299" i="11"/>
  <c r="N300" i="11"/>
  <c r="N301" i="11"/>
  <c r="N302" i="11"/>
  <c r="N303" i="11"/>
  <c r="N304" i="11"/>
  <c r="N305" i="11"/>
  <c r="N306" i="11"/>
  <c r="N307" i="11"/>
  <c r="N308" i="11"/>
  <c r="N309" i="11"/>
  <c r="N310" i="11"/>
  <c r="N311" i="11"/>
  <c r="N312" i="11"/>
  <c r="N313" i="11"/>
  <c r="N314" i="11"/>
  <c r="N325" i="11"/>
  <c r="N326" i="11"/>
  <c r="N327" i="11"/>
  <c r="N328" i="11"/>
  <c r="N329" i="11"/>
  <c r="N330" i="11"/>
  <c r="N331" i="11"/>
  <c r="N332" i="11"/>
  <c r="N333" i="11"/>
  <c r="N334" i="11"/>
  <c r="N335" i="11"/>
  <c r="N336" i="11"/>
  <c r="N337" i="11"/>
  <c r="N338" i="11"/>
  <c r="N339" i="11"/>
  <c r="N340" i="11"/>
  <c r="N341" i="11"/>
  <c r="N342" i="11"/>
  <c r="N343" i="11"/>
  <c r="N344" i="11"/>
  <c r="N345" i="11"/>
  <c r="N346" i="11"/>
  <c r="N347" i="11"/>
  <c r="N348" i="11"/>
  <c r="N349" i="11"/>
  <c r="N350" i="11"/>
  <c r="N351" i="11"/>
  <c r="N352" i="11"/>
  <c r="N353" i="11"/>
  <c r="N354" i="11"/>
  <c r="N355" i="11"/>
  <c r="N356" i="11"/>
  <c r="N357" i="11"/>
  <c r="N358" i="11"/>
  <c r="N359" i="11"/>
  <c r="N360" i="11"/>
  <c r="N361" i="11"/>
  <c r="N241" i="11"/>
  <c r="N242" i="11"/>
  <c r="N243" i="11"/>
  <c r="N244" i="11"/>
  <c r="N245" i="11"/>
  <c r="N246" i="11"/>
  <c r="N247" i="11"/>
  <c r="N248" i="11"/>
  <c r="N249" i="11"/>
  <c r="N250" i="11"/>
  <c r="N251" i="11"/>
  <c r="N252" i="11"/>
  <c r="N253" i="11"/>
  <c r="N254" i="11"/>
  <c r="N255" i="11"/>
  <c r="N256" i="11"/>
  <c r="N257" i="11"/>
  <c r="N258" i="11"/>
  <c r="N259" i="11"/>
  <c r="N260" i="11"/>
  <c r="N261" i="11"/>
  <c r="N262" i="11"/>
  <c r="N174" i="11"/>
  <c r="N175" i="11"/>
  <c r="N176" i="11"/>
  <c r="N177" i="11"/>
  <c r="N178" i="11"/>
  <c r="N179" i="11"/>
  <c r="N180" i="11"/>
  <c r="N181" i="11"/>
  <c r="N182" i="11"/>
  <c r="N183" i="11"/>
  <c r="N184" i="11"/>
  <c r="N185" i="11"/>
  <c r="N186" i="11"/>
  <c r="N187" i="11"/>
  <c r="N188" i="11"/>
  <c r="N189" i="11"/>
  <c r="N190" i="11"/>
  <c r="N191" i="11"/>
  <c r="N192" i="11"/>
  <c r="N193" i="11"/>
  <c r="N194" i="11"/>
  <c r="N195" i="11"/>
  <c r="N196" i="11"/>
  <c r="N197" i="11"/>
  <c r="N198" i="11"/>
  <c r="N199" i="11"/>
  <c r="N200" i="11"/>
  <c r="N201" i="11"/>
  <c r="N202" i="11"/>
  <c r="N203" i="11"/>
  <c r="N204" i="11"/>
  <c r="N205" i="11"/>
  <c r="N206" i="11"/>
  <c r="N207" i="11"/>
  <c r="N208" i="11"/>
  <c r="N209" i="11"/>
  <c r="N210" i="11"/>
  <c r="N211" i="11"/>
  <c r="N212" i="11"/>
  <c r="N213" i="11"/>
  <c r="N214" i="11"/>
  <c r="N215" i="11"/>
  <c r="N216" i="11"/>
  <c r="N217" i="11"/>
  <c r="N218" i="11"/>
  <c r="N219" i="11"/>
  <c r="N220" i="11"/>
  <c r="N221" i="11"/>
  <c r="N239" i="11"/>
  <c r="N240" i="11"/>
  <c r="N95" i="11"/>
  <c r="N96" i="11"/>
  <c r="N97" i="11"/>
  <c r="N98" i="11"/>
  <c r="N99" i="11"/>
  <c r="N100" i="11"/>
  <c r="N101" i="11"/>
  <c r="N102" i="11"/>
  <c r="N103" i="11"/>
  <c r="N104" i="11"/>
  <c r="N105" i="11"/>
  <c r="N106" i="11"/>
  <c r="N107" i="11"/>
  <c r="N108" i="11"/>
  <c r="N109" i="11"/>
  <c r="N110" i="11"/>
  <c r="N111" i="11"/>
  <c r="N112" i="11"/>
  <c r="N113" i="11"/>
  <c r="N114" i="11"/>
  <c r="N115" i="11"/>
  <c r="N116" i="11"/>
  <c r="N117" i="11"/>
  <c r="N118" i="11"/>
  <c r="N119" i="11"/>
  <c r="N120" i="11"/>
  <c r="N121" i="11"/>
  <c r="N122" i="11"/>
  <c r="N123" i="11"/>
  <c r="N124" i="11"/>
  <c r="N125" i="11"/>
  <c r="N126" i="11"/>
  <c r="N127" i="11"/>
  <c r="N128" i="11"/>
  <c r="N129" i="11"/>
  <c r="N130" i="11"/>
  <c r="N131" i="11"/>
  <c r="N132" i="11"/>
  <c r="N133" i="11"/>
  <c r="N134" i="11"/>
  <c r="N135" i="11"/>
  <c r="N136" i="11"/>
  <c r="N137" i="11"/>
  <c r="N138" i="11"/>
  <c r="N139" i="11"/>
  <c r="N140" i="11"/>
  <c r="N141" i="11"/>
  <c r="N142" i="11"/>
  <c r="N143" i="11"/>
  <c r="N144" i="11"/>
  <c r="N145" i="11"/>
  <c r="N146" i="11"/>
  <c r="N147" i="11"/>
  <c r="N148" i="11"/>
  <c r="N149" i="11"/>
  <c r="N150" i="11"/>
  <c r="N151" i="11"/>
  <c r="N152" i="11"/>
  <c r="N153" i="11"/>
  <c r="N154" i="11"/>
  <c r="N155" i="11"/>
  <c r="N156" i="11"/>
  <c r="N157" i="11"/>
  <c r="N158" i="11"/>
  <c r="N159" i="11"/>
  <c r="N160" i="11"/>
  <c r="N161" i="11"/>
  <c r="N162" i="11"/>
  <c r="N163" i="11"/>
  <c r="N164" i="11"/>
  <c r="N165" i="11"/>
  <c r="N166" i="11"/>
  <c r="N167" i="11"/>
  <c r="N168" i="11"/>
  <c r="N169" i="11"/>
  <c r="N170" i="11"/>
  <c r="N171" i="11"/>
  <c r="N172" i="11"/>
  <c r="N173" i="11"/>
  <c r="E141" i="30" l="1"/>
  <c r="I141" i="30" s="1"/>
  <c r="O141" i="30"/>
  <c r="AB141" i="30"/>
  <c r="K142" i="30"/>
  <c r="N109" i="26"/>
  <c r="AA109" i="26"/>
  <c r="J110" i="26"/>
  <c r="D109" i="26"/>
  <c r="H109" i="26" s="1"/>
  <c r="W109" i="10"/>
  <c r="N109" i="10"/>
  <c r="AJ109" i="10"/>
  <c r="N116" i="10"/>
  <c r="M109" i="10"/>
  <c r="S110" i="10"/>
  <c r="O110" i="29"/>
  <c r="AB110" i="29"/>
  <c r="K111" i="29"/>
  <c r="F110" i="29"/>
  <c r="I110" i="29" s="1"/>
  <c r="U109" i="9"/>
  <c r="L116" i="9"/>
  <c r="L109" i="9"/>
  <c r="K109" i="9"/>
  <c r="Q110" i="9"/>
  <c r="AH109" i="9"/>
  <c r="P971" i="11"/>
  <c r="L972" i="11"/>
  <c r="D971" i="11"/>
  <c r="J971" i="11" s="1"/>
  <c r="G2013" i="11"/>
  <c r="G2029" i="11" s="1"/>
  <c r="G2045" i="11" s="1"/>
  <c r="G2046" i="11" s="1"/>
  <c r="G2047" i="11" s="1"/>
  <c r="G2048" i="11" s="1"/>
  <c r="G2049" i="11" s="1"/>
  <c r="G2050" i="11" s="1"/>
  <c r="G2051" i="11" s="1"/>
  <c r="G2052" i="11" s="1"/>
  <c r="G2053" i="11" s="1"/>
  <c r="G2054" i="11" s="1"/>
  <c r="G2055" i="11" s="1"/>
  <c r="G2056" i="11" s="1"/>
  <c r="G2057" i="11" s="1"/>
  <c r="G2058" i="11" s="1"/>
  <c r="G2059" i="11" s="1"/>
  <c r="G2060" i="11" s="1"/>
  <c r="G1325" i="11"/>
  <c r="G1326" i="11" s="1"/>
  <c r="G1327" i="11" s="1"/>
  <c r="G1328" i="11" s="1"/>
  <c r="G1329" i="11" s="1"/>
  <c r="G1330" i="11" s="1"/>
  <c r="G1331" i="11" s="1"/>
  <c r="G1332" i="11" s="1"/>
  <c r="G1333" i="11" s="1"/>
  <c r="G1334" i="11" s="1"/>
  <c r="G1335" i="11" s="1"/>
  <c r="G1336" i="11" s="1"/>
  <c r="G1337" i="11" s="1"/>
  <c r="G1338" i="11" s="1"/>
  <c r="G1339" i="11" s="1"/>
  <c r="G1340" i="11" s="1"/>
  <c r="G1310" i="11"/>
  <c r="G1311" i="11" s="1"/>
  <c r="G1312" i="11" s="1"/>
  <c r="G1313" i="11" s="1"/>
  <c r="G1314" i="11" s="1"/>
  <c r="G1315" i="11" s="1"/>
  <c r="G1316" i="11" s="1"/>
  <c r="G1317" i="11" s="1"/>
  <c r="G1318" i="11" s="1"/>
  <c r="G1319" i="11" s="1"/>
  <c r="G1320" i="11" s="1"/>
  <c r="G1321" i="11" s="1"/>
  <c r="G1322" i="11" s="1"/>
  <c r="G1323" i="11" s="1"/>
  <c r="G1324" i="11" s="1"/>
  <c r="U110" i="9" l="1"/>
  <c r="K110" i="9"/>
  <c r="AH110" i="9"/>
  <c r="Q111" i="9"/>
  <c r="L110" i="9"/>
  <c r="O109" i="9"/>
  <c r="P109" i="9"/>
  <c r="O111" i="29"/>
  <c r="AB111" i="29"/>
  <c r="F111" i="29"/>
  <c r="I111" i="29" s="1"/>
  <c r="K112" i="29"/>
  <c r="N110" i="26"/>
  <c r="AA110" i="26"/>
  <c r="J111" i="26"/>
  <c r="D110" i="26"/>
  <c r="H110" i="26" s="1"/>
  <c r="L117" i="9"/>
  <c r="P116" i="9"/>
  <c r="W110" i="10"/>
  <c r="AJ110" i="10"/>
  <c r="M110" i="10"/>
  <c r="S111" i="10"/>
  <c r="N117" i="10"/>
  <c r="R116" i="10"/>
  <c r="N110" i="10"/>
  <c r="Q109" i="10"/>
  <c r="R109" i="10"/>
  <c r="O142" i="30"/>
  <c r="E142" i="30"/>
  <c r="I142" i="30" s="1"/>
  <c r="K143" i="30"/>
  <c r="AB142" i="30"/>
  <c r="P972" i="11"/>
  <c r="D972" i="11"/>
  <c r="J972" i="11" s="1"/>
  <c r="L973" i="11"/>
  <c r="G2061" i="11"/>
  <c r="G2030" i="11"/>
  <c r="G2031" i="11" s="1"/>
  <c r="G2032" i="11" s="1"/>
  <c r="G2033" i="11" s="1"/>
  <c r="G2034" i="11" s="1"/>
  <c r="G2035" i="11" s="1"/>
  <c r="G2036" i="11" s="1"/>
  <c r="G2037" i="11" s="1"/>
  <c r="G2038" i="11" s="1"/>
  <c r="G2039" i="11" s="1"/>
  <c r="G2040" i="11" s="1"/>
  <c r="G2041" i="11" s="1"/>
  <c r="G2042" i="11" s="1"/>
  <c r="G2043" i="11" s="1"/>
  <c r="G2044" i="11" s="1"/>
  <c r="G2014" i="11"/>
  <c r="G2015" i="11" s="1"/>
  <c r="G2016" i="11" s="1"/>
  <c r="G2017" i="11" s="1"/>
  <c r="G2018" i="11" s="1"/>
  <c r="G2019" i="11" s="1"/>
  <c r="G2020" i="11" s="1"/>
  <c r="G2021" i="11" s="1"/>
  <c r="G2022" i="11" s="1"/>
  <c r="G2023" i="11" s="1"/>
  <c r="G2024" i="11" s="1"/>
  <c r="G2025" i="11" s="1"/>
  <c r="G2026" i="11" s="1"/>
  <c r="G2027" i="11" s="1"/>
  <c r="G2028" i="11" s="1"/>
  <c r="G1341" i="11"/>
  <c r="E143" i="30" l="1"/>
  <c r="I143" i="30" s="1"/>
  <c r="O143" i="30"/>
  <c r="AB143" i="30"/>
  <c r="K144" i="30"/>
  <c r="N118" i="10"/>
  <c r="R117" i="10"/>
  <c r="O112" i="29"/>
  <c r="AB112" i="29"/>
  <c r="K113" i="29"/>
  <c r="F112" i="29"/>
  <c r="I112" i="29" s="1"/>
  <c r="L111" i="9"/>
  <c r="O110" i="9"/>
  <c r="P110" i="9"/>
  <c r="N111" i="10"/>
  <c r="Q110" i="10"/>
  <c r="R110" i="10"/>
  <c r="W111" i="10"/>
  <c r="AJ111" i="10"/>
  <c r="M111" i="10"/>
  <c r="S112" i="10"/>
  <c r="L118" i="9"/>
  <c r="P117" i="9"/>
  <c r="N111" i="26"/>
  <c r="AA111" i="26"/>
  <c r="D111" i="26"/>
  <c r="H111" i="26" s="1"/>
  <c r="J112" i="26"/>
  <c r="U111" i="9"/>
  <c r="K111" i="9"/>
  <c r="AH111" i="9"/>
  <c r="Q112" i="9"/>
  <c r="P973" i="11"/>
  <c r="L974" i="11"/>
  <c r="D973" i="11"/>
  <c r="J973" i="11" s="1"/>
  <c r="G2062" i="11"/>
  <c r="G2063" i="11" s="1"/>
  <c r="G2064" i="11" s="1"/>
  <c r="G2065" i="11" s="1"/>
  <c r="G2066" i="11" s="1"/>
  <c r="G2067" i="11" s="1"/>
  <c r="G2068" i="11" s="1"/>
  <c r="G2069" i="11" s="1"/>
  <c r="G2070" i="11" s="1"/>
  <c r="G2071" i="11" s="1"/>
  <c r="G2072" i="11" s="1"/>
  <c r="G2073" i="11" s="1"/>
  <c r="G2074" i="11" s="1"/>
  <c r="G2075" i="11" s="1"/>
  <c r="G2076" i="11" s="1"/>
  <c r="G2077" i="11"/>
  <c r="G1342" i="11"/>
  <c r="G1343" i="11" s="1"/>
  <c r="G1344" i="11" s="1"/>
  <c r="G1345" i="11" s="1"/>
  <c r="G1346" i="11" s="1"/>
  <c r="G1347" i="11" s="1"/>
  <c r="G1348" i="11" s="1"/>
  <c r="G1349" i="11" s="1"/>
  <c r="G1350" i="11" s="1"/>
  <c r="G1351" i="11" s="1"/>
  <c r="G1352" i="11" s="1"/>
  <c r="G1353" i="11" s="1"/>
  <c r="G1354" i="11" s="1"/>
  <c r="G1355" i="11" s="1"/>
  <c r="G1356" i="11" s="1"/>
  <c r="G1357" i="11"/>
  <c r="W112" i="10" l="1"/>
  <c r="AJ112" i="10"/>
  <c r="S113" i="10"/>
  <c r="M112" i="10"/>
  <c r="N112" i="10"/>
  <c r="R111" i="10"/>
  <c r="Q111" i="10"/>
  <c r="N119" i="10"/>
  <c r="R118" i="10"/>
  <c r="U112" i="9"/>
  <c r="K112" i="9"/>
  <c r="AH112" i="9"/>
  <c r="Q113" i="9"/>
  <c r="N112" i="26"/>
  <c r="AA112" i="26"/>
  <c r="J113" i="26"/>
  <c r="D112" i="26"/>
  <c r="H112" i="26" s="1"/>
  <c r="L119" i="9"/>
  <c r="P118" i="9"/>
  <c r="L112" i="9"/>
  <c r="P111" i="9"/>
  <c r="O111" i="9"/>
  <c r="O113" i="29"/>
  <c r="AB113" i="29"/>
  <c r="F113" i="29"/>
  <c r="I113" i="29" s="1"/>
  <c r="K114" i="29"/>
  <c r="K145" i="30"/>
  <c r="AB144" i="30"/>
  <c r="O144" i="30"/>
  <c r="E144" i="30"/>
  <c r="I144" i="30" s="1"/>
  <c r="P974" i="11"/>
  <c r="L975" i="11"/>
  <c r="D974" i="11"/>
  <c r="J974" i="11" s="1"/>
  <c r="G2093" i="11"/>
  <c r="G2078" i="11"/>
  <c r="G2079" i="11" s="1"/>
  <c r="G2080" i="11" s="1"/>
  <c r="G2081" i="11" s="1"/>
  <c r="G2082" i="11" s="1"/>
  <c r="G2083" i="11" s="1"/>
  <c r="G2084" i="11" s="1"/>
  <c r="G2085" i="11" s="1"/>
  <c r="G2086" i="11" s="1"/>
  <c r="G2087" i="11" s="1"/>
  <c r="G2088" i="11" s="1"/>
  <c r="G2089" i="11" s="1"/>
  <c r="G2090" i="11" s="1"/>
  <c r="G2091" i="11" s="1"/>
  <c r="G2092" i="11" s="1"/>
  <c r="G1358" i="11"/>
  <c r="G1359" i="11" s="1"/>
  <c r="G1360" i="11" s="1"/>
  <c r="G1361" i="11" s="1"/>
  <c r="G1362" i="11" s="1"/>
  <c r="G1363" i="11" s="1"/>
  <c r="G1364" i="11" s="1"/>
  <c r="G1365" i="11" s="1"/>
  <c r="G1366" i="11" s="1"/>
  <c r="G1367" i="11" s="1"/>
  <c r="G1368" i="11" s="1"/>
  <c r="G1369" i="11" s="1"/>
  <c r="G1370" i="11" s="1"/>
  <c r="G1371" i="11" s="1"/>
  <c r="G1372" i="11" s="1"/>
  <c r="G1373" i="11"/>
  <c r="AB145" i="30" l="1"/>
  <c r="K146" i="30"/>
  <c r="E145" i="30"/>
  <c r="I145" i="30" s="1"/>
  <c r="O145" i="30"/>
  <c r="L120" i="9"/>
  <c r="P119" i="9"/>
  <c r="N113" i="26"/>
  <c r="AA113" i="26"/>
  <c r="D113" i="26"/>
  <c r="H113" i="26" s="1"/>
  <c r="J114" i="26"/>
  <c r="N113" i="10"/>
  <c r="R112" i="10"/>
  <c r="Q112" i="10"/>
  <c r="W113" i="10"/>
  <c r="AJ113" i="10"/>
  <c r="M113" i="10"/>
  <c r="S114" i="10"/>
  <c r="O114" i="29"/>
  <c r="AB114" i="29"/>
  <c r="K115" i="29"/>
  <c r="F114" i="29"/>
  <c r="I114" i="29" s="1"/>
  <c r="L113" i="9"/>
  <c r="P112" i="9"/>
  <c r="O112" i="9"/>
  <c r="U113" i="9"/>
  <c r="K113" i="9"/>
  <c r="AH113" i="9"/>
  <c r="Q114" i="9"/>
  <c r="N120" i="10"/>
  <c r="R119" i="10"/>
  <c r="P975" i="11"/>
  <c r="D975" i="11"/>
  <c r="J975" i="11" s="1"/>
  <c r="L976" i="11"/>
  <c r="G2094" i="11"/>
  <c r="G2095" i="11" s="1"/>
  <c r="G2096" i="11" s="1"/>
  <c r="G2097" i="11" s="1"/>
  <c r="G2098" i="11" s="1"/>
  <c r="G2099" i="11" s="1"/>
  <c r="G2100" i="11" s="1"/>
  <c r="G2101" i="11" s="1"/>
  <c r="G2102" i="11" s="1"/>
  <c r="G2103" i="11" s="1"/>
  <c r="G2104" i="11" s="1"/>
  <c r="G2105" i="11" s="1"/>
  <c r="G2106" i="11" s="1"/>
  <c r="G2107" i="11" s="1"/>
  <c r="G2108" i="11" s="1"/>
  <c r="G2109" i="11"/>
  <c r="G1389" i="11"/>
  <c r="G1374" i="11"/>
  <c r="G1375" i="11" s="1"/>
  <c r="G1376" i="11" s="1"/>
  <c r="G1377" i="11" s="1"/>
  <c r="U114" i="9" l="1"/>
  <c r="K114" i="9"/>
  <c r="AH114" i="9"/>
  <c r="Q115" i="9"/>
  <c r="L114" i="9"/>
  <c r="O113" i="9"/>
  <c r="P113" i="9"/>
  <c r="O115" i="29"/>
  <c r="AB115" i="29"/>
  <c r="F115" i="29"/>
  <c r="I115" i="29" s="1"/>
  <c r="K116" i="29"/>
  <c r="N114" i="26"/>
  <c r="AA114" i="26"/>
  <c r="J115" i="26"/>
  <c r="D114" i="26"/>
  <c r="H114" i="26" s="1"/>
  <c r="L121" i="9"/>
  <c r="P120" i="9"/>
  <c r="N121" i="10"/>
  <c r="R120" i="10"/>
  <c r="W114" i="10"/>
  <c r="AJ114" i="10"/>
  <c r="S115" i="10"/>
  <c r="M114" i="10"/>
  <c r="N114" i="10"/>
  <c r="Q113" i="10"/>
  <c r="R113" i="10"/>
  <c r="O146" i="30"/>
  <c r="E146" i="30"/>
  <c r="I146" i="30" s="1"/>
  <c r="K147" i="30"/>
  <c r="AB146" i="30"/>
  <c r="P976" i="11"/>
  <c r="D976" i="11"/>
  <c r="J976" i="11" s="1"/>
  <c r="L977" i="11"/>
  <c r="G2110" i="11"/>
  <c r="G2111" i="11" s="1"/>
  <c r="G2112" i="11" s="1"/>
  <c r="G2113" i="11" s="1"/>
  <c r="G2114" i="11" s="1"/>
  <c r="G2115" i="11" s="1"/>
  <c r="G2116" i="11" s="1"/>
  <c r="G2117" i="11" s="1"/>
  <c r="G2118" i="11" s="1"/>
  <c r="G2119" i="11" s="1"/>
  <c r="G2120" i="11" s="1"/>
  <c r="G2121" i="11" s="1"/>
  <c r="G2122" i="11" s="1"/>
  <c r="G2123" i="11" s="1"/>
  <c r="G2124" i="11" s="1"/>
  <c r="G2125" i="11"/>
  <c r="G1405" i="11"/>
  <c r="G1390" i="11"/>
  <c r="G1391" i="11" s="1"/>
  <c r="G1392" i="11" s="1"/>
  <c r="G1393" i="11" s="1"/>
  <c r="G1394" i="11" s="1"/>
  <c r="G1378" i="11"/>
  <c r="E147" i="30" l="1"/>
  <c r="I147" i="30" s="1"/>
  <c r="O147" i="30"/>
  <c r="AB147" i="30"/>
  <c r="K148" i="30"/>
  <c r="N122" i="10"/>
  <c r="R121" i="10"/>
  <c r="O116" i="29"/>
  <c r="AB116" i="29"/>
  <c r="F116" i="29"/>
  <c r="I116" i="29" s="1"/>
  <c r="K117" i="29"/>
  <c r="L115" i="9"/>
  <c r="P114" i="9"/>
  <c r="O114" i="9"/>
  <c r="N115" i="10"/>
  <c r="R114" i="10"/>
  <c r="Q114" i="10"/>
  <c r="W115" i="10"/>
  <c r="AJ115" i="10"/>
  <c r="M115" i="10"/>
  <c r="S116" i="10"/>
  <c r="L122" i="9"/>
  <c r="P121" i="9"/>
  <c r="N115" i="26"/>
  <c r="AA115" i="26"/>
  <c r="D115" i="26"/>
  <c r="H115" i="26" s="1"/>
  <c r="J116" i="26"/>
  <c r="U115" i="9"/>
  <c r="K115" i="9"/>
  <c r="AH115" i="9"/>
  <c r="Q116" i="9"/>
  <c r="P977" i="11"/>
  <c r="D977" i="11"/>
  <c r="J977" i="11" s="1"/>
  <c r="L978" i="11"/>
  <c r="G2126" i="11"/>
  <c r="G2127" i="11" s="1"/>
  <c r="G2128" i="11" s="1"/>
  <c r="G2129" i="11" s="1"/>
  <c r="G2130" i="11" s="1"/>
  <c r="G2131" i="11" s="1"/>
  <c r="G2132" i="11" s="1"/>
  <c r="G2133" i="11" s="1"/>
  <c r="G2134" i="11" s="1"/>
  <c r="G2135" i="11" s="1"/>
  <c r="G2136" i="11" s="1"/>
  <c r="G2137" i="11" s="1"/>
  <c r="G2138" i="11" s="1"/>
  <c r="G2139" i="11" s="1"/>
  <c r="G2140" i="11" s="1"/>
  <c r="G2141" i="11"/>
  <c r="G1421" i="11"/>
  <c r="G1406" i="11"/>
  <c r="G1407" i="11" s="1"/>
  <c r="G1408" i="11" s="1"/>
  <c r="G1409" i="11" s="1"/>
  <c r="G1410" i="11" s="1"/>
  <c r="G1379" i="11"/>
  <c r="G1395" i="11"/>
  <c r="W116" i="10" l="1"/>
  <c r="AJ116" i="10"/>
  <c r="S117" i="10"/>
  <c r="M116" i="10"/>
  <c r="Q116" i="10" s="1"/>
  <c r="R115" i="10"/>
  <c r="Q115" i="10"/>
  <c r="O117" i="29"/>
  <c r="AB117" i="29"/>
  <c r="F117" i="29"/>
  <c r="I117" i="29" s="1"/>
  <c r="K118" i="29"/>
  <c r="N123" i="10"/>
  <c r="R122" i="10"/>
  <c r="U116" i="9"/>
  <c r="K116" i="9"/>
  <c r="O116" i="9" s="1"/>
  <c r="AH116" i="9"/>
  <c r="Q117" i="9"/>
  <c r="N116" i="26"/>
  <c r="AA116" i="26"/>
  <c r="J117" i="26"/>
  <c r="D116" i="26"/>
  <c r="H116" i="26" s="1"/>
  <c r="L123" i="9"/>
  <c r="P122" i="9"/>
  <c r="O115" i="9"/>
  <c r="P115" i="9"/>
  <c r="O148" i="30"/>
  <c r="E148" i="30"/>
  <c r="I148" i="30" s="1"/>
  <c r="K149" i="30"/>
  <c r="AB148" i="30"/>
  <c r="P978" i="11"/>
  <c r="L979" i="11"/>
  <c r="D978" i="11"/>
  <c r="J978" i="11" s="1"/>
  <c r="G2142" i="11"/>
  <c r="G2143" i="11" s="1"/>
  <c r="G2144" i="11" s="1"/>
  <c r="G2145" i="11" s="1"/>
  <c r="G2146" i="11" s="1"/>
  <c r="G2147" i="11" s="1"/>
  <c r="G2148" i="11" s="1"/>
  <c r="G2149" i="11" s="1"/>
  <c r="G2150" i="11" s="1"/>
  <c r="G2151" i="11" s="1"/>
  <c r="G2152" i="11" s="1"/>
  <c r="G2153" i="11" s="1"/>
  <c r="G2154" i="11" s="1"/>
  <c r="G2155" i="11" s="1"/>
  <c r="G2156" i="11" s="1"/>
  <c r="G2157" i="11"/>
  <c r="G1437" i="11"/>
  <c r="G1422" i="11"/>
  <c r="G1423" i="11" s="1"/>
  <c r="G1424" i="11" s="1"/>
  <c r="G1425" i="11" s="1"/>
  <c r="G1426" i="11" s="1"/>
  <c r="G1427" i="11" s="1"/>
  <c r="G1428" i="11" s="1"/>
  <c r="G1396" i="11"/>
  <c r="G1380" i="11"/>
  <c r="G1411" i="11"/>
  <c r="E149" i="30" l="1"/>
  <c r="I149" i="30" s="1"/>
  <c r="O149" i="30"/>
  <c r="AB149" i="30"/>
  <c r="K150" i="30"/>
  <c r="U117" i="9"/>
  <c r="K117" i="9"/>
  <c r="O117" i="9" s="1"/>
  <c r="Q118" i="9"/>
  <c r="AH117" i="9"/>
  <c r="R123" i="10"/>
  <c r="W117" i="10"/>
  <c r="AJ117" i="10"/>
  <c r="M117" i="10"/>
  <c r="Q117" i="10" s="1"/>
  <c r="S118" i="10"/>
  <c r="P123" i="9"/>
  <c r="N117" i="26"/>
  <c r="AA117" i="26"/>
  <c r="J118" i="26"/>
  <c r="D117" i="26"/>
  <c r="H117" i="26" s="1"/>
  <c r="O118" i="29"/>
  <c r="AB118" i="29"/>
  <c r="K119" i="29"/>
  <c r="F118" i="29"/>
  <c r="I118" i="29" s="1"/>
  <c r="P979" i="11"/>
  <c r="L980" i="11"/>
  <c r="D979" i="11"/>
  <c r="J979" i="11" s="1"/>
  <c r="G2158" i="11"/>
  <c r="G2159" i="11" s="1"/>
  <c r="G2160" i="11" s="1"/>
  <c r="G2161" i="11" s="1"/>
  <c r="G2162" i="11" s="1"/>
  <c r="G2163" i="11" s="1"/>
  <c r="G2164" i="11" s="1"/>
  <c r="G2165" i="11" s="1"/>
  <c r="G2166" i="11" s="1"/>
  <c r="G2167" i="11" s="1"/>
  <c r="G2168" i="11" s="1"/>
  <c r="G2169" i="11" s="1"/>
  <c r="G2170" i="11" s="1"/>
  <c r="G2171" i="11" s="1"/>
  <c r="G2172" i="11" s="1"/>
  <c r="G2173" i="11"/>
  <c r="G1438" i="11"/>
  <c r="G1439" i="11" s="1"/>
  <c r="G1440" i="11" s="1"/>
  <c r="G1441" i="11" s="1"/>
  <c r="G1442" i="11" s="1"/>
  <c r="G1443" i="11" s="1"/>
  <c r="G1444" i="11" s="1"/>
  <c r="G1445" i="11" s="1"/>
  <c r="G1453" i="11"/>
  <c r="G1429" i="11"/>
  <c r="G1412" i="11"/>
  <c r="G1381" i="11"/>
  <c r="G1397" i="11"/>
  <c r="O119" i="29" l="1"/>
  <c r="AB119" i="29"/>
  <c r="F119" i="29"/>
  <c r="I119" i="29" s="1"/>
  <c r="K120" i="29"/>
  <c r="N118" i="26"/>
  <c r="AA118" i="26"/>
  <c r="J119" i="26"/>
  <c r="D118" i="26"/>
  <c r="H118" i="26" s="1"/>
  <c r="U118" i="9"/>
  <c r="K118" i="9"/>
  <c r="O118" i="9" s="1"/>
  <c r="AH118" i="9"/>
  <c r="Q119" i="9"/>
  <c r="W118" i="10"/>
  <c r="AJ118" i="10"/>
  <c r="M118" i="10"/>
  <c r="Q118" i="10" s="1"/>
  <c r="S119" i="10"/>
  <c r="O150" i="30"/>
  <c r="E150" i="30"/>
  <c r="I150" i="30" s="1"/>
  <c r="K151" i="30"/>
  <c r="AB150" i="30"/>
  <c r="P980" i="11"/>
  <c r="D980" i="11"/>
  <c r="J980" i="11" s="1"/>
  <c r="L981" i="11"/>
  <c r="G2189" i="11"/>
  <c r="G2174" i="11"/>
  <c r="G2175" i="11" s="1"/>
  <c r="G2176" i="11" s="1"/>
  <c r="G2177" i="11" s="1"/>
  <c r="G2178" i="11" s="1"/>
  <c r="G2179" i="11" s="1"/>
  <c r="G2180" i="11" s="1"/>
  <c r="G2181" i="11" s="1"/>
  <c r="G2182" i="11" s="1"/>
  <c r="G2183" i="11" s="1"/>
  <c r="G2184" i="11" s="1"/>
  <c r="G2185" i="11" s="1"/>
  <c r="G2186" i="11" s="1"/>
  <c r="G2187" i="11" s="1"/>
  <c r="G2188" i="11" s="1"/>
  <c r="G1469" i="11"/>
  <c r="G1454" i="11"/>
  <c r="G1455" i="11" s="1"/>
  <c r="G1456" i="11" s="1"/>
  <c r="G1457" i="11" s="1"/>
  <c r="G1458" i="11" s="1"/>
  <c r="G1459" i="11" s="1"/>
  <c r="G1460" i="11" s="1"/>
  <c r="G1461" i="11" s="1"/>
  <c r="G1446" i="11"/>
  <c r="G1430" i="11"/>
  <c r="G1398" i="11"/>
  <c r="G1382" i="11"/>
  <c r="G1413" i="11"/>
  <c r="AB151" i="30" l="1"/>
  <c r="K152" i="30"/>
  <c r="E151" i="30"/>
  <c r="I151" i="30" s="1"/>
  <c r="O151" i="30"/>
  <c r="N119" i="26"/>
  <c r="AA119" i="26"/>
  <c r="D119" i="26"/>
  <c r="H119" i="26" s="1"/>
  <c r="J120" i="26"/>
  <c r="W119" i="10"/>
  <c r="AJ119" i="10"/>
  <c r="M119" i="10"/>
  <c r="Q119" i="10" s="1"/>
  <c r="S120" i="10"/>
  <c r="U119" i="9"/>
  <c r="K119" i="9"/>
  <c r="O119" i="9" s="1"/>
  <c r="AH119" i="9"/>
  <c r="Q120" i="9"/>
  <c r="O120" i="29"/>
  <c r="AB120" i="29"/>
  <c r="K121" i="29"/>
  <c r="F120" i="29"/>
  <c r="I120" i="29" s="1"/>
  <c r="P981" i="11"/>
  <c r="L982" i="11"/>
  <c r="D981" i="11"/>
  <c r="J981" i="11" s="1"/>
  <c r="G2190" i="11"/>
  <c r="G2191" i="11" s="1"/>
  <c r="G2192" i="11" s="1"/>
  <c r="G2193" i="11" s="1"/>
  <c r="G2194" i="11" s="1"/>
  <c r="G2195" i="11" s="1"/>
  <c r="G2196" i="11" s="1"/>
  <c r="G2197" i="11" s="1"/>
  <c r="G2198" i="11" s="1"/>
  <c r="G2199" i="11" s="1"/>
  <c r="G2200" i="11" s="1"/>
  <c r="G2201" i="11" s="1"/>
  <c r="G2202" i="11" s="1"/>
  <c r="G2203" i="11" s="1"/>
  <c r="G2204" i="11" s="1"/>
  <c r="G2205" i="11"/>
  <c r="G1485" i="11"/>
  <c r="G1470" i="11"/>
  <c r="G1471" i="11" s="1"/>
  <c r="G1472" i="11" s="1"/>
  <c r="G1473" i="11" s="1"/>
  <c r="G1474" i="11" s="1"/>
  <c r="G1475" i="11" s="1"/>
  <c r="G1476" i="11" s="1"/>
  <c r="G1477" i="11" s="1"/>
  <c r="G1478" i="11" s="1"/>
  <c r="G1479" i="11" s="1"/>
  <c r="G1462" i="11"/>
  <c r="G1431" i="11"/>
  <c r="G1447" i="11"/>
  <c r="G1414" i="11"/>
  <c r="G1383" i="11"/>
  <c r="G1399" i="11"/>
  <c r="O121" i="29" l="1"/>
  <c r="AB121" i="29"/>
  <c r="F121" i="29"/>
  <c r="I121" i="29" s="1"/>
  <c r="K122" i="29"/>
  <c r="U120" i="9"/>
  <c r="K120" i="9"/>
  <c r="O120" i="9" s="1"/>
  <c r="Q121" i="9"/>
  <c r="AH120" i="9"/>
  <c r="W120" i="10"/>
  <c r="AJ120" i="10"/>
  <c r="S121" i="10"/>
  <c r="M120" i="10"/>
  <c r="Q120" i="10" s="1"/>
  <c r="N120" i="26"/>
  <c r="AA120" i="26"/>
  <c r="J121" i="26"/>
  <c r="D120" i="26"/>
  <c r="H120" i="26" s="1"/>
  <c r="K153" i="30"/>
  <c r="AB152" i="30"/>
  <c r="O152" i="30"/>
  <c r="E152" i="30"/>
  <c r="I152" i="30" s="1"/>
  <c r="P982" i="11"/>
  <c r="L983" i="11"/>
  <c r="D982" i="11"/>
  <c r="J982" i="11" s="1"/>
  <c r="G2221" i="11"/>
  <c r="G2206" i="11"/>
  <c r="G2207" i="11" s="1"/>
  <c r="G2208" i="11" s="1"/>
  <c r="G2209" i="11" s="1"/>
  <c r="G2210" i="11" s="1"/>
  <c r="G2211" i="11" s="1"/>
  <c r="G2212" i="11" s="1"/>
  <c r="G2213" i="11" s="1"/>
  <c r="G2214" i="11" s="1"/>
  <c r="G2215" i="11" s="1"/>
  <c r="G2216" i="11" s="1"/>
  <c r="G2217" i="11" s="1"/>
  <c r="G2218" i="11" s="1"/>
  <c r="G2219" i="11" s="1"/>
  <c r="G2220" i="11" s="1"/>
  <c r="G1501" i="11"/>
  <c r="G1486" i="11"/>
  <c r="G1487" i="11" s="1"/>
  <c r="G1488" i="11" s="1"/>
  <c r="G1489" i="11" s="1"/>
  <c r="G1490" i="11" s="1"/>
  <c r="G1491" i="11" s="1"/>
  <c r="G1492" i="11" s="1"/>
  <c r="G1493" i="11" s="1"/>
  <c r="G1494" i="11" s="1"/>
  <c r="G1495" i="11" s="1"/>
  <c r="G1496" i="11" s="1"/>
  <c r="G1480" i="11"/>
  <c r="G1448" i="11"/>
  <c r="G1432" i="11"/>
  <c r="G1463" i="11"/>
  <c r="G1400" i="11"/>
  <c r="G1384" i="11"/>
  <c r="G1415" i="11"/>
  <c r="AB153" i="30" l="1"/>
  <c r="K154" i="30"/>
  <c r="E153" i="30"/>
  <c r="I153" i="30" s="1"/>
  <c r="O153" i="30"/>
  <c r="N121" i="26"/>
  <c r="AA121" i="26"/>
  <c r="D121" i="26"/>
  <c r="H121" i="26" s="1"/>
  <c r="J122" i="26"/>
  <c r="W121" i="10"/>
  <c r="AJ121" i="10"/>
  <c r="S122" i="10"/>
  <c r="M121" i="10"/>
  <c r="Q121" i="10" s="1"/>
  <c r="U121" i="9"/>
  <c r="K121" i="9"/>
  <c r="O121" i="9" s="1"/>
  <c r="AH121" i="9"/>
  <c r="Q122" i="9"/>
  <c r="O122" i="29"/>
  <c r="AB122" i="29"/>
  <c r="F122" i="29"/>
  <c r="I122" i="29" s="1"/>
  <c r="K123" i="29"/>
  <c r="D983" i="11"/>
  <c r="J983" i="11" s="1"/>
  <c r="P983" i="11"/>
  <c r="L984" i="11"/>
  <c r="G2237" i="11"/>
  <c r="G2222" i="11"/>
  <c r="G2223" i="11" s="1"/>
  <c r="G2224" i="11" s="1"/>
  <c r="G2225" i="11" s="1"/>
  <c r="G2226" i="11" s="1"/>
  <c r="G2227" i="11" s="1"/>
  <c r="G2228" i="11" s="1"/>
  <c r="G2229" i="11" s="1"/>
  <c r="G2230" i="11" s="1"/>
  <c r="G2231" i="11" s="1"/>
  <c r="G2232" i="11" s="1"/>
  <c r="G2233" i="11" s="1"/>
  <c r="G2234" i="11" s="1"/>
  <c r="G2235" i="11" s="1"/>
  <c r="G2236" i="11" s="1"/>
  <c r="G1517" i="11"/>
  <c r="G1502" i="11"/>
  <c r="G1503" i="11" s="1"/>
  <c r="G1504" i="11" s="1"/>
  <c r="G1505" i="11" s="1"/>
  <c r="G1506" i="11" s="1"/>
  <c r="G1507" i="11" s="1"/>
  <c r="G1508" i="11" s="1"/>
  <c r="G1509" i="11" s="1"/>
  <c r="G1510" i="11" s="1"/>
  <c r="G1511" i="11" s="1"/>
  <c r="G1512" i="11" s="1"/>
  <c r="G1481" i="11"/>
  <c r="G1497" i="11"/>
  <c r="G1464" i="11"/>
  <c r="G1433" i="11"/>
  <c r="G1449" i="11"/>
  <c r="G1416" i="11"/>
  <c r="G1385" i="11"/>
  <c r="G1401" i="11"/>
  <c r="W122" i="10" l="1"/>
  <c r="AJ122" i="10"/>
  <c r="S123" i="10"/>
  <c r="M122" i="10"/>
  <c r="Q122" i="10" s="1"/>
  <c r="O123" i="29"/>
  <c r="AB123" i="29"/>
  <c r="F123" i="29"/>
  <c r="I123" i="29" s="1"/>
  <c r="K124" i="29"/>
  <c r="U122" i="9"/>
  <c r="K122" i="9"/>
  <c r="O122" i="9" s="1"/>
  <c r="Q123" i="9"/>
  <c r="AH122" i="9"/>
  <c r="N122" i="26"/>
  <c r="AA122" i="26"/>
  <c r="J123" i="26"/>
  <c r="D122" i="26"/>
  <c r="H122" i="26" s="1"/>
  <c r="K155" i="30"/>
  <c r="AB154" i="30"/>
  <c r="O154" i="30"/>
  <c r="E154" i="30"/>
  <c r="I154" i="30" s="1"/>
  <c r="E984" i="11"/>
  <c r="L985" i="11"/>
  <c r="P984" i="11"/>
  <c r="D984" i="11"/>
  <c r="G2253" i="11"/>
  <c r="G2238" i="11"/>
  <c r="G2239" i="11" s="1"/>
  <c r="G2240" i="11" s="1"/>
  <c r="G2241" i="11" s="1"/>
  <c r="G2242" i="11" s="1"/>
  <c r="G2243" i="11" s="1"/>
  <c r="G2244" i="11" s="1"/>
  <c r="G2245" i="11" s="1"/>
  <c r="G2246" i="11" s="1"/>
  <c r="G2247" i="11" s="1"/>
  <c r="G2248" i="11" s="1"/>
  <c r="G2249" i="11" s="1"/>
  <c r="G2250" i="11" s="1"/>
  <c r="G2251" i="11" s="1"/>
  <c r="G2252" i="11" s="1"/>
  <c r="G1533" i="11"/>
  <c r="G1518" i="11"/>
  <c r="G1519" i="11" s="1"/>
  <c r="G1520" i="11" s="1"/>
  <c r="G1521" i="11" s="1"/>
  <c r="G1522" i="11" s="1"/>
  <c r="G1523" i="11" s="1"/>
  <c r="G1524" i="11" s="1"/>
  <c r="G1525" i="11" s="1"/>
  <c r="G1526" i="11" s="1"/>
  <c r="G1527" i="11" s="1"/>
  <c r="G1528" i="11" s="1"/>
  <c r="G1529" i="11" s="1"/>
  <c r="G1530" i="11" s="1"/>
  <c r="G1498" i="11"/>
  <c r="G1482" i="11"/>
  <c r="G1513" i="11"/>
  <c r="G1450" i="11"/>
  <c r="G1434" i="11"/>
  <c r="G1465" i="11"/>
  <c r="G1402" i="11"/>
  <c r="G1386" i="11"/>
  <c r="G1417" i="11"/>
  <c r="E155" i="30" l="1"/>
  <c r="I155" i="30" s="1"/>
  <c r="O155" i="30"/>
  <c r="AB155" i="30"/>
  <c r="K156" i="30"/>
  <c r="N123" i="26"/>
  <c r="AA123" i="26"/>
  <c r="J124" i="26"/>
  <c r="D123" i="26"/>
  <c r="H123" i="26" s="1"/>
  <c r="U123" i="9"/>
  <c r="Q124" i="9"/>
  <c r="K123" i="9"/>
  <c r="O123" i="9" s="1"/>
  <c r="AH123" i="9"/>
  <c r="W123" i="10"/>
  <c r="AJ123" i="10"/>
  <c r="S124" i="10"/>
  <c r="M123" i="10"/>
  <c r="Q123" i="10" s="1"/>
  <c r="O124" i="29"/>
  <c r="AB124" i="29"/>
  <c r="F124" i="29"/>
  <c r="I124" i="29" s="1"/>
  <c r="K125" i="29"/>
  <c r="E985" i="11"/>
  <c r="J984" i="11"/>
  <c r="L986" i="11"/>
  <c r="D985" i="11"/>
  <c r="P985" i="11"/>
  <c r="G2269" i="11"/>
  <c r="G2254" i="11"/>
  <c r="G2255" i="11" s="1"/>
  <c r="G2256" i="11" s="1"/>
  <c r="G2257" i="11" s="1"/>
  <c r="G2258" i="11" s="1"/>
  <c r="G2259" i="11" s="1"/>
  <c r="G2260" i="11" s="1"/>
  <c r="G2261" i="11" s="1"/>
  <c r="G2262" i="11" s="1"/>
  <c r="G2263" i="11" s="1"/>
  <c r="G2264" i="11" s="1"/>
  <c r="G2265" i="11" s="1"/>
  <c r="G2266" i="11" s="1"/>
  <c r="G2267" i="11" s="1"/>
  <c r="G2268" i="11" s="1"/>
  <c r="G1534" i="11"/>
  <c r="G1535" i="11" s="1"/>
  <c r="G1536" i="11" s="1"/>
  <c r="G1537" i="11" s="1"/>
  <c r="G1538" i="11" s="1"/>
  <c r="G1539" i="11" s="1"/>
  <c r="G1540" i="11" s="1"/>
  <c r="G1541" i="11" s="1"/>
  <c r="G1542" i="11" s="1"/>
  <c r="G1543" i="11" s="1"/>
  <c r="G1544" i="11" s="1"/>
  <c r="G1545" i="11" s="1"/>
  <c r="G1546" i="11" s="1"/>
  <c r="G1547" i="11" s="1"/>
  <c r="G1549" i="11"/>
  <c r="G1531" i="11"/>
  <c r="G1514" i="11"/>
  <c r="G1483" i="11"/>
  <c r="G1499" i="11"/>
  <c r="G1466" i="11"/>
  <c r="G1435" i="11"/>
  <c r="G1451" i="11"/>
  <c r="G1418" i="11"/>
  <c r="G1387" i="11"/>
  <c r="G1403" i="11"/>
  <c r="O125" i="29" l="1"/>
  <c r="AB125" i="29"/>
  <c r="K126" i="29"/>
  <c r="F125" i="29"/>
  <c r="I125" i="29" s="1"/>
  <c r="W124" i="10"/>
  <c r="N131" i="10"/>
  <c r="N124" i="10"/>
  <c r="AJ124" i="10"/>
  <c r="S125" i="10"/>
  <c r="M124" i="10"/>
  <c r="N124" i="26"/>
  <c r="AA124" i="26"/>
  <c r="J125" i="26"/>
  <c r="D124" i="26"/>
  <c r="H124" i="26" s="1"/>
  <c r="U124" i="9"/>
  <c r="L124" i="9"/>
  <c r="L131" i="9"/>
  <c r="K124" i="9"/>
  <c r="AH124" i="9"/>
  <c r="Q125" i="9"/>
  <c r="K157" i="30"/>
  <c r="AB156" i="30"/>
  <c r="O156" i="30"/>
  <c r="E156" i="30"/>
  <c r="I156" i="30" s="1"/>
  <c r="L987" i="11"/>
  <c r="D986" i="11"/>
  <c r="P986" i="11"/>
  <c r="E986" i="11"/>
  <c r="J985" i="11"/>
  <c r="G2285" i="11"/>
  <c r="G2270" i="11"/>
  <c r="G2271" i="11" s="1"/>
  <c r="G2272" i="11" s="1"/>
  <c r="G2273" i="11" s="1"/>
  <c r="G2274" i="11" s="1"/>
  <c r="G2275" i="11" s="1"/>
  <c r="G2276" i="11" s="1"/>
  <c r="G2277" i="11" s="1"/>
  <c r="G2278" i="11" s="1"/>
  <c r="G2279" i="11" s="1"/>
  <c r="G2280" i="11" s="1"/>
  <c r="G2281" i="11" s="1"/>
  <c r="G2282" i="11" s="1"/>
  <c r="G2283" i="11" s="1"/>
  <c r="G2284" i="11" s="1"/>
  <c r="G1565" i="11"/>
  <c r="G1550" i="11"/>
  <c r="G1551" i="11" s="1"/>
  <c r="G1552" i="11" s="1"/>
  <c r="G1553" i="11" s="1"/>
  <c r="G1554" i="11" s="1"/>
  <c r="G1555" i="11" s="1"/>
  <c r="G1556" i="11" s="1"/>
  <c r="G1557" i="11" s="1"/>
  <c r="G1558" i="11" s="1"/>
  <c r="G1559" i="11" s="1"/>
  <c r="G1560" i="11" s="1"/>
  <c r="G1561" i="11" s="1"/>
  <c r="G1562" i="11" s="1"/>
  <c r="G1563" i="11" s="1"/>
  <c r="G1548" i="11"/>
  <c r="G1532" i="11"/>
  <c r="G1500" i="11"/>
  <c r="G1484" i="11"/>
  <c r="G1515" i="11"/>
  <c r="G1452" i="11"/>
  <c r="G1436" i="11"/>
  <c r="G1467" i="11"/>
  <c r="G1404" i="11"/>
  <c r="G1388" i="11"/>
  <c r="G1419" i="11"/>
  <c r="E157" i="30" l="1"/>
  <c r="I157" i="30" s="1"/>
  <c r="O157" i="30"/>
  <c r="AB157" i="30"/>
  <c r="K158" i="30"/>
  <c r="L132" i="9"/>
  <c r="P131" i="9"/>
  <c r="N125" i="26"/>
  <c r="AA125" i="26"/>
  <c r="J126" i="26"/>
  <c r="D125" i="26"/>
  <c r="H125" i="26" s="1"/>
  <c r="W125" i="10"/>
  <c r="AJ125" i="10"/>
  <c r="S126" i="10"/>
  <c r="M125" i="10"/>
  <c r="N125" i="10"/>
  <c r="Q124" i="10"/>
  <c r="R124" i="10"/>
  <c r="O126" i="29"/>
  <c r="AB126" i="29"/>
  <c r="F126" i="29"/>
  <c r="I126" i="29" s="1"/>
  <c r="K127" i="29"/>
  <c r="Q126" i="9"/>
  <c r="U125" i="9"/>
  <c r="K125" i="9"/>
  <c r="AH125" i="9"/>
  <c r="L125" i="9"/>
  <c r="O124" i="9"/>
  <c r="P124" i="9"/>
  <c r="N132" i="10"/>
  <c r="R131" i="10"/>
  <c r="J986" i="11"/>
  <c r="E987" i="11"/>
  <c r="L988" i="11"/>
  <c r="P987" i="11"/>
  <c r="D987" i="11"/>
  <c r="G2286" i="11"/>
  <c r="G2287" i="11" s="1"/>
  <c r="G2288" i="11" s="1"/>
  <c r="G2289" i="11" s="1"/>
  <c r="G2290" i="11" s="1"/>
  <c r="G2291" i="11" s="1"/>
  <c r="G2292" i="11" s="1"/>
  <c r="G2293" i="11" s="1"/>
  <c r="G2294" i="11" s="1"/>
  <c r="G2295" i="11" s="1"/>
  <c r="G2296" i="11" s="1"/>
  <c r="G2297" i="11" s="1"/>
  <c r="G2298" i="11" s="1"/>
  <c r="G2299" i="11" s="1"/>
  <c r="G2300" i="11" s="1"/>
  <c r="G2301" i="11"/>
  <c r="G2302" i="11" s="1"/>
  <c r="G2303" i="11" s="1"/>
  <c r="G2304" i="11" s="1"/>
  <c r="G2305" i="11" s="1"/>
  <c r="G2306" i="11" s="1"/>
  <c r="G2307" i="11" s="1"/>
  <c r="G2308" i="11" s="1"/>
  <c r="G2309" i="11" s="1"/>
  <c r="G2310" i="11" s="1"/>
  <c r="G2311" i="11" s="1"/>
  <c r="G2312" i="11" s="1"/>
  <c r="G2313" i="11" s="1"/>
  <c r="G2314" i="11" s="1"/>
  <c r="G2315" i="11" s="1"/>
  <c r="G2316" i="11" s="1"/>
  <c r="G1581" i="11"/>
  <c r="G1566" i="11"/>
  <c r="G1567" i="11" s="1"/>
  <c r="G1568" i="11" s="1"/>
  <c r="G1569" i="11" s="1"/>
  <c r="G1570" i="11" s="1"/>
  <c r="G1571" i="11" s="1"/>
  <c r="G1572" i="11" s="1"/>
  <c r="G1573" i="11" s="1"/>
  <c r="G1574" i="11" s="1"/>
  <c r="G1575" i="11" s="1"/>
  <c r="G1576" i="11" s="1"/>
  <c r="G1577" i="11" s="1"/>
  <c r="G1578" i="11" s="1"/>
  <c r="G1579" i="11" s="1"/>
  <c r="G1580" i="11" s="1"/>
  <c r="G1564" i="11"/>
  <c r="G1516" i="11"/>
  <c r="G1468" i="11"/>
  <c r="G1420" i="11"/>
  <c r="L133" i="9" l="1"/>
  <c r="P132" i="9"/>
  <c r="L126" i="9"/>
  <c r="P125" i="9"/>
  <c r="O125" i="9"/>
  <c r="U126" i="9"/>
  <c r="K126" i="9"/>
  <c r="AH126" i="9"/>
  <c r="Q127" i="9"/>
  <c r="N133" i="10"/>
  <c r="R132" i="10"/>
  <c r="O127" i="29"/>
  <c r="AB127" i="29"/>
  <c r="K128" i="29"/>
  <c r="F127" i="29"/>
  <c r="I127" i="29" s="1"/>
  <c r="N126" i="10"/>
  <c r="R125" i="10"/>
  <c r="Q125" i="10"/>
  <c r="W126" i="10"/>
  <c r="AJ126" i="10"/>
  <c r="M126" i="10"/>
  <c r="S127" i="10"/>
  <c r="N126" i="26"/>
  <c r="AA126" i="26"/>
  <c r="D126" i="26"/>
  <c r="H126" i="26" s="1"/>
  <c r="J127" i="26"/>
  <c r="O158" i="30"/>
  <c r="E158" i="30"/>
  <c r="I158" i="30" s="1"/>
  <c r="K159" i="30"/>
  <c r="AB158" i="30"/>
  <c r="L989" i="11"/>
  <c r="D988" i="11"/>
  <c r="P988" i="11"/>
  <c r="J987" i="11"/>
  <c r="E988" i="11"/>
  <c r="G1597" i="11"/>
  <c r="G1582" i="11"/>
  <c r="G1583" i="11" s="1"/>
  <c r="G1584" i="11" s="1"/>
  <c r="G1585" i="11" s="1"/>
  <c r="G1586" i="11" s="1"/>
  <c r="G1587" i="11" s="1"/>
  <c r="G1588" i="11" s="1"/>
  <c r="G1589" i="11" s="1"/>
  <c r="G1590" i="11" s="1"/>
  <c r="G1591" i="11" s="1"/>
  <c r="G1592" i="11" s="1"/>
  <c r="G1593" i="11" s="1"/>
  <c r="G1594" i="11" s="1"/>
  <c r="G1595" i="11" s="1"/>
  <c r="G1596" i="11" s="1"/>
  <c r="N134" i="10" l="1"/>
  <c r="R133" i="10"/>
  <c r="L134" i="9"/>
  <c r="P133" i="9"/>
  <c r="AB159" i="30"/>
  <c r="K160" i="30"/>
  <c r="E159" i="30"/>
  <c r="I159" i="30" s="1"/>
  <c r="O159" i="30"/>
  <c r="N127" i="26"/>
  <c r="AA127" i="26"/>
  <c r="J128" i="26"/>
  <c r="D127" i="26"/>
  <c r="H127" i="26" s="1"/>
  <c r="W127" i="10"/>
  <c r="AJ127" i="10"/>
  <c r="M127" i="10"/>
  <c r="S128" i="10"/>
  <c r="N127" i="10"/>
  <c r="R126" i="10"/>
  <c r="Q126" i="10"/>
  <c r="O128" i="29"/>
  <c r="AB128" i="29"/>
  <c r="F128" i="29"/>
  <c r="I128" i="29" s="1"/>
  <c r="K129" i="29"/>
  <c r="U127" i="9"/>
  <c r="K127" i="9"/>
  <c r="Q128" i="9"/>
  <c r="AH127" i="9"/>
  <c r="L127" i="9"/>
  <c r="P126" i="9"/>
  <c r="O126" i="9"/>
  <c r="E989" i="11"/>
  <c r="J988" i="11"/>
  <c r="L990" i="11"/>
  <c r="D989" i="11"/>
  <c r="P989" i="11"/>
  <c r="G1613" i="11"/>
  <c r="G1598" i="11"/>
  <c r="G1599" i="11" s="1"/>
  <c r="G1600" i="11" s="1"/>
  <c r="G1601" i="11" s="1"/>
  <c r="G1602" i="11" s="1"/>
  <c r="G1603" i="11" s="1"/>
  <c r="G1604" i="11" s="1"/>
  <c r="G1605" i="11" s="1"/>
  <c r="G1606" i="11" s="1"/>
  <c r="G1607" i="11" s="1"/>
  <c r="G1608" i="11" s="1"/>
  <c r="G1609" i="11" s="1"/>
  <c r="G1610" i="11" s="1"/>
  <c r="G1611" i="11" s="1"/>
  <c r="G1612" i="11" s="1"/>
  <c r="O129" i="29" l="1"/>
  <c r="AB129" i="29"/>
  <c r="K130" i="29"/>
  <c r="F129" i="29"/>
  <c r="I129" i="29" s="1"/>
  <c r="N128" i="10"/>
  <c r="Q127" i="10"/>
  <c r="R127" i="10"/>
  <c r="N128" i="26"/>
  <c r="AA128" i="26"/>
  <c r="D128" i="26"/>
  <c r="H128" i="26" s="1"/>
  <c r="J129" i="26"/>
  <c r="N135" i="10"/>
  <c r="R134" i="10"/>
  <c r="L128" i="9"/>
  <c r="O127" i="9"/>
  <c r="P127" i="9"/>
  <c r="U128" i="9"/>
  <c r="K128" i="9"/>
  <c r="Q129" i="9"/>
  <c r="AH128" i="9"/>
  <c r="W128" i="10"/>
  <c r="AJ128" i="10"/>
  <c r="M128" i="10"/>
  <c r="S129" i="10"/>
  <c r="O160" i="30"/>
  <c r="E160" i="30"/>
  <c r="I160" i="30" s="1"/>
  <c r="K161" i="30"/>
  <c r="AB160" i="30"/>
  <c r="L135" i="9"/>
  <c r="P134" i="9"/>
  <c r="L991" i="11"/>
  <c r="D990" i="11"/>
  <c r="P990" i="11"/>
  <c r="E990" i="11"/>
  <c r="J989" i="11"/>
  <c r="G1629" i="11"/>
  <c r="G1614" i="11"/>
  <c r="G1615" i="11" s="1"/>
  <c r="G1616" i="11" s="1"/>
  <c r="G1617" i="11" s="1"/>
  <c r="G1618" i="11" s="1"/>
  <c r="G1619" i="11" s="1"/>
  <c r="G1620" i="11" s="1"/>
  <c r="G1621" i="11" s="1"/>
  <c r="G1622" i="11" s="1"/>
  <c r="G1623" i="11" s="1"/>
  <c r="G1624" i="11" s="1"/>
  <c r="G1625" i="11" s="1"/>
  <c r="G1626" i="11" s="1"/>
  <c r="G1627" i="11" s="1"/>
  <c r="G1628" i="11" s="1"/>
  <c r="W129" i="10" l="1"/>
  <c r="AJ129" i="10"/>
  <c r="M129" i="10"/>
  <c r="S130" i="10"/>
  <c r="L129" i="9"/>
  <c r="P128" i="9"/>
  <c r="O128" i="9"/>
  <c r="N129" i="26"/>
  <c r="AA129" i="26"/>
  <c r="J130" i="26"/>
  <c r="D129" i="26"/>
  <c r="H129" i="26" s="1"/>
  <c r="N129" i="10"/>
  <c r="R128" i="10"/>
  <c r="Q128" i="10"/>
  <c r="O130" i="29"/>
  <c r="AB130" i="29"/>
  <c r="K131" i="29"/>
  <c r="F130" i="29"/>
  <c r="I130" i="29" s="1"/>
  <c r="L136" i="9"/>
  <c r="P135" i="9"/>
  <c r="AB161" i="30"/>
  <c r="K162" i="30"/>
  <c r="E161" i="30"/>
  <c r="I161" i="30" s="1"/>
  <c r="O161" i="30"/>
  <c r="U129" i="9"/>
  <c r="K129" i="9"/>
  <c r="Q130" i="9"/>
  <c r="AH129" i="9"/>
  <c r="N136" i="10"/>
  <c r="R135" i="10"/>
  <c r="L992" i="11"/>
  <c r="D991" i="11"/>
  <c r="P991" i="11"/>
  <c r="J990" i="11"/>
  <c r="E991" i="11"/>
  <c r="G1630" i="11"/>
  <c r="G1631" i="11" s="1"/>
  <c r="G1632" i="11" s="1"/>
  <c r="G1633" i="11" s="1"/>
  <c r="G1634" i="11" s="1"/>
  <c r="G1635" i="11" s="1"/>
  <c r="G1636" i="11" s="1"/>
  <c r="G1637" i="11" s="1"/>
  <c r="G1638" i="11" s="1"/>
  <c r="G1639" i="11" s="1"/>
  <c r="G1640" i="11" s="1"/>
  <c r="G1641" i="11" s="1"/>
  <c r="G1642" i="11" s="1"/>
  <c r="G1643" i="11" s="1"/>
  <c r="G1644" i="11" s="1"/>
  <c r="G1645" i="11"/>
  <c r="O162" i="30" l="1"/>
  <c r="E162" i="30"/>
  <c r="I162" i="30" s="1"/>
  <c r="K163" i="30"/>
  <c r="AB162" i="30"/>
  <c r="L137" i="9"/>
  <c r="P136" i="9"/>
  <c r="O131" i="29"/>
  <c r="AB131" i="29"/>
  <c r="F131" i="29"/>
  <c r="I131" i="29" s="1"/>
  <c r="K132" i="29"/>
  <c r="L130" i="9"/>
  <c r="P129" i="9"/>
  <c r="O129" i="9"/>
  <c r="N137" i="10"/>
  <c r="R136" i="10"/>
  <c r="U130" i="9"/>
  <c r="K130" i="9"/>
  <c r="AH130" i="9"/>
  <c r="Q131" i="9"/>
  <c r="N130" i="10"/>
  <c r="R129" i="10"/>
  <c r="Q129" i="10"/>
  <c r="N130" i="26"/>
  <c r="AA130" i="26"/>
  <c r="D130" i="26"/>
  <c r="H130" i="26" s="1"/>
  <c r="J131" i="26"/>
  <c r="W130" i="10"/>
  <c r="AJ130" i="10"/>
  <c r="S131" i="10"/>
  <c r="M130" i="10"/>
  <c r="E992" i="11"/>
  <c r="J991" i="11"/>
  <c r="L993" i="11"/>
  <c r="D992" i="11"/>
  <c r="P992" i="11"/>
  <c r="G1661" i="11"/>
  <c r="G1646" i="11"/>
  <c r="G1647" i="11" s="1"/>
  <c r="G1648" i="11" s="1"/>
  <c r="G1649" i="11" s="1"/>
  <c r="G1650" i="11" s="1"/>
  <c r="G1651" i="11" s="1"/>
  <c r="G1652" i="11" s="1"/>
  <c r="G1653" i="11" s="1"/>
  <c r="G1654" i="11" s="1"/>
  <c r="G1655" i="11" s="1"/>
  <c r="G1656" i="11" s="1"/>
  <c r="G1657" i="11" s="1"/>
  <c r="G1658" i="11" s="1"/>
  <c r="G1659" i="11" s="1"/>
  <c r="G1660" i="11" s="1"/>
  <c r="W131" i="10" l="1"/>
  <c r="AJ131" i="10"/>
  <c r="M131" i="10"/>
  <c r="Q131" i="10" s="1"/>
  <c r="S132" i="10"/>
  <c r="U131" i="9"/>
  <c r="K131" i="9"/>
  <c r="O131" i="9" s="1"/>
  <c r="AH131" i="9"/>
  <c r="Q132" i="9"/>
  <c r="N138" i="10"/>
  <c r="R137" i="10"/>
  <c r="O132" i="29"/>
  <c r="AB132" i="29"/>
  <c r="K133" i="29"/>
  <c r="F132" i="29"/>
  <c r="I132" i="29" s="1"/>
  <c r="L138" i="9"/>
  <c r="P137" i="9"/>
  <c r="E163" i="30"/>
  <c r="I163" i="30" s="1"/>
  <c r="O163" i="30"/>
  <c r="AB163" i="30"/>
  <c r="K164" i="30"/>
  <c r="N131" i="26"/>
  <c r="AA131" i="26"/>
  <c r="D131" i="26"/>
  <c r="H131" i="26" s="1"/>
  <c r="J132" i="26"/>
  <c r="Q130" i="10"/>
  <c r="R130" i="10"/>
  <c r="P130" i="9"/>
  <c r="O130" i="9"/>
  <c r="L994" i="11"/>
  <c r="D993" i="11"/>
  <c r="P993" i="11"/>
  <c r="E993" i="11"/>
  <c r="J992" i="11"/>
  <c r="G1677" i="11"/>
  <c r="G1662" i="11"/>
  <c r="G1663" i="11" s="1"/>
  <c r="G1664" i="11" s="1"/>
  <c r="G1665" i="11" s="1"/>
  <c r="G1666" i="11" s="1"/>
  <c r="G1667" i="11" s="1"/>
  <c r="G1668" i="11" s="1"/>
  <c r="G1669" i="11" s="1"/>
  <c r="G1670" i="11" s="1"/>
  <c r="G1671" i="11" s="1"/>
  <c r="G1672" i="11" s="1"/>
  <c r="G1673" i="11" s="1"/>
  <c r="G1674" i="11" s="1"/>
  <c r="G1675" i="11" s="1"/>
  <c r="G1676" i="11" s="1"/>
  <c r="R138" i="10" l="1"/>
  <c r="N132" i="26"/>
  <c r="AA132" i="26"/>
  <c r="J133" i="26"/>
  <c r="D132" i="26"/>
  <c r="H132" i="26" s="1"/>
  <c r="K165" i="30"/>
  <c r="AB164" i="30"/>
  <c r="O164" i="30"/>
  <c r="E164" i="30"/>
  <c r="I164" i="30" s="1"/>
  <c r="P138" i="9"/>
  <c r="O133" i="29"/>
  <c r="AB133" i="29"/>
  <c r="F133" i="29"/>
  <c r="I133" i="29" s="1"/>
  <c r="K134" i="29"/>
  <c r="U132" i="9"/>
  <c r="K132" i="9"/>
  <c r="O132" i="9" s="1"/>
  <c r="Q133" i="9"/>
  <c r="AH132" i="9"/>
  <c r="W132" i="10"/>
  <c r="AJ132" i="10"/>
  <c r="M132" i="10"/>
  <c r="Q132" i="10" s="1"/>
  <c r="S133" i="10"/>
  <c r="L995" i="11"/>
  <c r="D994" i="11"/>
  <c r="P994" i="11"/>
  <c r="J993" i="11"/>
  <c r="E994" i="11"/>
  <c r="G1693" i="11"/>
  <c r="G1678" i="11"/>
  <c r="G1679" i="11" s="1"/>
  <c r="G1680" i="11" s="1"/>
  <c r="G1681" i="11" s="1"/>
  <c r="G1682" i="11" s="1"/>
  <c r="G1683" i="11" s="1"/>
  <c r="G1684" i="11" s="1"/>
  <c r="G1685" i="11" s="1"/>
  <c r="G1686" i="11" s="1"/>
  <c r="G1687" i="11" s="1"/>
  <c r="G1688" i="11" s="1"/>
  <c r="G1689" i="11" s="1"/>
  <c r="G1690" i="11" s="1"/>
  <c r="G1691" i="11" s="1"/>
  <c r="G1692" i="11" s="1"/>
  <c r="U133" i="9" l="1"/>
  <c r="K133" i="9"/>
  <c r="O133" i="9" s="1"/>
  <c r="Q134" i="9"/>
  <c r="AH133" i="9"/>
  <c r="AB165" i="30"/>
  <c r="K166" i="30"/>
  <c r="E165" i="30"/>
  <c r="I165" i="30" s="1"/>
  <c r="O165" i="30"/>
  <c r="N133" i="26"/>
  <c r="AA133" i="26"/>
  <c r="D133" i="26"/>
  <c r="H133" i="26" s="1"/>
  <c r="J134" i="26"/>
  <c r="W133" i="10"/>
  <c r="AJ133" i="10"/>
  <c r="S134" i="10"/>
  <c r="M133" i="10"/>
  <c r="Q133" i="10" s="1"/>
  <c r="O134" i="29"/>
  <c r="AB134" i="29"/>
  <c r="K135" i="29"/>
  <c r="F134" i="29"/>
  <c r="I134" i="29" s="1"/>
  <c r="E995" i="11"/>
  <c r="J994" i="11"/>
  <c r="L996" i="11"/>
  <c r="P995" i="11"/>
  <c r="D995" i="11"/>
  <c r="G1709" i="11"/>
  <c r="G1694" i="11"/>
  <c r="G1695" i="11" s="1"/>
  <c r="G1696" i="11" s="1"/>
  <c r="G1697" i="11" s="1"/>
  <c r="G1698" i="11" s="1"/>
  <c r="G1699" i="11" s="1"/>
  <c r="G1700" i="11" s="1"/>
  <c r="G1701" i="11" s="1"/>
  <c r="G1702" i="11" s="1"/>
  <c r="G1703" i="11" s="1"/>
  <c r="G1704" i="11" s="1"/>
  <c r="G1705" i="11" s="1"/>
  <c r="G1706" i="11" s="1"/>
  <c r="G1707" i="11" s="1"/>
  <c r="G1708" i="11" s="1"/>
  <c r="O135" i="29" l="1"/>
  <c r="AB135" i="29"/>
  <c r="F135" i="29"/>
  <c r="I135" i="29" s="1"/>
  <c r="K136" i="29"/>
  <c r="W134" i="10"/>
  <c r="AJ134" i="10"/>
  <c r="M134" i="10"/>
  <c r="Q134" i="10" s="1"/>
  <c r="S135" i="10"/>
  <c r="U134" i="9"/>
  <c r="K134" i="9"/>
  <c r="O134" i="9" s="1"/>
  <c r="AH134" i="9"/>
  <c r="Q135" i="9"/>
  <c r="N134" i="26"/>
  <c r="AA134" i="26"/>
  <c r="J135" i="26"/>
  <c r="D134" i="26"/>
  <c r="H134" i="26" s="1"/>
  <c r="K167" i="30"/>
  <c r="AB166" i="30"/>
  <c r="O166" i="30"/>
  <c r="E166" i="30"/>
  <c r="I166" i="30" s="1"/>
  <c r="L997" i="11"/>
  <c r="D996" i="11"/>
  <c r="P996" i="11"/>
  <c r="J995" i="11"/>
  <c r="E996" i="11"/>
  <c r="G1710" i="11"/>
  <c r="G1711" i="11" s="1"/>
  <c r="G1712" i="11" s="1"/>
  <c r="G1713" i="11" s="1"/>
  <c r="G1714" i="11" s="1"/>
  <c r="G1715" i="11" s="1"/>
  <c r="G1716" i="11" s="1"/>
  <c r="G1717" i="11" s="1"/>
  <c r="G1718" i="11" s="1"/>
  <c r="G1719" i="11" s="1"/>
  <c r="G1720" i="11" s="1"/>
  <c r="G1721" i="11" s="1"/>
  <c r="G1722" i="11" s="1"/>
  <c r="G1723" i="11" s="1"/>
  <c r="G1724" i="11" s="1"/>
  <c r="G1725" i="11"/>
  <c r="AB167" i="30" l="1"/>
  <c r="K168" i="30"/>
  <c r="E167" i="30"/>
  <c r="I167" i="30" s="1"/>
  <c r="O167" i="30"/>
  <c r="N135" i="26"/>
  <c r="AA135" i="26"/>
  <c r="D135" i="26"/>
  <c r="H135" i="26" s="1"/>
  <c r="J136" i="26"/>
  <c r="U135" i="9"/>
  <c r="K135" i="9"/>
  <c r="O135" i="9" s="1"/>
  <c r="AH135" i="9"/>
  <c r="Q136" i="9"/>
  <c r="W135" i="10"/>
  <c r="AJ135" i="10"/>
  <c r="S136" i="10"/>
  <c r="M135" i="10"/>
  <c r="Q135" i="10" s="1"/>
  <c r="O136" i="29"/>
  <c r="AB136" i="29"/>
  <c r="K137" i="29"/>
  <c r="F136" i="29"/>
  <c r="I136" i="29" s="1"/>
  <c r="E997" i="11"/>
  <c r="J996" i="11"/>
  <c r="L998" i="11"/>
  <c r="D997" i="11"/>
  <c r="P997" i="11"/>
  <c r="G1726" i="11"/>
  <c r="G1727" i="11" s="1"/>
  <c r="G1728" i="11" s="1"/>
  <c r="G1729" i="11" s="1"/>
  <c r="G1730" i="11" s="1"/>
  <c r="G1731" i="11" s="1"/>
  <c r="G1732" i="11" s="1"/>
  <c r="G1733" i="11" s="1"/>
  <c r="G1734" i="11" s="1"/>
  <c r="G1735" i="11" s="1"/>
  <c r="G1736" i="11" s="1"/>
  <c r="G1737" i="11" s="1"/>
  <c r="G1738" i="11" s="1"/>
  <c r="G1739" i="11" s="1"/>
  <c r="G1740" i="11" s="1"/>
  <c r="G1741" i="11"/>
  <c r="O137" i="29" l="1"/>
  <c r="AB137" i="29"/>
  <c r="F137" i="29"/>
  <c r="I137" i="29" s="1"/>
  <c r="K138" i="29"/>
  <c r="W136" i="10"/>
  <c r="AJ136" i="10"/>
  <c r="M136" i="10"/>
  <c r="Q136" i="10" s="1"/>
  <c r="S137" i="10"/>
  <c r="U136" i="9"/>
  <c r="K136" i="9"/>
  <c r="O136" i="9" s="1"/>
  <c r="Q137" i="9"/>
  <c r="AH136" i="9"/>
  <c r="N136" i="26"/>
  <c r="AA136" i="26"/>
  <c r="J137" i="26"/>
  <c r="D136" i="26"/>
  <c r="H136" i="26" s="1"/>
  <c r="K169" i="30"/>
  <c r="O168" i="30"/>
  <c r="E168" i="30"/>
  <c r="I168" i="30" s="1"/>
  <c r="AB168" i="30"/>
  <c r="L999" i="11"/>
  <c r="D998" i="11"/>
  <c r="P998" i="11"/>
  <c r="J997" i="11"/>
  <c r="E998" i="11"/>
  <c r="G1757" i="11"/>
  <c r="G1742" i="11"/>
  <c r="G1743" i="11" s="1"/>
  <c r="G1744" i="11" s="1"/>
  <c r="G1745" i="11" s="1"/>
  <c r="G1746" i="11" s="1"/>
  <c r="G1747" i="11" s="1"/>
  <c r="G1748" i="11" s="1"/>
  <c r="G1749" i="11" s="1"/>
  <c r="G1750" i="11" s="1"/>
  <c r="G1751" i="11" s="1"/>
  <c r="G1752" i="11" s="1"/>
  <c r="G1753" i="11" s="1"/>
  <c r="G1754" i="11" s="1"/>
  <c r="G1755" i="11" s="1"/>
  <c r="G1756" i="11" s="1"/>
  <c r="AB169" i="30" l="1"/>
  <c r="E169" i="30"/>
  <c r="I169" i="30" s="1"/>
  <c r="K170" i="30"/>
  <c r="O169" i="30"/>
  <c r="N137" i="26"/>
  <c r="AA137" i="26"/>
  <c r="D137" i="26"/>
  <c r="H137" i="26" s="1"/>
  <c r="J138" i="26"/>
  <c r="U137" i="9"/>
  <c r="K137" i="9"/>
  <c r="O137" i="9" s="1"/>
  <c r="AH137" i="9"/>
  <c r="Q138" i="9"/>
  <c r="W137" i="10"/>
  <c r="AJ137" i="10"/>
  <c r="S138" i="10"/>
  <c r="M137" i="10"/>
  <c r="Q137" i="10" s="1"/>
  <c r="F138" i="29"/>
  <c r="I138" i="29" s="1"/>
  <c r="O138" i="29"/>
  <c r="AB138" i="29"/>
  <c r="K139" i="29"/>
  <c r="J998" i="11"/>
  <c r="E999" i="11"/>
  <c r="L1000" i="11"/>
  <c r="P999" i="11"/>
  <c r="D999" i="11"/>
  <c r="G1773" i="11"/>
  <c r="G1758" i="11"/>
  <c r="G1759" i="11" s="1"/>
  <c r="G1760" i="11" s="1"/>
  <c r="G1761" i="11" s="1"/>
  <c r="G1762" i="11" s="1"/>
  <c r="G1763" i="11" s="1"/>
  <c r="G1764" i="11" s="1"/>
  <c r="G1765" i="11" s="1"/>
  <c r="G1766" i="11" s="1"/>
  <c r="G1767" i="11" s="1"/>
  <c r="G1768" i="11" s="1"/>
  <c r="G1769" i="11" s="1"/>
  <c r="G1770" i="11" s="1"/>
  <c r="G1771" i="11" s="1"/>
  <c r="G1772" i="11" s="1"/>
  <c r="M138" i="10" l="1"/>
  <c r="Q138" i="10" s="1"/>
  <c r="W138" i="10"/>
  <c r="AJ138" i="10"/>
  <c r="S139" i="10"/>
  <c r="K171" i="30"/>
  <c r="E170" i="30"/>
  <c r="I170" i="30" s="1"/>
  <c r="O170" i="30"/>
  <c r="AB170" i="30"/>
  <c r="K140" i="29"/>
  <c r="O139" i="29"/>
  <c r="F139" i="29"/>
  <c r="I139" i="29" s="1"/>
  <c r="AB139" i="29"/>
  <c r="U138" i="9"/>
  <c r="K138" i="9"/>
  <c r="O138" i="9" s="1"/>
  <c r="AH138" i="9"/>
  <c r="Q139" i="9"/>
  <c r="D138" i="26"/>
  <c r="H138" i="26" s="1"/>
  <c r="N138" i="26"/>
  <c r="AA138" i="26"/>
  <c r="J999" i="11"/>
  <c r="D1000" i="11"/>
  <c r="L1001" i="11"/>
  <c r="E1000" i="11"/>
  <c r="P1000" i="11"/>
  <c r="G1774" i="11"/>
  <c r="G1775" i="11" s="1"/>
  <c r="G1776" i="11" s="1"/>
  <c r="G1777" i="11" s="1"/>
  <c r="G1778" i="11" s="1"/>
  <c r="G1779" i="11" s="1"/>
  <c r="G1780" i="11" s="1"/>
  <c r="G1781" i="11" s="1"/>
  <c r="G1782" i="11" s="1"/>
  <c r="G1783" i="11" s="1"/>
  <c r="G1784" i="11" s="1"/>
  <c r="G1785" i="11" s="1"/>
  <c r="G1786" i="11" s="1"/>
  <c r="G1787" i="11" s="1"/>
  <c r="G1788" i="11" s="1"/>
  <c r="G1789" i="11"/>
  <c r="J1000" i="11" l="1"/>
  <c r="F140" i="29"/>
  <c r="I140" i="29" s="1"/>
  <c r="O140" i="29"/>
  <c r="AB140" i="29"/>
  <c r="K141" i="29"/>
  <c r="AB171" i="30"/>
  <c r="K172" i="30"/>
  <c r="E171" i="30"/>
  <c r="I171" i="30" s="1"/>
  <c r="O171" i="30"/>
  <c r="U139" i="9"/>
  <c r="L146" i="9"/>
  <c r="L139" i="9"/>
  <c r="K139" i="9"/>
  <c r="Q140" i="9"/>
  <c r="AH139" i="9"/>
  <c r="S140" i="10"/>
  <c r="W139" i="10"/>
  <c r="N139" i="10"/>
  <c r="AJ139" i="10"/>
  <c r="M139" i="10"/>
  <c r="N146" i="10"/>
  <c r="E1001" i="11"/>
  <c r="L1002" i="11"/>
  <c r="P1001" i="11"/>
  <c r="D1001" i="11"/>
  <c r="G1805" i="11"/>
  <c r="G1790" i="11"/>
  <c r="G1791" i="11" s="1"/>
  <c r="G1792" i="11" s="1"/>
  <c r="G1793" i="11" s="1"/>
  <c r="G1794" i="11" s="1"/>
  <c r="G1795" i="11" s="1"/>
  <c r="G1796" i="11" s="1"/>
  <c r="G1797" i="11" s="1"/>
  <c r="G1798" i="11" s="1"/>
  <c r="G1799" i="11" s="1"/>
  <c r="G1800" i="11" s="1"/>
  <c r="G1801" i="11" s="1"/>
  <c r="G1802" i="11" s="1"/>
  <c r="G1803" i="11" s="1"/>
  <c r="G1804" i="11" s="1"/>
  <c r="N140" i="10" l="1"/>
  <c r="Q139" i="10"/>
  <c r="R139" i="10"/>
  <c r="W140" i="10"/>
  <c r="AJ140" i="10"/>
  <c r="M140" i="10"/>
  <c r="S141" i="10"/>
  <c r="U140" i="9"/>
  <c r="K140" i="9"/>
  <c r="AH140" i="9"/>
  <c r="Q141" i="9"/>
  <c r="L140" i="9"/>
  <c r="P139" i="9"/>
  <c r="O139" i="9"/>
  <c r="N147" i="10"/>
  <c r="R146" i="10"/>
  <c r="L147" i="9"/>
  <c r="P146" i="9"/>
  <c r="K173" i="30"/>
  <c r="AB172" i="30"/>
  <c r="O172" i="30"/>
  <c r="E172" i="30"/>
  <c r="I172" i="30" s="1"/>
  <c r="K142" i="29"/>
  <c r="O141" i="29"/>
  <c r="F141" i="29"/>
  <c r="I141" i="29" s="1"/>
  <c r="AB141" i="29"/>
  <c r="J1001" i="11"/>
  <c r="L1003" i="11"/>
  <c r="D1002" i="11"/>
  <c r="P1002" i="11"/>
  <c r="E1002" i="11"/>
  <c r="J1002" i="11" s="1"/>
  <c r="G1821" i="11"/>
  <c r="G1806" i="11"/>
  <c r="G1807" i="11" s="1"/>
  <c r="G1808" i="11" s="1"/>
  <c r="G1809" i="11" s="1"/>
  <c r="G1810" i="11" s="1"/>
  <c r="G1811" i="11" s="1"/>
  <c r="G1812" i="11" s="1"/>
  <c r="G1813" i="11" s="1"/>
  <c r="G1814" i="11" s="1"/>
  <c r="G1815" i="11" s="1"/>
  <c r="G1816" i="11" s="1"/>
  <c r="G1817" i="11" s="1"/>
  <c r="G1818" i="11" s="1"/>
  <c r="G1819" i="11" s="1"/>
  <c r="G1820" i="11" s="1"/>
  <c r="F142" i="29" l="1"/>
  <c r="I142" i="29" s="1"/>
  <c r="O142" i="29"/>
  <c r="AB142" i="29"/>
  <c r="K143" i="29"/>
  <c r="AB173" i="30"/>
  <c r="K174" i="30"/>
  <c r="E173" i="30"/>
  <c r="I173" i="30" s="1"/>
  <c r="O173" i="30"/>
  <c r="N148" i="10"/>
  <c r="R147" i="10"/>
  <c r="U141" i="9"/>
  <c r="K141" i="9"/>
  <c r="Q142" i="9"/>
  <c r="AH141" i="9"/>
  <c r="W141" i="10"/>
  <c r="AJ141" i="10"/>
  <c r="M141" i="10"/>
  <c r="S142" i="10"/>
  <c r="N141" i="10"/>
  <c r="Q140" i="10"/>
  <c r="R140" i="10"/>
  <c r="L148" i="9"/>
  <c r="P147" i="9"/>
  <c r="L141" i="9"/>
  <c r="P140" i="9"/>
  <c r="O140" i="9"/>
  <c r="L1004" i="11"/>
  <c r="D1003" i="11"/>
  <c r="P1003" i="11"/>
  <c r="E1003" i="11"/>
  <c r="J1003" i="11" s="1"/>
  <c r="G1822" i="11"/>
  <c r="G1823" i="11" s="1"/>
  <c r="G1824" i="11" s="1"/>
  <c r="G1825" i="11" s="1"/>
  <c r="G1826" i="11" s="1"/>
  <c r="G1827" i="11" s="1"/>
  <c r="G1828" i="11" s="1"/>
  <c r="G1829" i="11" s="1"/>
  <c r="G1830" i="11" s="1"/>
  <c r="G1831" i="11" s="1"/>
  <c r="G1832" i="11" s="1"/>
  <c r="G1833" i="11" s="1"/>
  <c r="G1834" i="11" s="1"/>
  <c r="G1835" i="11" s="1"/>
  <c r="G1836" i="11" s="1"/>
  <c r="G1837" i="11"/>
  <c r="L149" i="9" l="1"/>
  <c r="P148" i="9"/>
  <c r="W142" i="10"/>
  <c r="AJ142" i="10"/>
  <c r="S143" i="10"/>
  <c r="M142" i="10"/>
  <c r="N149" i="10"/>
  <c r="R148" i="10"/>
  <c r="L142" i="9"/>
  <c r="O141" i="9"/>
  <c r="P141" i="9"/>
  <c r="N142" i="10"/>
  <c r="Q141" i="10"/>
  <c r="R141" i="10"/>
  <c r="U142" i="9"/>
  <c r="K142" i="9"/>
  <c r="AH142" i="9"/>
  <c r="Q143" i="9"/>
  <c r="O174" i="30"/>
  <c r="E174" i="30"/>
  <c r="I174" i="30" s="1"/>
  <c r="K175" i="30"/>
  <c r="AB174" i="30"/>
  <c r="O143" i="29"/>
  <c r="AB143" i="29"/>
  <c r="K144" i="29"/>
  <c r="F143" i="29"/>
  <c r="I143" i="29" s="1"/>
  <c r="E1004" i="11"/>
  <c r="L1005" i="11"/>
  <c r="D1004" i="11"/>
  <c r="P1004" i="11"/>
  <c r="G1853" i="11"/>
  <c r="G1838" i="11"/>
  <c r="G1839" i="11" s="1"/>
  <c r="G1840" i="11" s="1"/>
  <c r="G1841" i="11" s="1"/>
  <c r="G1842" i="11" s="1"/>
  <c r="G1843" i="11" s="1"/>
  <c r="G1844" i="11" s="1"/>
  <c r="G1845" i="11" s="1"/>
  <c r="G1846" i="11" s="1"/>
  <c r="G1847" i="11" s="1"/>
  <c r="G1848" i="11" s="1"/>
  <c r="G1849" i="11" s="1"/>
  <c r="G1850" i="11" s="1"/>
  <c r="G1851" i="11" s="1"/>
  <c r="G1852" i="11" s="1"/>
  <c r="O144" i="29" l="1"/>
  <c r="AB144" i="29"/>
  <c r="K145" i="29"/>
  <c r="F144" i="29"/>
  <c r="I144" i="29" s="1"/>
  <c r="E175" i="30"/>
  <c r="I175" i="30" s="1"/>
  <c r="O175" i="30"/>
  <c r="AB175" i="30"/>
  <c r="K176" i="30"/>
  <c r="L143" i="9"/>
  <c r="O142" i="9"/>
  <c r="P142" i="9"/>
  <c r="L150" i="9"/>
  <c r="P149" i="9"/>
  <c r="U143" i="9"/>
  <c r="K143" i="9"/>
  <c r="AH143" i="9"/>
  <c r="Q144" i="9"/>
  <c r="N143" i="10"/>
  <c r="R142" i="10"/>
  <c r="Q142" i="10"/>
  <c r="N150" i="10"/>
  <c r="R149" i="10"/>
  <c r="W143" i="10"/>
  <c r="AJ143" i="10"/>
  <c r="S144" i="10"/>
  <c r="M143" i="10"/>
  <c r="J1004" i="11"/>
  <c r="E1005" i="11"/>
  <c r="L1006" i="11"/>
  <c r="D1005" i="11"/>
  <c r="P1005" i="11"/>
  <c r="G1869" i="11"/>
  <c r="G1854" i="11"/>
  <c r="G1855" i="11" s="1"/>
  <c r="G1856" i="11" s="1"/>
  <c r="G1857" i="11" s="1"/>
  <c r="G1858" i="11" s="1"/>
  <c r="G1859" i="11" s="1"/>
  <c r="G1860" i="11" s="1"/>
  <c r="G1861" i="11" s="1"/>
  <c r="G1862" i="11" s="1"/>
  <c r="G1863" i="11" s="1"/>
  <c r="G1864" i="11" s="1"/>
  <c r="G1865" i="11" s="1"/>
  <c r="G1866" i="11" s="1"/>
  <c r="G1867" i="11" s="1"/>
  <c r="G1868" i="11" s="1"/>
  <c r="W144" i="10" l="1"/>
  <c r="AJ144" i="10"/>
  <c r="S145" i="10"/>
  <c r="M144" i="10"/>
  <c r="N144" i="10"/>
  <c r="R143" i="10"/>
  <c r="Q143" i="10"/>
  <c r="L144" i="9"/>
  <c r="P143" i="9"/>
  <c r="O143" i="9"/>
  <c r="O145" i="29"/>
  <c r="AB145" i="29"/>
  <c r="K146" i="29"/>
  <c r="F145" i="29"/>
  <c r="I145" i="29" s="1"/>
  <c r="N151" i="10"/>
  <c r="R150" i="10"/>
  <c r="U144" i="9"/>
  <c r="K144" i="9"/>
  <c r="Q145" i="9"/>
  <c r="AH144" i="9"/>
  <c r="L151" i="9"/>
  <c r="P150" i="9"/>
  <c r="O176" i="30"/>
  <c r="E176" i="30"/>
  <c r="I176" i="30" s="1"/>
  <c r="K177" i="30"/>
  <c r="AB176" i="30"/>
  <c r="J1005" i="11"/>
  <c r="E1006" i="11"/>
  <c r="L1007" i="11"/>
  <c r="P1006" i="11"/>
  <c r="D1006" i="11"/>
  <c r="G1885" i="11"/>
  <c r="G1870" i="11"/>
  <c r="G1871" i="11" s="1"/>
  <c r="G1872" i="11" s="1"/>
  <c r="G1873" i="11" s="1"/>
  <c r="G1874" i="11" s="1"/>
  <c r="G1875" i="11" s="1"/>
  <c r="G1876" i="11" s="1"/>
  <c r="G1877" i="11" s="1"/>
  <c r="G1878" i="11" s="1"/>
  <c r="G1879" i="11" s="1"/>
  <c r="G1880" i="11" s="1"/>
  <c r="G1881" i="11" s="1"/>
  <c r="G1882" i="11" s="1"/>
  <c r="G1883" i="11" s="1"/>
  <c r="G1884" i="11" s="1"/>
  <c r="E177" i="30" l="1"/>
  <c r="I177" i="30" s="1"/>
  <c r="O177" i="30"/>
  <c r="AB177" i="30"/>
  <c r="K178" i="30"/>
  <c r="N152" i="10"/>
  <c r="R151" i="10"/>
  <c r="O146" i="29"/>
  <c r="AB146" i="29"/>
  <c r="K147" i="29"/>
  <c r="F146" i="29"/>
  <c r="I146" i="29" s="1"/>
  <c r="N145" i="10"/>
  <c r="Q144" i="10"/>
  <c r="R144" i="10"/>
  <c r="W145" i="10"/>
  <c r="AJ145" i="10"/>
  <c r="S146" i="10"/>
  <c r="M145" i="10"/>
  <c r="L152" i="9"/>
  <c r="P151" i="9"/>
  <c r="U145" i="9"/>
  <c r="K145" i="9"/>
  <c r="Q146" i="9"/>
  <c r="AH145" i="9"/>
  <c r="L145" i="9"/>
  <c r="O144" i="9"/>
  <c r="P144" i="9"/>
  <c r="J1006" i="11"/>
  <c r="L1008" i="11"/>
  <c r="D1007" i="11"/>
  <c r="P1007" i="11"/>
  <c r="E1007" i="11"/>
  <c r="G1886" i="11"/>
  <c r="G1887" i="11" s="1"/>
  <c r="G1888" i="11" s="1"/>
  <c r="G1889" i="11" s="1"/>
  <c r="G1890" i="11" s="1"/>
  <c r="G1891" i="11" s="1"/>
  <c r="G1892" i="11" s="1"/>
  <c r="G1893" i="11" s="1"/>
  <c r="G1894" i="11" s="1"/>
  <c r="G1895" i="11" s="1"/>
  <c r="G1896" i="11" s="1"/>
  <c r="G1897" i="11" s="1"/>
  <c r="G1898" i="11" s="1"/>
  <c r="G1899" i="11" s="1"/>
  <c r="G1900" i="11" s="1"/>
  <c r="G1901" i="11"/>
  <c r="L153" i="9" l="1"/>
  <c r="P152" i="9"/>
  <c r="W146" i="10"/>
  <c r="AJ146" i="10"/>
  <c r="M146" i="10"/>
  <c r="Q146" i="10" s="1"/>
  <c r="S147" i="10"/>
  <c r="N153" i="10"/>
  <c r="R152" i="10"/>
  <c r="O145" i="9"/>
  <c r="P145" i="9"/>
  <c r="U146" i="9"/>
  <c r="K146" i="9"/>
  <c r="O146" i="9" s="1"/>
  <c r="Q147" i="9"/>
  <c r="AH146" i="9"/>
  <c r="Q145" i="10"/>
  <c r="R145" i="10"/>
  <c r="O147" i="29"/>
  <c r="AB147" i="29"/>
  <c r="F147" i="29"/>
  <c r="I147" i="29" s="1"/>
  <c r="K148" i="29"/>
  <c r="O178" i="30"/>
  <c r="E178" i="30"/>
  <c r="I178" i="30" s="1"/>
  <c r="K179" i="30"/>
  <c r="AB178" i="30"/>
  <c r="J1007" i="11"/>
  <c r="L1009" i="11"/>
  <c r="P1008" i="11"/>
  <c r="D1008" i="11"/>
  <c r="E1008" i="11"/>
  <c r="G1902" i="11"/>
  <c r="G1903" i="11" s="1"/>
  <c r="G1904" i="11" s="1"/>
  <c r="G1905" i="11" s="1"/>
  <c r="G1906" i="11" s="1"/>
  <c r="G1907" i="11" s="1"/>
  <c r="G1908" i="11" s="1"/>
  <c r="G1909" i="11" s="1"/>
  <c r="G1910" i="11" s="1"/>
  <c r="G1911" i="11" s="1"/>
  <c r="G1912" i="11" s="1"/>
  <c r="G1913" i="11" s="1"/>
  <c r="G1914" i="11" s="1"/>
  <c r="G1915" i="11" s="1"/>
  <c r="G1916" i="11" s="1"/>
  <c r="G1917" i="11"/>
  <c r="E179" i="30" l="1"/>
  <c r="I179" i="30" s="1"/>
  <c r="O179" i="30"/>
  <c r="AB179" i="30"/>
  <c r="K180" i="30"/>
  <c r="U147" i="9"/>
  <c r="K147" i="9"/>
  <c r="O147" i="9" s="1"/>
  <c r="Q148" i="9"/>
  <c r="AH147" i="9"/>
  <c r="W147" i="10"/>
  <c r="AJ147" i="10"/>
  <c r="M147" i="10"/>
  <c r="Q147" i="10" s="1"/>
  <c r="S148" i="10"/>
  <c r="P153" i="9"/>
  <c r="O148" i="29"/>
  <c r="AB148" i="29"/>
  <c r="F148" i="29"/>
  <c r="I148" i="29" s="1"/>
  <c r="K149" i="29"/>
  <c r="R153" i="10"/>
  <c r="J1008" i="11"/>
  <c r="E1009" i="11"/>
  <c r="L1010" i="11"/>
  <c r="D1009" i="11"/>
  <c r="P1009" i="11"/>
  <c r="G1918" i="11"/>
  <c r="G1919" i="11" s="1"/>
  <c r="G1920" i="11" s="1"/>
  <c r="G1921" i="11" s="1"/>
  <c r="G1922" i="11" s="1"/>
  <c r="G1923" i="11" s="1"/>
  <c r="G1924" i="11" s="1"/>
  <c r="G1925" i="11" s="1"/>
  <c r="G1926" i="11" s="1"/>
  <c r="G1927" i="11" s="1"/>
  <c r="G1928" i="11" s="1"/>
  <c r="G1929" i="11" s="1"/>
  <c r="G1930" i="11" s="1"/>
  <c r="G1931" i="11" s="1"/>
  <c r="G1932" i="11" s="1"/>
  <c r="G1933" i="11"/>
  <c r="U148" i="9" l="1"/>
  <c r="K148" i="9"/>
  <c r="O148" i="9" s="1"/>
  <c r="Q149" i="9"/>
  <c r="AH148" i="9"/>
  <c r="O149" i="29"/>
  <c r="AB149" i="29"/>
  <c r="F149" i="29"/>
  <c r="I149" i="29" s="1"/>
  <c r="K150" i="29"/>
  <c r="W148" i="10"/>
  <c r="AJ148" i="10"/>
  <c r="M148" i="10"/>
  <c r="Q148" i="10" s="1"/>
  <c r="S149" i="10"/>
  <c r="O180" i="30"/>
  <c r="E180" i="30"/>
  <c r="I180" i="30" s="1"/>
  <c r="K181" i="30"/>
  <c r="AB180" i="30"/>
  <c r="J1009" i="11"/>
  <c r="L1011" i="11"/>
  <c r="P1010" i="11"/>
  <c r="D1010" i="11"/>
  <c r="E1010" i="11"/>
  <c r="G1949" i="11"/>
  <c r="G1934" i="11"/>
  <c r="G1935" i="11" s="1"/>
  <c r="G1936" i="11" s="1"/>
  <c r="G1937" i="11" s="1"/>
  <c r="G1938" i="11" s="1"/>
  <c r="G1939" i="11" s="1"/>
  <c r="G1940" i="11" s="1"/>
  <c r="G1941" i="11" s="1"/>
  <c r="G1942" i="11" s="1"/>
  <c r="G1943" i="11" s="1"/>
  <c r="G1944" i="11" s="1"/>
  <c r="G1945" i="11" s="1"/>
  <c r="G1946" i="11" s="1"/>
  <c r="G1947" i="11" s="1"/>
  <c r="G1948" i="11" s="1"/>
  <c r="J1010" i="11" l="1"/>
  <c r="AB181" i="30"/>
  <c r="K182" i="30"/>
  <c r="E181" i="30"/>
  <c r="I181" i="30" s="1"/>
  <c r="O181" i="30"/>
  <c r="U149" i="9"/>
  <c r="K149" i="9"/>
  <c r="O149" i="9" s="1"/>
  <c r="Q150" i="9"/>
  <c r="AH149" i="9"/>
  <c r="W149" i="10"/>
  <c r="AJ149" i="10"/>
  <c r="M149" i="10"/>
  <c r="Q149" i="10" s="1"/>
  <c r="S150" i="10"/>
  <c r="O150" i="29"/>
  <c r="AB150" i="29"/>
  <c r="K151" i="29"/>
  <c r="F150" i="29"/>
  <c r="I150" i="29" s="1"/>
  <c r="L1012" i="11"/>
  <c r="D1011" i="11"/>
  <c r="P1011" i="11"/>
  <c r="E1011" i="11"/>
  <c r="J1011" i="11" s="1"/>
  <c r="G1965" i="11"/>
  <c r="G1950" i="11"/>
  <c r="G1951" i="11" s="1"/>
  <c r="G1952" i="11" s="1"/>
  <c r="G1953" i="11" s="1"/>
  <c r="G1954" i="11" s="1"/>
  <c r="G1955" i="11" s="1"/>
  <c r="G1956" i="11" s="1"/>
  <c r="G1957" i="11" s="1"/>
  <c r="G1958" i="11" s="1"/>
  <c r="G1959" i="11" s="1"/>
  <c r="G1960" i="11" s="1"/>
  <c r="G1961" i="11" s="1"/>
  <c r="G1962" i="11" s="1"/>
  <c r="G1963" i="11" s="1"/>
  <c r="G1964" i="11" s="1"/>
  <c r="O151" i="29" l="1"/>
  <c r="AB151" i="29"/>
  <c r="K152" i="29"/>
  <c r="F151" i="29"/>
  <c r="I151" i="29" s="1"/>
  <c r="U150" i="9"/>
  <c r="K150" i="9"/>
  <c r="O150" i="9" s="1"/>
  <c r="Q151" i="9"/>
  <c r="AH150" i="9"/>
  <c r="W150" i="10"/>
  <c r="AJ150" i="10"/>
  <c r="M150" i="10"/>
  <c r="Q150" i="10" s="1"/>
  <c r="S151" i="10"/>
  <c r="K183" i="30"/>
  <c r="AB182" i="30"/>
  <c r="O182" i="30"/>
  <c r="E182" i="30"/>
  <c r="I182" i="30" s="1"/>
  <c r="E1012" i="11"/>
  <c r="L1013" i="11"/>
  <c r="P1012" i="11"/>
  <c r="D1012" i="11"/>
  <c r="G1966" i="11"/>
  <c r="G1967" i="11" s="1"/>
  <c r="G1968" i="11" s="1"/>
  <c r="G1969" i="11" s="1"/>
  <c r="G1970" i="11" s="1"/>
  <c r="G1971" i="11" s="1"/>
  <c r="G1972" i="11" s="1"/>
  <c r="G1973" i="11" s="1"/>
  <c r="G1974" i="11" s="1"/>
  <c r="G1975" i="11" s="1"/>
  <c r="G1976" i="11" s="1"/>
  <c r="G1977" i="11" s="1"/>
  <c r="G1978" i="11" s="1"/>
  <c r="G1979" i="11" s="1"/>
  <c r="G1980" i="11" s="1"/>
  <c r="G1981" i="11"/>
  <c r="AB183" i="30" l="1"/>
  <c r="K184" i="30"/>
  <c r="E183" i="30"/>
  <c r="I183" i="30" s="1"/>
  <c r="O183" i="30"/>
  <c r="U151" i="9"/>
  <c r="K151" i="9"/>
  <c r="O151" i="9" s="1"/>
  <c r="Q152" i="9"/>
  <c r="AH151" i="9"/>
  <c r="O152" i="29"/>
  <c r="AB152" i="29"/>
  <c r="F152" i="29"/>
  <c r="I152" i="29" s="1"/>
  <c r="K153" i="29"/>
  <c r="W151" i="10"/>
  <c r="AJ151" i="10"/>
  <c r="M151" i="10"/>
  <c r="Q151" i="10" s="1"/>
  <c r="S152" i="10"/>
  <c r="J1012" i="11"/>
  <c r="E1013" i="11"/>
  <c r="L1014" i="11"/>
  <c r="D1013" i="11"/>
  <c r="P1013" i="11"/>
  <c r="G1982" i="11"/>
  <c r="G1983" i="11" s="1"/>
  <c r="G1984" i="11" s="1"/>
  <c r="G1985" i="11" s="1"/>
  <c r="G1986" i="11" s="1"/>
  <c r="G1987" i="11" s="1"/>
  <c r="G1988" i="11" s="1"/>
  <c r="G1989" i="11" s="1"/>
  <c r="G1990" i="11" s="1"/>
  <c r="G1991" i="11" s="1"/>
  <c r="G1992" i="11" s="1"/>
  <c r="G1993" i="11" s="1"/>
  <c r="G1994" i="11" s="1"/>
  <c r="G1995" i="11" s="1"/>
  <c r="G1996" i="11" s="1"/>
  <c r="G1998" i="11"/>
  <c r="U152" i="9" l="1"/>
  <c r="K152" i="9"/>
  <c r="O152" i="9" s="1"/>
  <c r="Q153" i="9"/>
  <c r="AH152" i="9"/>
  <c r="W152" i="10"/>
  <c r="AJ152" i="10"/>
  <c r="S153" i="10"/>
  <c r="M152" i="10"/>
  <c r="Q152" i="10" s="1"/>
  <c r="O153" i="29"/>
  <c r="AB153" i="29"/>
  <c r="F153" i="29"/>
  <c r="I153" i="29" s="1"/>
  <c r="K154" i="29"/>
  <c r="K185" i="30"/>
  <c r="AB184" i="30"/>
  <c r="O184" i="30"/>
  <c r="E184" i="30"/>
  <c r="I184" i="30" s="1"/>
  <c r="J1013" i="11"/>
  <c r="E1014" i="11"/>
  <c r="L1015" i="11"/>
  <c r="P1014" i="11"/>
  <c r="D1014" i="11"/>
  <c r="G1999" i="11"/>
  <c r="E185" i="30" l="1"/>
  <c r="I185" i="30" s="1"/>
  <c r="O185" i="30"/>
  <c r="AB185" i="30"/>
  <c r="K186" i="30"/>
  <c r="W153" i="10"/>
  <c r="AJ153" i="10"/>
  <c r="S154" i="10"/>
  <c r="M153" i="10"/>
  <c r="Q153" i="10" s="1"/>
  <c r="U153" i="9"/>
  <c r="K153" i="9"/>
  <c r="O153" i="9" s="1"/>
  <c r="AH153" i="9"/>
  <c r="Q154" i="9"/>
  <c r="O154" i="29"/>
  <c r="AB154" i="29"/>
  <c r="K155" i="29"/>
  <c r="F154" i="29"/>
  <c r="I154" i="29" s="1"/>
  <c r="J1014" i="11"/>
  <c r="D1015" i="11"/>
  <c r="P1015" i="11"/>
  <c r="L1016" i="11"/>
  <c r="E1015" i="11"/>
  <c r="G2000" i="11"/>
  <c r="O155" i="29" l="1"/>
  <c r="AB155" i="29"/>
  <c r="K156" i="29"/>
  <c r="F155" i="29"/>
  <c r="I155" i="29" s="1"/>
  <c r="W154" i="10"/>
  <c r="N161" i="10"/>
  <c r="N154" i="10"/>
  <c r="AJ154" i="10"/>
  <c r="S155" i="10"/>
  <c r="M154" i="10"/>
  <c r="U154" i="9"/>
  <c r="L154" i="9"/>
  <c r="L161" i="9"/>
  <c r="K154" i="9"/>
  <c r="Q155" i="9"/>
  <c r="AH154" i="9"/>
  <c r="K187" i="30"/>
  <c r="AB186" i="30"/>
  <c r="O186" i="30"/>
  <c r="E186" i="30"/>
  <c r="I186" i="30" s="1"/>
  <c r="J1015" i="11"/>
  <c r="L1017" i="11"/>
  <c r="E1016" i="11"/>
  <c r="P1016" i="11"/>
  <c r="D1016" i="11"/>
  <c r="G2001" i="11"/>
  <c r="E187" i="30" l="1"/>
  <c r="I187" i="30" s="1"/>
  <c r="O187" i="30"/>
  <c r="AB187" i="30"/>
  <c r="K188" i="30"/>
  <c r="U155" i="9"/>
  <c r="K155" i="9"/>
  <c r="AH155" i="9"/>
  <c r="Q156" i="9"/>
  <c r="L162" i="9"/>
  <c r="P161" i="9"/>
  <c r="W155" i="10"/>
  <c r="AJ155" i="10"/>
  <c r="S156" i="10"/>
  <c r="M155" i="10"/>
  <c r="N155" i="10"/>
  <c r="Q154" i="10"/>
  <c r="R154" i="10"/>
  <c r="O156" i="29"/>
  <c r="AB156" i="29"/>
  <c r="F156" i="29"/>
  <c r="I156" i="29" s="1"/>
  <c r="K157" i="29"/>
  <c r="L155" i="9"/>
  <c r="P154" i="9"/>
  <c r="O154" i="9"/>
  <c r="N162" i="10"/>
  <c r="R161" i="10"/>
  <c r="E1017" i="11"/>
  <c r="J1016" i="11"/>
  <c r="P1017" i="11"/>
  <c r="D1017" i="11"/>
  <c r="L1018" i="11"/>
  <c r="G2002" i="11"/>
  <c r="L163" i="9" l="1"/>
  <c r="P162" i="9"/>
  <c r="L156" i="9"/>
  <c r="O155" i="9"/>
  <c r="P155" i="9"/>
  <c r="N163" i="10"/>
  <c r="R162" i="10"/>
  <c r="O157" i="29"/>
  <c r="AB157" i="29"/>
  <c r="K158" i="29"/>
  <c r="F157" i="29"/>
  <c r="I157" i="29" s="1"/>
  <c r="N156" i="10"/>
  <c r="Q155" i="10"/>
  <c r="R155" i="10"/>
  <c r="W156" i="10"/>
  <c r="AJ156" i="10"/>
  <c r="S157" i="10"/>
  <c r="M156" i="10"/>
  <c r="U156" i="9"/>
  <c r="K156" i="9"/>
  <c r="AH156" i="9"/>
  <c r="Q157" i="9"/>
  <c r="O188" i="30"/>
  <c r="E188" i="30"/>
  <c r="I188" i="30" s="1"/>
  <c r="K189" i="30"/>
  <c r="AB188" i="30"/>
  <c r="J1017" i="11"/>
  <c r="E1018" i="11"/>
  <c r="P1018" i="11"/>
  <c r="D1018" i="11"/>
  <c r="L1019" i="11"/>
  <c r="G2003" i="11"/>
  <c r="AB189" i="30" l="1"/>
  <c r="K190" i="30"/>
  <c r="E189" i="30"/>
  <c r="I189" i="30" s="1"/>
  <c r="O189" i="30"/>
  <c r="W157" i="10"/>
  <c r="AJ157" i="10"/>
  <c r="M157" i="10"/>
  <c r="S158" i="10"/>
  <c r="N164" i="10"/>
  <c r="R163" i="10"/>
  <c r="L164" i="9"/>
  <c r="P163" i="9"/>
  <c r="U157" i="9"/>
  <c r="K157" i="9"/>
  <c r="AH157" i="9"/>
  <c r="Q158" i="9"/>
  <c r="N157" i="10"/>
  <c r="R156" i="10"/>
  <c r="Q156" i="10"/>
  <c r="O158" i="29"/>
  <c r="AB158" i="29"/>
  <c r="K159" i="29"/>
  <c r="F158" i="29"/>
  <c r="I158" i="29" s="1"/>
  <c r="L157" i="9"/>
  <c r="P156" i="9"/>
  <c r="O156" i="9"/>
  <c r="E1019" i="11"/>
  <c r="J1018" i="11"/>
  <c r="P1019" i="11"/>
  <c r="L1020" i="11"/>
  <c r="D1019" i="11"/>
  <c r="G2004" i="11"/>
  <c r="N158" i="10" l="1"/>
  <c r="R157" i="10"/>
  <c r="Q157" i="10"/>
  <c r="N165" i="10"/>
  <c r="R164" i="10"/>
  <c r="L158" i="9"/>
  <c r="P157" i="9"/>
  <c r="O157" i="9"/>
  <c r="O159" i="29"/>
  <c r="AB159" i="29"/>
  <c r="F159" i="29"/>
  <c r="I159" i="29" s="1"/>
  <c r="K160" i="29"/>
  <c r="U158" i="9"/>
  <c r="K158" i="9"/>
  <c r="AH158" i="9"/>
  <c r="Q159" i="9"/>
  <c r="L165" i="9"/>
  <c r="P164" i="9"/>
  <c r="W158" i="10"/>
  <c r="AJ158" i="10"/>
  <c r="M158" i="10"/>
  <c r="S159" i="10"/>
  <c r="O190" i="30"/>
  <c r="E190" i="30"/>
  <c r="I190" i="30" s="1"/>
  <c r="K191" i="30"/>
  <c r="AB190" i="30"/>
  <c r="E1020" i="11"/>
  <c r="J1019" i="11"/>
  <c r="P1020" i="11"/>
  <c r="L1021" i="11"/>
  <c r="D1020" i="11"/>
  <c r="G2005" i="11"/>
  <c r="AB191" i="30" l="1"/>
  <c r="K192" i="30"/>
  <c r="E191" i="30"/>
  <c r="I191" i="30" s="1"/>
  <c r="O191" i="30"/>
  <c r="U159" i="9"/>
  <c r="K159" i="9"/>
  <c r="AH159" i="9"/>
  <c r="Q160" i="9"/>
  <c r="O160" i="29"/>
  <c r="AB160" i="29"/>
  <c r="F160" i="29"/>
  <c r="I160" i="29" s="1"/>
  <c r="K161" i="29"/>
  <c r="L159" i="9"/>
  <c r="O158" i="9"/>
  <c r="P158" i="9"/>
  <c r="N159" i="10"/>
  <c r="Q158" i="10"/>
  <c r="R158" i="10"/>
  <c r="W159" i="10"/>
  <c r="AJ159" i="10"/>
  <c r="S160" i="10"/>
  <c r="M159" i="10"/>
  <c r="L166" i="9"/>
  <c r="P165" i="9"/>
  <c r="N166" i="10"/>
  <c r="R165" i="10"/>
  <c r="E1021" i="11"/>
  <c r="J1020" i="11"/>
  <c r="P1021" i="11"/>
  <c r="L1022" i="11"/>
  <c r="D1021" i="11"/>
  <c r="G2006" i="11"/>
  <c r="L167" i="9" l="1"/>
  <c r="P166" i="9"/>
  <c r="W160" i="10"/>
  <c r="AJ160" i="10"/>
  <c r="M160" i="10"/>
  <c r="S161" i="10"/>
  <c r="L160" i="9"/>
  <c r="O159" i="9"/>
  <c r="P159" i="9"/>
  <c r="N167" i="10"/>
  <c r="R166" i="10"/>
  <c r="N160" i="10"/>
  <c r="Q159" i="10"/>
  <c r="R159" i="10"/>
  <c r="O161" i="29"/>
  <c r="AB161" i="29"/>
  <c r="K162" i="29"/>
  <c r="F161" i="29"/>
  <c r="I161" i="29" s="1"/>
  <c r="U160" i="9"/>
  <c r="K160" i="9"/>
  <c r="AH160" i="9"/>
  <c r="Q161" i="9"/>
  <c r="O192" i="30"/>
  <c r="E192" i="30"/>
  <c r="I192" i="30" s="1"/>
  <c r="K193" i="30"/>
  <c r="AB192" i="30"/>
  <c r="J1021" i="11"/>
  <c r="E1022" i="11"/>
  <c r="P1022" i="11"/>
  <c r="D1022" i="11"/>
  <c r="L1023" i="11"/>
  <c r="G2007" i="11"/>
  <c r="E193" i="30" l="1"/>
  <c r="I193" i="30" s="1"/>
  <c r="O193" i="30"/>
  <c r="AB193" i="30"/>
  <c r="K194" i="30"/>
  <c r="O162" i="29"/>
  <c r="AB162" i="29"/>
  <c r="F162" i="29"/>
  <c r="I162" i="29" s="1"/>
  <c r="K163" i="29"/>
  <c r="N168" i="10"/>
  <c r="R167" i="10"/>
  <c r="W161" i="10"/>
  <c r="AJ161" i="10"/>
  <c r="S162" i="10"/>
  <c r="M161" i="10"/>
  <c r="Q161" i="10" s="1"/>
  <c r="L168" i="9"/>
  <c r="P167" i="9"/>
  <c r="U161" i="9"/>
  <c r="K161" i="9"/>
  <c r="O161" i="9" s="1"/>
  <c r="AH161" i="9"/>
  <c r="Q162" i="9"/>
  <c r="Q160" i="10"/>
  <c r="R160" i="10"/>
  <c r="P160" i="9"/>
  <c r="O160" i="9"/>
  <c r="E1023" i="11"/>
  <c r="J1022" i="11"/>
  <c r="P1023" i="11"/>
  <c r="L1024" i="11"/>
  <c r="D1023" i="11"/>
  <c r="G2008" i="11"/>
  <c r="R168" i="10" l="1"/>
  <c r="U162" i="9"/>
  <c r="K162" i="9"/>
  <c r="O162" i="9" s="1"/>
  <c r="AH162" i="9"/>
  <c r="Q163" i="9"/>
  <c r="P168" i="9"/>
  <c r="W162" i="10"/>
  <c r="AJ162" i="10"/>
  <c r="M162" i="10"/>
  <c r="Q162" i="10" s="1"/>
  <c r="S163" i="10"/>
  <c r="O163" i="29"/>
  <c r="AB163" i="29"/>
  <c r="F163" i="29"/>
  <c r="I163" i="29" s="1"/>
  <c r="K164" i="29"/>
  <c r="K195" i="30"/>
  <c r="AB194" i="30"/>
  <c r="O194" i="30"/>
  <c r="E194" i="30"/>
  <c r="I194" i="30" s="1"/>
  <c r="J1023" i="11"/>
  <c r="E1024" i="11"/>
  <c r="P1024" i="11"/>
  <c r="L1025" i="11"/>
  <c r="D1024" i="11"/>
  <c r="G2009" i="11"/>
  <c r="G2010" i="11" s="1"/>
  <c r="G2011" i="11" s="1"/>
  <c r="G2012" i="11" s="1"/>
  <c r="AB195" i="30" l="1"/>
  <c r="K196" i="30"/>
  <c r="E195" i="30"/>
  <c r="I195" i="30" s="1"/>
  <c r="O195" i="30"/>
  <c r="O164" i="29"/>
  <c r="AB164" i="29"/>
  <c r="K165" i="29"/>
  <c r="F164" i="29"/>
  <c r="I164" i="29" s="1"/>
  <c r="W163" i="10"/>
  <c r="AJ163" i="10"/>
  <c r="S164" i="10"/>
  <c r="M163" i="10"/>
  <c r="Q163" i="10" s="1"/>
  <c r="U163" i="9"/>
  <c r="K163" i="9"/>
  <c r="O163" i="9" s="1"/>
  <c r="Q164" i="9"/>
  <c r="AH163" i="9"/>
  <c r="E1025" i="11"/>
  <c r="J1024" i="11"/>
  <c r="P1025" i="11"/>
  <c r="D1025" i="11"/>
  <c r="L1026" i="11"/>
  <c r="AD21" i="11"/>
  <c r="AD22" i="11" s="1"/>
  <c r="AD23" i="11" s="1"/>
  <c r="AD24" i="11" s="1"/>
  <c r="AD25" i="11" s="1"/>
  <c r="AD26" i="11" s="1"/>
  <c r="AD27" i="11" s="1"/>
  <c r="AD28" i="11" s="1"/>
  <c r="AD29" i="11" s="1"/>
  <c r="AD30" i="11" s="1"/>
  <c r="AD31" i="11" s="1"/>
  <c r="AD32" i="11" s="1"/>
  <c r="AD33" i="11" s="1"/>
  <c r="AD34" i="11" s="1"/>
  <c r="AD35" i="11" s="1"/>
  <c r="AD36" i="11" s="1"/>
  <c r="AD37" i="11" s="1"/>
  <c r="AD38" i="11" s="1"/>
  <c r="AD39" i="11" s="1"/>
  <c r="AD40" i="11" s="1"/>
  <c r="AD41" i="11" s="1"/>
  <c r="AD42" i="11" s="1"/>
  <c r="AD43" i="11" s="1"/>
  <c r="AD44" i="11" s="1"/>
  <c r="AD45" i="11" s="1"/>
  <c r="AD46" i="11" s="1"/>
  <c r="AD47" i="11" s="1"/>
  <c r="AD48" i="11" s="1"/>
  <c r="AD49" i="11" s="1"/>
  <c r="AD50" i="11" s="1"/>
  <c r="AD51" i="11" s="1"/>
  <c r="AD52" i="11" s="1"/>
  <c r="AD53" i="11" s="1"/>
  <c r="AD54" i="11" s="1"/>
  <c r="AD55" i="11" s="1"/>
  <c r="AD56" i="11" s="1"/>
  <c r="AD57" i="11" s="1"/>
  <c r="AD58" i="11" s="1"/>
  <c r="AD59" i="11" s="1"/>
  <c r="AD60" i="11" s="1"/>
  <c r="AD61" i="11" s="1"/>
  <c r="AD62" i="11" s="1"/>
  <c r="AD63" i="11" s="1"/>
  <c r="AD64" i="11" s="1"/>
  <c r="AD65" i="11" s="1"/>
  <c r="AD66" i="11" s="1"/>
  <c r="AD67" i="11" s="1"/>
  <c r="AD68" i="11" s="1"/>
  <c r="AD69" i="11" s="1"/>
  <c r="AD70" i="11" s="1"/>
  <c r="AD71" i="11" s="1"/>
  <c r="AD72" i="11" s="1"/>
  <c r="AD73" i="11" s="1"/>
  <c r="AD74" i="11" s="1"/>
  <c r="AD75" i="11" s="1"/>
  <c r="AD76" i="11" s="1"/>
  <c r="AD77" i="11" s="1"/>
  <c r="AD78" i="11" s="1"/>
  <c r="AD79" i="11" s="1"/>
  <c r="AD80" i="11" s="1"/>
  <c r="AD81" i="11" s="1"/>
  <c r="AD82" i="11" s="1"/>
  <c r="AD83" i="11" s="1"/>
  <c r="AD84" i="11" s="1"/>
  <c r="AD85" i="11" s="1"/>
  <c r="AD86" i="11" s="1"/>
  <c r="AD87" i="11" s="1"/>
  <c r="AD88" i="11" s="1"/>
  <c r="AD89" i="11" s="1"/>
  <c r="AD90" i="11" s="1"/>
  <c r="AD91" i="11" s="1"/>
  <c r="AD92" i="11" s="1"/>
  <c r="AD93" i="11" s="1"/>
  <c r="AD94" i="11" s="1"/>
  <c r="AD95" i="11" s="1"/>
  <c r="AD96" i="11" s="1"/>
  <c r="AD97" i="11" s="1"/>
  <c r="AD98" i="11" s="1"/>
  <c r="AD99" i="11" s="1"/>
  <c r="AD100" i="11" s="1"/>
  <c r="AD101" i="11" s="1"/>
  <c r="AD102" i="11" s="1"/>
  <c r="AD103" i="11" s="1"/>
  <c r="AD104" i="11" s="1"/>
  <c r="AD105" i="11" s="1"/>
  <c r="AD106" i="11" s="1"/>
  <c r="AD107" i="11" s="1"/>
  <c r="AD108" i="11" s="1"/>
  <c r="AD109" i="11" s="1"/>
  <c r="AD110" i="11" s="1"/>
  <c r="AD111" i="11" s="1"/>
  <c r="AD112" i="11" s="1"/>
  <c r="AD113" i="11" s="1"/>
  <c r="AD114" i="11" s="1"/>
  <c r="AD115" i="11" s="1"/>
  <c r="AD116" i="11" s="1"/>
  <c r="AD117" i="11" s="1"/>
  <c r="AD118" i="11" s="1"/>
  <c r="AD119" i="11" s="1"/>
  <c r="AD120" i="11" s="1"/>
  <c r="AD121" i="11" s="1"/>
  <c r="AD122" i="11" s="1"/>
  <c r="AD123" i="11" s="1"/>
  <c r="AD124" i="11" s="1"/>
  <c r="AD125" i="11" s="1"/>
  <c r="AD126" i="11" s="1"/>
  <c r="AD127" i="11" s="1"/>
  <c r="AD128" i="11" s="1"/>
  <c r="AD129" i="11" s="1"/>
  <c r="AD130" i="11" s="1"/>
  <c r="AD131" i="11" s="1"/>
  <c r="AD132" i="11" s="1"/>
  <c r="AD133" i="11" s="1"/>
  <c r="AD134" i="11" s="1"/>
  <c r="AD135" i="11" s="1"/>
  <c r="AD136" i="11" s="1"/>
  <c r="AD137" i="11" s="1"/>
  <c r="AD138" i="11" s="1"/>
  <c r="AD139" i="11" s="1"/>
  <c r="AD140" i="11" s="1"/>
  <c r="AD141" i="11" s="1"/>
  <c r="AD142" i="11" s="1"/>
  <c r="AD143" i="11" s="1"/>
  <c r="AD144" i="11" s="1"/>
  <c r="AD145" i="11" s="1"/>
  <c r="AD146" i="11" s="1"/>
  <c r="AD147" i="11" s="1"/>
  <c r="AD148" i="11" s="1"/>
  <c r="AD149" i="11" s="1"/>
  <c r="AD150" i="11" s="1"/>
  <c r="AD151" i="11" s="1"/>
  <c r="AD152" i="11" s="1"/>
  <c r="AD153" i="11" s="1"/>
  <c r="AD154" i="11" s="1"/>
  <c r="AD155" i="11" s="1"/>
  <c r="AD156" i="11" s="1"/>
  <c r="AD157" i="11" s="1"/>
  <c r="AD158" i="11" s="1"/>
  <c r="AD159" i="11" s="1"/>
  <c r="AD160" i="11" s="1"/>
  <c r="AD161" i="11" s="1"/>
  <c r="AD162" i="11" s="1"/>
  <c r="AD163" i="11" s="1"/>
  <c r="AD164" i="11" s="1"/>
  <c r="AD165" i="11" s="1"/>
  <c r="AD166" i="11" s="1"/>
  <c r="AD167" i="11" s="1"/>
  <c r="AD168" i="11" s="1"/>
  <c r="AD169" i="11" s="1"/>
  <c r="AD170" i="11" s="1"/>
  <c r="AD171" i="11" s="1"/>
  <c r="AD172" i="11" s="1"/>
  <c r="AD173" i="11" s="1"/>
  <c r="AD174" i="11" s="1"/>
  <c r="AD175" i="11" s="1"/>
  <c r="AD176" i="11" s="1"/>
  <c r="AD177" i="11" s="1"/>
  <c r="AD178" i="11" s="1"/>
  <c r="AD179" i="11" s="1"/>
  <c r="AD180" i="11" s="1"/>
  <c r="AD181" i="11" s="1"/>
  <c r="AD182" i="11" s="1"/>
  <c r="AD183" i="11" s="1"/>
  <c r="AD184" i="11" s="1"/>
  <c r="AD185" i="11" s="1"/>
  <c r="AD186" i="11" s="1"/>
  <c r="AD187" i="11" s="1"/>
  <c r="AD188" i="11" s="1"/>
  <c r="AD189" i="11" s="1"/>
  <c r="AD190" i="11" s="1"/>
  <c r="AD191" i="11" s="1"/>
  <c r="AD192" i="11" s="1"/>
  <c r="AD193" i="11" s="1"/>
  <c r="AD194" i="11" s="1"/>
  <c r="AD195" i="11" s="1"/>
  <c r="AD196" i="11" s="1"/>
  <c r="AD197" i="11" s="1"/>
  <c r="AD198" i="11" s="1"/>
  <c r="AD199" i="11" s="1"/>
  <c r="AD200" i="11" s="1"/>
  <c r="AD201" i="11" s="1"/>
  <c r="AD202" i="11" s="1"/>
  <c r="AD203" i="11" s="1"/>
  <c r="AD204" i="11" s="1"/>
  <c r="AD205" i="11" s="1"/>
  <c r="AD206" i="11" s="1"/>
  <c r="AD207" i="11" s="1"/>
  <c r="AD208" i="11" s="1"/>
  <c r="AD209" i="11" s="1"/>
  <c r="AD210" i="11" s="1"/>
  <c r="AD211" i="11" s="1"/>
  <c r="AD212" i="11" s="1"/>
  <c r="AD213" i="11" s="1"/>
  <c r="AD214" i="11" s="1"/>
  <c r="AD215" i="11" s="1"/>
  <c r="AD216" i="11" s="1"/>
  <c r="AD217" i="11" s="1"/>
  <c r="AD218" i="11" s="1"/>
  <c r="AD219" i="11" s="1"/>
  <c r="AD220" i="11" s="1"/>
  <c r="AD221" i="11" s="1"/>
  <c r="AD222" i="11" s="1"/>
  <c r="AD223" i="11" s="1"/>
  <c r="AD224" i="11" s="1"/>
  <c r="AD225" i="11" s="1"/>
  <c r="AD226" i="11" s="1"/>
  <c r="AD227" i="11" s="1"/>
  <c r="AD228" i="11" s="1"/>
  <c r="AD229" i="11" s="1"/>
  <c r="AD230" i="11" s="1"/>
  <c r="AD231" i="11" s="1"/>
  <c r="AD232" i="11" s="1"/>
  <c r="AD233" i="11" s="1"/>
  <c r="AD234" i="11" s="1"/>
  <c r="AD235" i="11" s="1"/>
  <c r="AD236" i="11" s="1"/>
  <c r="AD237" i="11" s="1"/>
  <c r="AD238" i="11" s="1"/>
  <c r="AD239" i="11" s="1"/>
  <c r="AD240" i="11" s="1"/>
  <c r="AD241" i="11" s="1"/>
  <c r="AD242" i="11" s="1"/>
  <c r="AD243" i="11" s="1"/>
  <c r="AD244" i="11" s="1"/>
  <c r="AD245" i="11" s="1"/>
  <c r="AD246" i="11" s="1"/>
  <c r="AD247" i="11" s="1"/>
  <c r="AD248" i="11" s="1"/>
  <c r="AD249" i="11" s="1"/>
  <c r="AD250" i="11" s="1"/>
  <c r="AD251" i="11" s="1"/>
  <c r="AD252" i="11" s="1"/>
  <c r="AD253" i="11" s="1"/>
  <c r="AD254" i="11" s="1"/>
  <c r="AD255" i="11" s="1"/>
  <c r="AD256" i="11" s="1"/>
  <c r="AD257" i="11" s="1"/>
  <c r="AD258" i="11" s="1"/>
  <c r="AD259" i="11" s="1"/>
  <c r="AD260" i="11" s="1"/>
  <c r="AD261" i="11" s="1"/>
  <c r="AD262" i="11" s="1"/>
  <c r="AD263" i="11" s="1"/>
  <c r="AD264" i="11" s="1"/>
  <c r="AD265" i="11" s="1"/>
  <c r="AD266" i="11" s="1"/>
  <c r="AD267" i="11" s="1"/>
  <c r="AD268" i="11" s="1"/>
  <c r="AD269" i="11" s="1"/>
  <c r="AD270" i="11" s="1"/>
  <c r="AD271" i="11" s="1"/>
  <c r="AD272" i="11" s="1"/>
  <c r="AD273" i="11" s="1"/>
  <c r="AD274" i="11" s="1"/>
  <c r="AD275" i="11" s="1"/>
  <c r="AD276" i="11" s="1"/>
  <c r="AD277" i="11" s="1"/>
  <c r="AD278" i="11" s="1"/>
  <c r="AD279" i="11" s="1"/>
  <c r="AD280" i="11" s="1"/>
  <c r="AD281" i="11" s="1"/>
  <c r="AD282" i="11" s="1"/>
  <c r="AD283" i="11" s="1"/>
  <c r="AD284" i="11" s="1"/>
  <c r="AD285" i="11" s="1"/>
  <c r="AD286" i="11" s="1"/>
  <c r="AD287" i="11" s="1"/>
  <c r="AD288" i="11" s="1"/>
  <c r="AD289" i="11" s="1"/>
  <c r="AD290" i="11" s="1"/>
  <c r="AD291" i="11" s="1"/>
  <c r="AD292" i="11" s="1"/>
  <c r="AD293" i="11" s="1"/>
  <c r="AD294" i="11" s="1"/>
  <c r="AD295" i="11" s="1"/>
  <c r="AD296" i="11" s="1"/>
  <c r="AD297" i="11" s="1"/>
  <c r="AD298" i="11" s="1"/>
  <c r="AD299" i="11" s="1"/>
  <c r="AD300" i="11" s="1"/>
  <c r="AD301" i="11" s="1"/>
  <c r="AD302" i="11" s="1"/>
  <c r="AD303" i="11" s="1"/>
  <c r="AD304" i="11" s="1"/>
  <c r="AD305" i="11" s="1"/>
  <c r="AD306" i="11" s="1"/>
  <c r="AD307" i="11" s="1"/>
  <c r="AD308" i="11" s="1"/>
  <c r="AD309" i="11" s="1"/>
  <c r="AD310" i="11" s="1"/>
  <c r="AD311" i="11" s="1"/>
  <c r="AD312" i="11" s="1"/>
  <c r="AD313" i="11" s="1"/>
  <c r="AD314" i="11" s="1"/>
  <c r="AD4" i="11"/>
  <c r="AD5" i="11" s="1"/>
  <c r="AF44" i="11"/>
  <c r="AF45" i="11"/>
  <c r="AF46" i="11"/>
  <c r="AF47" i="11"/>
  <c r="AF48" i="11"/>
  <c r="AF49" i="11"/>
  <c r="AF50" i="11"/>
  <c r="AF51" i="11"/>
  <c r="AF52" i="11"/>
  <c r="AF53" i="11"/>
  <c r="AF54" i="11"/>
  <c r="AF55" i="11"/>
  <c r="AF56" i="11"/>
  <c r="AF57" i="11"/>
  <c r="AF58" i="11"/>
  <c r="AF59" i="11"/>
  <c r="AF60" i="11"/>
  <c r="AF61" i="11"/>
  <c r="AF62" i="11"/>
  <c r="AF63" i="11"/>
  <c r="AF64" i="11"/>
  <c r="AF65" i="11"/>
  <c r="AF66" i="11"/>
  <c r="AF67" i="11"/>
  <c r="AF68" i="11"/>
  <c r="AF69" i="11"/>
  <c r="AF70" i="11"/>
  <c r="AF71" i="11"/>
  <c r="AF72" i="11"/>
  <c r="AF73" i="11"/>
  <c r="AF74" i="11"/>
  <c r="AF75" i="11"/>
  <c r="AF76" i="11"/>
  <c r="AF77" i="11"/>
  <c r="AF78" i="11"/>
  <c r="AF79" i="11"/>
  <c r="AF80" i="11"/>
  <c r="AF81" i="11"/>
  <c r="AF82" i="11"/>
  <c r="AF83" i="11"/>
  <c r="AF84" i="11"/>
  <c r="AF85" i="11"/>
  <c r="AF86" i="11"/>
  <c r="AF87" i="11"/>
  <c r="AF88" i="11"/>
  <c r="AF89" i="11"/>
  <c r="AF90" i="11"/>
  <c r="AF91" i="11"/>
  <c r="AF92" i="11"/>
  <c r="AF93" i="11"/>
  <c r="AF94" i="11"/>
  <c r="AF95" i="11"/>
  <c r="AF96" i="11"/>
  <c r="AF97" i="11"/>
  <c r="AF98" i="11"/>
  <c r="AF99" i="11"/>
  <c r="AF100" i="11"/>
  <c r="AF101" i="11"/>
  <c r="AF102" i="11"/>
  <c r="AF103" i="11"/>
  <c r="AF104" i="11"/>
  <c r="AF105" i="11"/>
  <c r="AF106" i="11"/>
  <c r="AF107" i="11"/>
  <c r="AF108" i="11"/>
  <c r="AF109" i="11"/>
  <c r="AF110" i="11"/>
  <c r="AF111" i="11"/>
  <c r="AF112" i="11"/>
  <c r="AF113" i="11"/>
  <c r="AF114" i="11"/>
  <c r="AF115" i="11"/>
  <c r="AF116" i="11"/>
  <c r="AF117" i="11"/>
  <c r="AF118" i="11"/>
  <c r="AF119" i="11"/>
  <c r="AF120" i="11"/>
  <c r="AF121" i="11"/>
  <c r="AF122" i="11"/>
  <c r="AF123" i="11"/>
  <c r="AF124" i="11"/>
  <c r="AF125" i="11"/>
  <c r="AF126" i="11"/>
  <c r="AF127" i="11"/>
  <c r="AF128" i="11"/>
  <c r="AF129" i="11"/>
  <c r="AF130" i="11"/>
  <c r="AF131" i="11"/>
  <c r="AF132" i="11"/>
  <c r="AF133" i="11"/>
  <c r="AF134" i="11"/>
  <c r="AF135" i="11"/>
  <c r="AF136" i="11"/>
  <c r="AF137" i="11"/>
  <c r="AF138" i="11"/>
  <c r="AF139" i="11"/>
  <c r="AF140" i="11"/>
  <c r="AF141" i="11"/>
  <c r="AF142" i="11"/>
  <c r="AF143" i="11"/>
  <c r="AF144" i="11"/>
  <c r="AF145" i="11"/>
  <c r="AF146" i="11"/>
  <c r="AF147" i="11"/>
  <c r="AF148" i="11"/>
  <c r="AF149" i="11"/>
  <c r="AF150" i="11"/>
  <c r="AF151" i="11"/>
  <c r="AF152" i="11"/>
  <c r="AF153" i="11"/>
  <c r="AF154" i="11"/>
  <c r="AF155" i="11"/>
  <c r="AF156" i="11"/>
  <c r="AF157" i="11"/>
  <c r="AF158" i="11"/>
  <c r="AF159" i="11"/>
  <c r="AF160" i="11"/>
  <c r="AF161" i="11"/>
  <c r="AF162" i="11"/>
  <c r="AF163" i="11"/>
  <c r="AF164" i="11"/>
  <c r="AF165" i="11"/>
  <c r="AF166" i="11"/>
  <c r="AF167" i="11"/>
  <c r="AF168" i="11"/>
  <c r="AF169" i="11"/>
  <c r="AF170" i="11"/>
  <c r="AF171" i="11"/>
  <c r="AF172" i="11"/>
  <c r="AF173" i="11"/>
  <c r="AF174" i="11"/>
  <c r="AF175" i="11"/>
  <c r="AF176" i="11"/>
  <c r="AF177" i="11"/>
  <c r="AF178" i="11"/>
  <c r="AF179" i="11"/>
  <c r="AF180" i="11"/>
  <c r="AF181" i="11"/>
  <c r="AF182" i="11"/>
  <c r="AF183" i="11"/>
  <c r="AF184" i="11"/>
  <c r="AF185" i="11"/>
  <c r="AF186" i="11"/>
  <c r="AF187" i="11"/>
  <c r="AF188" i="11"/>
  <c r="AF189" i="11"/>
  <c r="AF190" i="11"/>
  <c r="AF191" i="11"/>
  <c r="AF192" i="11"/>
  <c r="AF193" i="11"/>
  <c r="AF194" i="11"/>
  <c r="AF195" i="11"/>
  <c r="AF196" i="11"/>
  <c r="AF197" i="11"/>
  <c r="AF198" i="11"/>
  <c r="AF199" i="11"/>
  <c r="AF200" i="11"/>
  <c r="AF201" i="11"/>
  <c r="AF202" i="11"/>
  <c r="AF203" i="11"/>
  <c r="AF204" i="11"/>
  <c r="AF205" i="11"/>
  <c r="AF206" i="11"/>
  <c r="AF207" i="11"/>
  <c r="AF208" i="11"/>
  <c r="AF209" i="11"/>
  <c r="AF210" i="11"/>
  <c r="AF211" i="11"/>
  <c r="AF212" i="11"/>
  <c r="AF213" i="11"/>
  <c r="AF214" i="11"/>
  <c r="AF215" i="11"/>
  <c r="AF216" i="11"/>
  <c r="AF217" i="11"/>
  <c r="AF218" i="11"/>
  <c r="AF219" i="11"/>
  <c r="AF220" i="11"/>
  <c r="AF221" i="11"/>
  <c r="AF222" i="11"/>
  <c r="AF223" i="11"/>
  <c r="AF224" i="11"/>
  <c r="AF225" i="11"/>
  <c r="AF226" i="11"/>
  <c r="AF227" i="11"/>
  <c r="AF228" i="11"/>
  <c r="AF229" i="11"/>
  <c r="AF230" i="11"/>
  <c r="AF231" i="11"/>
  <c r="AF232" i="11"/>
  <c r="AF233" i="11"/>
  <c r="AF234" i="11"/>
  <c r="AF235" i="11"/>
  <c r="AF236" i="11"/>
  <c r="AF237" i="11"/>
  <c r="AF238" i="11"/>
  <c r="AF239" i="11"/>
  <c r="AF240" i="11"/>
  <c r="AF241" i="11"/>
  <c r="AF242" i="11"/>
  <c r="AF243" i="11"/>
  <c r="AF244" i="11"/>
  <c r="AF245" i="11"/>
  <c r="AF246" i="11"/>
  <c r="AF247" i="11"/>
  <c r="AF248" i="11"/>
  <c r="AF249" i="11"/>
  <c r="AF250" i="11"/>
  <c r="AF251" i="11"/>
  <c r="AF252" i="11"/>
  <c r="AF253" i="11"/>
  <c r="AF254" i="11"/>
  <c r="AF255" i="11"/>
  <c r="AF256" i="11"/>
  <c r="AF257" i="11"/>
  <c r="AF258" i="11"/>
  <c r="AF259" i="11"/>
  <c r="AF260" i="11"/>
  <c r="AF261" i="11"/>
  <c r="AF262" i="11"/>
  <c r="AF263" i="11"/>
  <c r="AF264" i="11"/>
  <c r="AF265" i="11"/>
  <c r="AF266" i="11"/>
  <c r="AF267" i="11"/>
  <c r="AF268" i="11"/>
  <c r="AF269" i="11"/>
  <c r="AF270" i="11"/>
  <c r="AF271" i="11"/>
  <c r="AF272" i="11"/>
  <c r="AF273" i="11"/>
  <c r="AF274" i="11"/>
  <c r="AF275" i="11"/>
  <c r="AF276" i="11"/>
  <c r="AF277" i="11"/>
  <c r="AF278" i="11"/>
  <c r="AF279" i="11"/>
  <c r="AF280" i="11"/>
  <c r="AF281" i="11"/>
  <c r="AF282" i="11"/>
  <c r="AF283" i="11"/>
  <c r="AF284" i="11"/>
  <c r="AF285" i="11"/>
  <c r="AF286" i="11"/>
  <c r="AF287" i="11"/>
  <c r="AF288" i="11"/>
  <c r="AF289" i="11"/>
  <c r="AF290" i="11"/>
  <c r="AF291" i="11"/>
  <c r="AF292" i="11"/>
  <c r="AF293" i="11"/>
  <c r="AF294" i="11"/>
  <c r="AF295" i="11"/>
  <c r="AF296" i="11"/>
  <c r="AF297" i="11"/>
  <c r="AF298" i="11"/>
  <c r="AF299" i="11"/>
  <c r="AF300" i="11"/>
  <c r="AF301" i="11"/>
  <c r="AF302" i="11"/>
  <c r="AF303" i="11"/>
  <c r="AF304" i="11"/>
  <c r="AF305" i="11"/>
  <c r="AF306" i="11"/>
  <c r="AF307" i="11"/>
  <c r="AF308" i="11"/>
  <c r="AF309" i="11"/>
  <c r="AF310" i="11"/>
  <c r="AF311" i="11"/>
  <c r="AF312" i="11"/>
  <c r="AF313" i="11"/>
  <c r="AF314" i="11"/>
  <c r="AF315" i="11"/>
  <c r="AF316" i="11"/>
  <c r="AF317" i="11"/>
  <c r="AF318" i="11"/>
  <c r="AF319" i="11"/>
  <c r="AF320" i="11"/>
  <c r="AF321" i="11"/>
  <c r="AF322" i="11"/>
  <c r="AF323" i="11"/>
  <c r="AE324" i="11"/>
  <c r="AF324" i="11"/>
  <c r="AF325" i="11"/>
  <c r="AF326" i="11"/>
  <c r="AF327" i="11"/>
  <c r="AF328" i="11"/>
  <c r="AF329" i="11"/>
  <c r="AF330" i="11"/>
  <c r="AF331" i="11"/>
  <c r="AF332" i="11"/>
  <c r="AF333" i="11"/>
  <c r="AF334" i="11"/>
  <c r="AF335" i="11"/>
  <c r="AF336" i="11"/>
  <c r="AF337" i="11"/>
  <c r="AF338" i="11"/>
  <c r="AF339" i="11"/>
  <c r="AF340" i="11"/>
  <c r="AF341" i="11"/>
  <c r="AF342" i="11"/>
  <c r="AF343" i="11"/>
  <c r="AF344" i="11"/>
  <c r="AF345" i="11"/>
  <c r="AF346" i="11"/>
  <c r="AF347" i="11"/>
  <c r="AF348" i="11"/>
  <c r="AF349" i="11"/>
  <c r="AF350" i="11"/>
  <c r="AF351" i="11"/>
  <c r="AF352" i="11"/>
  <c r="AF353" i="11"/>
  <c r="AF354" i="11"/>
  <c r="AF355" i="11"/>
  <c r="AF356" i="11"/>
  <c r="AF357" i="11"/>
  <c r="AF358" i="11"/>
  <c r="AF359" i="11"/>
  <c r="AF360" i="11"/>
  <c r="AF361" i="11"/>
  <c r="AF362" i="11"/>
  <c r="AF363" i="11"/>
  <c r="AF364" i="11"/>
  <c r="AF365" i="11"/>
  <c r="AF366" i="11"/>
  <c r="AF367" i="11"/>
  <c r="AF368" i="11"/>
  <c r="AF369" i="11"/>
  <c r="AF370" i="11"/>
  <c r="AF371" i="11"/>
  <c r="AF372" i="11"/>
  <c r="AF373" i="11"/>
  <c r="AF374" i="11"/>
  <c r="AF375" i="11"/>
  <c r="AF376" i="11"/>
  <c r="AF377" i="11"/>
  <c r="AF378" i="11"/>
  <c r="AF379" i="11"/>
  <c r="AF380" i="11"/>
  <c r="AF381" i="11"/>
  <c r="AF382" i="11"/>
  <c r="AF383" i="11"/>
  <c r="AF384" i="11"/>
  <c r="AF385" i="11"/>
  <c r="AF386" i="11"/>
  <c r="AF387" i="11"/>
  <c r="AF388" i="11"/>
  <c r="AF389" i="11"/>
  <c r="AF390" i="11"/>
  <c r="AF391" i="11"/>
  <c r="AF392" i="11"/>
  <c r="AF393" i="11"/>
  <c r="AF394" i="11"/>
  <c r="AF395" i="11"/>
  <c r="AF396" i="11"/>
  <c r="AF397" i="11"/>
  <c r="AF398" i="11"/>
  <c r="AF399" i="11"/>
  <c r="AF400" i="11"/>
  <c r="AF401" i="11"/>
  <c r="AF402" i="11"/>
  <c r="AF403" i="11"/>
  <c r="AF404" i="11"/>
  <c r="AF405" i="11"/>
  <c r="AF406" i="11"/>
  <c r="AF407" i="11"/>
  <c r="AF408" i="11"/>
  <c r="AF409" i="11"/>
  <c r="AF410" i="11"/>
  <c r="AF411" i="11"/>
  <c r="AF412" i="11"/>
  <c r="AF413" i="11"/>
  <c r="AF414" i="11"/>
  <c r="AF415" i="11"/>
  <c r="AF416" i="11"/>
  <c r="AF417" i="11"/>
  <c r="AF418" i="11"/>
  <c r="AF419" i="11"/>
  <c r="AF420" i="11"/>
  <c r="AF421" i="11"/>
  <c r="AF422" i="11"/>
  <c r="AF423" i="11"/>
  <c r="AF424" i="11"/>
  <c r="AF425" i="11"/>
  <c r="AF426" i="11"/>
  <c r="AF427" i="11"/>
  <c r="AF428" i="11"/>
  <c r="AF429" i="11"/>
  <c r="AF430" i="11"/>
  <c r="AF431" i="11"/>
  <c r="AF432" i="11"/>
  <c r="AF433" i="11"/>
  <c r="AF434" i="11"/>
  <c r="AF435" i="11"/>
  <c r="AF436" i="11"/>
  <c r="AF437" i="11"/>
  <c r="AF438" i="11"/>
  <c r="AF439" i="11"/>
  <c r="AF440" i="11"/>
  <c r="AF441" i="11"/>
  <c r="AF442" i="11"/>
  <c r="AF443" i="11"/>
  <c r="AF444" i="11"/>
  <c r="AF445" i="11"/>
  <c r="AF446" i="11"/>
  <c r="AF447" i="11"/>
  <c r="AF448" i="11"/>
  <c r="AF449" i="11"/>
  <c r="AF450" i="11"/>
  <c r="AF451" i="11"/>
  <c r="AF452" i="11"/>
  <c r="AE453" i="11"/>
  <c r="AF453" i="11"/>
  <c r="AF454" i="11"/>
  <c r="AF455" i="11"/>
  <c r="AF456" i="11"/>
  <c r="AF457" i="11"/>
  <c r="AF458" i="11"/>
  <c r="AF459" i="11"/>
  <c r="AF460" i="11"/>
  <c r="AF461" i="11"/>
  <c r="AF462" i="11"/>
  <c r="AF463" i="11"/>
  <c r="AF464" i="11"/>
  <c r="AF465" i="11"/>
  <c r="AF466" i="11"/>
  <c r="AF467" i="11"/>
  <c r="AF468" i="11"/>
  <c r="AF469" i="11"/>
  <c r="AF470" i="11"/>
  <c r="AF471" i="11"/>
  <c r="AF472" i="11"/>
  <c r="AF473" i="11"/>
  <c r="AF474" i="11"/>
  <c r="AF475" i="11"/>
  <c r="AF476" i="11"/>
  <c r="AF477" i="11"/>
  <c r="AF478" i="11"/>
  <c r="AF479" i="11"/>
  <c r="AF480" i="11"/>
  <c r="AF481" i="11"/>
  <c r="AF482" i="11"/>
  <c r="AF483" i="11"/>
  <c r="AF484" i="11"/>
  <c r="AF485" i="11"/>
  <c r="AF486" i="11"/>
  <c r="AF487" i="11"/>
  <c r="AF488" i="11"/>
  <c r="AF489" i="11"/>
  <c r="AF490" i="11"/>
  <c r="AF491" i="11"/>
  <c r="AF492" i="11"/>
  <c r="AF493" i="11"/>
  <c r="AF494" i="11"/>
  <c r="AF495" i="11"/>
  <c r="AF496" i="11"/>
  <c r="AF497" i="11"/>
  <c r="AF498" i="11"/>
  <c r="AF499" i="11"/>
  <c r="AF500" i="11"/>
  <c r="AF501" i="11"/>
  <c r="AF502" i="11"/>
  <c r="AF503" i="11"/>
  <c r="AF504" i="11"/>
  <c r="AF505" i="11"/>
  <c r="AF506" i="11"/>
  <c r="AF507" i="11"/>
  <c r="AF508" i="11"/>
  <c r="AF509" i="11"/>
  <c r="AF510" i="11"/>
  <c r="AF511" i="11"/>
  <c r="AF512" i="11"/>
  <c r="AF513" i="11"/>
  <c r="AF514" i="11"/>
  <c r="AF515" i="11"/>
  <c r="AF516" i="11"/>
  <c r="AF517" i="11"/>
  <c r="AF518" i="11"/>
  <c r="AF519" i="11"/>
  <c r="AF520" i="11"/>
  <c r="AF521" i="11"/>
  <c r="AF522" i="11"/>
  <c r="AF523" i="11"/>
  <c r="AF524" i="11"/>
  <c r="AF525" i="11"/>
  <c r="AF526" i="11"/>
  <c r="AF527" i="11"/>
  <c r="AF528" i="11"/>
  <c r="AF529" i="11"/>
  <c r="AF530" i="11"/>
  <c r="AF531" i="11"/>
  <c r="AF532" i="11"/>
  <c r="AF533" i="11"/>
  <c r="AF534" i="11"/>
  <c r="AF535" i="11"/>
  <c r="AF536" i="11"/>
  <c r="AF537" i="11"/>
  <c r="AF538" i="11"/>
  <c r="AF539" i="11"/>
  <c r="AF540" i="11"/>
  <c r="AF541" i="11"/>
  <c r="AF542" i="11"/>
  <c r="AF543" i="11"/>
  <c r="AF544" i="11"/>
  <c r="AF545" i="11"/>
  <c r="AF546" i="11"/>
  <c r="AF547" i="11"/>
  <c r="AF548" i="11"/>
  <c r="AF549" i="11"/>
  <c r="AF550" i="11"/>
  <c r="AF551" i="11"/>
  <c r="AF552" i="11"/>
  <c r="AF553" i="11"/>
  <c r="AF554" i="11"/>
  <c r="AF555" i="11"/>
  <c r="AF556" i="11"/>
  <c r="AF557" i="11"/>
  <c r="AF558" i="11"/>
  <c r="AF559" i="11"/>
  <c r="AF560" i="11"/>
  <c r="AF561" i="11"/>
  <c r="AF562" i="11"/>
  <c r="AF563" i="11"/>
  <c r="AF564" i="11"/>
  <c r="AF565" i="11"/>
  <c r="AF566" i="11"/>
  <c r="AF567" i="11"/>
  <c r="AF568" i="11"/>
  <c r="AF569" i="11"/>
  <c r="AF570" i="11"/>
  <c r="AF571" i="11"/>
  <c r="AF572" i="11"/>
  <c r="AF573" i="11"/>
  <c r="AF574" i="11"/>
  <c r="AF575" i="11"/>
  <c r="AF576" i="11"/>
  <c r="AF577" i="11"/>
  <c r="AF578" i="11"/>
  <c r="AF579" i="11"/>
  <c r="AF580" i="11"/>
  <c r="AF581" i="11"/>
  <c r="AF582" i="11"/>
  <c r="AF583" i="11"/>
  <c r="AF584" i="11"/>
  <c r="AF585" i="11"/>
  <c r="AF586" i="11"/>
  <c r="AF587" i="11"/>
  <c r="AF588" i="11"/>
  <c r="AF589" i="11"/>
  <c r="AF590" i="11"/>
  <c r="AF591" i="11"/>
  <c r="AF592" i="11"/>
  <c r="AF593" i="11"/>
  <c r="AF594" i="11"/>
  <c r="AF595" i="11"/>
  <c r="AF596" i="11"/>
  <c r="AF597" i="11"/>
  <c r="AF598" i="11"/>
  <c r="AF599" i="11"/>
  <c r="AF600" i="11"/>
  <c r="AF601" i="11"/>
  <c r="AF602" i="11"/>
  <c r="AF603" i="11"/>
  <c r="AF604" i="11"/>
  <c r="AF605" i="11"/>
  <c r="AF606" i="11"/>
  <c r="AF607" i="11"/>
  <c r="AF608" i="11"/>
  <c r="AF609" i="11"/>
  <c r="AF610" i="11"/>
  <c r="AF611" i="11"/>
  <c r="AF612" i="11"/>
  <c r="AF613" i="11"/>
  <c r="AF614" i="11"/>
  <c r="AF615" i="11"/>
  <c r="AF631" i="11"/>
  <c r="AF632" i="11"/>
  <c r="AF633" i="11"/>
  <c r="AF634" i="11"/>
  <c r="AF635" i="11"/>
  <c r="AF636" i="11"/>
  <c r="AF637" i="11"/>
  <c r="AF638" i="11"/>
  <c r="AF639" i="11"/>
  <c r="AF640" i="11"/>
  <c r="AF641" i="11"/>
  <c r="AF642" i="11"/>
  <c r="AF643" i="11"/>
  <c r="AF644" i="11"/>
  <c r="AF645" i="11"/>
  <c r="AF646" i="11"/>
  <c r="AF647" i="11"/>
  <c r="AF648" i="11"/>
  <c r="AF649" i="11"/>
  <c r="AF650" i="11"/>
  <c r="AF651" i="11"/>
  <c r="AF652" i="11"/>
  <c r="AF653" i="11"/>
  <c r="AF654" i="11"/>
  <c r="AF655" i="11"/>
  <c r="AF656" i="11"/>
  <c r="AF657" i="11"/>
  <c r="AF658" i="11"/>
  <c r="AF659" i="11"/>
  <c r="AF660" i="11"/>
  <c r="AF661" i="11"/>
  <c r="AF662" i="11"/>
  <c r="AF663" i="11"/>
  <c r="AF664" i="11"/>
  <c r="AF665" i="11"/>
  <c r="AF666" i="11"/>
  <c r="AF667" i="11"/>
  <c r="AF668" i="11"/>
  <c r="AF669" i="11"/>
  <c r="AF670" i="11"/>
  <c r="AF671" i="11"/>
  <c r="AF672" i="11"/>
  <c r="AF673" i="11"/>
  <c r="AF674" i="11"/>
  <c r="AF675" i="11"/>
  <c r="AF676" i="11"/>
  <c r="AF677" i="11"/>
  <c r="AF678" i="11"/>
  <c r="AF679" i="11"/>
  <c r="AF680" i="11"/>
  <c r="AF681" i="11"/>
  <c r="AF682" i="11"/>
  <c r="AF683" i="11"/>
  <c r="AF684" i="11"/>
  <c r="AF685" i="11"/>
  <c r="AF686" i="11"/>
  <c r="AF687" i="11"/>
  <c r="AF688" i="11"/>
  <c r="AF689" i="11"/>
  <c r="AF690" i="11"/>
  <c r="AF691" i="11"/>
  <c r="AF692" i="11"/>
  <c r="AF693" i="11"/>
  <c r="AF694" i="11"/>
  <c r="AF695" i="11"/>
  <c r="AF696" i="11"/>
  <c r="AF697" i="11"/>
  <c r="AF698" i="11"/>
  <c r="AF699" i="11"/>
  <c r="AF700" i="11"/>
  <c r="AF701" i="11"/>
  <c r="AF702" i="11"/>
  <c r="AF703" i="11"/>
  <c r="AF704" i="11"/>
  <c r="AF705" i="11"/>
  <c r="AF706" i="11"/>
  <c r="AF707" i="11"/>
  <c r="AF708" i="11"/>
  <c r="AF709" i="11"/>
  <c r="AF710" i="11"/>
  <c r="AF711" i="11"/>
  <c r="AF712" i="11"/>
  <c r="AF713" i="11"/>
  <c r="AF714" i="11"/>
  <c r="AF715" i="11"/>
  <c r="AF716" i="11"/>
  <c r="AF717" i="11"/>
  <c r="AF718" i="11"/>
  <c r="AF719" i="11"/>
  <c r="AF720" i="11"/>
  <c r="AF721" i="11"/>
  <c r="AF722" i="11"/>
  <c r="AF723" i="11"/>
  <c r="AF724" i="11"/>
  <c r="AF725" i="11"/>
  <c r="AF726" i="11"/>
  <c r="AF727" i="11"/>
  <c r="AF728" i="11"/>
  <c r="AF729" i="11"/>
  <c r="AF730" i="11"/>
  <c r="AF731" i="11"/>
  <c r="AF732" i="11"/>
  <c r="AF733" i="11"/>
  <c r="AF734" i="11"/>
  <c r="AF735" i="11"/>
  <c r="AF736" i="11"/>
  <c r="AF737" i="11"/>
  <c r="AF738" i="11"/>
  <c r="AF739" i="11"/>
  <c r="AF740" i="11"/>
  <c r="AF741" i="11"/>
  <c r="AF742" i="11"/>
  <c r="AF743" i="11"/>
  <c r="AF744" i="11"/>
  <c r="AF745" i="11"/>
  <c r="AF746" i="11"/>
  <c r="AF747" i="11"/>
  <c r="AF748" i="11"/>
  <c r="AF749" i="11"/>
  <c r="AF750" i="11"/>
  <c r="AF751" i="11"/>
  <c r="AF752" i="11"/>
  <c r="AF753" i="11"/>
  <c r="AF754" i="11"/>
  <c r="AF755" i="11"/>
  <c r="AF756" i="11"/>
  <c r="AF757" i="11"/>
  <c r="AF758" i="11"/>
  <c r="AF759" i="11"/>
  <c r="AF760" i="11"/>
  <c r="AF761" i="11"/>
  <c r="AF762" i="11"/>
  <c r="AF763" i="11"/>
  <c r="AF764" i="11"/>
  <c r="AF765" i="11"/>
  <c r="AF766" i="11"/>
  <c r="AF767" i="11"/>
  <c r="AF768" i="11"/>
  <c r="AF769" i="11"/>
  <c r="AF770" i="11"/>
  <c r="AF771" i="11"/>
  <c r="AF772" i="11"/>
  <c r="AF773" i="11"/>
  <c r="AF774" i="11"/>
  <c r="AF775" i="11"/>
  <c r="AF776" i="11"/>
  <c r="AF777" i="11"/>
  <c r="AF778" i="11"/>
  <c r="AF779" i="11"/>
  <c r="AF780" i="11"/>
  <c r="AF781" i="11"/>
  <c r="AF782" i="11"/>
  <c r="AF783" i="11"/>
  <c r="AF784" i="11"/>
  <c r="AF785" i="11"/>
  <c r="AF786" i="11"/>
  <c r="AF787" i="11"/>
  <c r="AF788" i="11"/>
  <c r="AF789" i="11"/>
  <c r="AF790" i="11"/>
  <c r="AF791" i="11"/>
  <c r="AF792" i="11"/>
  <c r="AF793" i="11"/>
  <c r="AF794" i="11"/>
  <c r="AF795" i="11"/>
  <c r="AF796" i="11"/>
  <c r="AF797" i="11"/>
  <c r="AF798" i="11"/>
  <c r="AF799" i="11"/>
  <c r="AF800" i="11"/>
  <c r="AF801" i="11"/>
  <c r="AF802" i="11"/>
  <c r="AF803" i="11"/>
  <c r="AF804" i="11"/>
  <c r="AF805" i="11"/>
  <c r="AF806" i="11"/>
  <c r="AF807" i="11"/>
  <c r="AF808" i="11"/>
  <c r="AF809" i="11"/>
  <c r="AF810" i="11"/>
  <c r="AF811" i="11"/>
  <c r="AF812" i="11"/>
  <c r="AF815" i="11"/>
  <c r="AF816" i="11"/>
  <c r="AF817" i="11"/>
  <c r="AF818" i="11"/>
  <c r="AF819" i="11"/>
  <c r="AF820" i="11"/>
  <c r="AF821" i="11"/>
  <c r="AF822" i="11"/>
  <c r="AF823" i="11"/>
  <c r="AF824" i="11"/>
  <c r="AF825" i="11"/>
  <c r="AF826" i="11"/>
  <c r="AF827" i="11"/>
  <c r="AF828" i="11"/>
  <c r="AF829" i="11"/>
  <c r="AF830" i="11"/>
  <c r="AF831" i="11"/>
  <c r="AF832" i="11"/>
  <c r="AF833" i="11"/>
  <c r="AF834" i="11"/>
  <c r="AF835" i="11"/>
  <c r="AF836" i="11"/>
  <c r="AF837" i="11"/>
  <c r="AF838" i="11"/>
  <c r="AF839" i="11"/>
  <c r="AF840" i="11"/>
  <c r="AF841" i="11"/>
  <c r="AF842" i="11"/>
  <c r="AF843" i="11"/>
  <c r="AF844" i="11"/>
  <c r="AF845" i="11"/>
  <c r="AF846" i="11"/>
  <c r="AF847" i="11"/>
  <c r="AF848" i="11"/>
  <c r="AF849" i="11"/>
  <c r="AF850" i="11"/>
  <c r="AF851" i="11"/>
  <c r="AF852" i="11"/>
  <c r="AF853" i="11"/>
  <c r="AF854" i="11"/>
  <c r="AF855" i="11"/>
  <c r="AF856" i="11"/>
  <c r="AF857" i="11"/>
  <c r="AF858" i="11"/>
  <c r="AF859" i="11"/>
  <c r="AF860" i="11"/>
  <c r="AF861" i="11"/>
  <c r="AF862" i="11"/>
  <c r="AF863" i="11"/>
  <c r="AF864" i="11"/>
  <c r="AF865" i="11"/>
  <c r="AF866" i="11"/>
  <c r="AF867" i="11"/>
  <c r="AF868" i="11"/>
  <c r="AF869" i="11"/>
  <c r="AF870" i="11"/>
  <c r="AF871" i="11"/>
  <c r="AF872" i="11"/>
  <c r="AF873" i="11"/>
  <c r="AF874" i="11"/>
  <c r="AF875" i="11"/>
  <c r="AF876" i="11"/>
  <c r="AF877" i="11"/>
  <c r="AF878" i="11"/>
  <c r="AF879" i="11"/>
  <c r="AF880" i="11"/>
  <c r="AF881" i="11"/>
  <c r="AF882" i="11"/>
  <c r="AF883" i="11"/>
  <c r="AF884" i="11"/>
  <c r="AF885" i="11"/>
  <c r="AF886" i="11"/>
  <c r="AF887" i="11"/>
  <c r="AF888" i="11"/>
  <c r="AF889" i="11"/>
  <c r="AF890" i="11"/>
  <c r="AF891" i="11"/>
  <c r="AF892" i="11"/>
  <c r="AF893" i="11"/>
  <c r="AF894" i="11"/>
  <c r="AF895" i="11"/>
  <c r="AF896" i="11"/>
  <c r="AF897" i="11"/>
  <c r="AF898" i="11"/>
  <c r="AF899" i="11"/>
  <c r="AF900" i="11"/>
  <c r="AF901" i="11"/>
  <c r="AF902" i="11"/>
  <c r="AF903" i="11"/>
  <c r="AF904" i="11"/>
  <c r="AF905" i="11"/>
  <c r="AF906" i="11"/>
  <c r="AF907" i="11"/>
  <c r="AF908" i="11"/>
  <c r="AF909" i="11"/>
  <c r="AF910" i="11"/>
  <c r="AF911" i="11"/>
  <c r="AF912" i="11"/>
  <c r="AF913" i="11"/>
  <c r="AF914" i="11"/>
  <c r="AF915" i="11"/>
  <c r="AF916" i="11"/>
  <c r="AF917" i="11"/>
  <c r="AF918" i="11"/>
  <c r="AF919" i="11"/>
  <c r="AF920" i="11"/>
  <c r="AF921" i="11"/>
  <c r="AF922" i="11"/>
  <c r="AF923" i="11"/>
  <c r="AF924" i="11"/>
  <c r="AF925" i="11"/>
  <c r="AF926" i="11"/>
  <c r="AF927" i="11"/>
  <c r="AF928" i="11"/>
  <c r="AF929" i="11"/>
  <c r="AF930" i="11"/>
  <c r="AF931" i="11"/>
  <c r="AF932" i="11"/>
  <c r="AF933" i="11"/>
  <c r="AF934" i="11"/>
  <c r="AF935" i="11"/>
  <c r="AF936" i="11"/>
  <c r="AF937" i="11"/>
  <c r="AF938" i="11"/>
  <c r="AF939" i="11"/>
  <c r="AF940" i="11"/>
  <c r="AF941" i="11"/>
  <c r="AF942" i="11"/>
  <c r="AF943" i="11"/>
  <c r="AF944" i="11"/>
  <c r="AF945" i="11"/>
  <c r="AF946" i="11"/>
  <c r="AF947" i="11"/>
  <c r="AF948" i="11"/>
  <c r="AF949" i="11"/>
  <c r="AF950" i="11"/>
  <c r="AF951" i="11"/>
  <c r="AF952" i="11"/>
  <c r="AF953" i="11"/>
  <c r="AF4" i="11"/>
  <c r="AF5" i="11"/>
  <c r="AF7" i="11"/>
  <c r="AF8" i="11"/>
  <c r="AF9" i="11"/>
  <c r="AF10" i="11"/>
  <c r="AF11" i="11"/>
  <c r="AF12" i="11"/>
  <c r="AF13" i="11"/>
  <c r="AF14" i="11"/>
  <c r="AF15" i="11"/>
  <c r="AF16" i="11"/>
  <c r="AF17" i="11"/>
  <c r="AF18" i="11"/>
  <c r="AE19" i="11"/>
  <c r="AF19" i="11"/>
  <c r="AF20" i="11"/>
  <c r="AF21" i="11"/>
  <c r="AF22" i="11"/>
  <c r="AF23" i="11"/>
  <c r="AF24" i="11"/>
  <c r="AF25" i="11"/>
  <c r="AF26" i="11"/>
  <c r="AF27" i="11"/>
  <c r="AF28" i="11"/>
  <c r="AF29" i="11"/>
  <c r="AF30" i="11"/>
  <c r="AF31" i="11"/>
  <c r="AF32" i="11"/>
  <c r="AF33" i="11"/>
  <c r="AF34" i="11"/>
  <c r="AF35" i="11"/>
  <c r="AF36" i="11"/>
  <c r="AF37" i="11"/>
  <c r="AF38" i="11"/>
  <c r="AF39" i="11"/>
  <c r="AF40" i="11"/>
  <c r="AF41" i="11"/>
  <c r="AF42" i="11"/>
  <c r="AF43" i="11"/>
  <c r="AF3" i="11"/>
  <c r="H2" i="3"/>
  <c r="U164" i="9" l="1"/>
  <c r="K164" i="9"/>
  <c r="O164" i="9" s="1"/>
  <c r="AH164" i="9"/>
  <c r="Q165" i="9"/>
  <c r="W164" i="10"/>
  <c r="AJ164" i="10"/>
  <c r="M164" i="10"/>
  <c r="Q164" i="10" s="1"/>
  <c r="S165" i="10"/>
  <c r="O165" i="29"/>
  <c r="AB165" i="29"/>
  <c r="K166" i="29"/>
  <c r="F165" i="29"/>
  <c r="I165" i="29" s="1"/>
  <c r="K197" i="30"/>
  <c r="AB196" i="30"/>
  <c r="O196" i="30"/>
  <c r="E196" i="30"/>
  <c r="I196" i="30" s="1"/>
  <c r="J1025" i="11"/>
  <c r="E1026" i="11"/>
  <c r="P1026" i="11"/>
  <c r="L1027" i="11"/>
  <c r="D1026" i="11"/>
  <c r="AI945" i="11"/>
  <c r="AI946" i="11"/>
  <c r="AI947" i="11"/>
  <c r="AI948" i="11"/>
  <c r="AI949" i="11"/>
  <c r="AI950" i="11"/>
  <c r="AI951" i="11"/>
  <c r="AI952" i="11"/>
  <c r="AI953" i="11"/>
  <c r="AI944" i="11"/>
  <c r="AI917" i="11"/>
  <c r="AI918" i="11"/>
  <c r="AI919" i="11"/>
  <c r="AI920" i="11"/>
  <c r="AI921" i="11"/>
  <c r="AI922" i="11"/>
  <c r="AI923" i="11"/>
  <c r="AI924" i="11"/>
  <c r="AI925" i="11"/>
  <c r="AI926" i="11"/>
  <c r="AI927" i="11"/>
  <c r="AI928" i="11"/>
  <c r="AI929" i="11"/>
  <c r="AI930" i="11"/>
  <c r="AI931" i="11"/>
  <c r="AI932" i="11"/>
  <c r="AI916" i="11"/>
  <c r="AI899" i="11"/>
  <c r="AI900" i="11"/>
  <c r="AI901" i="11"/>
  <c r="AI902" i="11"/>
  <c r="AI903" i="11"/>
  <c r="AI904" i="11"/>
  <c r="AI905" i="11"/>
  <c r="AI906" i="11"/>
  <c r="AI907" i="11"/>
  <c r="AI908" i="11"/>
  <c r="AI909" i="11"/>
  <c r="AI910" i="11"/>
  <c r="AI911" i="11"/>
  <c r="AI912" i="11"/>
  <c r="AI913" i="11"/>
  <c r="AI914" i="11"/>
  <c r="AI898" i="11"/>
  <c r="AI889" i="11"/>
  <c r="AI890" i="11"/>
  <c r="AI891" i="11"/>
  <c r="AI892" i="11"/>
  <c r="AI893" i="11"/>
  <c r="AI894" i="11"/>
  <c r="AI895" i="11"/>
  <c r="AI896" i="11"/>
  <c r="AI897" i="11"/>
  <c r="AI888" i="11"/>
  <c r="AI879" i="11"/>
  <c r="AI880" i="11"/>
  <c r="AI881" i="11"/>
  <c r="AI882" i="11"/>
  <c r="AI883" i="11"/>
  <c r="AI884" i="11"/>
  <c r="AI885" i="11"/>
  <c r="AI886" i="11"/>
  <c r="AI887" i="11"/>
  <c r="AI878" i="11"/>
  <c r="AI872" i="11"/>
  <c r="AI873" i="11"/>
  <c r="AI874" i="11"/>
  <c r="AI875" i="11"/>
  <c r="AI876" i="11"/>
  <c r="AI877" i="11"/>
  <c r="AI871" i="11"/>
  <c r="AI865" i="11"/>
  <c r="AI866" i="11"/>
  <c r="AI867" i="11"/>
  <c r="AI868" i="11"/>
  <c r="AI869" i="11"/>
  <c r="AI870" i="11"/>
  <c r="AI864" i="11"/>
  <c r="AI855" i="11"/>
  <c r="AI856" i="11"/>
  <c r="AI857" i="11"/>
  <c r="AI858" i="11"/>
  <c r="AI859" i="11"/>
  <c r="AI860" i="11"/>
  <c r="AI861" i="11"/>
  <c r="AI862" i="11"/>
  <c r="AI863" i="11"/>
  <c r="AI854" i="11"/>
  <c r="AI846" i="11"/>
  <c r="AI847" i="11"/>
  <c r="AI848" i="11"/>
  <c r="AI849" i="11"/>
  <c r="AI850" i="11"/>
  <c r="AI851" i="11"/>
  <c r="AI852" i="11"/>
  <c r="AI853" i="11"/>
  <c r="AI845" i="11"/>
  <c r="AI830" i="11"/>
  <c r="AI831" i="11"/>
  <c r="AI832" i="11"/>
  <c r="AI833" i="11"/>
  <c r="AI834" i="11"/>
  <c r="AI835" i="11"/>
  <c r="AI829" i="11"/>
  <c r="X953" i="11"/>
  <c r="C952" i="11"/>
  <c r="C951" i="11"/>
  <c r="X951" i="11" s="1"/>
  <c r="C950" i="11"/>
  <c r="X950" i="11" s="1"/>
  <c r="C949" i="11"/>
  <c r="X949" i="11" s="1"/>
  <c r="C948" i="11"/>
  <c r="X948" i="11" s="1"/>
  <c r="C947" i="11"/>
  <c r="X947" i="11" s="1"/>
  <c r="C946" i="11"/>
  <c r="X946" i="11" s="1"/>
  <c r="C945" i="11"/>
  <c r="X945" i="11" s="1"/>
  <c r="C944" i="11"/>
  <c r="X944" i="11" s="1"/>
  <c r="C935" i="11"/>
  <c r="X935" i="11" s="1"/>
  <c r="C936" i="11"/>
  <c r="X936" i="11" s="1"/>
  <c r="C937" i="11"/>
  <c r="X937" i="11" s="1"/>
  <c r="C938" i="11"/>
  <c r="X938" i="11" s="1"/>
  <c r="C939" i="11"/>
  <c r="X939" i="11" s="1"/>
  <c r="C940" i="11"/>
  <c r="X940" i="11" s="1"/>
  <c r="C941" i="11"/>
  <c r="X941" i="11" s="1"/>
  <c r="C942" i="11"/>
  <c r="X942" i="11" s="1"/>
  <c r="C943" i="11"/>
  <c r="X943" i="11" s="1"/>
  <c r="C934" i="11"/>
  <c r="X934" i="11" s="1"/>
  <c r="C917" i="11"/>
  <c r="X917" i="11" s="1"/>
  <c r="C918" i="11"/>
  <c r="X918" i="11" s="1"/>
  <c r="C919" i="11"/>
  <c r="X919" i="11" s="1"/>
  <c r="C920" i="11"/>
  <c r="X920" i="11" s="1"/>
  <c r="C921" i="11"/>
  <c r="X921" i="11" s="1"/>
  <c r="C922" i="11"/>
  <c r="X922" i="11" s="1"/>
  <c r="C923" i="11"/>
  <c r="X923" i="11" s="1"/>
  <c r="C924" i="11"/>
  <c r="X924" i="11" s="1"/>
  <c r="C925" i="11"/>
  <c r="X925" i="11" s="1"/>
  <c r="C926" i="11"/>
  <c r="X926" i="11" s="1"/>
  <c r="C927" i="11"/>
  <c r="X927" i="11" s="1"/>
  <c r="C928" i="11"/>
  <c r="X928" i="11" s="1"/>
  <c r="C929" i="11"/>
  <c r="X929" i="11" s="1"/>
  <c r="C930" i="11"/>
  <c r="X930" i="11" s="1"/>
  <c r="C931" i="11"/>
  <c r="X931" i="11" s="1"/>
  <c r="C932" i="11"/>
  <c r="X932" i="11" s="1"/>
  <c r="C933" i="11"/>
  <c r="X933" i="11" s="1"/>
  <c r="C916" i="11"/>
  <c r="X916" i="11" s="1"/>
  <c r="C899" i="11"/>
  <c r="X899" i="11" s="1"/>
  <c r="C900" i="11"/>
  <c r="X900" i="11" s="1"/>
  <c r="C901" i="11"/>
  <c r="X901" i="11" s="1"/>
  <c r="C902" i="11"/>
  <c r="X902" i="11" s="1"/>
  <c r="C903" i="11"/>
  <c r="X903" i="11" s="1"/>
  <c r="C904" i="11"/>
  <c r="X904" i="11" s="1"/>
  <c r="C905" i="11"/>
  <c r="X905" i="11" s="1"/>
  <c r="C906" i="11"/>
  <c r="X906" i="11" s="1"/>
  <c r="C907" i="11"/>
  <c r="X907" i="11" s="1"/>
  <c r="C908" i="11"/>
  <c r="X908" i="11" s="1"/>
  <c r="C909" i="11"/>
  <c r="X909" i="11" s="1"/>
  <c r="C910" i="11"/>
  <c r="X910" i="11" s="1"/>
  <c r="C911" i="11"/>
  <c r="X911" i="11" s="1"/>
  <c r="C912" i="11"/>
  <c r="X912" i="11" s="1"/>
  <c r="C913" i="11"/>
  <c r="X913" i="11" s="1"/>
  <c r="C914" i="11"/>
  <c r="X914" i="11" s="1"/>
  <c r="C915" i="11"/>
  <c r="X915" i="11" s="1"/>
  <c r="C898" i="11"/>
  <c r="X898" i="11" s="1"/>
  <c r="C889" i="11"/>
  <c r="X889" i="11" s="1"/>
  <c r="C890" i="11"/>
  <c r="X890" i="11" s="1"/>
  <c r="C891" i="11"/>
  <c r="X891" i="11" s="1"/>
  <c r="C892" i="11"/>
  <c r="X892" i="11" s="1"/>
  <c r="C893" i="11"/>
  <c r="X893" i="11" s="1"/>
  <c r="C894" i="11"/>
  <c r="X894" i="11" s="1"/>
  <c r="C895" i="11"/>
  <c r="X895" i="11" s="1"/>
  <c r="C896" i="11"/>
  <c r="X896" i="11" s="1"/>
  <c r="C897" i="11"/>
  <c r="X897" i="11" s="1"/>
  <c r="C888" i="11"/>
  <c r="X888" i="11" s="1"/>
  <c r="C877" i="11"/>
  <c r="X877" i="11" s="1"/>
  <c r="C867" i="11"/>
  <c r="X867" i="11" s="1"/>
  <c r="C872" i="11"/>
  <c r="X872" i="11" s="1"/>
  <c r="C873" i="11"/>
  <c r="X873" i="11" s="1"/>
  <c r="C874" i="11"/>
  <c r="X874" i="11" s="1"/>
  <c r="C875" i="11"/>
  <c r="X875" i="11" s="1"/>
  <c r="C876" i="11"/>
  <c r="X876" i="11" s="1"/>
  <c r="C871" i="11"/>
  <c r="X871" i="11" s="1"/>
  <c r="C865" i="11"/>
  <c r="X865" i="11" s="1"/>
  <c r="C866" i="11"/>
  <c r="X866" i="11" s="1"/>
  <c r="C868" i="11"/>
  <c r="X868" i="11" s="1"/>
  <c r="C869" i="11"/>
  <c r="X869" i="11" s="1"/>
  <c r="C870" i="11"/>
  <c r="X870" i="11" s="1"/>
  <c r="X864" i="11"/>
  <c r="X887" i="11"/>
  <c r="C886" i="11"/>
  <c r="X886" i="11" s="1"/>
  <c r="C885" i="11"/>
  <c r="X885" i="11" s="1"/>
  <c r="C884" i="11"/>
  <c r="X884" i="11" s="1"/>
  <c r="C883" i="11"/>
  <c r="X883" i="11" s="1"/>
  <c r="C882" i="11"/>
  <c r="X882" i="11" s="1"/>
  <c r="C881" i="11"/>
  <c r="X881" i="11" s="1"/>
  <c r="C880" i="11"/>
  <c r="X880" i="11" s="1"/>
  <c r="C879" i="11"/>
  <c r="X879" i="11" s="1"/>
  <c r="C878" i="11"/>
  <c r="X878" i="11" s="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38" i="11"/>
  <c r="N31" i="11"/>
  <c r="N32" i="11"/>
  <c r="N33" i="11"/>
  <c r="N34" i="11"/>
  <c r="N35" i="11"/>
  <c r="N36" i="11"/>
  <c r="N37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X21" i="11"/>
  <c r="X20" i="11"/>
  <c r="K3" i="11"/>
  <c r="N30" i="11"/>
  <c r="N29" i="11"/>
  <c r="N28" i="11"/>
  <c r="N27" i="11"/>
  <c r="N26" i="11"/>
  <c r="N25" i="11"/>
  <c r="N24" i="11"/>
  <c r="N23" i="11"/>
  <c r="N22" i="11"/>
  <c r="Q21" i="11"/>
  <c r="N21" i="11"/>
  <c r="Q20" i="11"/>
  <c r="N20" i="11"/>
  <c r="E12" i="11"/>
  <c r="K12" i="11" s="1"/>
  <c r="X5" i="11"/>
  <c r="Q5" i="11"/>
  <c r="N5" i="11"/>
  <c r="X4" i="11"/>
  <c r="Q4" i="11"/>
  <c r="N4" i="11"/>
  <c r="E4" i="11"/>
  <c r="K4" i="11" s="1"/>
  <c r="X3" i="11"/>
  <c r="Q3" i="11"/>
  <c r="N3" i="11"/>
  <c r="L3" i="11"/>
  <c r="P3" i="11" s="1"/>
  <c r="AB197" i="30" l="1"/>
  <c r="K198" i="30"/>
  <c r="E197" i="30"/>
  <c r="I197" i="30" s="1"/>
  <c r="O197" i="30"/>
  <c r="O166" i="29"/>
  <c r="AB166" i="29"/>
  <c r="F166" i="29"/>
  <c r="I166" i="29" s="1"/>
  <c r="K167" i="29"/>
  <c r="W165" i="10"/>
  <c r="AJ165" i="10"/>
  <c r="S166" i="10"/>
  <c r="M165" i="10"/>
  <c r="Q165" i="10" s="1"/>
  <c r="U165" i="9"/>
  <c r="K165" i="9"/>
  <c r="O165" i="9" s="1"/>
  <c r="AH165" i="9"/>
  <c r="Q166" i="9"/>
  <c r="E1027" i="11"/>
  <c r="J1026" i="11"/>
  <c r="P1027" i="11"/>
  <c r="D1027" i="11"/>
  <c r="L1028" i="11"/>
  <c r="X952" i="11"/>
  <c r="E13" i="11"/>
  <c r="AE3" i="11"/>
  <c r="D3" i="11"/>
  <c r="J3" i="11" s="1"/>
  <c r="E28" i="11"/>
  <c r="K28" i="11" s="1"/>
  <c r="L4" i="11"/>
  <c r="E5" i="11"/>
  <c r="E6" i="11" s="1"/>
  <c r="W166" i="10" l="1"/>
  <c r="AJ166" i="10"/>
  <c r="M166" i="10"/>
  <c r="Q166" i="10" s="1"/>
  <c r="S167" i="10"/>
  <c r="U166" i="9"/>
  <c r="K166" i="9"/>
  <c r="O166" i="9" s="1"/>
  <c r="AH166" i="9"/>
  <c r="Q167" i="9"/>
  <c r="O167" i="29"/>
  <c r="AB167" i="29"/>
  <c r="K168" i="29"/>
  <c r="F167" i="29"/>
  <c r="I167" i="29" s="1"/>
  <c r="K199" i="30"/>
  <c r="AB198" i="30"/>
  <c r="O198" i="30"/>
  <c r="E198" i="30"/>
  <c r="I198" i="30" s="1"/>
  <c r="K13" i="11"/>
  <c r="J1027" i="11"/>
  <c r="E1028" i="11"/>
  <c r="P1028" i="11"/>
  <c r="L1029" i="11"/>
  <c r="D1028" i="11"/>
  <c r="E14" i="11"/>
  <c r="E7" i="11"/>
  <c r="K6" i="11"/>
  <c r="AE4" i="11"/>
  <c r="P4" i="11"/>
  <c r="K5" i="11"/>
  <c r="L5" i="11"/>
  <c r="D4" i="11"/>
  <c r="J4" i="11" s="1"/>
  <c r="E29" i="11"/>
  <c r="E20" i="11"/>
  <c r="AB199" i="30" l="1"/>
  <c r="K200" i="30"/>
  <c r="O199" i="30"/>
  <c r="E199" i="30"/>
  <c r="I199" i="30" s="1"/>
  <c r="O168" i="29"/>
  <c r="AB168" i="29"/>
  <c r="F168" i="29"/>
  <c r="I168" i="29" s="1"/>
  <c r="K169" i="29"/>
  <c r="U167" i="9"/>
  <c r="K167" i="9"/>
  <c r="O167" i="9" s="1"/>
  <c r="AH167" i="9"/>
  <c r="Q168" i="9"/>
  <c r="W167" i="10"/>
  <c r="AJ167" i="10"/>
  <c r="M167" i="10"/>
  <c r="Q167" i="10" s="1"/>
  <c r="S168" i="10"/>
  <c r="K14" i="11"/>
  <c r="E1029" i="11"/>
  <c r="J1028" i="11"/>
  <c r="P1029" i="11"/>
  <c r="L1030" i="11"/>
  <c r="D1029" i="11"/>
  <c r="E15" i="11"/>
  <c r="E8" i="11"/>
  <c r="K7" i="11"/>
  <c r="AE5" i="11"/>
  <c r="P5" i="11"/>
  <c r="E21" i="11"/>
  <c r="E44" i="11"/>
  <c r="K20" i="11"/>
  <c r="K29" i="11"/>
  <c r="E30" i="11"/>
  <c r="L6" i="11"/>
  <c r="D5" i="11"/>
  <c r="J5" i="11" s="1"/>
  <c r="W168" i="10" l="1"/>
  <c r="AJ168" i="10"/>
  <c r="S169" i="10"/>
  <c r="M168" i="10"/>
  <c r="Q168" i="10" s="1"/>
  <c r="U168" i="9"/>
  <c r="K168" i="9"/>
  <c r="O168" i="9" s="1"/>
  <c r="Q169" i="9"/>
  <c r="AH168" i="9"/>
  <c r="O169" i="29"/>
  <c r="AB169" i="29"/>
  <c r="F169" i="29"/>
  <c r="I169" i="29" s="1"/>
  <c r="K170" i="29"/>
  <c r="K201" i="30"/>
  <c r="E200" i="30"/>
  <c r="I200" i="30" s="1"/>
  <c r="AB200" i="30"/>
  <c r="O200" i="30"/>
  <c r="J1029" i="11"/>
  <c r="E1030" i="11"/>
  <c r="K15" i="11"/>
  <c r="P1030" i="11"/>
  <c r="D1030" i="11"/>
  <c r="L1031" i="11"/>
  <c r="E16" i="11"/>
  <c r="E9" i="11"/>
  <c r="K8" i="11"/>
  <c r="D6" i="11"/>
  <c r="J6" i="11" s="1"/>
  <c r="L7" i="11"/>
  <c r="AE7" i="11" s="1"/>
  <c r="E45" i="11"/>
  <c r="K44" i="11"/>
  <c r="E36" i="11"/>
  <c r="E31" i="11"/>
  <c r="K30" i="11"/>
  <c r="K21" i="11"/>
  <c r="E22" i="11"/>
  <c r="AB201" i="30" l="1"/>
  <c r="K202" i="30"/>
  <c r="E201" i="30"/>
  <c r="I201" i="30" s="1"/>
  <c r="O201" i="30"/>
  <c r="U169" i="9"/>
  <c r="L176" i="9"/>
  <c r="L169" i="9"/>
  <c r="AH169" i="9"/>
  <c r="K169" i="9"/>
  <c r="Q170" i="9"/>
  <c r="W169" i="10"/>
  <c r="N169" i="10"/>
  <c r="AJ169" i="10"/>
  <c r="N176" i="10"/>
  <c r="S170" i="10"/>
  <c r="M169" i="10"/>
  <c r="O170" i="29"/>
  <c r="AB170" i="29"/>
  <c r="K171" i="29"/>
  <c r="F170" i="29"/>
  <c r="I170" i="29" s="1"/>
  <c r="K16" i="11"/>
  <c r="E1031" i="11"/>
  <c r="J1030" i="11"/>
  <c r="D1031" i="11"/>
  <c r="L1032" i="11"/>
  <c r="P1031" i="11"/>
  <c r="E17" i="11"/>
  <c r="E10" i="11"/>
  <c r="K9" i="11"/>
  <c r="K22" i="11"/>
  <c r="E23" i="11"/>
  <c r="E37" i="11"/>
  <c r="E60" i="11"/>
  <c r="K36" i="11"/>
  <c r="K45" i="11"/>
  <c r="E46" i="11"/>
  <c r="E32" i="11"/>
  <c r="K31" i="11"/>
  <c r="D7" i="11"/>
  <c r="J7" i="11" s="1"/>
  <c r="L8" i="11"/>
  <c r="AE8" i="11" s="1"/>
  <c r="O171" i="29" l="1"/>
  <c r="AB171" i="29"/>
  <c r="K172" i="29"/>
  <c r="F171" i="29"/>
  <c r="I171" i="29" s="1"/>
  <c r="W170" i="10"/>
  <c r="AJ170" i="10"/>
  <c r="M170" i="10"/>
  <c r="S171" i="10"/>
  <c r="L170" i="9"/>
  <c r="O169" i="9"/>
  <c r="P169" i="9"/>
  <c r="N177" i="10"/>
  <c r="R176" i="10"/>
  <c r="N170" i="10"/>
  <c r="Q169" i="10"/>
  <c r="R169" i="10"/>
  <c r="Q171" i="9"/>
  <c r="U170" i="9"/>
  <c r="K170" i="9"/>
  <c r="AH170" i="9"/>
  <c r="L177" i="9"/>
  <c r="P176" i="9"/>
  <c r="O202" i="30"/>
  <c r="E202" i="30"/>
  <c r="I202" i="30" s="1"/>
  <c r="K203" i="30"/>
  <c r="AB202" i="30"/>
  <c r="K10" i="11"/>
  <c r="J1031" i="11"/>
  <c r="K17" i="11"/>
  <c r="D1032" i="11"/>
  <c r="P1032" i="11"/>
  <c r="L1033" i="11"/>
  <c r="E1032" i="11"/>
  <c r="E18" i="11"/>
  <c r="E61" i="11"/>
  <c r="K60" i="11"/>
  <c r="E52" i="11"/>
  <c r="E24" i="11"/>
  <c r="K23" i="11"/>
  <c r="L9" i="11"/>
  <c r="AE9" i="11" s="1"/>
  <c r="D8" i="11"/>
  <c r="J8" i="11" s="1"/>
  <c r="K46" i="11"/>
  <c r="E47" i="11"/>
  <c r="K37" i="11"/>
  <c r="E38" i="11"/>
  <c r="K32" i="11"/>
  <c r="E33" i="11"/>
  <c r="E203" i="30" l="1"/>
  <c r="I203" i="30" s="1"/>
  <c r="O203" i="30"/>
  <c r="AB203" i="30"/>
  <c r="K204" i="30"/>
  <c r="N171" i="10"/>
  <c r="R170" i="10"/>
  <c r="Q170" i="10"/>
  <c r="L171" i="9"/>
  <c r="P170" i="9"/>
  <c r="O170" i="9"/>
  <c r="O172" i="29"/>
  <c r="AB172" i="29"/>
  <c r="F172" i="29"/>
  <c r="I172" i="29" s="1"/>
  <c r="K173" i="29"/>
  <c r="L178" i="9"/>
  <c r="P177" i="9"/>
  <c r="U171" i="9"/>
  <c r="K171" i="9"/>
  <c r="AH171" i="9"/>
  <c r="Q172" i="9"/>
  <c r="N178" i="10"/>
  <c r="R177" i="10"/>
  <c r="W171" i="10"/>
  <c r="AJ171" i="10"/>
  <c r="S172" i="10"/>
  <c r="M171" i="10"/>
  <c r="J1032" i="11"/>
  <c r="K18" i="11"/>
  <c r="E1033" i="11"/>
  <c r="P1033" i="11"/>
  <c r="D1033" i="11"/>
  <c r="L1034" i="11"/>
  <c r="L10" i="11"/>
  <c r="AE10" i="11" s="1"/>
  <c r="D9" i="11"/>
  <c r="J9" i="11" s="1"/>
  <c r="K24" i="11"/>
  <c r="E25" i="11"/>
  <c r="K33" i="11"/>
  <c r="E34" i="11"/>
  <c r="K38" i="11"/>
  <c r="E39" i="11"/>
  <c r="K47" i="11"/>
  <c r="E48" i="11"/>
  <c r="E53" i="11"/>
  <c r="E76" i="11"/>
  <c r="K52" i="11"/>
  <c r="K61" i="11"/>
  <c r="E62" i="11"/>
  <c r="W172" i="10" l="1"/>
  <c r="AJ172" i="10"/>
  <c r="M172" i="10"/>
  <c r="S173" i="10"/>
  <c r="L179" i="9"/>
  <c r="P178" i="9"/>
  <c r="N172" i="10"/>
  <c r="R171" i="10"/>
  <c r="Q171" i="10"/>
  <c r="U172" i="9"/>
  <c r="K172" i="9"/>
  <c r="Q173" i="9"/>
  <c r="AH172" i="9"/>
  <c r="N179" i="10"/>
  <c r="R178" i="10"/>
  <c r="O173" i="29"/>
  <c r="AB173" i="29"/>
  <c r="K174" i="29"/>
  <c r="F173" i="29"/>
  <c r="I173" i="29" s="1"/>
  <c r="L172" i="9"/>
  <c r="P171" i="9"/>
  <c r="O171" i="9"/>
  <c r="K205" i="30"/>
  <c r="AB204" i="30"/>
  <c r="O204" i="30"/>
  <c r="E204" i="30"/>
  <c r="I204" i="30" s="1"/>
  <c r="J1033" i="11"/>
  <c r="P1034" i="11"/>
  <c r="L1035" i="11"/>
  <c r="D1034" i="11"/>
  <c r="E1034" i="11"/>
  <c r="K62" i="11"/>
  <c r="E63" i="11"/>
  <c r="K53" i="11"/>
  <c r="E54" i="11"/>
  <c r="E77" i="11"/>
  <c r="K76" i="11"/>
  <c r="E68" i="11"/>
  <c r="K48" i="11"/>
  <c r="E49" i="11"/>
  <c r="L11" i="11"/>
  <c r="AE11" i="11" s="1"/>
  <c r="D10" i="11"/>
  <c r="J10" i="11" s="1"/>
  <c r="K39" i="11"/>
  <c r="E40" i="11"/>
  <c r="E35" i="11"/>
  <c r="K35" i="11" s="1"/>
  <c r="K34" i="11"/>
  <c r="E26" i="11"/>
  <c r="K25" i="11"/>
  <c r="AB205" i="30" l="1"/>
  <c r="K206" i="30"/>
  <c r="E205" i="30"/>
  <c r="I205" i="30" s="1"/>
  <c r="O205" i="30"/>
  <c r="N180" i="10"/>
  <c r="R179" i="10"/>
  <c r="U173" i="9"/>
  <c r="K173" i="9"/>
  <c r="AH173" i="9"/>
  <c r="Q174" i="9"/>
  <c r="L180" i="9"/>
  <c r="P179" i="9"/>
  <c r="L173" i="9"/>
  <c r="O172" i="9"/>
  <c r="P172" i="9"/>
  <c r="O174" i="29"/>
  <c r="AB174" i="29"/>
  <c r="F174" i="29"/>
  <c r="I174" i="29" s="1"/>
  <c r="K175" i="29"/>
  <c r="N173" i="10"/>
  <c r="Q172" i="10"/>
  <c r="R172" i="10"/>
  <c r="W173" i="10"/>
  <c r="AJ173" i="10"/>
  <c r="S174" i="10"/>
  <c r="M173" i="10"/>
  <c r="J1034" i="11"/>
  <c r="E1035" i="11"/>
  <c r="P1035" i="11"/>
  <c r="D1035" i="11"/>
  <c r="L1036" i="11"/>
  <c r="K40" i="11"/>
  <c r="E41" i="11"/>
  <c r="K49" i="11"/>
  <c r="E50" i="11"/>
  <c r="E69" i="11"/>
  <c r="E92" i="11"/>
  <c r="K68" i="11"/>
  <c r="K54" i="11"/>
  <c r="E55" i="11"/>
  <c r="E27" i="11"/>
  <c r="K27" i="11" s="1"/>
  <c r="K26" i="11"/>
  <c r="D11" i="11"/>
  <c r="J11" i="11" s="1"/>
  <c r="L12" i="11"/>
  <c r="AE12" i="11" s="1"/>
  <c r="K77" i="11"/>
  <c r="E78" i="11"/>
  <c r="K63" i="11"/>
  <c r="E64" i="11"/>
  <c r="W174" i="10" l="1"/>
  <c r="AJ174" i="10"/>
  <c r="M174" i="10"/>
  <c r="S175" i="10"/>
  <c r="O175" i="29"/>
  <c r="AB175" i="29"/>
  <c r="K176" i="29"/>
  <c r="F175" i="29"/>
  <c r="I175" i="29" s="1"/>
  <c r="L174" i="9"/>
  <c r="O173" i="9"/>
  <c r="P173" i="9"/>
  <c r="U174" i="9"/>
  <c r="K174" i="9"/>
  <c r="Q175" i="9"/>
  <c r="AH174" i="9"/>
  <c r="N181" i="10"/>
  <c r="R180" i="10"/>
  <c r="N174" i="10"/>
  <c r="Q173" i="10"/>
  <c r="R173" i="10"/>
  <c r="L181" i="9"/>
  <c r="P180" i="9"/>
  <c r="O206" i="30"/>
  <c r="E206" i="30"/>
  <c r="I206" i="30" s="1"/>
  <c r="K207" i="30"/>
  <c r="AB206" i="30"/>
  <c r="J1035" i="11"/>
  <c r="P1036" i="11"/>
  <c r="D1036" i="11"/>
  <c r="L1037" i="11"/>
  <c r="E1036" i="11"/>
  <c r="J1036" i="11" s="1"/>
  <c r="D12" i="11"/>
  <c r="J12" i="11" s="1"/>
  <c r="L13" i="11"/>
  <c r="AE13" i="11" s="1"/>
  <c r="K55" i="11"/>
  <c r="E56" i="11"/>
  <c r="K50" i="11"/>
  <c r="E51" i="11"/>
  <c r="K64" i="11"/>
  <c r="E65" i="11"/>
  <c r="K78" i="11"/>
  <c r="E79" i="11"/>
  <c r="E93" i="11"/>
  <c r="K92" i="11"/>
  <c r="E84" i="11"/>
  <c r="K69" i="11"/>
  <c r="E70" i="11"/>
  <c r="K41" i="11"/>
  <c r="E42" i="11"/>
  <c r="AB207" i="30" l="1"/>
  <c r="K208" i="30"/>
  <c r="E207" i="30"/>
  <c r="I207" i="30" s="1"/>
  <c r="O207" i="30"/>
  <c r="N175" i="10"/>
  <c r="Q174" i="10"/>
  <c r="R174" i="10"/>
  <c r="L175" i="9"/>
  <c r="O174" i="9"/>
  <c r="P174" i="9"/>
  <c r="O176" i="29"/>
  <c r="AB176" i="29"/>
  <c r="F176" i="29"/>
  <c r="I176" i="29" s="1"/>
  <c r="K177" i="29"/>
  <c r="L182" i="9"/>
  <c r="P181" i="9"/>
  <c r="N182" i="10"/>
  <c r="R181" i="10"/>
  <c r="U175" i="9"/>
  <c r="K175" i="9"/>
  <c r="AH175" i="9"/>
  <c r="Q176" i="9"/>
  <c r="W175" i="10"/>
  <c r="AJ175" i="10"/>
  <c r="S176" i="10"/>
  <c r="M175" i="10"/>
  <c r="E1037" i="11"/>
  <c r="P1037" i="11"/>
  <c r="D1037" i="11"/>
  <c r="L1038" i="11"/>
  <c r="E85" i="11"/>
  <c r="E108" i="11"/>
  <c r="K108" i="11" s="1"/>
  <c r="K84" i="11"/>
  <c r="K79" i="11"/>
  <c r="E80" i="11"/>
  <c r="K51" i="11"/>
  <c r="K56" i="11"/>
  <c r="E57" i="11"/>
  <c r="K42" i="11"/>
  <c r="E43" i="11"/>
  <c r="K70" i="11"/>
  <c r="E71" i="11"/>
  <c r="K93" i="11"/>
  <c r="E94" i="11"/>
  <c r="K65" i="11"/>
  <c r="E66" i="11"/>
  <c r="D13" i="11"/>
  <c r="J13" i="11" s="1"/>
  <c r="L14" i="11"/>
  <c r="AE14" i="11" s="1"/>
  <c r="L183" i="9" l="1"/>
  <c r="P182" i="9"/>
  <c r="R175" i="10"/>
  <c r="Q175" i="10"/>
  <c r="W176" i="10"/>
  <c r="AJ176" i="10"/>
  <c r="S177" i="10"/>
  <c r="M176" i="10"/>
  <c r="Q176" i="10" s="1"/>
  <c r="U176" i="9"/>
  <c r="K176" i="9"/>
  <c r="O176" i="9" s="1"/>
  <c r="AH176" i="9"/>
  <c r="Q177" i="9"/>
  <c r="N183" i="10"/>
  <c r="R182" i="10"/>
  <c r="O177" i="29"/>
  <c r="AB177" i="29"/>
  <c r="K178" i="29"/>
  <c r="F177" i="29"/>
  <c r="I177" i="29" s="1"/>
  <c r="P175" i="9"/>
  <c r="O175" i="9"/>
  <c r="O208" i="30"/>
  <c r="E208" i="30"/>
  <c r="I208" i="30" s="1"/>
  <c r="K209" i="30"/>
  <c r="AB208" i="30"/>
  <c r="J1037" i="11"/>
  <c r="P1038" i="11"/>
  <c r="L1039" i="11"/>
  <c r="D1038" i="11"/>
  <c r="E1038" i="11"/>
  <c r="K80" i="11"/>
  <c r="E81" i="11"/>
  <c r="K85" i="11"/>
  <c r="E86" i="11"/>
  <c r="D14" i="11"/>
  <c r="J14" i="11" s="1"/>
  <c r="L15" i="11"/>
  <c r="AE15" i="11" s="1"/>
  <c r="K66" i="11"/>
  <c r="E67" i="11"/>
  <c r="K67" i="11" s="1"/>
  <c r="K94" i="11"/>
  <c r="E95" i="11"/>
  <c r="K43" i="11"/>
  <c r="K57" i="11"/>
  <c r="E58" i="11"/>
  <c r="K71" i="11"/>
  <c r="E72" i="11"/>
  <c r="E109" i="11"/>
  <c r="K109" i="11" s="1"/>
  <c r="E100" i="11"/>
  <c r="K100" i="11" s="1"/>
  <c r="E209" i="30" l="1"/>
  <c r="I209" i="30" s="1"/>
  <c r="O209" i="30"/>
  <c r="AB209" i="30"/>
  <c r="K210" i="30"/>
  <c r="O178" i="29"/>
  <c r="AB178" i="29"/>
  <c r="K179" i="29"/>
  <c r="F178" i="29"/>
  <c r="I178" i="29" s="1"/>
  <c r="U177" i="9"/>
  <c r="K177" i="9"/>
  <c r="O177" i="9" s="1"/>
  <c r="Q178" i="9"/>
  <c r="AH177" i="9"/>
  <c r="P183" i="9"/>
  <c r="R183" i="10"/>
  <c r="W177" i="10"/>
  <c r="AJ177" i="10"/>
  <c r="S178" i="10"/>
  <c r="M177" i="10"/>
  <c r="Q177" i="10" s="1"/>
  <c r="J1038" i="11"/>
  <c r="E1039" i="11"/>
  <c r="P1039" i="11"/>
  <c r="L1040" i="11"/>
  <c r="D1039" i="11"/>
  <c r="K81" i="11"/>
  <c r="E82" i="11"/>
  <c r="E124" i="11"/>
  <c r="K124" i="11" s="1"/>
  <c r="E101" i="11"/>
  <c r="K101" i="11" s="1"/>
  <c r="K72" i="11"/>
  <c r="E73" i="11"/>
  <c r="E110" i="11"/>
  <c r="K58" i="11"/>
  <c r="E59" i="11"/>
  <c r="K59" i="11" s="1"/>
  <c r="K95" i="11"/>
  <c r="E96" i="11"/>
  <c r="D15" i="11"/>
  <c r="J15" i="11" s="1"/>
  <c r="L16" i="11"/>
  <c r="AE16" i="11" s="1"/>
  <c r="K86" i="11"/>
  <c r="E87" i="11"/>
  <c r="W178" i="10" l="1"/>
  <c r="AJ178" i="10"/>
  <c r="M178" i="10"/>
  <c r="Q178" i="10" s="1"/>
  <c r="S179" i="10"/>
  <c r="U178" i="9"/>
  <c r="K178" i="9"/>
  <c r="O178" i="9" s="1"/>
  <c r="Q179" i="9"/>
  <c r="AH178" i="9"/>
  <c r="O179" i="29"/>
  <c r="AB179" i="29"/>
  <c r="K180" i="29"/>
  <c r="F179" i="29"/>
  <c r="I179" i="29" s="1"/>
  <c r="O210" i="30"/>
  <c r="E210" i="30"/>
  <c r="I210" i="30" s="1"/>
  <c r="K211" i="30"/>
  <c r="AB210" i="30"/>
  <c r="J1039" i="11"/>
  <c r="K110" i="11"/>
  <c r="P1040" i="11"/>
  <c r="L1041" i="11"/>
  <c r="D1040" i="11"/>
  <c r="E1040" i="11"/>
  <c r="L17" i="11"/>
  <c r="AE17" i="11" s="1"/>
  <c r="D16" i="11"/>
  <c r="J16" i="11" s="1"/>
  <c r="K96" i="11"/>
  <c r="E97" i="11"/>
  <c r="E125" i="11"/>
  <c r="K125" i="11" s="1"/>
  <c r="E116" i="11"/>
  <c r="K116" i="11" s="1"/>
  <c r="K87" i="11"/>
  <c r="E88" i="11"/>
  <c r="E111" i="11"/>
  <c r="E102" i="11"/>
  <c r="K82" i="11"/>
  <c r="E83" i="11"/>
  <c r="K73" i="11"/>
  <c r="E74" i="11"/>
  <c r="AB211" i="30" l="1"/>
  <c r="K212" i="30"/>
  <c r="E211" i="30"/>
  <c r="I211" i="30" s="1"/>
  <c r="O211" i="30"/>
  <c r="O180" i="29"/>
  <c r="AB180" i="29"/>
  <c r="F180" i="29"/>
  <c r="I180" i="29" s="1"/>
  <c r="K181" i="29"/>
  <c r="U179" i="9"/>
  <c r="K179" i="9"/>
  <c r="O179" i="9" s="1"/>
  <c r="AH179" i="9"/>
  <c r="Q180" i="9"/>
  <c r="W179" i="10"/>
  <c r="AJ179" i="10"/>
  <c r="M179" i="10"/>
  <c r="Q179" i="10" s="1"/>
  <c r="S180" i="10"/>
  <c r="K111" i="11"/>
  <c r="K102" i="11"/>
  <c r="J1040" i="11"/>
  <c r="E1041" i="11"/>
  <c r="P1041" i="11"/>
  <c r="D1041" i="11"/>
  <c r="L1042" i="11"/>
  <c r="K83" i="11"/>
  <c r="K97" i="11"/>
  <c r="E98" i="11"/>
  <c r="L18" i="11"/>
  <c r="AE18" i="11" s="1"/>
  <c r="D17" i="11"/>
  <c r="J17" i="11" s="1"/>
  <c r="E112" i="11"/>
  <c r="E140" i="11"/>
  <c r="E117" i="11"/>
  <c r="K117" i="11" s="1"/>
  <c r="K74" i="11"/>
  <c r="E75" i="11"/>
  <c r="E103" i="11"/>
  <c r="K88" i="11"/>
  <c r="E89" i="11"/>
  <c r="E126" i="11"/>
  <c r="W180" i="10" l="1"/>
  <c r="AJ180" i="10"/>
  <c r="M180" i="10"/>
  <c r="Q180" i="10" s="1"/>
  <c r="S181" i="10"/>
  <c r="U180" i="9"/>
  <c r="K180" i="9"/>
  <c r="O180" i="9" s="1"/>
  <c r="AH180" i="9"/>
  <c r="Q181" i="9"/>
  <c r="O181" i="29"/>
  <c r="AB181" i="29"/>
  <c r="K182" i="29"/>
  <c r="F181" i="29"/>
  <c r="I181" i="29" s="1"/>
  <c r="K213" i="30"/>
  <c r="AB212" i="30"/>
  <c r="O212" i="30"/>
  <c r="E212" i="30"/>
  <c r="I212" i="30" s="1"/>
  <c r="K126" i="11"/>
  <c r="K112" i="11"/>
  <c r="K103" i="11"/>
  <c r="J1041" i="11"/>
  <c r="E1042" i="11"/>
  <c r="P1042" i="11"/>
  <c r="L1043" i="11"/>
  <c r="D1042" i="11"/>
  <c r="E113" i="11"/>
  <c r="K89" i="11"/>
  <c r="E90" i="11"/>
  <c r="K75" i="11"/>
  <c r="E141" i="11"/>
  <c r="E132" i="11"/>
  <c r="K98" i="11"/>
  <c r="E99" i="11"/>
  <c r="E127" i="11"/>
  <c r="E104" i="11"/>
  <c r="E118" i="11"/>
  <c r="L20" i="11"/>
  <c r="D18" i="11"/>
  <c r="J18" i="11" s="1"/>
  <c r="E213" i="30" l="1"/>
  <c r="I213" i="30" s="1"/>
  <c r="AB213" i="30"/>
  <c r="O213" i="30"/>
  <c r="O182" i="29"/>
  <c r="AB182" i="29"/>
  <c r="F182" i="29"/>
  <c r="I182" i="29" s="1"/>
  <c r="K183" i="29"/>
  <c r="U181" i="9"/>
  <c r="K181" i="9"/>
  <c r="O181" i="9" s="1"/>
  <c r="Q182" i="9"/>
  <c r="AH181" i="9"/>
  <c r="W181" i="10"/>
  <c r="AJ181" i="10"/>
  <c r="M181" i="10"/>
  <c r="Q181" i="10" s="1"/>
  <c r="S182" i="10"/>
  <c r="K104" i="11"/>
  <c r="K118" i="11"/>
  <c r="K127" i="11"/>
  <c r="K113" i="11"/>
  <c r="J1042" i="11"/>
  <c r="P1043" i="11"/>
  <c r="L1044" i="11"/>
  <c r="D1043" i="11"/>
  <c r="E1043" i="11"/>
  <c r="AE20" i="11"/>
  <c r="P20" i="11"/>
  <c r="D20" i="11"/>
  <c r="J20" i="11" s="1"/>
  <c r="L21" i="11"/>
  <c r="K99" i="11"/>
  <c r="K90" i="11"/>
  <c r="E91" i="11"/>
  <c r="E119" i="11"/>
  <c r="E128" i="11"/>
  <c r="E156" i="11"/>
  <c r="E133" i="11"/>
  <c r="E142" i="11"/>
  <c r="E114" i="11"/>
  <c r="E105" i="11"/>
  <c r="W182" i="10" l="1"/>
  <c r="AJ182" i="10"/>
  <c r="M182" i="10"/>
  <c r="Q182" i="10" s="1"/>
  <c r="S183" i="10"/>
  <c r="O183" i="29"/>
  <c r="AB183" i="29"/>
  <c r="K184" i="29"/>
  <c r="F183" i="29"/>
  <c r="I183" i="29" s="1"/>
  <c r="U182" i="9"/>
  <c r="K182" i="9"/>
  <c r="O182" i="9" s="1"/>
  <c r="AH182" i="9"/>
  <c r="Q183" i="9"/>
  <c r="J1043" i="11"/>
  <c r="K105" i="11"/>
  <c r="K119" i="11"/>
  <c r="K114" i="11"/>
  <c r="K128" i="11"/>
  <c r="E1044" i="11"/>
  <c r="P1044" i="11"/>
  <c r="L1045" i="11"/>
  <c r="D1044" i="11"/>
  <c r="AE21" i="11"/>
  <c r="P21" i="11"/>
  <c r="E129" i="11"/>
  <c r="E106" i="11"/>
  <c r="E143" i="11"/>
  <c r="E134" i="11"/>
  <c r="E157" i="11"/>
  <c r="E148" i="11"/>
  <c r="E120" i="11"/>
  <c r="D21" i="11"/>
  <c r="J21" i="11" s="1"/>
  <c r="L22" i="11"/>
  <c r="E115" i="11"/>
  <c r="K91" i="11"/>
  <c r="O184" i="29" l="1"/>
  <c r="AB184" i="29"/>
  <c r="F184" i="29"/>
  <c r="I184" i="29" s="1"/>
  <c r="K185" i="29"/>
  <c r="U183" i="9"/>
  <c r="K183" i="9"/>
  <c r="O183" i="9" s="1"/>
  <c r="AH183" i="9"/>
  <c r="Q184" i="9"/>
  <c r="W183" i="10"/>
  <c r="AJ183" i="10"/>
  <c r="M183" i="10"/>
  <c r="Q183" i="10" s="1"/>
  <c r="S184" i="10"/>
  <c r="K115" i="11"/>
  <c r="K106" i="11"/>
  <c r="K120" i="11"/>
  <c r="K129" i="11"/>
  <c r="J1044" i="11"/>
  <c r="P1045" i="11"/>
  <c r="D1045" i="11"/>
  <c r="L1046" i="11"/>
  <c r="E1045" i="11"/>
  <c r="J1045" i="11" s="1"/>
  <c r="AE22" i="11"/>
  <c r="P22" i="11"/>
  <c r="E158" i="11"/>
  <c r="E135" i="11"/>
  <c r="E144" i="11"/>
  <c r="E107" i="11"/>
  <c r="D22" i="11"/>
  <c r="J22" i="11" s="1"/>
  <c r="L23" i="11"/>
  <c r="E172" i="11"/>
  <c r="E149" i="11"/>
  <c r="E130" i="11"/>
  <c r="E121" i="11"/>
  <c r="W184" i="10" l="1"/>
  <c r="N191" i="10"/>
  <c r="N184" i="10"/>
  <c r="AJ184" i="10"/>
  <c r="M184" i="10"/>
  <c r="S185" i="10"/>
  <c r="U184" i="9"/>
  <c r="L184" i="9"/>
  <c r="L191" i="9"/>
  <c r="K184" i="9"/>
  <c r="Q185" i="9"/>
  <c r="AH184" i="9"/>
  <c r="O185" i="29"/>
  <c r="AB185" i="29"/>
  <c r="K186" i="29"/>
  <c r="F185" i="29"/>
  <c r="I185" i="29" s="1"/>
  <c r="K121" i="11"/>
  <c r="K107" i="11"/>
  <c r="K130" i="11"/>
  <c r="E1046" i="11"/>
  <c r="P1046" i="11"/>
  <c r="D1046" i="11"/>
  <c r="L1047" i="11"/>
  <c r="AE23" i="11"/>
  <c r="P23" i="11"/>
  <c r="E131" i="11"/>
  <c r="E145" i="11"/>
  <c r="E136" i="11"/>
  <c r="E159" i="11"/>
  <c r="E122" i="11"/>
  <c r="E150" i="11"/>
  <c r="E173" i="11"/>
  <c r="E164" i="11"/>
  <c r="L24" i="11"/>
  <c r="D23" i="11"/>
  <c r="J23" i="11" s="1"/>
  <c r="O186" i="29" l="1"/>
  <c r="AB186" i="29"/>
  <c r="K187" i="29"/>
  <c r="F186" i="29"/>
  <c r="I186" i="29" s="1"/>
  <c r="U185" i="9"/>
  <c r="K185" i="9"/>
  <c r="Q186" i="9"/>
  <c r="AH185" i="9"/>
  <c r="L192" i="9"/>
  <c r="P191" i="9"/>
  <c r="N185" i="10"/>
  <c r="R184" i="10"/>
  <c r="Q184" i="10"/>
  <c r="L185" i="9"/>
  <c r="P184" i="9"/>
  <c r="O184" i="9"/>
  <c r="W185" i="10"/>
  <c r="AJ185" i="10"/>
  <c r="S186" i="10"/>
  <c r="M185" i="10"/>
  <c r="N192" i="10"/>
  <c r="R191" i="10"/>
  <c r="K122" i="11"/>
  <c r="J1046" i="11"/>
  <c r="D1047" i="11"/>
  <c r="L1048" i="11"/>
  <c r="P1047" i="11"/>
  <c r="E1047" i="11"/>
  <c r="AE24" i="11"/>
  <c r="P24" i="11"/>
  <c r="L25" i="11"/>
  <c r="D24" i="11"/>
  <c r="J24" i="11" s="1"/>
  <c r="E151" i="11"/>
  <c r="E123" i="11"/>
  <c r="E188" i="11"/>
  <c r="E165" i="11"/>
  <c r="E174" i="11"/>
  <c r="E160" i="11"/>
  <c r="E137" i="11"/>
  <c r="E146" i="11"/>
  <c r="L186" i="9" l="1"/>
  <c r="P185" i="9"/>
  <c r="O185" i="9"/>
  <c r="L193" i="9"/>
  <c r="P192" i="9"/>
  <c r="U186" i="9"/>
  <c r="K186" i="9"/>
  <c r="Q187" i="9"/>
  <c r="AH186" i="9"/>
  <c r="O187" i="29"/>
  <c r="AB187" i="29"/>
  <c r="F187" i="29"/>
  <c r="I187" i="29" s="1"/>
  <c r="K188" i="29"/>
  <c r="N193" i="10"/>
  <c r="R192" i="10"/>
  <c r="W186" i="10"/>
  <c r="AJ186" i="10"/>
  <c r="M186" i="10"/>
  <c r="S187" i="10"/>
  <c r="N186" i="10"/>
  <c r="R185" i="10"/>
  <c r="Q185" i="10"/>
  <c r="K123" i="11"/>
  <c r="J1047" i="11"/>
  <c r="L1049" i="11"/>
  <c r="E1048" i="11"/>
  <c r="P1048" i="11"/>
  <c r="D1048" i="11"/>
  <c r="AE25" i="11"/>
  <c r="P25" i="11"/>
  <c r="E147" i="11"/>
  <c r="E138" i="11"/>
  <c r="E161" i="11"/>
  <c r="E175" i="11"/>
  <c r="E166" i="11"/>
  <c r="E189" i="11"/>
  <c r="E180" i="11"/>
  <c r="E152" i="11"/>
  <c r="L26" i="11"/>
  <c r="D25" i="11"/>
  <c r="J25" i="11" s="1"/>
  <c r="W187" i="10" l="1"/>
  <c r="AJ187" i="10"/>
  <c r="S188" i="10"/>
  <c r="M187" i="10"/>
  <c r="N194" i="10"/>
  <c r="R193" i="10"/>
  <c r="U187" i="9"/>
  <c r="K187" i="9"/>
  <c r="AH187" i="9"/>
  <c r="Q188" i="9"/>
  <c r="L187" i="9"/>
  <c r="O186" i="9"/>
  <c r="P186" i="9"/>
  <c r="N187" i="10"/>
  <c r="Q186" i="10"/>
  <c r="R186" i="10"/>
  <c r="O188" i="29"/>
  <c r="AB188" i="29"/>
  <c r="K189" i="29"/>
  <c r="F188" i="29"/>
  <c r="I188" i="29" s="1"/>
  <c r="L194" i="9"/>
  <c r="P193" i="9"/>
  <c r="E162" i="11"/>
  <c r="E163" i="11" s="1"/>
  <c r="E1049" i="11"/>
  <c r="J1048" i="11"/>
  <c r="P1049" i="11"/>
  <c r="D1049" i="11"/>
  <c r="L1050" i="11"/>
  <c r="AE26" i="11"/>
  <c r="P26" i="11"/>
  <c r="E190" i="11"/>
  <c r="E167" i="11"/>
  <c r="E176" i="11"/>
  <c r="E139" i="11"/>
  <c r="D26" i="11"/>
  <c r="J26" i="11" s="1"/>
  <c r="L27" i="11"/>
  <c r="E153" i="11"/>
  <c r="E204" i="11"/>
  <c r="E181" i="11"/>
  <c r="N188" i="10" l="1"/>
  <c r="Q187" i="10"/>
  <c r="R187" i="10"/>
  <c r="U188" i="9"/>
  <c r="K188" i="9"/>
  <c r="AH188" i="9"/>
  <c r="Q189" i="9"/>
  <c r="N195" i="10"/>
  <c r="R194" i="10"/>
  <c r="W188" i="10"/>
  <c r="AJ188" i="10"/>
  <c r="M188" i="10"/>
  <c r="S189" i="10"/>
  <c r="L195" i="9"/>
  <c r="P194" i="9"/>
  <c r="O189" i="29"/>
  <c r="AB189" i="29"/>
  <c r="F189" i="29"/>
  <c r="I189" i="29" s="1"/>
  <c r="K190" i="29"/>
  <c r="L188" i="9"/>
  <c r="O187" i="9"/>
  <c r="P187" i="9"/>
  <c r="E1050" i="11"/>
  <c r="J1049" i="11"/>
  <c r="P1050" i="11"/>
  <c r="L1051" i="11"/>
  <c r="D1050" i="11"/>
  <c r="AE27" i="11"/>
  <c r="P27" i="11"/>
  <c r="E205" i="11"/>
  <c r="E196" i="11"/>
  <c r="E154" i="11"/>
  <c r="L28" i="11"/>
  <c r="D27" i="11"/>
  <c r="J27" i="11" s="1"/>
  <c r="E182" i="11"/>
  <c r="E177" i="11"/>
  <c r="E168" i="11"/>
  <c r="E191" i="11"/>
  <c r="O190" i="29" l="1"/>
  <c r="AB190" i="29"/>
  <c r="K191" i="29"/>
  <c r="F190" i="29"/>
  <c r="I190" i="29" s="1"/>
  <c r="L196" i="9"/>
  <c r="P195" i="9"/>
  <c r="U189" i="9"/>
  <c r="K189" i="9"/>
  <c r="Q190" i="9"/>
  <c r="AH189" i="9"/>
  <c r="N189" i="10"/>
  <c r="Q188" i="10"/>
  <c r="R188" i="10"/>
  <c r="L189" i="9"/>
  <c r="O188" i="9"/>
  <c r="P188" i="9"/>
  <c r="W189" i="10"/>
  <c r="AJ189" i="10"/>
  <c r="S190" i="10"/>
  <c r="M189" i="10"/>
  <c r="N196" i="10"/>
  <c r="R195" i="10"/>
  <c r="J1050" i="11"/>
  <c r="E1051" i="11"/>
  <c r="P1051" i="11"/>
  <c r="L1052" i="11"/>
  <c r="D1051" i="11"/>
  <c r="AE28" i="11"/>
  <c r="P28" i="11"/>
  <c r="L29" i="11"/>
  <c r="D28" i="11"/>
  <c r="J28" i="11" s="1"/>
  <c r="E155" i="11"/>
  <c r="E197" i="11"/>
  <c r="E198" i="11" s="1"/>
  <c r="E220" i="11"/>
  <c r="E192" i="11"/>
  <c r="E169" i="11"/>
  <c r="E178" i="11"/>
  <c r="E183" i="11"/>
  <c r="E206" i="11"/>
  <c r="E207" i="11" s="1"/>
  <c r="L190" i="9" l="1"/>
  <c r="P189" i="9"/>
  <c r="O189" i="9"/>
  <c r="L197" i="9"/>
  <c r="P196" i="9"/>
  <c r="O191" i="29"/>
  <c r="AB191" i="29"/>
  <c r="F191" i="29"/>
  <c r="I191" i="29" s="1"/>
  <c r="K192" i="29"/>
  <c r="N197" i="10"/>
  <c r="R196" i="10"/>
  <c r="W190" i="10"/>
  <c r="AJ190" i="10"/>
  <c r="S191" i="10"/>
  <c r="M190" i="10"/>
  <c r="N190" i="10"/>
  <c r="R189" i="10"/>
  <c r="Q189" i="10"/>
  <c r="U190" i="9"/>
  <c r="K190" i="9"/>
  <c r="Q191" i="9"/>
  <c r="AH190" i="9"/>
  <c r="E1052" i="11"/>
  <c r="J1051" i="11"/>
  <c r="E199" i="11"/>
  <c r="P1052" i="11"/>
  <c r="D1052" i="11"/>
  <c r="L1053" i="11"/>
  <c r="AE29" i="11"/>
  <c r="P29" i="11"/>
  <c r="E208" i="11"/>
  <c r="E209" i="11" s="1"/>
  <c r="E184" i="11"/>
  <c r="E179" i="11"/>
  <c r="E170" i="11"/>
  <c r="E193" i="11"/>
  <c r="E221" i="11"/>
  <c r="E212" i="11"/>
  <c r="L30" i="11"/>
  <c r="D29" i="11"/>
  <c r="J29" i="11" s="1"/>
  <c r="U191" i="9" l="1"/>
  <c r="K191" i="9"/>
  <c r="O191" i="9" s="1"/>
  <c r="Q192" i="9"/>
  <c r="AH191" i="9"/>
  <c r="N198" i="10"/>
  <c r="R197" i="10"/>
  <c r="P190" i="9"/>
  <c r="O190" i="9"/>
  <c r="R190" i="10"/>
  <c r="Q190" i="10"/>
  <c r="W191" i="10"/>
  <c r="AJ191" i="10"/>
  <c r="M191" i="10"/>
  <c r="Q191" i="10" s="1"/>
  <c r="S192" i="10"/>
  <c r="O192" i="29"/>
  <c r="AB192" i="29"/>
  <c r="F192" i="29"/>
  <c r="I192" i="29" s="1"/>
  <c r="K193" i="29"/>
  <c r="L198" i="9"/>
  <c r="P197" i="9"/>
  <c r="E200" i="11"/>
  <c r="E201" i="11" s="1"/>
  <c r="E202" i="11" s="1"/>
  <c r="E203" i="11" s="1"/>
  <c r="E1053" i="11"/>
  <c r="J1052" i="11"/>
  <c r="P1053" i="11"/>
  <c r="L1054" i="11"/>
  <c r="D1053" i="11"/>
  <c r="AE30" i="11"/>
  <c r="P30" i="11"/>
  <c r="D30" i="11"/>
  <c r="J30" i="11" s="1"/>
  <c r="L31" i="11"/>
  <c r="E236" i="11"/>
  <c r="E213" i="11"/>
  <c r="E194" i="11"/>
  <c r="E171" i="11"/>
  <c r="E222" i="11"/>
  <c r="E223" i="11" s="1"/>
  <c r="E185" i="11"/>
  <c r="E210" i="11"/>
  <c r="E211" i="11" s="1"/>
  <c r="O193" i="29" l="1"/>
  <c r="AB193" i="29"/>
  <c r="K194" i="29"/>
  <c r="F193" i="29"/>
  <c r="I193" i="29" s="1"/>
  <c r="W192" i="10"/>
  <c r="AJ192" i="10"/>
  <c r="S193" i="10"/>
  <c r="M192" i="10"/>
  <c r="Q192" i="10" s="1"/>
  <c r="R198" i="10"/>
  <c r="U192" i="9"/>
  <c r="K192" i="9"/>
  <c r="O192" i="9" s="1"/>
  <c r="Q193" i="9"/>
  <c r="AH192" i="9"/>
  <c r="P198" i="9"/>
  <c r="J1053" i="11"/>
  <c r="E1054" i="11"/>
  <c r="P1054" i="11"/>
  <c r="L1055" i="11"/>
  <c r="D1054" i="11"/>
  <c r="AE31" i="11"/>
  <c r="P31" i="11"/>
  <c r="E237" i="11"/>
  <c r="E238" i="11" s="1"/>
  <c r="E239" i="11" s="1"/>
  <c r="E240" i="11" s="1"/>
  <c r="E241" i="11" s="1"/>
  <c r="E242" i="11" s="1"/>
  <c r="E243" i="11" s="1"/>
  <c r="E228" i="11"/>
  <c r="E186" i="11"/>
  <c r="E224" i="11"/>
  <c r="E225" i="11" s="1"/>
  <c r="E195" i="11"/>
  <c r="E214" i="11"/>
  <c r="E215" i="11" s="1"/>
  <c r="D31" i="11"/>
  <c r="J31" i="11" s="1"/>
  <c r="L32" i="11"/>
  <c r="U193" i="9" l="1"/>
  <c r="K193" i="9"/>
  <c r="O193" i="9" s="1"/>
  <c r="AH193" i="9"/>
  <c r="Q194" i="9"/>
  <c r="W193" i="10"/>
  <c r="AJ193" i="10"/>
  <c r="S194" i="10"/>
  <c r="M193" i="10"/>
  <c r="Q193" i="10" s="1"/>
  <c r="O194" i="29"/>
  <c r="AB194" i="29"/>
  <c r="F194" i="29"/>
  <c r="I194" i="29" s="1"/>
  <c r="K195" i="29"/>
  <c r="E1055" i="11"/>
  <c r="J1054" i="11"/>
  <c r="P1055" i="11"/>
  <c r="L1056" i="11"/>
  <c r="D1055" i="11"/>
  <c r="AE32" i="11"/>
  <c r="P32" i="11"/>
  <c r="E226" i="11"/>
  <c r="E227" i="11" s="1"/>
  <c r="E187" i="11"/>
  <c r="E252" i="11"/>
  <c r="E229" i="11"/>
  <c r="E230" i="11" s="1"/>
  <c r="D32" i="11"/>
  <c r="J32" i="11" s="1"/>
  <c r="L33" i="11"/>
  <c r="E216" i="11"/>
  <c r="E217" i="11" s="1"/>
  <c r="W194" i="10" l="1"/>
  <c r="AJ194" i="10"/>
  <c r="S195" i="10"/>
  <c r="M194" i="10"/>
  <c r="Q194" i="10" s="1"/>
  <c r="O195" i="29"/>
  <c r="AB195" i="29"/>
  <c r="K196" i="29"/>
  <c r="F195" i="29"/>
  <c r="I195" i="29" s="1"/>
  <c r="U194" i="9"/>
  <c r="K194" i="9"/>
  <c r="O194" i="9" s="1"/>
  <c r="Q195" i="9"/>
  <c r="AH194" i="9"/>
  <c r="J1055" i="11"/>
  <c r="E1056" i="11"/>
  <c r="P1056" i="11"/>
  <c r="D1056" i="11"/>
  <c r="L1057" i="11"/>
  <c r="AE33" i="11"/>
  <c r="P33" i="11"/>
  <c r="E218" i="11"/>
  <c r="E219" i="11" s="1"/>
  <c r="E231" i="11"/>
  <c r="E232" i="11" s="1"/>
  <c r="E233" i="11" s="1"/>
  <c r="E234" i="11" s="1"/>
  <c r="L34" i="11"/>
  <c r="D33" i="11"/>
  <c r="J33" i="11" s="1"/>
  <c r="E244" i="11"/>
  <c r="E253" i="11"/>
  <c r="E254" i="11" s="1"/>
  <c r="E255" i="11" s="1"/>
  <c r="E256" i="11" s="1"/>
  <c r="E257" i="11" s="1"/>
  <c r="E258" i="11" s="1"/>
  <c r="E259" i="11" s="1"/>
  <c r="U195" i="9" l="1"/>
  <c r="K195" i="9"/>
  <c r="O195" i="9" s="1"/>
  <c r="Q196" i="9"/>
  <c r="AH195" i="9"/>
  <c r="O196" i="29"/>
  <c r="AB196" i="29"/>
  <c r="F196" i="29"/>
  <c r="I196" i="29" s="1"/>
  <c r="K197" i="29"/>
  <c r="W195" i="10"/>
  <c r="AJ195" i="10"/>
  <c r="M195" i="10"/>
  <c r="Q195" i="10" s="1"/>
  <c r="S196" i="10"/>
  <c r="E1057" i="11"/>
  <c r="J1056" i="11"/>
  <c r="P1057" i="11"/>
  <c r="D1057" i="11"/>
  <c r="L1058" i="11"/>
  <c r="AE34" i="11"/>
  <c r="P34" i="11"/>
  <c r="L36" i="11"/>
  <c r="L35" i="11"/>
  <c r="D34" i="11"/>
  <c r="J34" i="11" s="1"/>
  <c r="E235" i="11"/>
  <c r="E268" i="11"/>
  <c r="E245" i="11"/>
  <c r="E246" i="11" s="1"/>
  <c r="E247" i="11" s="1"/>
  <c r="E248" i="11" s="1"/>
  <c r="E249" i="11" s="1"/>
  <c r="E250" i="11" s="1"/>
  <c r="E251" i="11" s="1"/>
  <c r="U196" i="9" l="1"/>
  <c r="K196" i="9"/>
  <c r="O196" i="9" s="1"/>
  <c r="Q197" i="9"/>
  <c r="AH196" i="9"/>
  <c r="W196" i="10"/>
  <c r="AJ196" i="10"/>
  <c r="S197" i="10"/>
  <c r="M196" i="10"/>
  <c r="Q196" i="10" s="1"/>
  <c r="O197" i="29"/>
  <c r="AB197" i="29"/>
  <c r="K198" i="29"/>
  <c r="F197" i="29"/>
  <c r="I197" i="29" s="1"/>
  <c r="J1057" i="11"/>
  <c r="E1058" i="11"/>
  <c r="P1058" i="11"/>
  <c r="D1058" i="11"/>
  <c r="L1059" i="11"/>
  <c r="AE35" i="11"/>
  <c r="P35" i="11"/>
  <c r="AE36" i="11"/>
  <c r="P36" i="11"/>
  <c r="E269" i="11"/>
  <c r="E260" i="11"/>
  <c r="D36" i="11"/>
  <c r="J36" i="11" s="1"/>
  <c r="L37" i="11"/>
  <c r="D35" i="11"/>
  <c r="J35" i="11" s="1"/>
  <c r="F198" i="29" l="1"/>
  <c r="I198" i="29" s="1"/>
  <c r="O198" i="29"/>
  <c r="AB198" i="29"/>
  <c r="W197" i="10"/>
  <c r="AJ197" i="10"/>
  <c r="S198" i="10"/>
  <c r="M197" i="10"/>
  <c r="Q197" i="10" s="1"/>
  <c r="U197" i="9"/>
  <c r="K197" i="9"/>
  <c r="O197" i="9" s="1"/>
  <c r="AH197" i="9"/>
  <c r="Q198" i="9"/>
  <c r="E1059" i="11"/>
  <c r="J1058" i="11"/>
  <c r="P1059" i="11"/>
  <c r="D1059" i="11"/>
  <c r="L1060" i="11"/>
  <c r="AE37" i="11"/>
  <c r="P37" i="11"/>
  <c r="E284" i="11"/>
  <c r="E261" i="11"/>
  <c r="E270" i="11"/>
  <c r="L38" i="11"/>
  <c r="D37" i="11"/>
  <c r="J37" i="11" s="1"/>
  <c r="U198" i="9" l="1"/>
  <c r="K198" i="9"/>
  <c r="O198" i="9" s="1"/>
  <c r="Q199" i="9"/>
  <c r="AH198" i="9"/>
  <c r="M198" i="10"/>
  <c r="Q198" i="10" s="1"/>
  <c r="W198" i="10"/>
  <c r="AJ198" i="10"/>
  <c r="S199" i="10"/>
  <c r="J1059" i="11"/>
  <c r="E1060" i="11"/>
  <c r="P1060" i="11"/>
  <c r="D1060" i="11"/>
  <c r="L1061" i="11"/>
  <c r="AE38" i="11"/>
  <c r="P38" i="11"/>
  <c r="L39" i="11"/>
  <c r="D38" i="11"/>
  <c r="J38" i="11" s="1"/>
  <c r="E271" i="11"/>
  <c r="E262" i="11"/>
  <c r="E276" i="11"/>
  <c r="E285" i="11"/>
  <c r="U199" i="9" l="1"/>
  <c r="L206" i="9"/>
  <c r="L199" i="9"/>
  <c r="K199" i="9"/>
  <c r="Q200" i="9"/>
  <c r="AH199" i="9"/>
  <c r="W199" i="10"/>
  <c r="N199" i="10"/>
  <c r="AJ199" i="10"/>
  <c r="M199" i="10"/>
  <c r="N206" i="10"/>
  <c r="S200" i="10"/>
  <c r="E1061" i="11"/>
  <c r="J1060" i="11"/>
  <c r="P1061" i="11"/>
  <c r="D1061" i="11"/>
  <c r="L1062" i="11"/>
  <c r="AE39" i="11"/>
  <c r="P39" i="11"/>
  <c r="E300" i="11"/>
  <c r="E277" i="11"/>
  <c r="E263" i="11"/>
  <c r="E272" i="11"/>
  <c r="E286" i="11"/>
  <c r="L40" i="11"/>
  <c r="D39" i="11"/>
  <c r="J39" i="11" s="1"/>
  <c r="N207" i="10" l="1"/>
  <c r="R206" i="10"/>
  <c r="U200" i="9"/>
  <c r="K200" i="9"/>
  <c r="AH200" i="9"/>
  <c r="Q201" i="9"/>
  <c r="L200" i="9"/>
  <c r="P199" i="9"/>
  <c r="O199" i="9"/>
  <c r="S201" i="10"/>
  <c r="W200" i="10"/>
  <c r="M200" i="10"/>
  <c r="AJ200" i="10"/>
  <c r="N200" i="10"/>
  <c r="Q199" i="10"/>
  <c r="R199" i="10"/>
  <c r="L207" i="9"/>
  <c r="P206" i="9"/>
  <c r="J1061" i="11"/>
  <c r="E1062" i="11"/>
  <c r="P1062" i="11"/>
  <c r="L1063" i="11"/>
  <c r="D1062" i="11"/>
  <c r="AE40" i="11"/>
  <c r="P40" i="11"/>
  <c r="D40" i="11"/>
  <c r="J40" i="11" s="1"/>
  <c r="L41" i="11"/>
  <c r="E287" i="11"/>
  <c r="E273" i="11"/>
  <c r="E264" i="11"/>
  <c r="E278" i="11"/>
  <c r="E301" i="11"/>
  <c r="E292" i="11"/>
  <c r="N201" i="10" l="1"/>
  <c r="Q200" i="10"/>
  <c r="R200" i="10"/>
  <c r="W201" i="10"/>
  <c r="AJ201" i="10"/>
  <c r="M201" i="10"/>
  <c r="S202" i="10"/>
  <c r="U201" i="9"/>
  <c r="K201" i="9"/>
  <c r="AH201" i="9"/>
  <c r="Q202" i="9"/>
  <c r="N208" i="10"/>
  <c r="R207" i="10"/>
  <c r="L208" i="9"/>
  <c r="P207" i="9"/>
  <c r="L201" i="9"/>
  <c r="P200" i="9"/>
  <c r="O200" i="9"/>
  <c r="E1063" i="11"/>
  <c r="J1062" i="11"/>
  <c r="D1063" i="11"/>
  <c r="P1063" i="11"/>
  <c r="L1064" i="11"/>
  <c r="AE41" i="11"/>
  <c r="P41" i="11"/>
  <c r="E316" i="11"/>
  <c r="E293" i="11"/>
  <c r="E302" i="11"/>
  <c r="E279" i="11"/>
  <c r="E265" i="11"/>
  <c r="E274" i="11"/>
  <c r="E288" i="11"/>
  <c r="D41" i="11"/>
  <c r="J41" i="11" s="1"/>
  <c r="L42" i="11"/>
  <c r="L209" i="9" l="1"/>
  <c r="P208" i="9"/>
  <c r="U202" i="9"/>
  <c r="K202" i="9"/>
  <c r="AH202" i="9"/>
  <c r="Q203" i="9"/>
  <c r="W202" i="10"/>
  <c r="AJ202" i="10"/>
  <c r="M202" i="10"/>
  <c r="S203" i="10"/>
  <c r="N202" i="10"/>
  <c r="Q201" i="10"/>
  <c r="R201" i="10"/>
  <c r="L202" i="9"/>
  <c r="P201" i="9"/>
  <c r="O201" i="9"/>
  <c r="N209" i="10"/>
  <c r="R208" i="10"/>
  <c r="J1063" i="11"/>
  <c r="L1065" i="11"/>
  <c r="E1064" i="11"/>
  <c r="P1064" i="11"/>
  <c r="D1064" i="11"/>
  <c r="AE42" i="11"/>
  <c r="P42" i="11"/>
  <c r="L43" i="11"/>
  <c r="D42" i="11"/>
  <c r="J42" i="11" s="1"/>
  <c r="E289" i="11"/>
  <c r="E275" i="11"/>
  <c r="E266" i="11"/>
  <c r="E280" i="11"/>
  <c r="E303" i="11"/>
  <c r="E294" i="11"/>
  <c r="E308" i="11"/>
  <c r="E317" i="11"/>
  <c r="L203" i="9" l="1"/>
  <c r="P202" i="9"/>
  <c r="O202" i="9"/>
  <c r="W203" i="10"/>
  <c r="AJ203" i="10"/>
  <c r="S204" i="10"/>
  <c r="M203" i="10"/>
  <c r="U203" i="9"/>
  <c r="K203" i="9"/>
  <c r="AH203" i="9"/>
  <c r="Q204" i="9"/>
  <c r="L210" i="9"/>
  <c r="P209" i="9"/>
  <c r="N210" i="10"/>
  <c r="R209" i="10"/>
  <c r="N203" i="10"/>
  <c r="Q202" i="10"/>
  <c r="R202" i="10"/>
  <c r="J1064" i="11"/>
  <c r="E1065" i="11"/>
  <c r="P1065" i="11"/>
  <c r="L1066" i="11"/>
  <c r="D1065" i="11"/>
  <c r="E318" i="11"/>
  <c r="AE43" i="11"/>
  <c r="P43" i="11"/>
  <c r="E295" i="11"/>
  <c r="E304" i="11"/>
  <c r="E281" i="11"/>
  <c r="E267" i="11"/>
  <c r="E290" i="11"/>
  <c r="L44" i="11"/>
  <c r="D43" i="11"/>
  <c r="J43" i="11" s="1"/>
  <c r="E333" i="11"/>
  <c r="E309" i="11"/>
  <c r="N211" i="10" l="1"/>
  <c r="R210" i="10"/>
  <c r="U204" i="9"/>
  <c r="K204" i="9"/>
  <c r="AH204" i="9"/>
  <c r="Q205" i="9"/>
  <c r="L204" i="9"/>
  <c r="O203" i="9"/>
  <c r="P203" i="9"/>
  <c r="N204" i="10"/>
  <c r="R203" i="10"/>
  <c r="Q203" i="10"/>
  <c r="L211" i="9"/>
  <c r="P210" i="9"/>
  <c r="W204" i="10"/>
  <c r="AJ204" i="10"/>
  <c r="S205" i="10"/>
  <c r="M204" i="10"/>
  <c r="E1066" i="11"/>
  <c r="E1067" i="11" s="1"/>
  <c r="J1065" i="11"/>
  <c r="P1066" i="11"/>
  <c r="L1067" i="11"/>
  <c r="D1066" i="11"/>
  <c r="E319" i="11"/>
  <c r="AE44" i="11"/>
  <c r="P44" i="11"/>
  <c r="E310" i="11"/>
  <c r="L45" i="11"/>
  <c r="D44" i="11"/>
  <c r="J44" i="11" s="1"/>
  <c r="E334" i="11"/>
  <c r="E325" i="11"/>
  <c r="E291" i="11"/>
  <c r="E282" i="11"/>
  <c r="E305" i="11"/>
  <c r="E296" i="11"/>
  <c r="N205" i="10" l="1"/>
  <c r="R204" i="10"/>
  <c r="Q204" i="10"/>
  <c r="U205" i="9"/>
  <c r="K205" i="9"/>
  <c r="AH205" i="9"/>
  <c r="Q206" i="9"/>
  <c r="N212" i="10"/>
  <c r="R211" i="10"/>
  <c r="W205" i="10"/>
  <c r="AJ205" i="10"/>
  <c r="S206" i="10"/>
  <c r="M205" i="10"/>
  <c r="L212" i="9"/>
  <c r="P211" i="9"/>
  <c r="L205" i="9"/>
  <c r="P204" i="9"/>
  <c r="O204" i="9"/>
  <c r="E1068" i="11"/>
  <c r="J1066" i="11"/>
  <c r="P1067" i="11"/>
  <c r="D1067" i="11"/>
  <c r="J1067" i="11" s="1"/>
  <c r="L1068" i="11"/>
  <c r="E320" i="11"/>
  <c r="AE45" i="11"/>
  <c r="P45" i="11"/>
  <c r="E335" i="11"/>
  <c r="L46" i="11"/>
  <c r="D45" i="11"/>
  <c r="J45" i="11" s="1"/>
  <c r="E297" i="11"/>
  <c r="E306" i="11"/>
  <c r="E283" i="11"/>
  <c r="E349" i="11"/>
  <c r="E326" i="11"/>
  <c r="E311" i="11"/>
  <c r="L213" i="9" l="1"/>
  <c r="P212" i="9"/>
  <c r="W206" i="10"/>
  <c r="AJ206" i="10"/>
  <c r="S207" i="10"/>
  <c r="M206" i="10"/>
  <c r="Q206" i="10" s="1"/>
  <c r="U206" i="9"/>
  <c r="K206" i="9"/>
  <c r="O206" i="9" s="1"/>
  <c r="AH206" i="9"/>
  <c r="Q207" i="9"/>
  <c r="Q205" i="10"/>
  <c r="R205" i="10"/>
  <c r="P205" i="9"/>
  <c r="O205" i="9"/>
  <c r="N213" i="10"/>
  <c r="R212" i="10"/>
  <c r="E1069" i="11"/>
  <c r="P1068" i="11"/>
  <c r="L1069" i="11"/>
  <c r="D1068" i="11"/>
  <c r="J1068" i="11" s="1"/>
  <c r="E321" i="11"/>
  <c r="AE46" i="11"/>
  <c r="P46" i="11"/>
  <c r="E298" i="11"/>
  <c r="E312" i="11"/>
  <c r="E327" i="11"/>
  <c r="L47" i="11"/>
  <c r="D46" i="11"/>
  <c r="J46" i="11" s="1"/>
  <c r="E336" i="11"/>
  <c r="E341" i="11"/>
  <c r="E350" i="11"/>
  <c r="E307" i="11"/>
  <c r="U207" i="9" l="1"/>
  <c r="K207" i="9"/>
  <c r="O207" i="9" s="1"/>
  <c r="Q208" i="9"/>
  <c r="AH207" i="9"/>
  <c r="P213" i="9"/>
  <c r="R213" i="10"/>
  <c r="W207" i="10"/>
  <c r="AJ207" i="10"/>
  <c r="M207" i="10"/>
  <c r="Q207" i="10" s="1"/>
  <c r="S208" i="10"/>
  <c r="E1070" i="11"/>
  <c r="P1069" i="11"/>
  <c r="L1070" i="11"/>
  <c r="D1069" i="11"/>
  <c r="J1069" i="11" s="1"/>
  <c r="E322" i="11"/>
  <c r="AE47" i="11"/>
  <c r="P47" i="11"/>
  <c r="E337" i="11"/>
  <c r="E351" i="11"/>
  <c r="L48" i="11"/>
  <c r="D47" i="11"/>
  <c r="J47" i="11" s="1"/>
  <c r="E328" i="11"/>
  <c r="E342" i="11"/>
  <c r="E365" i="11"/>
  <c r="E313" i="11"/>
  <c r="E299" i="11"/>
  <c r="U208" i="9" l="1"/>
  <c r="K208" i="9"/>
  <c r="O208" i="9" s="1"/>
  <c r="Q209" i="9"/>
  <c r="AH208" i="9"/>
  <c r="W208" i="10"/>
  <c r="AJ208" i="10"/>
  <c r="M208" i="10"/>
  <c r="Q208" i="10" s="1"/>
  <c r="S209" i="10"/>
  <c r="E1071" i="11"/>
  <c r="P1070" i="11"/>
  <c r="D1070" i="11"/>
  <c r="J1070" i="11" s="1"/>
  <c r="L1071" i="11"/>
  <c r="E323" i="11"/>
  <c r="AE48" i="11"/>
  <c r="P48" i="11"/>
  <c r="E329" i="11"/>
  <c r="E314" i="11"/>
  <c r="E366" i="11"/>
  <c r="E357" i="11"/>
  <c r="E343" i="11"/>
  <c r="L49" i="11"/>
  <c r="D48" i="11"/>
  <c r="J48" i="11" s="1"/>
  <c r="E352" i="11"/>
  <c r="E338" i="11"/>
  <c r="U209" i="9" l="1"/>
  <c r="K209" i="9"/>
  <c r="O209" i="9" s="1"/>
  <c r="AH209" i="9"/>
  <c r="Q210" i="9"/>
  <c r="W209" i="10"/>
  <c r="AJ209" i="10"/>
  <c r="M209" i="10"/>
  <c r="Q209" i="10" s="1"/>
  <c r="S210" i="10"/>
  <c r="E1072" i="11"/>
  <c r="P1071" i="11"/>
  <c r="L1072" i="11"/>
  <c r="D1071" i="11"/>
  <c r="J1071" i="11" s="1"/>
  <c r="AE49" i="11"/>
  <c r="P49" i="11"/>
  <c r="L50" i="11"/>
  <c r="D49" i="11"/>
  <c r="J49" i="11" s="1"/>
  <c r="E344" i="11"/>
  <c r="E358" i="11"/>
  <c r="E381" i="11"/>
  <c r="E339" i="11"/>
  <c r="E353" i="11"/>
  <c r="E367" i="11"/>
  <c r="E315" i="11"/>
  <c r="E330" i="11"/>
  <c r="W210" i="10" l="1"/>
  <c r="AJ210" i="10"/>
  <c r="M210" i="10"/>
  <c r="Q210" i="10" s="1"/>
  <c r="S211" i="10"/>
  <c r="U210" i="9"/>
  <c r="K210" i="9"/>
  <c r="O210" i="9" s="1"/>
  <c r="Q211" i="9"/>
  <c r="AH210" i="9"/>
  <c r="E1073" i="11"/>
  <c r="P1072" i="11"/>
  <c r="D1072" i="11"/>
  <c r="J1072" i="11" s="1"/>
  <c r="L1073" i="11"/>
  <c r="AE50" i="11"/>
  <c r="P50" i="11"/>
  <c r="E382" i="11"/>
  <c r="E373" i="11"/>
  <c r="E359" i="11"/>
  <c r="E345" i="11"/>
  <c r="E331" i="11"/>
  <c r="E368" i="11"/>
  <c r="E354" i="11"/>
  <c r="E340" i="11"/>
  <c r="L51" i="11"/>
  <c r="D50" i="11"/>
  <c r="J50" i="11" s="1"/>
  <c r="L52" i="11"/>
  <c r="U211" i="9" l="1"/>
  <c r="K211" i="9"/>
  <c r="O211" i="9" s="1"/>
  <c r="AH211" i="9"/>
  <c r="Q212" i="9"/>
  <c r="W211" i="10"/>
  <c r="AJ211" i="10"/>
  <c r="M211" i="10"/>
  <c r="Q211" i="10" s="1"/>
  <c r="S212" i="10"/>
  <c r="E1074" i="11"/>
  <c r="P1073" i="11"/>
  <c r="D1073" i="11"/>
  <c r="J1073" i="11" s="1"/>
  <c r="L1074" i="11"/>
  <c r="AE52" i="11"/>
  <c r="P52" i="11"/>
  <c r="AE51" i="11"/>
  <c r="P51" i="11"/>
  <c r="L53" i="11"/>
  <c r="D52" i="11"/>
  <c r="J52" i="11" s="1"/>
  <c r="E383" i="11"/>
  <c r="D51" i="11"/>
  <c r="J51" i="11" s="1"/>
  <c r="E355" i="11"/>
  <c r="E369" i="11"/>
  <c r="E332" i="11"/>
  <c r="E346" i="11"/>
  <c r="E360" i="11"/>
  <c r="E397" i="11"/>
  <c r="E374" i="11"/>
  <c r="W212" i="10" l="1"/>
  <c r="AJ212" i="10"/>
  <c r="M212" i="10"/>
  <c r="Q212" i="10" s="1"/>
  <c r="S213" i="10"/>
  <c r="U212" i="9"/>
  <c r="K212" i="9"/>
  <c r="O212" i="9" s="1"/>
  <c r="Q213" i="9"/>
  <c r="AH212" i="9"/>
  <c r="E1075" i="11"/>
  <c r="P1074" i="11"/>
  <c r="D1074" i="11"/>
  <c r="J1074" i="11" s="1"/>
  <c r="L1075" i="11"/>
  <c r="AE53" i="11"/>
  <c r="P53" i="11"/>
  <c r="L54" i="11"/>
  <c r="D53" i="11"/>
  <c r="J53" i="11" s="1"/>
  <c r="E375" i="11"/>
  <c r="E389" i="11"/>
  <c r="E398" i="11"/>
  <c r="E361" i="11"/>
  <c r="E347" i="11"/>
  <c r="E370" i="11"/>
  <c r="E356" i="11"/>
  <c r="E384" i="11"/>
  <c r="U213" i="9" l="1"/>
  <c r="Q214" i="9"/>
  <c r="K213" i="9"/>
  <c r="O213" i="9" s="1"/>
  <c r="AH213" i="9"/>
  <c r="M213" i="10"/>
  <c r="Q213" i="10" s="1"/>
  <c r="W213" i="10"/>
  <c r="AJ213" i="10"/>
  <c r="E1076" i="11"/>
  <c r="P1075" i="11"/>
  <c r="D1075" i="11"/>
  <c r="J1075" i="11" s="1"/>
  <c r="L1076" i="11"/>
  <c r="AE54" i="11"/>
  <c r="P54" i="11"/>
  <c r="E371" i="11"/>
  <c r="E399" i="11"/>
  <c r="E413" i="11"/>
  <c r="E390" i="11"/>
  <c r="E385" i="11"/>
  <c r="E348" i="11"/>
  <c r="E362" i="11"/>
  <c r="E376" i="11"/>
  <c r="L55" i="11"/>
  <c r="D54" i="11"/>
  <c r="J54" i="11" s="1"/>
  <c r="U214" i="9" l="1"/>
  <c r="L214" i="9"/>
  <c r="L221" i="9"/>
  <c r="K214" i="9"/>
  <c r="AH214" i="9"/>
  <c r="Q215" i="9"/>
  <c r="E1077" i="11"/>
  <c r="P1076" i="11"/>
  <c r="L1077" i="11"/>
  <c r="D1076" i="11"/>
  <c r="J1076" i="11" s="1"/>
  <c r="AE55" i="11"/>
  <c r="P55" i="11"/>
  <c r="E377" i="11"/>
  <c r="E363" i="11"/>
  <c r="E414" i="11"/>
  <c r="E405" i="11"/>
  <c r="L56" i="11"/>
  <c r="D55" i="11"/>
  <c r="J55" i="11" s="1"/>
  <c r="E386" i="11"/>
  <c r="E391" i="11"/>
  <c r="E400" i="11"/>
  <c r="E372" i="11"/>
  <c r="L222" i="9" l="1"/>
  <c r="P221" i="9"/>
  <c r="Q216" i="9"/>
  <c r="U215" i="9"/>
  <c r="K215" i="9"/>
  <c r="AH215" i="9"/>
  <c r="L215" i="9"/>
  <c r="P214" i="9"/>
  <c r="O214" i="9"/>
  <c r="E1078" i="11"/>
  <c r="P1077" i="11"/>
  <c r="D1077" i="11"/>
  <c r="J1077" i="11" s="1"/>
  <c r="L1078" i="11"/>
  <c r="AE56" i="11"/>
  <c r="P56" i="11"/>
  <c r="L57" i="11"/>
  <c r="D56" i="11"/>
  <c r="J56" i="11" s="1"/>
  <c r="E429" i="11"/>
  <c r="E406" i="11"/>
  <c r="E401" i="11"/>
  <c r="E392" i="11"/>
  <c r="E415" i="11"/>
  <c r="E364" i="11"/>
  <c r="E378" i="11"/>
  <c r="E387" i="11"/>
  <c r="L223" i="9" l="1"/>
  <c r="P222" i="9"/>
  <c r="L216" i="9"/>
  <c r="P215" i="9"/>
  <c r="O215" i="9"/>
  <c r="U216" i="9"/>
  <c r="K216" i="9"/>
  <c r="Q217" i="9"/>
  <c r="AH216" i="9"/>
  <c r="E1079" i="11"/>
  <c r="P1078" i="11"/>
  <c r="D1078" i="11"/>
  <c r="J1078" i="11" s="1"/>
  <c r="L1079" i="11"/>
  <c r="AE57" i="11"/>
  <c r="P57" i="11"/>
  <c r="E393" i="11"/>
  <c r="E379" i="11"/>
  <c r="E416" i="11"/>
  <c r="E402" i="11"/>
  <c r="L58" i="11"/>
  <c r="D57" i="11"/>
  <c r="J57" i="11" s="1"/>
  <c r="E388" i="11"/>
  <c r="E407" i="11"/>
  <c r="E421" i="11"/>
  <c r="E430" i="11"/>
  <c r="U217" i="9" l="1"/>
  <c r="K217" i="9"/>
  <c r="Q218" i="9"/>
  <c r="AH217" i="9"/>
  <c r="L224" i="9"/>
  <c r="P223" i="9"/>
  <c r="L217" i="9"/>
  <c r="O216" i="9"/>
  <c r="P216" i="9"/>
  <c r="D1079" i="11"/>
  <c r="J1079" i="11" s="1"/>
  <c r="L1080" i="11"/>
  <c r="P1079" i="11"/>
  <c r="AE58" i="11"/>
  <c r="P58" i="11"/>
  <c r="E431" i="11"/>
  <c r="E445" i="11"/>
  <c r="E422" i="11"/>
  <c r="E417" i="11"/>
  <c r="E380" i="11"/>
  <c r="E408" i="11"/>
  <c r="L59" i="11"/>
  <c r="D58" i="11"/>
  <c r="J58" i="11" s="1"/>
  <c r="E403" i="11"/>
  <c r="E394" i="11"/>
  <c r="L225" i="9" l="1"/>
  <c r="P224" i="9"/>
  <c r="U218" i="9"/>
  <c r="K218" i="9"/>
  <c r="AH218" i="9"/>
  <c r="Q219" i="9"/>
  <c r="L218" i="9"/>
  <c r="P217" i="9"/>
  <c r="O217" i="9"/>
  <c r="L1081" i="11"/>
  <c r="E1080" i="11"/>
  <c r="P1080" i="11"/>
  <c r="D1080" i="11"/>
  <c r="AE59" i="11"/>
  <c r="P59" i="11"/>
  <c r="E395" i="11"/>
  <c r="E423" i="11"/>
  <c r="E446" i="11"/>
  <c r="E437" i="11"/>
  <c r="E404" i="11"/>
  <c r="L60" i="11"/>
  <c r="D59" i="11"/>
  <c r="J59" i="11" s="1"/>
  <c r="E409" i="11"/>
  <c r="E418" i="11"/>
  <c r="E432" i="11"/>
  <c r="U219" i="9" l="1"/>
  <c r="K219" i="9"/>
  <c r="Q220" i="9"/>
  <c r="AH219" i="9"/>
  <c r="L226" i="9"/>
  <c r="P225" i="9"/>
  <c r="L219" i="9"/>
  <c r="O218" i="9"/>
  <c r="P218" i="9"/>
  <c r="E1081" i="11"/>
  <c r="J1080" i="11"/>
  <c r="P1081" i="11"/>
  <c r="D1081" i="11"/>
  <c r="L1082" i="11"/>
  <c r="AE60" i="11"/>
  <c r="P60" i="11"/>
  <c r="E438" i="11"/>
  <c r="E462" i="11" s="1"/>
  <c r="E433" i="11"/>
  <c r="E419" i="11"/>
  <c r="E410" i="11"/>
  <c r="E447" i="11"/>
  <c r="E424" i="11"/>
  <c r="E396" i="11"/>
  <c r="L61" i="11"/>
  <c r="D60" i="11"/>
  <c r="J60" i="11" s="1"/>
  <c r="L227" i="9" l="1"/>
  <c r="P226" i="9"/>
  <c r="U220" i="9"/>
  <c r="K220" i="9"/>
  <c r="AH220" i="9"/>
  <c r="Q221" i="9"/>
  <c r="L220" i="9"/>
  <c r="P219" i="9"/>
  <c r="O219" i="9"/>
  <c r="E1082" i="11"/>
  <c r="J1081" i="11"/>
  <c r="P1082" i="11"/>
  <c r="L1083" i="11"/>
  <c r="D1082" i="11"/>
  <c r="AE61" i="11"/>
  <c r="P61" i="11"/>
  <c r="E463" i="11"/>
  <c r="E454" i="11"/>
  <c r="L62" i="11"/>
  <c r="D61" i="11"/>
  <c r="J61" i="11" s="1"/>
  <c r="E425" i="11"/>
  <c r="E411" i="11"/>
  <c r="E420" i="11"/>
  <c r="E434" i="11"/>
  <c r="E448" i="11"/>
  <c r="E439" i="11"/>
  <c r="U221" i="9" l="1"/>
  <c r="K221" i="9"/>
  <c r="O221" i="9" s="1"/>
  <c r="AH221" i="9"/>
  <c r="Q222" i="9"/>
  <c r="L228" i="9"/>
  <c r="P227" i="9"/>
  <c r="O220" i="9"/>
  <c r="P220" i="9"/>
  <c r="E1083" i="11"/>
  <c r="J1082" i="11"/>
  <c r="P1083" i="11"/>
  <c r="L1084" i="11"/>
  <c r="D1083" i="11"/>
  <c r="E449" i="11"/>
  <c r="AE62" i="11"/>
  <c r="P62" i="11"/>
  <c r="E464" i="11"/>
  <c r="E478" i="11"/>
  <c r="E455" i="11"/>
  <c r="E426" i="11"/>
  <c r="E440" i="11"/>
  <c r="E435" i="11"/>
  <c r="E412" i="11"/>
  <c r="L63" i="11"/>
  <c r="D62" i="11"/>
  <c r="J62" i="11" s="1"/>
  <c r="P228" i="9" l="1"/>
  <c r="U222" i="9"/>
  <c r="K222" i="9"/>
  <c r="O222" i="9" s="1"/>
  <c r="Q223" i="9"/>
  <c r="AH222" i="9"/>
  <c r="J1083" i="11"/>
  <c r="E1084" i="11"/>
  <c r="P1084" i="11"/>
  <c r="L1085" i="11"/>
  <c r="D1084" i="11"/>
  <c r="E450" i="11"/>
  <c r="AE63" i="11"/>
  <c r="P63" i="11"/>
  <c r="E456" i="11"/>
  <c r="E470" i="11"/>
  <c r="E479" i="11"/>
  <c r="E465" i="11"/>
  <c r="E436" i="11"/>
  <c r="E427" i="11"/>
  <c r="L64" i="11"/>
  <c r="D63" i="11"/>
  <c r="J63" i="11" s="1"/>
  <c r="E441" i="11"/>
  <c r="U223" i="9" l="1"/>
  <c r="K223" i="9"/>
  <c r="O223" i="9" s="1"/>
  <c r="Q224" i="9"/>
  <c r="AH223" i="9"/>
  <c r="E1085" i="11"/>
  <c r="J1084" i="11"/>
  <c r="P1085" i="11"/>
  <c r="D1085" i="11"/>
  <c r="L1086" i="11"/>
  <c r="E451" i="11"/>
  <c r="AE64" i="11"/>
  <c r="P64" i="11"/>
  <c r="E480" i="11"/>
  <c r="E457" i="11"/>
  <c r="E466" i="11"/>
  <c r="E471" i="11"/>
  <c r="E494" i="11"/>
  <c r="L65" i="11"/>
  <c r="D64" i="11"/>
  <c r="J64" i="11" s="1"/>
  <c r="E428" i="11"/>
  <c r="E442" i="11"/>
  <c r="U224" i="9" l="1"/>
  <c r="K224" i="9"/>
  <c r="O224" i="9" s="1"/>
  <c r="AH224" i="9"/>
  <c r="Q225" i="9"/>
  <c r="J1085" i="11"/>
  <c r="E1086" i="11"/>
  <c r="P1086" i="11"/>
  <c r="D1086" i="11"/>
  <c r="L1087" i="11"/>
  <c r="E452" i="11"/>
  <c r="AE65" i="11"/>
  <c r="P65" i="11"/>
  <c r="E495" i="11"/>
  <c r="E486" i="11"/>
  <c r="E472" i="11"/>
  <c r="E467" i="11"/>
  <c r="E458" i="11"/>
  <c r="E481" i="11"/>
  <c r="L66" i="11"/>
  <c r="D65" i="11"/>
  <c r="J65" i="11" s="1"/>
  <c r="E443" i="11"/>
  <c r="U225" i="9" l="1"/>
  <c r="K225" i="9"/>
  <c r="O225" i="9" s="1"/>
  <c r="AH225" i="9"/>
  <c r="Q226" i="9"/>
  <c r="E1087" i="11"/>
  <c r="J1086" i="11"/>
  <c r="P1087" i="11"/>
  <c r="D1087" i="11"/>
  <c r="L1088" i="11"/>
  <c r="AE66" i="11"/>
  <c r="P66" i="11"/>
  <c r="E510" i="11"/>
  <c r="E487" i="11"/>
  <c r="E496" i="11"/>
  <c r="E482" i="11"/>
  <c r="E459" i="11"/>
  <c r="E468" i="11"/>
  <c r="E473" i="11"/>
  <c r="E444" i="11"/>
  <c r="L67" i="11"/>
  <c r="D66" i="11"/>
  <c r="J66" i="11" s="1"/>
  <c r="L68" i="11"/>
  <c r="U226" i="9" l="1"/>
  <c r="K226" i="9"/>
  <c r="O226" i="9" s="1"/>
  <c r="Q227" i="9"/>
  <c r="AH226" i="9"/>
  <c r="J1087" i="11"/>
  <c r="E1088" i="11"/>
  <c r="P1088" i="11"/>
  <c r="D1088" i="11"/>
  <c r="L1089" i="11"/>
  <c r="AE68" i="11"/>
  <c r="P68" i="11"/>
  <c r="AE67" i="11"/>
  <c r="P67" i="11"/>
  <c r="E488" i="11"/>
  <c r="E511" i="11"/>
  <c r="E502" i="11"/>
  <c r="E474" i="11"/>
  <c r="E469" i="11"/>
  <c r="E460" i="11"/>
  <c r="E483" i="11"/>
  <c r="E497" i="11"/>
  <c r="L69" i="11"/>
  <c r="D68" i="11"/>
  <c r="J68" i="11" s="1"/>
  <c r="D67" i="11"/>
  <c r="J67" i="11" s="1"/>
  <c r="U227" i="9" l="1"/>
  <c r="K227" i="9"/>
  <c r="O227" i="9" s="1"/>
  <c r="AH227" i="9"/>
  <c r="Q228" i="9"/>
  <c r="E1089" i="11"/>
  <c r="J1088" i="11"/>
  <c r="P1089" i="11"/>
  <c r="L1090" i="11"/>
  <c r="D1089" i="11"/>
  <c r="AE69" i="11"/>
  <c r="P69" i="11"/>
  <c r="E503" i="11"/>
  <c r="E526" i="11"/>
  <c r="E489" i="11"/>
  <c r="E498" i="11"/>
  <c r="E484" i="11"/>
  <c r="E461" i="11"/>
  <c r="E475" i="11"/>
  <c r="E512" i="11"/>
  <c r="L70" i="11"/>
  <c r="D69" i="11"/>
  <c r="J69" i="11" s="1"/>
  <c r="U228" i="9" l="1"/>
  <c r="K228" i="9"/>
  <c r="O228" i="9" s="1"/>
  <c r="AH228" i="9"/>
  <c r="Q229" i="9"/>
  <c r="J1089" i="11"/>
  <c r="E1090" i="11"/>
  <c r="P1090" i="11"/>
  <c r="L1091" i="11"/>
  <c r="D1090" i="11"/>
  <c r="AE70" i="11"/>
  <c r="P70" i="11"/>
  <c r="E527" i="11"/>
  <c r="E518" i="11"/>
  <c r="E504" i="11"/>
  <c r="E513" i="11"/>
  <c r="E476" i="11"/>
  <c r="E485" i="11"/>
  <c r="E499" i="11"/>
  <c r="E490" i="11"/>
  <c r="L71" i="11"/>
  <c r="D70" i="11"/>
  <c r="J70" i="11" s="1"/>
  <c r="U229" i="9" l="1"/>
  <c r="L236" i="9"/>
  <c r="L229" i="9"/>
  <c r="K229" i="9"/>
  <c r="Q230" i="9"/>
  <c r="AH229" i="9"/>
  <c r="E1091" i="11"/>
  <c r="J1090" i="11"/>
  <c r="P1091" i="11"/>
  <c r="L1092" i="11"/>
  <c r="D1091" i="11"/>
  <c r="AE71" i="11"/>
  <c r="P71" i="11"/>
  <c r="E542" i="11"/>
  <c r="E519" i="11"/>
  <c r="E528" i="11"/>
  <c r="E491" i="11"/>
  <c r="E500" i="11"/>
  <c r="E477" i="11"/>
  <c r="E514" i="11"/>
  <c r="E505" i="11"/>
  <c r="L72" i="11"/>
  <c r="D71" i="11"/>
  <c r="J71" i="11" s="1"/>
  <c r="U230" i="9" l="1"/>
  <c r="K230" i="9"/>
  <c r="AH230" i="9"/>
  <c r="Q231" i="9"/>
  <c r="L230" i="9"/>
  <c r="P229" i="9"/>
  <c r="O229" i="9"/>
  <c r="L237" i="9"/>
  <c r="P236" i="9"/>
  <c r="J1091" i="11"/>
  <c r="E1092" i="11"/>
  <c r="P1092" i="11"/>
  <c r="L1093" i="11"/>
  <c r="D1092" i="11"/>
  <c r="AE72" i="11"/>
  <c r="P72" i="11"/>
  <c r="E520" i="11"/>
  <c r="E534" i="11"/>
  <c r="E543" i="11"/>
  <c r="E506" i="11"/>
  <c r="E515" i="11"/>
  <c r="E501" i="11"/>
  <c r="E492" i="11"/>
  <c r="E529" i="11"/>
  <c r="L73" i="11"/>
  <c r="D72" i="11"/>
  <c r="J72" i="11" s="1"/>
  <c r="L231" i="9" l="1"/>
  <c r="O230" i="9"/>
  <c r="P230" i="9"/>
  <c r="L238" i="9"/>
  <c r="P237" i="9"/>
  <c r="U231" i="9"/>
  <c r="K231" i="9"/>
  <c r="Q232" i="9"/>
  <c r="AH231" i="9"/>
  <c r="E1093" i="11"/>
  <c r="J1092" i="11"/>
  <c r="P1093" i="11"/>
  <c r="L1094" i="11"/>
  <c r="D1093" i="11"/>
  <c r="AE73" i="11"/>
  <c r="P73" i="11"/>
  <c r="E530" i="11"/>
  <c r="E493" i="11"/>
  <c r="E516" i="11"/>
  <c r="E507" i="11"/>
  <c r="E535" i="11"/>
  <c r="E558" i="11"/>
  <c r="E544" i="11"/>
  <c r="E521" i="11"/>
  <c r="L74" i="11"/>
  <c r="D73" i="11"/>
  <c r="J73" i="11" s="1"/>
  <c r="U232" i="9" l="1"/>
  <c r="K232" i="9"/>
  <c r="AH232" i="9"/>
  <c r="Q233" i="9"/>
  <c r="L232" i="9"/>
  <c r="P231" i="9"/>
  <c r="O231" i="9"/>
  <c r="L239" i="9"/>
  <c r="P238" i="9"/>
  <c r="E1094" i="11"/>
  <c r="J1093" i="11"/>
  <c r="P1094" i="11"/>
  <c r="L1095" i="11"/>
  <c r="D1094" i="11"/>
  <c r="AE74" i="11"/>
  <c r="P74" i="11"/>
  <c r="E522" i="11"/>
  <c r="E545" i="11"/>
  <c r="E559" i="11"/>
  <c r="E550" i="11"/>
  <c r="E536" i="11"/>
  <c r="E508" i="11"/>
  <c r="E517" i="11"/>
  <c r="E531" i="11"/>
  <c r="L75" i="11"/>
  <c r="D74" i="11"/>
  <c r="J74" i="11" s="1"/>
  <c r="L233" i="9" l="1"/>
  <c r="P232" i="9"/>
  <c r="O232" i="9"/>
  <c r="L240" i="9"/>
  <c r="P239" i="9"/>
  <c r="U233" i="9"/>
  <c r="K233" i="9"/>
  <c r="AH233" i="9"/>
  <c r="Q234" i="9"/>
  <c r="E1095" i="11"/>
  <c r="J1094" i="11"/>
  <c r="D1095" i="11"/>
  <c r="L1096" i="11"/>
  <c r="P1095" i="11"/>
  <c r="AE75" i="11"/>
  <c r="P75" i="11"/>
  <c r="E532" i="11"/>
  <c r="E509" i="11"/>
  <c r="E537" i="11"/>
  <c r="E560" i="11"/>
  <c r="E574" i="11"/>
  <c r="E551" i="11"/>
  <c r="E546" i="11"/>
  <c r="E523" i="11"/>
  <c r="L76" i="11"/>
  <c r="D75" i="11"/>
  <c r="J75" i="11" s="1"/>
  <c r="L234" i="9" l="1"/>
  <c r="O233" i="9"/>
  <c r="P233" i="9"/>
  <c r="U234" i="9"/>
  <c r="K234" i="9"/>
  <c r="Q235" i="9"/>
  <c r="AH234" i="9"/>
  <c r="L241" i="9"/>
  <c r="P240" i="9"/>
  <c r="J1095" i="11"/>
  <c r="L1097" i="11"/>
  <c r="D1096" i="11"/>
  <c r="E1096" i="11"/>
  <c r="P1096" i="11"/>
  <c r="AE76" i="11"/>
  <c r="P76" i="11"/>
  <c r="E552" i="11"/>
  <c r="E566" i="11"/>
  <c r="E575" i="11"/>
  <c r="E561" i="11"/>
  <c r="E538" i="11"/>
  <c r="E533" i="11"/>
  <c r="E524" i="11"/>
  <c r="E547" i="11"/>
  <c r="L77" i="11"/>
  <c r="D76" i="11"/>
  <c r="J76" i="11" s="1"/>
  <c r="L235" i="9" l="1"/>
  <c r="P234" i="9"/>
  <c r="O234" i="9"/>
  <c r="L242" i="9"/>
  <c r="P241" i="9"/>
  <c r="U235" i="9"/>
  <c r="K235" i="9"/>
  <c r="AH235" i="9"/>
  <c r="Q236" i="9"/>
  <c r="E1097" i="11"/>
  <c r="J1096" i="11"/>
  <c r="P1097" i="11"/>
  <c r="D1097" i="11"/>
  <c r="L1098" i="11"/>
  <c r="AE77" i="11"/>
  <c r="P77" i="11"/>
  <c r="E576" i="11"/>
  <c r="E553" i="11"/>
  <c r="E548" i="11"/>
  <c r="E525" i="11"/>
  <c r="E539" i="11"/>
  <c r="E562" i="11"/>
  <c r="E567" i="11"/>
  <c r="E590" i="11"/>
  <c r="L78" i="11"/>
  <c r="D77" i="11"/>
  <c r="J77" i="11" s="1"/>
  <c r="O235" i="9" l="1"/>
  <c r="P235" i="9"/>
  <c r="U236" i="9"/>
  <c r="K236" i="9"/>
  <c r="O236" i="9" s="1"/>
  <c r="Q237" i="9"/>
  <c r="AH236" i="9"/>
  <c r="L243" i="9"/>
  <c r="P242" i="9"/>
  <c r="E1098" i="11"/>
  <c r="J1097" i="11"/>
  <c r="P1098" i="11"/>
  <c r="D1098" i="11"/>
  <c r="L1099" i="11"/>
  <c r="AE78" i="11"/>
  <c r="P78" i="11"/>
  <c r="E591" i="11"/>
  <c r="E582" i="11"/>
  <c r="E568" i="11"/>
  <c r="E563" i="11"/>
  <c r="E540" i="11"/>
  <c r="E549" i="11"/>
  <c r="E554" i="11"/>
  <c r="E577" i="11"/>
  <c r="L79" i="11"/>
  <c r="D78" i="11"/>
  <c r="J78" i="11" s="1"/>
  <c r="P243" i="9" l="1"/>
  <c r="U237" i="9"/>
  <c r="K237" i="9"/>
  <c r="O237" i="9" s="1"/>
  <c r="AH237" i="9"/>
  <c r="Q238" i="9"/>
  <c r="J1098" i="11"/>
  <c r="E1099" i="11"/>
  <c r="P1099" i="11"/>
  <c r="L1100" i="11"/>
  <c r="D1099" i="11"/>
  <c r="AE79" i="11"/>
  <c r="P79" i="11"/>
  <c r="E583" i="11"/>
  <c r="E606" i="11"/>
  <c r="E592" i="11"/>
  <c r="E578" i="11"/>
  <c r="E555" i="11"/>
  <c r="E541" i="11"/>
  <c r="E564" i="11"/>
  <c r="E569" i="11"/>
  <c r="L80" i="11"/>
  <c r="D79" i="11"/>
  <c r="J79" i="11" s="1"/>
  <c r="U238" i="9" l="1"/>
  <c r="K238" i="9"/>
  <c r="O238" i="9" s="1"/>
  <c r="Q239" i="9"/>
  <c r="AH238" i="9"/>
  <c r="E1100" i="11"/>
  <c r="J1099" i="11"/>
  <c r="P1100" i="11"/>
  <c r="D1100" i="11"/>
  <c r="L1101" i="11"/>
  <c r="AE80" i="11"/>
  <c r="P80" i="11"/>
  <c r="E598" i="11"/>
  <c r="E607" i="11"/>
  <c r="E584" i="11"/>
  <c r="E570" i="11"/>
  <c r="E565" i="11"/>
  <c r="E556" i="11"/>
  <c r="E579" i="11"/>
  <c r="E593" i="11"/>
  <c r="L81" i="11"/>
  <c r="D80" i="11"/>
  <c r="J80" i="11" s="1"/>
  <c r="U239" i="9" l="1"/>
  <c r="K239" i="9"/>
  <c r="O239" i="9" s="1"/>
  <c r="Q240" i="9"/>
  <c r="AH239" i="9"/>
  <c r="J1100" i="11"/>
  <c r="E1101" i="11"/>
  <c r="P1101" i="11"/>
  <c r="D1101" i="11"/>
  <c r="L1102" i="11"/>
  <c r="AE81" i="11"/>
  <c r="P81" i="11"/>
  <c r="E608" i="11"/>
  <c r="E594" i="11"/>
  <c r="E580" i="11"/>
  <c r="E557" i="11"/>
  <c r="E571" i="11"/>
  <c r="E585" i="11"/>
  <c r="E599" i="11"/>
  <c r="E622" i="11"/>
  <c r="L82" i="11"/>
  <c r="D81" i="11"/>
  <c r="J81" i="11" s="1"/>
  <c r="U240" i="9" l="1"/>
  <c r="K240" i="9"/>
  <c r="O240" i="9" s="1"/>
  <c r="Q241" i="9"/>
  <c r="AH240" i="9"/>
  <c r="E1102" i="11"/>
  <c r="J1101" i="11"/>
  <c r="P1102" i="11"/>
  <c r="L1103" i="11"/>
  <c r="D1102" i="11"/>
  <c r="AE82" i="11"/>
  <c r="P82" i="11"/>
  <c r="E623" i="11"/>
  <c r="E614" i="11"/>
  <c r="E600" i="11"/>
  <c r="E586" i="11"/>
  <c r="E572" i="11"/>
  <c r="E581" i="11"/>
  <c r="E595" i="11"/>
  <c r="E609" i="11"/>
  <c r="D82" i="11"/>
  <c r="J82" i="11" s="1"/>
  <c r="L83" i="11"/>
  <c r="L84" i="11"/>
  <c r="U241" i="9" l="1"/>
  <c r="K241" i="9"/>
  <c r="O241" i="9" s="1"/>
  <c r="Q242" i="9"/>
  <c r="AH241" i="9"/>
  <c r="J1102" i="11"/>
  <c r="E1103" i="11"/>
  <c r="P1103" i="11"/>
  <c r="D1103" i="11"/>
  <c r="L1104" i="11"/>
  <c r="E624" i="11"/>
  <c r="AE83" i="11"/>
  <c r="P83" i="11"/>
  <c r="AE84" i="11"/>
  <c r="P84" i="11"/>
  <c r="E615" i="11"/>
  <c r="E639" i="11" s="1"/>
  <c r="E610" i="11"/>
  <c r="E596" i="11"/>
  <c r="E573" i="11"/>
  <c r="E587" i="11"/>
  <c r="E601" i="11"/>
  <c r="L85" i="11"/>
  <c r="D84" i="11"/>
  <c r="J84" i="11" s="1"/>
  <c r="D83" i="11"/>
  <c r="J83" i="11" s="1"/>
  <c r="U242" i="9" l="1"/>
  <c r="K242" i="9"/>
  <c r="O242" i="9" s="1"/>
  <c r="Q243" i="9"/>
  <c r="AH242" i="9"/>
  <c r="E1104" i="11"/>
  <c r="J1103" i="11"/>
  <c r="P1104" i="11"/>
  <c r="L1105" i="11"/>
  <c r="D1104" i="11"/>
  <c r="E625" i="11"/>
  <c r="AE85" i="11"/>
  <c r="P85" i="11"/>
  <c r="E640" i="11"/>
  <c r="E631" i="11"/>
  <c r="E616" i="11"/>
  <c r="E602" i="11"/>
  <c r="E588" i="11"/>
  <c r="E597" i="11"/>
  <c r="E611" i="11"/>
  <c r="L86" i="11"/>
  <c r="D85" i="11"/>
  <c r="J85" i="11" s="1"/>
  <c r="U243" i="9" l="1"/>
  <c r="K243" i="9"/>
  <c r="O243" i="9" s="1"/>
  <c r="AH243" i="9"/>
  <c r="Q244" i="9"/>
  <c r="J1104" i="11"/>
  <c r="E1105" i="11"/>
  <c r="P1105" i="11"/>
  <c r="L1106" i="11"/>
  <c r="D1105" i="11"/>
  <c r="E617" i="11"/>
  <c r="E626" i="11"/>
  <c r="E627" i="11" s="1"/>
  <c r="E628" i="11" s="1"/>
  <c r="E629" i="11" s="1"/>
  <c r="AE86" i="11"/>
  <c r="P86" i="11"/>
  <c r="E655" i="11"/>
  <c r="E632" i="11"/>
  <c r="E641" i="11"/>
  <c r="E612" i="11"/>
  <c r="E589" i="11"/>
  <c r="E603" i="11"/>
  <c r="L87" i="11"/>
  <c r="D86" i="11"/>
  <c r="J86" i="11" s="1"/>
  <c r="U244" i="9" l="1"/>
  <c r="L251" i="9"/>
  <c r="L244" i="9"/>
  <c r="K244" i="9"/>
  <c r="Q245" i="9"/>
  <c r="AH244" i="9"/>
  <c r="E1106" i="11"/>
  <c r="J1105" i="11"/>
  <c r="P1106" i="11"/>
  <c r="L1107" i="11"/>
  <c r="D1106" i="11"/>
  <c r="E618" i="11"/>
  <c r="AE87" i="11"/>
  <c r="P87" i="11"/>
  <c r="E642" i="11"/>
  <c r="E633" i="11"/>
  <c r="E647" i="11"/>
  <c r="E656" i="11"/>
  <c r="E604" i="11"/>
  <c r="E613" i="11"/>
  <c r="L88" i="11"/>
  <c r="D87" i="11"/>
  <c r="J87" i="11" s="1"/>
  <c r="U245" i="9" l="1"/>
  <c r="K245" i="9"/>
  <c r="AH245" i="9"/>
  <c r="Q246" i="9"/>
  <c r="L245" i="9"/>
  <c r="O244" i="9"/>
  <c r="P244" i="9"/>
  <c r="L252" i="9"/>
  <c r="P251" i="9"/>
  <c r="J1106" i="11"/>
  <c r="E1107" i="11"/>
  <c r="P1107" i="11"/>
  <c r="L1108" i="11"/>
  <c r="D1107" i="11"/>
  <c r="E619" i="11"/>
  <c r="AE88" i="11"/>
  <c r="P88" i="11"/>
  <c r="E657" i="11"/>
  <c r="E634" i="11"/>
  <c r="E643" i="11"/>
  <c r="E648" i="11"/>
  <c r="E671" i="11"/>
  <c r="E605" i="11"/>
  <c r="L89" i="11"/>
  <c r="D88" i="11"/>
  <c r="J88" i="11" s="1"/>
  <c r="L246" i="9" l="1"/>
  <c r="P245" i="9"/>
  <c r="O245" i="9"/>
  <c r="L253" i="9"/>
  <c r="P252" i="9"/>
  <c r="U246" i="9"/>
  <c r="K246" i="9"/>
  <c r="AH246" i="9"/>
  <c r="Q247" i="9"/>
  <c r="J1107" i="11"/>
  <c r="E1108" i="11"/>
  <c r="P1108" i="11"/>
  <c r="D1108" i="11"/>
  <c r="L1109" i="11"/>
  <c r="E620" i="11"/>
  <c r="AE89" i="11"/>
  <c r="P89" i="11"/>
  <c r="E672" i="11"/>
  <c r="E663" i="11"/>
  <c r="E649" i="11"/>
  <c r="E644" i="11"/>
  <c r="E635" i="11"/>
  <c r="E658" i="11"/>
  <c r="L90" i="11"/>
  <c r="D89" i="11"/>
  <c r="J89" i="11" s="1"/>
  <c r="L247" i="9" l="1"/>
  <c r="P246" i="9"/>
  <c r="O246" i="9"/>
  <c r="U247" i="9"/>
  <c r="K247" i="9"/>
  <c r="AH247" i="9"/>
  <c r="Q248" i="9"/>
  <c r="L254" i="9"/>
  <c r="P253" i="9"/>
  <c r="E1109" i="11"/>
  <c r="J1108" i="11"/>
  <c r="P1109" i="11"/>
  <c r="L1110" i="11"/>
  <c r="D1109" i="11"/>
  <c r="E621" i="11"/>
  <c r="AE90" i="11"/>
  <c r="P90" i="11"/>
  <c r="E687" i="11"/>
  <c r="E664" i="11"/>
  <c r="E673" i="11"/>
  <c r="E659" i="11"/>
  <c r="E636" i="11"/>
  <c r="E645" i="11"/>
  <c r="E650" i="11"/>
  <c r="L91" i="11"/>
  <c r="D90" i="11"/>
  <c r="J90" i="11" s="1"/>
  <c r="U248" i="9" l="1"/>
  <c r="K248" i="9"/>
  <c r="AH248" i="9"/>
  <c r="Q249" i="9"/>
  <c r="L248" i="9"/>
  <c r="O247" i="9"/>
  <c r="P247" i="9"/>
  <c r="L255" i="9"/>
  <c r="P254" i="9"/>
  <c r="J1109" i="11"/>
  <c r="E1110" i="11"/>
  <c r="P1110" i="11"/>
  <c r="D1110" i="11"/>
  <c r="L1111" i="11"/>
  <c r="AE91" i="11"/>
  <c r="P91" i="11"/>
  <c r="E665" i="11"/>
  <c r="E688" i="11"/>
  <c r="E679" i="11"/>
  <c r="E651" i="11"/>
  <c r="E646" i="11"/>
  <c r="E637" i="11"/>
  <c r="E660" i="11"/>
  <c r="E674" i="11"/>
  <c r="L92" i="11"/>
  <c r="D91" i="11"/>
  <c r="J91" i="11" s="1"/>
  <c r="L249" i="9" l="1"/>
  <c r="O248" i="9"/>
  <c r="P248" i="9"/>
  <c r="L256" i="9"/>
  <c r="P255" i="9"/>
  <c r="U249" i="9"/>
  <c r="K249" i="9"/>
  <c r="AH249" i="9"/>
  <c r="Q250" i="9"/>
  <c r="E1111" i="11"/>
  <c r="J1110" i="11"/>
  <c r="D1111" i="11"/>
  <c r="L1112" i="11"/>
  <c r="P1111" i="11"/>
  <c r="AE92" i="11"/>
  <c r="P92" i="11"/>
  <c r="E680" i="11"/>
  <c r="E703" i="11"/>
  <c r="E666" i="11"/>
  <c r="E675" i="11"/>
  <c r="E661" i="11"/>
  <c r="E638" i="11"/>
  <c r="E652" i="11"/>
  <c r="E689" i="11"/>
  <c r="L93" i="11"/>
  <c r="D92" i="11"/>
  <c r="J92" i="11" s="1"/>
  <c r="L250" i="9" l="1"/>
  <c r="O249" i="9"/>
  <c r="P249" i="9"/>
  <c r="U250" i="9"/>
  <c r="K250" i="9"/>
  <c r="AH250" i="9"/>
  <c r="Q251" i="9"/>
  <c r="L257" i="9"/>
  <c r="P256" i="9"/>
  <c r="J1111" i="11"/>
  <c r="L1113" i="11"/>
  <c r="E1112" i="11"/>
  <c r="D1112" i="11"/>
  <c r="P1112" i="11"/>
  <c r="AE93" i="11"/>
  <c r="P93" i="11"/>
  <c r="E704" i="11"/>
  <c r="E695" i="11"/>
  <c r="E681" i="11"/>
  <c r="E690" i="11"/>
  <c r="E653" i="11"/>
  <c r="E662" i="11"/>
  <c r="E676" i="11"/>
  <c r="E667" i="11"/>
  <c r="L94" i="11"/>
  <c r="D93" i="11"/>
  <c r="J93" i="11" s="1"/>
  <c r="U251" i="9" l="1"/>
  <c r="K251" i="9"/>
  <c r="O251" i="9" s="1"/>
  <c r="AH251" i="9"/>
  <c r="Q252" i="9"/>
  <c r="P250" i="9"/>
  <c r="O250" i="9"/>
  <c r="L258" i="9"/>
  <c r="P257" i="9"/>
  <c r="E1113" i="11"/>
  <c r="J1112" i="11"/>
  <c r="E1114" i="11"/>
  <c r="P1113" i="11"/>
  <c r="L1114" i="11"/>
  <c r="D1113" i="11"/>
  <c r="AE94" i="11"/>
  <c r="P94" i="11"/>
  <c r="E719" i="11"/>
  <c r="E696" i="11"/>
  <c r="E705" i="11"/>
  <c r="E668" i="11"/>
  <c r="E677" i="11"/>
  <c r="E654" i="11"/>
  <c r="E691" i="11"/>
  <c r="E682" i="11"/>
  <c r="L95" i="11"/>
  <c r="D94" i="11"/>
  <c r="J94" i="11" s="1"/>
  <c r="P258" i="9" l="1"/>
  <c r="U252" i="9"/>
  <c r="K252" i="9"/>
  <c r="O252" i="9" s="1"/>
  <c r="Q253" i="9"/>
  <c r="AH252" i="9"/>
  <c r="E1115" i="11"/>
  <c r="J1113" i="11"/>
  <c r="P1114" i="11"/>
  <c r="D1114" i="11"/>
  <c r="J1114" i="11" s="1"/>
  <c r="L1115" i="11"/>
  <c r="AE95" i="11"/>
  <c r="P95" i="11"/>
  <c r="E697" i="11"/>
  <c r="E720" i="11"/>
  <c r="E711" i="11"/>
  <c r="E683" i="11"/>
  <c r="E692" i="11"/>
  <c r="E678" i="11"/>
  <c r="E669" i="11"/>
  <c r="E706" i="11"/>
  <c r="L96" i="11"/>
  <c r="D95" i="11"/>
  <c r="J95" i="11" s="1"/>
  <c r="U253" i="9" l="1"/>
  <c r="K253" i="9"/>
  <c r="O253" i="9" s="1"/>
  <c r="AH253" i="9"/>
  <c r="Q254" i="9"/>
  <c r="E1116" i="11"/>
  <c r="P1115" i="11"/>
  <c r="D1115" i="11"/>
  <c r="J1115" i="11" s="1"/>
  <c r="L1116" i="11"/>
  <c r="AE96" i="11"/>
  <c r="P96" i="11"/>
  <c r="E712" i="11"/>
  <c r="E735" i="11"/>
  <c r="E698" i="11"/>
  <c r="E707" i="11"/>
  <c r="E670" i="11"/>
  <c r="E693" i="11"/>
  <c r="E684" i="11"/>
  <c r="E721" i="11"/>
  <c r="L97" i="11"/>
  <c r="D96" i="11"/>
  <c r="J96" i="11" s="1"/>
  <c r="U254" i="9" l="1"/>
  <c r="K254" i="9"/>
  <c r="O254" i="9" s="1"/>
  <c r="AH254" i="9"/>
  <c r="Q255" i="9"/>
  <c r="E1117" i="11"/>
  <c r="P1116" i="11"/>
  <c r="D1116" i="11"/>
  <c r="J1116" i="11" s="1"/>
  <c r="L1117" i="11"/>
  <c r="AE97" i="11"/>
  <c r="P97" i="11"/>
  <c r="E736" i="11"/>
  <c r="E727" i="11"/>
  <c r="E713" i="11"/>
  <c r="E722" i="11"/>
  <c r="E685" i="11"/>
  <c r="E694" i="11"/>
  <c r="E708" i="11"/>
  <c r="E699" i="11"/>
  <c r="L98" i="11"/>
  <c r="D97" i="11"/>
  <c r="J97" i="11" s="1"/>
  <c r="U255" i="9" l="1"/>
  <c r="K255" i="9"/>
  <c r="O255" i="9" s="1"/>
  <c r="Q256" i="9"/>
  <c r="AH255" i="9"/>
  <c r="E1118" i="11"/>
  <c r="P1117" i="11"/>
  <c r="L1118" i="11"/>
  <c r="D1117" i="11"/>
  <c r="J1117" i="11" s="1"/>
  <c r="AE98" i="11"/>
  <c r="P98" i="11"/>
  <c r="E751" i="11"/>
  <c r="E728" i="11"/>
  <c r="E737" i="11"/>
  <c r="E700" i="11"/>
  <c r="E709" i="11"/>
  <c r="E686" i="11"/>
  <c r="E723" i="11"/>
  <c r="E714" i="11"/>
  <c r="L99" i="11"/>
  <c r="P99" i="11" s="1"/>
  <c r="D98" i="11"/>
  <c r="J98" i="11" s="1"/>
  <c r="L100" i="11"/>
  <c r="U256" i="9" l="1"/>
  <c r="K256" i="9"/>
  <c r="O256" i="9" s="1"/>
  <c r="AH256" i="9"/>
  <c r="Q257" i="9"/>
  <c r="E1119" i="11"/>
  <c r="P1118" i="11"/>
  <c r="L1119" i="11"/>
  <c r="D1118" i="11"/>
  <c r="J1118" i="11" s="1"/>
  <c r="AE100" i="11"/>
  <c r="P100" i="11"/>
  <c r="D99" i="11"/>
  <c r="J99" i="11" s="1"/>
  <c r="AE99" i="11"/>
  <c r="E729" i="11"/>
  <c r="E743" i="11"/>
  <c r="E752" i="11"/>
  <c r="E715" i="11"/>
  <c r="E724" i="11"/>
  <c r="E710" i="11"/>
  <c r="E701" i="11"/>
  <c r="E738" i="11"/>
  <c r="L101" i="11"/>
  <c r="D100" i="11"/>
  <c r="J100" i="11" s="1"/>
  <c r="U257" i="9" l="1"/>
  <c r="K257" i="9"/>
  <c r="O257" i="9" s="1"/>
  <c r="AH257" i="9"/>
  <c r="Q258" i="9"/>
  <c r="E1120" i="11"/>
  <c r="P1119" i="11"/>
  <c r="L1120" i="11"/>
  <c r="D1119" i="11"/>
  <c r="J1119" i="11" s="1"/>
  <c r="AE101" i="11"/>
  <c r="P101" i="11"/>
  <c r="E753" i="11"/>
  <c r="E730" i="11"/>
  <c r="E739" i="11"/>
  <c r="E702" i="11"/>
  <c r="E725" i="11"/>
  <c r="E716" i="11"/>
  <c r="E744" i="11"/>
  <c r="E767" i="11"/>
  <c r="L102" i="11"/>
  <c r="D101" i="11"/>
  <c r="J101" i="11" s="1"/>
  <c r="U258" i="9" l="1"/>
  <c r="K258" i="9"/>
  <c r="O258" i="9" s="1"/>
  <c r="AH258" i="9"/>
  <c r="E1121" i="11"/>
  <c r="P1120" i="11"/>
  <c r="L1121" i="11"/>
  <c r="D1120" i="11"/>
  <c r="J1120" i="11" s="1"/>
  <c r="AE102" i="11"/>
  <c r="P102" i="11"/>
  <c r="E768" i="11"/>
  <c r="E759" i="11"/>
  <c r="E745" i="11"/>
  <c r="E717" i="11"/>
  <c r="E726" i="11"/>
  <c r="E740" i="11"/>
  <c r="E731" i="11"/>
  <c r="E754" i="11"/>
  <c r="L103" i="11"/>
  <c r="D102" i="11"/>
  <c r="J102" i="11" s="1"/>
  <c r="E1122" i="11" l="1"/>
  <c r="P1121" i="11"/>
  <c r="D1121" i="11"/>
  <c r="J1121" i="11" s="1"/>
  <c r="L1122" i="11"/>
  <c r="AE103" i="11"/>
  <c r="P103" i="11"/>
  <c r="E783" i="11"/>
  <c r="E760" i="11"/>
  <c r="E769" i="11"/>
  <c r="E755" i="11"/>
  <c r="E732" i="11"/>
  <c r="E741" i="11"/>
  <c r="E718" i="11"/>
  <c r="E746" i="11"/>
  <c r="L104" i="11"/>
  <c r="D103" i="11"/>
  <c r="J103" i="11" s="1"/>
  <c r="E1123" i="11" l="1"/>
  <c r="P1122" i="11"/>
  <c r="L1123" i="11"/>
  <c r="D1122" i="11"/>
  <c r="J1122" i="11" s="1"/>
  <c r="AE104" i="11"/>
  <c r="P104" i="11"/>
  <c r="E761" i="11"/>
  <c r="E775" i="11"/>
  <c r="E784" i="11"/>
  <c r="E747" i="11"/>
  <c r="E742" i="11"/>
  <c r="E733" i="11"/>
  <c r="E756" i="11"/>
  <c r="E770" i="11"/>
  <c r="L105" i="11"/>
  <c r="D104" i="11"/>
  <c r="J104" i="11" s="1"/>
  <c r="E1124" i="11" l="1"/>
  <c r="P1123" i="11"/>
  <c r="L1124" i="11"/>
  <c r="D1123" i="11"/>
  <c r="J1123" i="11" s="1"/>
  <c r="AE105" i="11"/>
  <c r="P105" i="11"/>
  <c r="E785" i="11"/>
  <c r="E762" i="11"/>
  <c r="E771" i="11"/>
  <c r="E757" i="11"/>
  <c r="E734" i="11"/>
  <c r="E748" i="11"/>
  <c r="E776" i="11"/>
  <c r="E799" i="11"/>
  <c r="L106" i="11"/>
  <c r="D105" i="11"/>
  <c r="J105" i="11" s="1"/>
  <c r="E1125" i="11" l="1"/>
  <c r="P1124" i="11"/>
  <c r="L1125" i="11"/>
  <c r="D1124" i="11"/>
  <c r="J1124" i="11" s="1"/>
  <c r="AE106" i="11"/>
  <c r="P106" i="11"/>
  <c r="E800" i="11"/>
  <c r="E791" i="11"/>
  <c r="E777" i="11"/>
  <c r="E749" i="11"/>
  <c r="E758" i="11"/>
  <c r="E772" i="11"/>
  <c r="E763" i="11"/>
  <c r="E786" i="11"/>
  <c r="L107" i="11"/>
  <c r="D106" i="11"/>
  <c r="J106" i="11" s="1"/>
  <c r="E1126" i="11" l="1"/>
  <c r="P1125" i="11"/>
  <c r="L1126" i="11"/>
  <c r="D1125" i="11"/>
  <c r="J1125" i="11" s="1"/>
  <c r="AE107" i="11"/>
  <c r="P107" i="11"/>
  <c r="E815" i="11"/>
  <c r="E792" i="11"/>
  <c r="E801" i="11"/>
  <c r="E787" i="11"/>
  <c r="E764" i="11"/>
  <c r="E773" i="11"/>
  <c r="E750" i="11"/>
  <c r="E778" i="11"/>
  <c r="L108" i="11"/>
  <c r="D107" i="11"/>
  <c r="J107" i="11" s="1"/>
  <c r="E1127" i="11" l="1"/>
  <c r="P1126" i="11"/>
  <c r="L1127" i="11"/>
  <c r="D1126" i="11"/>
  <c r="J1126" i="11" s="1"/>
  <c r="AE108" i="11"/>
  <c r="P108" i="11"/>
  <c r="E793" i="11"/>
  <c r="E816" i="11"/>
  <c r="E807" i="11"/>
  <c r="E779" i="11"/>
  <c r="E774" i="11"/>
  <c r="E765" i="11"/>
  <c r="E788" i="11"/>
  <c r="E802" i="11"/>
  <c r="L109" i="11"/>
  <c r="D108" i="11"/>
  <c r="J108" i="11" s="1"/>
  <c r="D1127" i="11" l="1"/>
  <c r="J1127" i="11" s="1"/>
  <c r="L1128" i="11"/>
  <c r="P1127" i="11"/>
  <c r="AE109" i="11"/>
  <c r="P109" i="11"/>
  <c r="E808" i="11"/>
  <c r="E831" i="11"/>
  <c r="E794" i="11"/>
  <c r="E803" i="11"/>
  <c r="E789" i="11"/>
  <c r="E766" i="11"/>
  <c r="E780" i="11"/>
  <c r="E817" i="11"/>
  <c r="L110" i="11"/>
  <c r="D109" i="11"/>
  <c r="J109" i="11" s="1"/>
  <c r="L1129" i="11" l="1"/>
  <c r="P1128" i="11"/>
  <c r="D1128" i="11"/>
  <c r="E1128" i="11"/>
  <c r="AE110" i="11"/>
  <c r="P110" i="11"/>
  <c r="E832" i="11"/>
  <c r="E823" i="11"/>
  <c r="E809" i="11"/>
  <c r="E818" i="11"/>
  <c r="E781" i="11"/>
  <c r="E790" i="11"/>
  <c r="E804" i="11"/>
  <c r="E795" i="11"/>
  <c r="L111" i="11"/>
  <c r="D110" i="11"/>
  <c r="J110" i="11" s="1"/>
  <c r="J1128" i="11" l="1"/>
  <c r="E1129" i="11"/>
  <c r="P1129" i="11"/>
  <c r="L1130" i="11"/>
  <c r="D1129" i="11"/>
  <c r="AE111" i="11"/>
  <c r="P111" i="11"/>
  <c r="E847" i="11"/>
  <c r="E824" i="11"/>
  <c r="E833" i="11"/>
  <c r="E796" i="11"/>
  <c r="E805" i="11"/>
  <c r="E782" i="11"/>
  <c r="E819" i="11"/>
  <c r="E810" i="11"/>
  <c r="L112" i="11"/>
  <c r="D111" i="11"/>
  <c r="J111" i="11" s="1"/>
  <c r="J1129" i="11" l="1"/>
  <c r="P1130" i="11"/>
  <c r="L1131" i="11"/>
  <c r="D1130" i="11"/>
  <c r="E1130" i="11"/>
  <c r="AE112" i="11"/>
  <c r="P112" i="11"/>
  <c r="E825" i="11"/>
  <c r="E839" i="11"/>
  <c r="E848" i="11"/>
  <c r="E811" i="11"/>
  <c r="E820" i="11"/>
  <c r="E821" i="11" s="1"/>
  <c r="E822" i="11" s="1"/>
  <c r="E806" i="11"/>
  <c r="E797" i="11"/>
  <c r="E834" i="11"/>
  <c r="L113" i="11"/>
  <c r="D112" i="11"/>
  <c r="J112" i="11" s="1"/>
  <c r="J1130" i="11" l="1"/>
  <c r="E1131" i="11"/>
  <c r="P1131" i="11"/>
  <c r="D1131" i="11"/>
  <c r="L1132" i="11"/>
  <c r="AE113" i="11"/>
  <c r="P113" i="11"/>
  <c r="E849" i="11"/>
  <c r="E826" i="11"/>
  <c r="E835" i="11"/>
  <c r="E798" i="11"/>
  <c r="E812" i="11"/>
  <c r="E840" i="11"/>
  <c r="E863" i="11"/>
  <c r="L114" i="11"/>
  <c r="D113" i="11"/>
  <c r="J113" i="11" s="1"/>
  <c r="J1131" i="11" l="1"/>
  <c r="P1132" i="11"/>
  <c r="D1132" i="11"/>
  <c r="L1133" i="11"/>
  <c r="E1132" i="11"/>
  <c r="J1132" i="11" s="1"/>
  <c r="AE114" i="11"/>
  <c r="P114" i="11"/>
  <c r="E864" i="11"/>
  <c r="E855" i="11"/>
  <c r="E841" i="11"/>
  <c r="E813" i="11"/>
  <c r="E814" i="11" s="1"/>
  <c r="E836" i="11"/>
  <c r="E827" i="11"/>
  <c r="E850" i="11"/>
  <c r="D114" i="11"/>
  <c r="J114" i="11" s="1"/>
  <c r="L115" i="11"/>
  <c r="P115" i="11" s="1"/>
  <c r="L116" i="11"/>
  <c r="E1133" i="11" l="1"/>
  <c r="P1133" i="11"/>
  <c r="D1133" i="11"/>
  <c r="L1134" i="11"/>
  <c r="AE116" i="11"/>
  <c r="P116" i="11"/>
  <c r="E879" i="11"/>
  <c r="E856" i="11"/>
  <c r="E865" i="11"/>
  <c r="D115" i="11"/>
  <c r="J115" i="11" s="1"/>
  <c r="AE115" i="11"/>
  <c r="E851" i="11"/>
  <c r="E828" i="11"/>
  <c r="E837" i="11"/>
  <c r="E842" i="11"/>
  <c r="L117" i="11"/>
  <c r="D116" i="11"/>
  <c r="J116" i="11" s="1"/>
  <c r="J1133" i="11" l="1"/>
  <c r="P1134" i="11"/>
  <c r="L1135" i="11"/>
  <c r="D1134" i="11"/>
  <c r="E1134" i="11"/>
  <c r="AE117" i="11"/>
  <c r="P117" i="11"/>
  <c r="E857" i="11"/>
  <c r="E880" i="11"/>
  <c r="E871" i="11"/>
  <c r="E843" i="11"/>
  <c r="E838" i="11"/>
  <c r="E829" i="11"/>
  <c r="E852" i="11"/>
  <c r="E866" i="11"/>
  <c r="L118" i="11"/>
  <c r="D117" i="11"/>
  <c r="J117" i="11" s="1"/>
  <c r="J1134" i="11" l="1"/>
  <c r="E1135" i="11"/>
  <c r="P1135" i="11"/>
  <c r="D1135" i="11"/>
  <c r="L1136" i="11"/>
  <c r="AE118" i="11"/>
  <c r="P118" i="11"/>
  <c r="E872" i="11"/>
  <c r="E895" i="11"/>
  <c r="E858" i="11"/>
  <c r="E867" i="11"/>
  <c r="E853" i="11"/>
  <c r="E830" i="11"/>
  <c r="E844" i="11"/>
  <c r="E881" i="11"/>
  <c r="L119" i="11"/>
  <c r="D118" i="11"/>
  <c r="J118" i="11" s="1"/>
  <c r="J1135" i="11" l="1"/>
  <c r="L1137" i="11"/>
  <c r="D1136" i="11"/>
  <c r="E1136" i="11"/>
  <c r="AE119" i="11"/>
  <c r="P119" i="11"/>
  <c r="E887" i="11"/>
  <c r="E896" i="11"/>
  <c r="E882" i="11"/>
  <c r="E845" i="11"/>
  <c r="E854" i="11"/>
  <c r="E868" i="11"/>
  <c r="E859" i="11"/>
  <c r="E873" i="11"/>
  <c r="L120" i="11"/>
  <c r="D119" i="11"/>
  <c r="J119" i="11" s="1"/>
  <c r="J1136" i="11" l="1"/>
  <c r="E1137" i="11"/>
  <c r="D1137" i="11"/>
  <c r="L1138" i="11"/>
  <c r="AE120" i="11"/>
  <c r="P120" i="11"/>
  <c r="E897" i="11"/>
  <c r="E874" i="11"/>
  <c r="E860" i="11"/>
  <c r="E869" i="11"/>
  <c r="E846" i="11"/>
  <c r="E883" i="11"/>
  <c r="E888" i="11"/>
  <c r="E911" i="11"/>
  <c r="L121" i="11"/>
  <c r="D120" i="11"/>
  <c r="J120" i="11" s="1"/>
  <c r="J1137" i="11" l="1"/>
  <c r="L1139" i="11"/>
  <c r="D1138" i="11"/>
  <c r="E1138" i="11"/>
  <c r="AE121" i="11"/>
  <c r="P121" i="11"/>
  <c r="E912" i="11"/>
  <c r="E903" i="11"/>
  <c r="E889" i="11"/>
  <c r="E884" i="11"/>
  <c r="E870" i="11"/>
  <c r="E861" i="11"/>
  <c r="E875" i="11"/>
  <c r="E898" i="11"/>
  <c r="L122" i="11"/>
  <c r="D121" i="11"/>
  <c r="J121" i="11" s="1"/>
  <c r="J1138" i="11" l="1"/>
  <c r="E1139" i="11"/>
  <c r="L1140" i="11"/>
  <c r="D1139" i="11"/>
  <c r="AE122" i="11"/>
  <c r="P122" i="11"/>
  <c r="E927" i="11"/>
  <c r="E904" i="11"/>
  <c r="E913" i="11"/>
  <c r="E899" i="11"/>
  <c r="E876" i="11"/>
  <c r="E862" i="11"/>
  <c r="E885" i="11"/>
  <c r="E890" i="11"/>
  <c r="L123" i="11"/>
  <c r="D122" i="11"/>
  <c r="J122" i="11" s="1"/>
  <c r="J1139" i="11" l="1"/>
  <c r="E1140" i="11"/>
  <c r="D1140" i="11"/>
  <c r="L1141" i="11"/>
  <c r="AE123" i="11"/>
  <c r="P123" i="11"/>
  <c r="E905" i="11"/>
  <c r="E919" i="11"/>
  <c r="E928" i="11"/>
  <c r="E891" i="11"/>
  <c r="E886" i="11"/>
  <c r="E877" i="11"/>
  <c r="E900" i="11"/>
  <c r="E914" i="11"/>
  <c r="L124" i="11"/>
  <c r="D123" i="11"/>
  <c r="J123" i="11" s="1"/>
  <c r="J1140" i="11" l="1"/>
  <c r="L1142" i="11"/>
  <c r="D1141" i="11"/>
  <c r="E1141" i="11"/>
  <c r="AE124" i="11"/>
  <c r="P124" i="11"/>
  <c r="E929" i="11"/>
  <c r="E906" i="11"/>
  <c r="E915" i="11"/>
  <c r="E901" i="11"/>
  <c r="E878" i="11"/>
  <c r="E892" i="11"/>
  <c r="E920" i="11"/>
  <c r="E943" i="11"/>
  <c r="L125" i="11"/>
  <c r="D124" i="11"/>
  <c r="J124" i="11" s="1"/>
  <c r="J1141" i="11" l="1"/>
  <c r="E1142" i="11"/>
  <c r="L1143" i="11"/>
  <c r="D1142" i="11"/>
  <c r="AE125" i="11"/>
  <c r="P125" i="11"/>
  <c r="E921" i="11"/>
  <c r="E935" i="11"/>
  <c r="E944" i="11"/>
  <c r="E893" i="11"/>
  <c r="E902" i="11"/>
  <c r="E916" i="11"/>
  <c r="E907" i="11"/>
  <c r="E930" i="11"/>
  <c r="L126" i="11"/>
  <c r="D125" i="11"/>
  <c r="J125" i="11" s="1"/>
  <c r="J1142" i="11" l="1"/>
  <c r="D1143" i="11"/>
  <c r="L1144" i="11"/>
  <c r="E1143" i="11"/>
  <c r="J1143" i="11" s="1"/>
  <c r="AE126" i="11"/>
  <c r="P126" i="11"/>
  <c r="E945" i="11"/>
  <c r="E922" i="11"/>
  <c r="E931" i="11"/>
  <c r="E908" i="11"/>
  <c r="E917" i="11"/>
  <c r="E894" i="11"/>
  <c r="E936" i="11"/>
  <c r="E959" i="11"/>
  <c r="L127" i="11"/>
  <c r="D126" i="11"/>
  <c r="J126" i="11" s="1"/>
  <c r="D1144" i="11" l="1"/>
  <c r="P1144" i="11"/>
  <c r="E1144" i="11"/>
  <c r="J1144" i="11" s="1"/>
  <c r="L1145" i="11"/>
  <c r="AE127" i="11"/>
  <c r="P127" i="11"/>
  <c r="E960" i="11"/>
  <c r="E961" i="11" s="1"/>
  <c r="E962" i="11" s="1"/>
  <c r="E963" i="11" s="1"/>
  <c r="E964" i="11" s="1"/>
  <c r="E965" i="11" s="1"/>
  <c r="E966" i="11" s="1"/>
  <c r="E951" i="11"/>
  <c r="E1317" i="11" s="1"/>
  <c r="J1317" i="11" s="1"/>
  <c r="E937" i="11"/>
  <c r="E918" i="11"/>
  <c r="E909" i="11"/>
  <c r="E932" i="11"/>
  <c r="E923" i="11"/>
  <c r="E946" i="11"/>
  <c r="L128" i="11"/>
  <c r="D127" i="11"/>
  <c r="J127" i="11" s="1"/>
  <c r="E1145" i="11" l="1"/>
  <c r="P1145" i="11"/>
  <c r="D1145" i="11"/>
  <c r="L1146" i="11"/>
  <c r="AE128" i="11"/>
  <c r="P128" i="11"/>
  <c r="E1318" i="11"/>
  <c r="J1318" i="11" s="1"/>
  <c r="E1309" i="11"/>
  <c r="J1309" i="11" s="1"/>
  <c r="E947" i="11"/>
  <c r="E924" i="11"/>
  <c r="E933" i="11"/>
  <c r="E910" i="11"/>
  <c r="E938" i="11"/>
  <c r="E952" i="11"/>
  <c r="L129" i="11"/>
  <c r="D128" i="11"/>
  <c r="J128" i="11" s="1"/>
  <c r="J1145" i="11" l="1"/>
  <c r="P1146" i="11"/>
  <c r="L1147" i="11"/>
  <c r="D1146" i="11"/>
  <c r="E1146" i="11"/>
  <c r="J1146" i="11" s="1"/>
  <c r="AE129" i="11"/>
  <c r="P129" i="11"/>
  <c r="E1310" i="11"/>
  <c r="J1310" i="11" s="1"/>
  <c r="E1333" i="11"/>
  <c r="J1333" i="11" s="1"/>
  <c r="E1319" i="11"/>
  <c r="J1319" i="11" s="1"/>
  <c r="E953" i="11"/>
  <c r="E939" i="11"/>
  <c r="E934" i="11"/>
  <c r="E925" i="11"/>
  <c r="E948" i="11"/>
  <c r="L130" i="11"/>
  <c r="D129" i="11"/>
  <c r="J129" i="11" s="1"/>
  <c r="E1147" i="11" l="1"/>
  <c r="P1147" i="11"/>
  <c r="D1147" i="11"/>
  <c r="L1148" i="11"/>
  <c r="AE130" i="11"/>
  <c r="P130" i="11"/>
  <c r="E1320" i="11"/>
  <c r="J1320" i="11" s="1"/>
  <c r="E1334" i="11"/>
  <c r="J1334" i="11" s="1"/>
  <c r="E1325" i="11"/>
  <c r="J1325" i="11" s="1"/>
  <c r="E1311" i="11"/>
  <c r="J1311" i="11" s="1"/>
  <c r="E949" i="11"/>
  <c r="E926" i="11"/>
  <c r="E940" i="11"/>
  <c r="E954" i="11"/>
  <c r="E955" i="11" s="1"/>
  <c r="E956" i="11" s="1"/>
  <c r="E957" i="11" s="1"/>
  <c r="E958" i="11" s="1"/>
  <c r="L131" i="11"/>
  <c r="P131" i="11" s="1"/>
  <c r="D130" i="11"/>
  <c r="J130" i="11" s="1"/>
  <c r="L132" i="11"/>
  <c r="J1147" i="11" l="1"/>
  <c r="E1148" i="11"/>
  <c r="P1148" i="11"/>
  <c r="D1148" i="11"/>
  <c r="L1149" i="11"/>
  <c r="AE132" i="11"/>
  <c r="P132" i="11"/>
  <c r="E1312" i="11"/>
  <c r="J1312" i="11" s="1"/>
  <c r="E1326" i="11"/>
  <c r="J1326" i="11" s="1"/>
  <c r="E1349" i="11"/>
  <c r="J1349" i="11" s="1"/>
  <c r="E1335" i="11"/>
  <c r="J1335" i="11" s="1"/>
  <c r="E1321" i="11"/>
  <c r="J1321" i="11" s="1"/>
  <c r="D131" i="11"/>
  <c r="J131" i="11" s="1"/>
  <c r="AE131" i="11"/>
  <c r="E941" i="11"/>
  <c r="E950" i="11"/>
  <c r="L133" i="11"/>
  <c r="D132" i="11"/>
  <c r="J132" i="11" s="1"/>
  <c r="J1148" i="11" l="1"/>
  <c r="E1149" i="11"/>
  <c r="P1149" i="11"/>
  <c r="L1150" i="11"/>
  <c r="D1149" i="11"/>
  <c r="AE133" i="11"/>
  <c r="P133" i="11"/>
  <c r="E1350" i="11"/>
  <c r="J1350" i="11" s="1"/>
  <c r="E1341" i="11"/>
  <c r="J1341" i="11" s="1"/>
  <c r="E1327" i="11"/>
  <c r="J1327" i="11" s="1"/>
  <c r="E1313" i="11"/>
  <c r="J1313" i="11" s="1"/>
  <c r="E1322" i="11"/>
  <c r="J1322" i="11" s="1"/>
  <c r="E1336" i="11"/>
  <c r="J1336" i="11" s="1"/>
  <c r="E942" i="11"/>
  <c r="L134" i="11"/>
  <c r="D133" i="11"/>
  <c r="J133" i="11" s="1"/>
  <c r="J1149" i="11" l="1"/>
  <c r="E1150" i="11"/>
  <c r="P1150" i="11"/>
  <c r="D1150" i="11"/>
  <c r="L1151" i="11"/>
  <c r="AE134" i="11"/>
  <c r="P134" i="11"/>
  <c r="E1365" i="11"/>
  <c r="J1365" i="11" s="1"/>
  <c r="E1342" i="11"/>
  <c r="J1342" i="11" s="1"/>
  <c r="E1351" i="11"/>
  <c r="J1351" i="11" s="1"/>
  <c r="E1337" i="11"/>
  <c r="J1337" i="11" s="1"/>
  <c r="E1323" i="11"/>
  <c r="J1323" i="11" s="1"/>
  <c r="E1314" i="11"/>
  <c r="J1314" i="11" s="1"/>
  <c r="E1328" i="11"/>
  <c r="J1328" i="11" s="1"/>
  <c r="L135" i="11"/>
  <c r="D134" i="11"/>
  <c r="J134" i="11" s="1"/>
  <c r="J1150" i="11" l="1"/>
  <c r="E1151" i="11"/>
  <c r="P1151" i="11"/>
  <c r="L1152" i="11"/>
  <c r="D1151" i="11"/>
  <c r="AE135" i="11"/>
  <c r="P135" i="11"/>
  <c r="E1343" i="11"/>
  <c r="J1343" i="11" s="1"/>
  <c r="E1357" i="11"/>
  <c r="J1357" i="11" s="1"/>
  <c r="E1366" i="11"/>
  <c r="J1366" i="11" s="1"/>
  <c r="E1329" i="11"/>
  <c r="J1329" i="11" s="1"/>
  <c r="E1315" i="11"/>
  <c r="J1315" i="11" s="1"/>
  <c r="E1324" i="11"/>
  <c r="J1324" i="11" s="1"/>
  <c r="E1338" i="11"/>
  <c r="J1338" i="11" s="1"/>
  <c r="E1352" i="11"/>
  <c r="J1352" i="11" s="1"/>
  <c r="L136" i="11"/>
  <c r="D135" i="11"/>
  <c r="J135" i="11" s="1"/>
  <c r="J1151" i="11" l="1"/>
  <c r="E1152" i="11"/>
  <c r="P1152" i="11"/>
  <c r="D1152" i="11"/>
  <c r="L1153" i="11"/>
  <c r="AE136" i="11"/>
  <c r="P136" i="11"/>
  <c r="E1367" i="11"/>
  <c r="J1367" i="11" s="1"/>
  <c r="E1344" i="11"/>
  <c r="J1344" i="11" s="1"/>
  <c r="E1353" i="11"/>
  <c r="J1353" i="11" s="1"/>
  <c r="E1339" i="11"/>
  <c r="J1339" i="11" s="1"/>
  <c r="E1316" i="11"/>
  <c r="J1316" i="11" s="1"/>
  <c r="E1330" i="11"/>
  <c r="J1330" i="11" s="1"/>
  <c r="E1358" i="11"/>
  <c r="J1358" i="11" s="1"/>
  <c r="E1381" i="11"/>
  <c r="J1381" i="11" s="1"/>
  <c r="L137" i="11"/>
  <c r="D136" i="11"/>
  <c r="J136" i="11" s="1"/>
  <c r="J1152" i="11" l="1"/>
  <c r="E1153" i="11"/>
  <c r="P1153" i="11"/>
  <c r="D1153" i="11"/>
  <c r="L1154" i="11"/>
  <c r="AE137" i="11"/>
  <c r="P137" i="11"/>
  <c r="E1382" i="11"/>
  <c r="J1382" i="11" s="1"/>
  <c r="E1373" i="11"/>
  <c r="J1373" i="11" s="1"/>
  <c r="E1359" i="11"/>
  <c r="J1359" i="11" s="1"/>
  <c r="E1331" i="11"/>
  <c r="J1331" i="11" s="1"/>
  <c r="E1340" i="11"/>
  <c r="J1340" i="11" s="1"/>
  <c r="E1354" i="11"/>
  <c r="J1354" i="11" s="1"/>
  <c r="E1345" i="11"/>
  <c r="J1345" i="11" s="1"/>
  <c r="E1368" i="11"/>
  <c r="J1368" i="11" s="1"/>
  <c r="L138" i="11"/>
  <c r="D137" i="11"/>
  <c r="J137" i="11" s="1"/>
  <c r="J1153" i="11" l="1"/>
  <c r="E1154" i="11"/>
  <c r="P1154" i="11"/>
  <c r="L1155" i="11"/>
  <c r="D1154" i="11"/>
  <c r="AE138" i="11"/>
  <c r="P138" i="11"/>
  <c r="E1397" i="11"/>
  <c r="J1397" i="11" s="1"/>
  <c r="E1374" i="11"/>
  <c r="J1374" i="11" s="1"/>
  <c r="E1383" i="11"/>
  <c r="J1383" i="11" s="1"/>
  <c r="E1369" i="11"/>
  <c r="J1369" i="11" s="1"/>
  <c r="E1346" i="11"/>
  <c r="J1346" i="11" s="1"/>
  <c r="E1355" i="11"/>
  <c r="J1355" i="11" s="1"/>
  <c r="E1332" i="11"/>
  <c r="J1332" i="11" s="1"/>
  <c r="E1360" i="11"/>
  <c r="J1360" i="11" s="1"/>
  <c r="L139" i="11"/>
  <c r="D138" i="11"/>
  <c r="J138" i="11" s="1"/>
  <c r="J1154" i="11" l="1"/>
  <c r="E1155" i="11"/>
  <c r="P1155" i="11"/>
  <c r="D1155" i="11"/>
  <c r="L1156" i="11"/>
  <c r="AE139" i="11"/>
  <c r="P139" i="11"/>
  <c r="E1375" i="11"/>
  <c r="J1375" i="11" s="1"/>
  <c r="E1398" i="11"/>
  <c r="J1398" i="11" s="1"/>
  <c r="E1389" i="11"/>
  <c r="J1389" i="11" s="1"/>
  <c r="E1361" i="11"/>
  <c r="J1361" i="11" s="1"/>
  <c r="E1356" i="11"/>
  <c r="J1356" i="11" s="1"/>
  <c r="E1347" i="11"/>
  <c r="J1347" i="11" s="1"/>
  <c r="E1370" i="11"/>
  <c r="J1370" i="11" s="1"/>
  <c r="E1384" i="11"/>
  <c r="J1384" i="11" s="1"/>
  <c r="L140" i="11"/>
  <c r="D139" i="11"/>
  <c r="J139" i="11" s="1"/>
  <c r="J1155" i="11" l="1"/>
  <c r="E1156" i="11"/>
  <c r="P1156" i="11"/>
  <c r="L1157" i="11"/>
  <c r="D1156" i="11"/>
  <c r="AE140" i="11"/>
  <c r="P140" i="11"/>
  <c r="E1390" i="11"/>
  <c r="J1390" i="11" s="1"/>
  <c r="E1413" i="11"/>
  <c r="J1413" i="11" s="1"/>
  <c r="E1376" i="11"/>
  <c r="J1376" i="11" s="1"/>
  <c r="E1385" i="11"/>
  <c r="J1385" i="11" s="1"/>
  <c r="E1371" i="11"/>
  <c r="J1371" i="11" s="1"/>
  <c r="E1348" i="11"/>
  <c r="J1348" i="11" s="1"/>
  <c r="E1362" i="11"/>
  <c r="J1362" i="11" s="1"/>
  <c r="E1399" i="11"/>
  <c r="J1399" i="11" s="1"/>
  <c r="L141" i="11"/>
  <c r="D140" i="11"/>
  <c r="J140" i="11" s="1"/>
  <c r="J1156" i="11" l="1"/>
  <c r="E1157" i="11"/>
  <c r="P1157" i="11"/>
  <c r="D1157" i="11"/>
  <c r="L1158" i="11"/>
  <c r="AE141" i="11"/>
  <c r="P141" i="11"/>
  <c r="E1414" i="11"/>
  <c r="J1414" i="11" s="1"/>
  <c r="E1405" i="11"/>
  <c r="J1405" i="11" s="1"/>
  <c r="E1400" i="11"/>
  <c r="J1400" i="11" s="1"/>
  <c r="E1363" i="11"/>
  <c r="J1363" i="11" s="1"/>
  <c r="E1372" i="11"/>
  <c r="J1372" i="11" s="1"/>
  <c r="E1386" i="11"/>
  <c r="J1386" i="11" s="1"/>
  <c r="E1377" i="11"/>
  <c r="J1377" i="11" s="1"/>
  <c r="E1391" i="11"/>
  <c r="J1391" i="11" s="1"/>
  <c r="L142" i="11"/>
  <c r="D141" i="11"/>
  <c r="J141" i="11" s="1"/>
  <c r="J1157" i="11" l="1"/>
  <c r="E1158" i="11"/>
  <c r="P1158" i="11"/>
  <c r="L1159" i="11"/>
  <c r="D1158" i="11"/>
  <c r="AE142" i="11"/>
  <c r="P142" i="11"/>
  <c r="E1406" i="11"/>
  <c r="J1406" i="11" s="1"/>
  <c r="E1429" i="11"/>
  <c r="J1429" i="11" s="1"/>
  <c r="E1392" i="11"/>
  <c r="J1392" i="11" s="1"/>
  <c r="E1378" i="11"/>
  <c r="J1378" i="11" s="1"/>
  <c r="E1387" i="11"/>
  <c r="J1387" i="11" s="1"/>
  <c r="E1364" i="11"/>
  <c r="J1364" i="11" s="1"/>
  <c r="E1401" i="11"/>
  <c r="J1401" i="11" s="1"/>
  <c r="E1415" i="11"/>
  <c r="J1415" i="11" s="1"/>
  <c r="L143" i="11"/>
  <c r="D142" i="11"/>
  <c r="J142" i="11" s="1"/>
  <c r="J1158" i="11" l="1"/>
  <c r="E1159" i="11"/>
  <c r="D1159" i="11"/>
  <c r="P1159" i="11"/>
  <c r="L1160" i="11"/>
  <c r="AE143" i="11"/>
  <c r="P143" i="11"/>
  <c r="E1430" i="11"/>
  <c r="J1430" i="11" s="1"/>
  <c r="E1421" i="11"/>
  <c r="J1421" i="11" s="1"/>
  <c r="E1416" i="11"/>
  <c r="J1416" i="11" s="1"/>
  <c r="E1402" i="11"/>
  <c r="J1402" i="11" s="1"/>
  <c r="E1388" i="11"/>
  <c r="J1388" i="11" s="1"/>
  <c r="E1379" i="11"/>
  <c r="J1379" i="11" s="1"/>
  <c r="E1393" i="11"/>
  <c r="J1393" i="11" s="1"/>
  <c r="E1407" i="11"/>
  <c r="J1407" i="11" s="1"/>
  <c r="L144" i="11"/>
  <c r="D143" i="11"/>
  <c r="J143" i="11" s="1"/>
  <c r="J1159" i="11" l="1"/>
  <c r="L1161" i="11"/>
  <c r="P1160" i="11"/>
  <c r="E1160" i="11"/>
  <c r="D1160" i="11"/>
  <c r="AE144" i="11"/>
  <c r="P144" i="11"/>
  <c r="E1422" i="11"/>
  <c r="J1422" i="11" s="1"/>
  <c r="E1445" i="11"/>
  <c r="J1445" i="11" s="1"/>
  <c r="E1408" i="11"/>
  <c r="J1408" i="11" s="1"/>
  <c r="E1394" i="11"/>
  <c r="J1394" i="11" s="1"/>
  <c r="E1380" i="11"/>
  <c r="J1380" i="11" s="1"/>
  <c r="E1403" i="11"/>
  <c r="J1403" i="11" s="1"/>
  <c r="E1417" i="11"/>
  <c r="J1417" i="11" s="1"/>
  <c r="E1431" i="11"/>
  <c r="J1431" i="11" s="1"/>
  <c r="L145" i="11"/>
  <c r="D144" i="11"/>
  <c r="J144" i="11" s="1"/>
  <c r="J1160" i="11" l="1"/>
  <c r="E1161" i="11"/>
  <c r="E1162" i="11"/>
  <c r="P1161" i="11"/>
  <c r="L1162" i="11"/>
  <c r="D1161" i="11"/>
  <c r="AE145" i="11"/>
  <c r="P145" i="11"/>
  <c r="E1446" i="11"/>
  <c r="J1446" i="11" s="1"/>
  <c r="E1437" i="11"/>
  <c r="J1437" i="11" s="1"/>
  <c r="E1423" i="11"/>
  <c r="J1423" i="11" s="1"/>
  <c r="E1432" i="11"/>
  <c r="J1432" i="11" s="1"/>
  <c r="E1418" i="11"/>
  <c r="J1418" i="11" s="1"/>
  <c r="E1404" i="11"/>
  <c r="J1404" i="11" s="1"/>
  <c r="E1395" i="11"/>
  <c r="J1395" i="11" s="1"/>
  <c r="E1409" i="11"/>
  <c r="J1409" i="11" s="1"/>
  <c r="L146" i="11"/>
  <c r="D145" i="11"/>
  <c r="J145" i="11" s="1"/>
  <c r="J1161" i="11" l="1"/>
  <c r="E1163" i="11"/>
  <c r="P1162" i="11"/>
  <c r="L1163" i="11"/>
  <c r="D1162" i="11"/>
  <c r="J1162" i="11" s="1"/>
  <c r="AE146" i="11"/>
  <c r="P146" i="11"/>
  <c r="E1438" i="11"/>
  <c r="J1438" i="11" s="1"/>
  <c r="E1461" i="11"/>
  <c r="J1461" i="11" s="1"/>
  <c r="E1447" i="11"/>
  <c r="J1447" i="11" s="1"/>
  <c r="E1410" i="11"/>
  <c r="J1410" i="11" s="1"/>
  <c r="E1396" i="11"/>
  <c r="J1396" i="11" s="1"/>
  <c r="E1419" i="11"/>
  <c r="J1419" i="11" s="1"/>
  <c r="E1433" i="11"/>
  <c r="J1433" i="11" s="1"/>
  <c r="E1424" i="11"/>
  <c r="J1424" i="11" s="1"/>
  <c r="D146" i="11"/>
  <c r="J146" i="11" s="1"/>
  <c r="L147" i="11"/>
  <c r="P147" i="11" s="1"/>
  <c r="L148" i="11"/>
  <c r="E1164" i="11" l="1"/>
  <c r="P1163" i="11"/>
  <c r="L1164" i="11"/>
  <c r="D1163" i="11"/>
  <c r="J1163" i="11" s="1"/>
  <c r="AE148" i="11"/>
  <c r="P148" i="11"/>
  <c r="E1453" i="11"/>
  <c r="J1453" i="11" s="1"/>
  <c r="E1462" i="11"/>
  <c r="J1462" i="11" s="1"/>
  <c r="E1439" i="11"/>
  <c r="J1439" i="11" s="1"/>
  <c r="E1425" i="11"/>
  <c r="J1425" i="11" s="1"/>
  <c r="E1434" i="11"/>
  <c r="J1434" i="11" s="1"/>
  <c r="E1420" i="11"/>
  <c r="J1420" i="11" s="1"/>
  <c r="E1411" i="11"/>
  <c r="J1411" i="11" s="1"/>
  <c r="E1448" i="11"/>
  <c r="J1448" i="11" s="1"/>
  <c r="D147" i="11"/>
  <c r="J147" i="11" s="1"/>
  <c r="AE147" i="11"/>
  <c r="L149" i="11"/>
  <c r="D148" i="11"/>
  <c r="J148" i="11" s="1"/>
  <c r="E1165" i="11" l="1"/>
  <c r="P1164" i="11"/>
  <c r="L1165" i="11"/>
  <c r="D1164" i="11"/>
  <c r="J1164" i="11" s="1"/>
  <c r="AE149" i="11"/>
  <c r="P149" i="11"/>
  <c r="E1463" i="11"/>
  <c r="J1463" i="11" s="1"/>
  <c r="E1449" i="11"/>
  <c r="J1449" i="11" s="1"/>
  <c r="E1412" i="11"/>
  <c r="J1412" i="11" s="1"/>
  <c r="E1435" i="11"/>
  <c r="J1435" i="11" s="1"/>
  <c r="E1426" i="11"/>
  <c r="J1426" i="11" s="1"/>
  <c r="E1440" i="11"/>
  <c r="J1440" i="11" s="1"/>
  <c r="E1477" i="11"/>
  <c r="J1477" i="11" s="1"/>
  <c r="E1454" i="11"/>
  <c r="J1454" i="11" s="1"/>
  <c r="L150" i="11"/>
  <c r="D149" i="11"/>
  <c r="J149" i="11" s="1"/>
  <c r="E1166" i="11" l="1"/>
  <c r="P1165" i="11"/>
  <c r="D1165" i="11"/>
  <c r="J1165" i="11" s="1"/>
  <c r="L1166" i="11"/>
  <c r="AE150" i="11"/>
  <c r="P150" i="11"/>
  <c r="E1455" i="11"/>
  <c r="J1455" i="11" s="1"/>
  <c r="E1441" i="11"/>
  <c r="J1441" i="11" s="1"/>
  <c r="E1427" i="11"/>
  <c r="J1427" i="11" s="1"/>
  <c r="E1436" i="11"/>
  <c r="J1436" i="11" s="1"/>
  <c r="E1450" i="11"/>
  <c r="J1450" i="11" s="1"/>
  <c r="E1464" i="11"/>
  <c r="J1464" i="11" s="1"/>
  <c r="E1469" i="11"/>
  <c r="J1469" i="11" s="1"/>
  <c r="E1478" i="11"/>
  <c r="J1478" i="11" s="1"/>
  <c r="L151" i="11"/>
  <c r="D150" i="11"/>
  <c r="J150" i="11" s="1"/>
  <c r="E1167" i="11" l="1"/>
  <c r="P1166" i="11"/>
  <c r="D1166" i="11"/>
  <c r="J1166" i="11" s="1"/>
  <c r="L1167" i="11"/>
  <c r="AE151" i="11"/>
  <c r="P151" i="11"/>
  <c r="E1479" i="11"/>
  <c r="J1479" i="11" s="1"/>
  <c r="E1465" i="11"/>
  <c r="J1465" i="11" s="1"/>
  <c r="E1451" i="11"/>
  <c r="J1451" i="11" s="1"/>
  <c r="E1428" i="11"/>
  <c r="J1428" i="11" s="1"/>
  <c r="E1442" i="11"/>
  <c r="J1442" i="11" s="1"/>
  <c r="E1456" i="11"/>
  <c r="J1456" i="11" s="1"/>
  <c r="E1493" i="11"/>
  <c r="J1493" i="11" s="1"/>
  <c r="E1470" i="11"/>
  <c r="J1470" i="11" s="1"/>
  <c r="L152" i="11"/>
  <c r="D151" i="11"/>
  <c r="J151" i="11" s="1"/>
  <c r="E1168" i="11" l="1"/>
  <c r="P1167" i="11"/>
  <c r="D1167" i="11"/>
  <c r="J1167" i="11" s="1"/>
  <c r="L1168" i="11"/>
  <c r="AE152" i="11"/>
  <c r="P152" i="11"/>
  <c r="E1471" i="11"/>
  <c r="J1471" i="11" s="1"/>
  <c r="E1457" i="11"/>
  <c r="J1457" i="11" s="1"/>
  <c r="E1443" i="11"/>
  <c r="J1443" i="11" s="1"/>
  <c r="E1452" i="11"/>
  <c r="J1452" i="11" s="1"/>
  <c r="E1466" i="11"/>
  <c r="J1466" i="11" s="1"/>
  <c r="E1480" i="11"/>
  <c r="J1480" i="11" s="1"/>
  <c r="E1485" i="11"/>
  <c r="J1485" i="11" s="1"/>
  <c r="E1494" i="11"/>
  <c r="J1494" i="11" s="1"/>
  <c r="L153" i="11"/>
  <c r="D152" i="11"/>
  <c r="J152" i="11" s="1"/>
  <c r="E1169" i="11" l="1"/>
  <c r="P1168" i="11"/>
  <c r="D1168" i="11"/>
  <c r="J1168" i="11" s="1"/>
  <c r="L1169" i="11"/>
  <c r="AE153" i="11"/>
  <c r="P153" i="11"/>
  <c r="E1495" i="11"/>
  <c r="J1495" i="11" s="1"/>
  <c r="E1481" i="11"/>
  <c r="J1481" i="11" s="1"/>
  <c r="E1467" i="11"/>
  <c r="J1467" i="11" s="1"/>
  <c r="E1444" i="11"/>
  <c r="J1444" i="11" s="1"/>
  <c r="E1458" i="11"/>
  <c r="J1458" i="11" s="1"/>
  <c r="E1472" i="11"/>
  <c r="J1472" i="11" s="1"/>
  <c r="E1486" i="11"/>
  <c r="J1486" i="11" s="1"/>
  <c r="E1509" i="11"/>
  <c r="J1509" i="11" s="1"/>
  <c r="L154" i="11"/>
  <c r="D153" i="11"/>
  <c r="J153" i="11" s="1"/>
  <c r="E1170" i="11" l="1"/>
  <c r="P1169" i="11"/>
  <c r="D1169" i="11"/>
  <c r="J1169" i="11" s="1"/>
  <c r="L1170" i="11"/>
  <c r="AE154" i="11"/>
  <c r="P154" i="11"/>
  <c r="E1510" i="11"/>
  <c r="J1510" i="11" s="1"/>
  <c r="E1501" i="11"/>
  <c r="J1501" i="11" s="1"/>
  <c r="E1487" i="11"/>
  <c r="J1487" i="11" s="1"/>
  <c r="E1473" i="11"/>
  <c r="J1473" i="11" s="1"/>
  <c r="E1459" i="11"/>
  <c r="J1459" i="11" s="1"/>
  <c r="E1468" i="11"/>
  <c r="J1468" i="11" s="1"/>
  <c r="E1482" i="11"/>
  <c r="J1482" i="11" s="1"/>
  <c r="E1496" i="11"/>
  <c r="J1496" i="11" s="1"/>
  <c r="L155" i="11"/>
  <c r="D154" i="11"/>
  <c r="J154" i="11" s="1"/>
  <c r="E1171" i="11" l="1"/>
  <c r="P1170" i="11"/>
  <c r="L1171" i="11"/>
  <c r="D1170" i="11"/>
  <c r="J1170" i="11" s="1"/>
  <c r="AE155" i="11"/>
  <c r="P155" i="11"/>
  <c r="E1525" i="11"/>
  <c r="J1525" i="11" s="1"/>
  <c r="E1502" i="11"/>
  <c r="J1502" i="11" s="1"/>
  <c r="E1511" i="11"/>
  <c r="J1511" i="11" s="1"/>
  <c r="E1497" i="11"/>
  <c r="J1497" i="11" s="1"/>
  <c r="E1483" i="11"/>
  <c r="J1483" i="11" s="1"/>
  <c r="E1460" i="11"/>
  <c r="J1460" i="11" s="1"/>
  <c r="E1474" i="11"/>
  <c r="J1474" i="11" s="1"/>
  <c r="E1488" i="11"/>
  <c r="J1488" i="11" s="1"/>
  <c r="L156" i="11"/>
  <c r="D155" i="11"/>
  <c r="J155" i="11" s="1"/>
  <c r="E1172" i="11" l="1"/>
  <c r="P1171" i="11"/>
  <c r="L1172" i="11"/>
  <c r="D1171" i="11"/>
  <c r="J1171" i="11" s="1"/>
  <c r="AE156" i="11"/>
  <c r="P156" i="11"/>
  <c r="E1503" i="11"/>
  <c r="J1503" i="11" s="1"/>
  <c r="E1526" i="11"/>
  <c r="J1526" i="11" s="1"/>
  <c r="E1517" i="11"/>
  <c r="J1517" i="11" s="1"/>
  <c r="E1489" i="11"/>
  <c r="J1489" i="11" s="1"/>
  <c r="E1475" i="11"/>
  <c r="J1475" i="11" s="1"/>
  <c r="E1484" i="11"/>
  <c r="J1484" i="11" s="1"/>
  <c r="E1498" i="11"/>
  <c r="J1498" i="11" s="1"/>
  <c r="E1512" i="11"/>
  <c r="J1512" i="11" s="1"/>
  <c r="L157" i="11"/>
  <c r="D156" i="11"/>
  <c r="J156" i="11" s="1"/>
  <c r="E1173" i="11" l="1"/>
  <c r="P1172" i="11"/>
  <c r="L1173" i="11"/>
  <c r="D1172" i="11"/>
  <c r="J1172" i="11" s="1"/>
  <c r="AE157" i="11"/>
  <c r="P157" i="11"/>
  <c r="E1518" i="11"/>
  <c r="J1518" i="11" s="1"/>
  <c r="E1541" i="11"/>
  <c r="J1541" i="11" s="1"/>
  <c r="E1504" i="11"/>
  <c r="J1504" i="11" s="1"/>
  <c r="E1513" i="11"/>
  <c r="J1513" i="11" s="1"/>
  <c r="E1499" i="11"/>
  <c r="J1499" i="11" s="1"/>
  <c r="E1476" i="11"/>
  <c r="J1476" i="11" s="1"/>
  <c r="E1490" i="11"/>
  <c r="J1490" i="11" s="1"/>
  <c r="E1527" i="11"/>
  <c r="J1527" i="11" s="1"/>
  <c r="L158" i="11"/>
  <c r="D157" i="11"/>
  <c r="J157" i="11" s="1"/>
  <c r="E1174" i="11" l="1"/>
  <c r="P1173" i="11"/>
  <c r="L1174" i="11"/>
  <c r="D1173" i="11"/>
  <c r="J1173" i="11" s="1"/>
  <c r="AE158" i="11"/>
  <c r="P158" i="11"/>
  <c r="E1542" i="11"/>
  <c r="J1542" i="11" s="1"/>
  <c r="E1533" i="11"/>
  <c r="J1533" i="11" s="1"/>
  <c r="E1528" i="11"/>
  <c r="J1528" i="11" s="1"/>
  <c r="E1491" i="11"/>
  <c r="J1491" i="11" s="1"/>
  <c r="E1500" i="11"/>
  <c r="J1500" i="11" s="1"/>
  <c r="E1514" i="11"/>
  <c r="J1514" i="11" s="1"/>
  <c r="E1505" i="11"/>
  <c r="J1505" i="11" s="1"/>
  <c r="E1519" i="11"/>
  <c r="J1519" i="11" s="1"/>
  <c r="L159" i="11"/>
  <c r="D158" i="11"/>
  <c r="J158" i="11" s="1"/>
  <c r="E1175" i="11" l="1"/>
  <c r="P1174" i="11"/>
  <c r="L1175" i="11"/>
  <c r="D1174" i="11"/>
  <c r="J1174" i="11" s="1"/>
  <c r="AE159" i="11"/>
  <c r="P159" i="11"/>
  <c r="E1534" i="11"/>
  <c r="J1534" i="11" s="1"/>
  <c r="E1557" i="11"/>
  <c r="J1557" i="11" s="1"/>
  <c r="E1520" i="11"/>
  <c r="J1520" i="11" s="1"/>
  <c r="E1506" i="11"/>
  <c r="J1506" i="11" s="1"/>
  <c r="E1515" i="11"/>
  <c r="J1515" i="11" s="1"/>
  <c r="E1492" i="11"/>
  <c r="J1492" i="11" s="1"/>
  <c r="E1529" i="11"/>
  <c r="J1529" i="11" s="1"/>
  <c r="E1543" i="11"/>
  <c r="J1543" i="11" s="1"/>
  <c r="L160" i="11"/>
  <c r="D159" i="11"/>
  <c r="J159" i="11" s="1"/>
  <c r="D1175" i="11" l="1"/>
  <c r="J1175" i="11" s="1"/>
  <c r="P1175" i="11"/>
  <c r="L1176" i="11"/>
  <c r="AE160" i="11"/>
  <c r="P160" i="11"/>
  <c r="E1558" i="11"/>
  <c r="J1558" i="11" s="1"/>
  <c r="E1549" i="11"/>
  <c r="J1549" i="11" s="1"/>
  <c r="E1544" i="11"/>
  <c r="J1544" i="11" s="1"/>
  <c r="E1530" i="11"/>
  <c r="J1530" i="11" s="1"/>
  <c r="E1516" i="11"/>
  <c r="J1516" i="11" s="1"/>
  <c r="E1507" i="11"/>
  <c r="J1507" i="11" s="1"/>
  <c r="E1521" i="11"/>
  <c r="J1521" i="11" s="1"/>
  <c r="E1535" i="11"/>
  <c r="J1535" i="11" s="1"/>
  <c r="L161" i="11"/>
  <c r="D160" i="11"/>
  <c r="J160" i="11" s="1"/>
  <c r="L1177" i="11" l="1"/>
  <c r="P1176" i="11"/>
  <c r="D1176" i="11"/>
  <c r="E1176" i="11"/>
  <c r="AE161" i="11"/>
  <c r="P161" i="11"/>
  <c r="E1550" i="11"/>
  <c r="J1550" i="11" s="1"/>
  <c r="E1573" i="11"/>
  <c r="J1573" i="11" s="1"/>
  <c r="E1536" i="11"/>
  <c r="J1536" i="11" s="1"/>
  <c r="E1522" i="11"/>
  <c r="J1522" i="11" s="1"/>
  <c r="E1508" i="11"/>
  <c r="J1508" i="11" s="1"/>
  <c r="E1531" i="11"/>
  <c r="J1531" i="11" s="1"/>
  <c r="E1545" i="11"/>
  <c r="J1545" i="11" s="1"/>
  <c r="E1559" i="11"/>
  <c r="J1559" i="11" s="1"/>
  <c r="L162" i="11"/>
  <c r="D161" i="11"/>
  <c r="J161" i="11" s="1"/>
  <c r="J1176" i="11" l="1"/>
  <c r="E1177" i="11"/>
  <c r="P1177" i="11"/>
  <c r="D1177" i="11"/>
  <c r="L1178" i="11"/>
  <c r="AE162" i="11"/>
  <c r="P162" i="11"/>
  <c r="E1574" i="11"/>
  <c r="J1574" i="11" s="1"/>
  <c r="E1565" i="11"/>
  <c r="J1565" i="11" s="1"/>
  <c r="E1551" i="11"/>
  <c r="J1551" i="11" s="1"/>
  <c r="E1560" i="11"/>
  <c r="J1560" i="11" s="1"/>
  <c r="E1546" i="11"/>
  <c r="J1546" i="11" s="1"/>
  <c r="E1532" i="11"/>
  <c r="J1532" i="11" s="1"/>
  <c r="E1523" i="11"/>
  <c r="J1523" i="11" s="1"/>
  <c r="E1537" i="11"/>
  <c r="J1537" i="11" s="1"/>
  <c r="L163" i="11"/>
  <c r="P163" i="11" s="1"/>
  <c r="D162" i="11"/>
  <c r="J162" i="11" s="1"/>
  <c r="L164" i="11"/>
  <c r="J1177" i="11" l="1"/>
  <c r="P1178" i="11"/>
  <c r="D1178" i="11"/>
  <c r="L1179" i="11"/>
  <c r="E1178" i="11"/>
  <c r="AE164" i="11"/>
  <c r="P164" i="11"/>
  <c r="E1589" i="11"/>
  <c r="J1589" i="11" s="1"/>
  <c r="E1566" i="11"/>
  <c r="J1566" i="11" s="1"/>
  <c r="E1575" i="11"/>
  <c r="J1575" i="11" s="1"/>
  <c r="E1538" i="11"/>
  <c r="J1538" i="11" s="1"/>
  <c r="E1524" i="11"/>
  <c r="J1524" i="11" s="1"/>
  <c r="E1547" i="11"/>
  <c r="J1547" i="11" s="1"/>
  <c r="E1561" i="11"/>
  <c r="J1561" i="11" s="1"/>
  <c r="E1552" i="11"/>
  <c r="J1552" i="11" s="1"/>
  <c r="D163" i="11"/>
  <c r="J163" i="11" s="1"/>
  <c r="AE163" i="11"/>
  <c r="L165" i="11"/>
  <c r="D164" i="11"/>
  <c r="J164" i="11" s="1"/>
  <c r="J1178" i="11" l="1"/>
  <c r="E1179" i="11"/>
  <c r="P1179" i="11"/>
  <c r="D1179" i="11"/>
  <c r="L1180" i="11"/>
  <c r="AE165" i="11"/>
  <c r="P165" i="11"/>
  <c r="E1567" i="11"/>
  <c r="J1567" i="11" s="1"/>
  <c r="E1581" i="11"/>
  <c r="J1581" i="11" s="1"/>
  <c r="E1590" i="11"/>
  <c r="J1590" i="11" s="1"/>
  <c r="E1553" i="11"/>
  <c r="J1553" i="11" s="1"/>
  <c r="E1562" i="11"/>
  <c r="J1562" i="11" s="1"/>
  <c r="E1548" i="11"/>
  <c r="J1548" i="11" s="1"/>
  <c r="E1539" i="11"/>
  <c r="J1539" i="11" s="1"/>
  <c r="E1576" i="11"/>
  <c r="J1576" i="11" s="1"/>
  <c r="L166" i="11"/>
  <c r="D165" i="11"/>
  <c r="J165" i="11" s="1"/>
  <c r="J1179" i="11" l="1"/>
  <c r="E1180" i="11"/>
  <c r="P1180" i="11"/>
  <c r="D1180" i="11"/>
  <c r="L1181" i="11"/>
  <c r="AE166" i="11"/>
  <c r="P166" i="11"/>
  <c r="E1591" i="11"/>
  <c r="J1591" i="11" s="1"/>
  <c r="E1568" i="11"/>
  <c r="J1568" i="11" s="1"/>
  <c r="E1577" i="11"/>
  <c r="J1577" i="11" s="1"/>
  <c r="E1540" i="11"/>
  <c r="J1540" i="11" s="1"/>
  <c r="E1563" i="11"/>
  <c r="J1563" i="11" s="1"/>
  <c r="E1554" i="11"/>
  <c r="J1554" i="11" s="1"/>
  <c r="E1582" i="11"/>
  <c r="J1582" i="11" s="1"/>
  <c r="E1605" i="11"/>
  <c r="J1605" i="11" s="1"/>
  <c r="L167" i="11"/>
  <c r="D166" i="11"/>
  <c r="J166" i="11" s="1"/>
  <c r="J1180" i="11" l="1"/>
  <c r="E1181" i="11"/>
  <c r="P1181" i="11"/>
  <c r="L1182" i="11"/>
  <c r="D1181" i="11"/>
  <c r="AE167" i="11"/>
  <c r="P167" i="11"/>
  <c r="E1606" i="11"/>
  <c r="J1606" i="11" s="1"/>
  <c r="E1597" i="11"/>
  <c r="J1597" i="11" s="1"/>
  <c r="E1555" i="11"/>
  <c r="J1555" i="11" s="1"/>
  <c r="E1564" i="11"/>
  <c r="J1564" i="11" s="1"/>
  <c r="E1578" i="11"/>
  <c r="J1578" i="11" s="1"/>
  <c r="E1569" i="11"/>
  <c r="J1569" i="11" s="1"/>
  <c r="E1592" i="11"/>
  <c r="J1592" i="11" s="1"/>
  <c r="E1583" i="11"/>
  <c r="J1583" i="11" s="1"/>
  <c r="L168" i="11"/>
  <c r="D167" i="11"/>
  <c r="J167" i="11" s="1"/>
  <c r="J1181" i="11" l="1"/>
  <c r="E1182" i="11"/>
  <c r="P1182" i="11"/>
  <c r="L1183" i="11"/>
  <c r="D1182" i="11"/>
  <c r="AE168" i="11"/>
  <c r="P168" i="11"/>
  <c r="E1598" i="11"/>
  <c r="J1598" i="11" s="1"/>
  <c r="E1621" i="11"/>
  <c r="J1621" i="11" s="1"/>
  <c r="E1584" i="11"/>
  <c r="J1584" i="11" s="1"/>
  <c r="E1593" i="11"/>
  <c r="J1593" i="11" s="1"/>
  <c r="E1570" i="11"/>
  <c r="J1570" i="11" s="1"/>
  <c r="E1579" i="11"/>
  <c r="J1579" i="11" s="1"/>
  <c r="E1556" i="11"/>
  <c r="J1556" i="11" s="1"/>
  <c r="E1607" i="11"/>
  <c r="J1607" i="11" s="1"/>
  <c r="L169" i="11"/>
  <c r="D168" i="11"/>
  <c r="J168" i="11" s="1"/>
  <c r="J1182" i="11" l="1"/>
  <c r="E1183" i="11"/>
  <c r="P1183" i="11"/>
  <c r="L1184" i="11"/>
  <c r="D1183" i="11"/>
  <c r="AE169" i="11"/>
  <c r="P169" i="11"/>
  <c r="E1622" i="11"/>
  <c r="J1622" i="11" s="1"/>
  <c r="E1613" i="11"/>
  <c r="J1613" i="11" s="1"/>
  <c r="E1608" i="11"/>
  <c r="J1608" i="11" s="1"/>
  <c r="E1580" i="11"/>
  <c r="J1580" i="11" s="1"/>
  <c r="E1571" i="11"/>
  <c r="J1571" i="11" s="1"/>
  <c r="E1594" i="11"/>
  <c r="J1594" i="11" s="1"/>
  <c r="E1585" i="11"/>
  <c r="J1585" i="11" s="1"/>
  <c r="E1599" i="11"/>
  <c r="J1599" i="11" s="1"/>
  <c r="L170" i="11"/>
  <c r="D169" i="11"/>
  <c r="J169" i="11" s="1"/>
  <c r="J1183" i="11" l="1"/>
  <c r="E1184" i="11"/>
  <c r="P1184" i="11"/>
  <c r="L1185" i="11"/>
  <c r="D1184" i="11"/>
  <c r="AE170" i="11"/>
  <c r="P170" i="11"/>
  <c r="E1614" i="11"/>
  <c r="J1614" i="11" s="1"/>
  <c r="E1637" i="11"/>
  <c r="J1637" i="11" s="1"/>
  <c r="E1600" i="11"/>
  <c r="J1600" i="11" s="1"/>
  <c r="E1586" i="11"/>
  <c r="J1586" i="11" s="1"/>
  <c r="E1595" i="11"/>
  <c r="J1595" i="11" s="1"/>
  <c r="E1572" i="11"/>
  <c r="J1572" i="11" s="1"/>
  <c r="E1609" i="11"/>
  <c r="J1609" i="11" s="1"/>
  <c r="E1623" i="11"/>
  <c r="J1623" i="11" s="1"/>
  <c r="L171" i="11"/>
  <c r="D170" i="11"/>
  <c r="J170" i="11" s="1"/>
  <c r="J1184" i="11" l="1"/>
  <c r="E1185" i="11"/>
  <c r="P1185" i="11"/>
  <c r="L1186" i="11"/>
  <c r="D1185" i="11"/>
  <c r="AE171" i="11"/>
  <c r="P171" i="11"/>
  <c r="E1638" i="11"/>
  <c r="J1638" i="11" s="1"/>
  <c r="E1629" i="11"/>
  <c r="J1629" i="11" s="1"/>
  <c r="E1615" i="11"/>
  <c r="J1615" i="11" s="1"/>
  <c r="E1624" i="11"/>
  <c r="J1624" i="11" s="1"/>
  <c r="E1610" i="11"/>
  <c r="J1610" i="11" s="1"/>
  <c r="E1596" i="11"/>
  <c r="J1596" i="11" s="1"/>
  <c r="E1587" i="11"/>
  <c r="J1587" i="11" s="1"/>
  <c r="E1601" i="11"/>
  <c r="J1601" i="11" s="1"/>
  <c r="L172" i="11"/>
  <c r="D171" i="11"/>
  <c r="J171" i="11" s="1"/>
  <c r="J1185" i="11" l="1"/>
  <c r="E1186" i="11"/>
  <c r="D1186" i="11"/>
  <c r="L1187" i="11"/>
  <c r="AE172" i="11"/>
  <c r="P172" i="11"/>
  <c r="E1630" i="11"/>
  <c r="J1630" i="11" s="1"/>
  <c r="E1653" i="11"/>
  <c r="J1653" i="11" s="1"/>
  <c r="E1639" i="11"/>
  <c r="J1639" i="11" s="1"/>
  <c r="E1602" i="11"/>
  <c r="J1602" i="11" s="1"/>
  <c r="E1588" i="11"/>
  <c r="J1588" i="11" s="1"/>
  <c r="E1611" i="11"/>
  <c r="J1611" i="11" s="1"/>
  <c r="E1625" i="11"/>
  <c r="J1625" i="11" s="1"/>
  <c r="E1616" i="11"/>
  <c r="J1616" i="11" s="1"/>
  <c r="L173" i="11"/>
  <c r="D172" i="11"/>
  <c r="J172" i="11" s="1"/>
  <c r="E1187" i="11" l="1"/>
  <c r="D1187" i="11"/>
  <c r="L1188" i="11"/>
  <c r="AE173" i="11"/>
  <c r="P173" i="11"/>
  <c r="E1645" i="11"/>
  <c r="J1645" i="11" s="1"/>
  <c r="E1654" i="11"/>
  <c r="J1654" i="11" s="1"/>
  <c r="E1631" i="11"/>
  <c r="J1631" i="11" s="1"/>
  <c r="E1617" i="11"/>
  <c r="J1617" i="11" s="1"/>
  <c r="E1626" i="11"/>
  <c r="J1626" i="11" s="1"/>
  <c r="E1612" i="11"/>
  <c r="J1612" i="11" s="1"/>
  <c r="E1603" i="11"/>
  <c r="J1603" i="11" s="1"/>
  <c r="E1640" i="11"/>
  <c r="J1640" i="11" s="1"/>
  <c r="L174" i="11"/>
  <c r="D173" i="11"/>
  <c r="J173" i="11" s="1"/>
  <c r="E1188" i="11" l="1"/>
  <c r="D1188" i="11"/>
  <c r="L1189" i="11"/>
  <c r="AE174" i="11"/>
  <c r="P174" i="11"/>
  <c r="E1655" i="11"/>
  <c r="J1655" i="11" s="1"/>
  <c r="E1641" i="11"/>
  <c r="J1641" i="11" s="1"/>
  <c r="E1604" i="11"/>
  <c r="J1604" i="11" s="1"/>
  <c r="E1627" i="11"/>
  <c r="J1627" i="11" s="1"/>
  <c r="E1618" i="11"/>
  <c r="J1618" i="11" s="1"/>
  <c r="E1632" i="11"/>
  <c r="J1632" i="11" s="1"/>
  <c r="E1669" i="11"/>
  <c r="J1669" i="11" s="1"/>
  <c r="E1646" i="11"/>
  <c r="J1646" i="11" s="1"/>
  <c r="L175" i="11"/>
  <c r="D174" i="11"/>
  <c r="J174" i="11" s="1"/>
  <c r="E1189" i="11" l="1"/>
  <c r="D1189" i="11"/>
  <c r="L1190" i="11"/>
  <c r="AE175" i="11"/>
  <c r="P175" i="11"/>
  <c r="E1647" i="11"/>
  <c r="J1647" i="11" s="1"/>
  <c r="E1633" i="11"/>
  <c r="J1633" i="11" s="1"/>
  <c r="E1619" i="11"/>
  <c r="J1619" i="11" s="1"/>
  <c r="E1628" i="11"/>
  <c r="J1628" i="11" s="1"/>
  <c r="E1642" i="11"/>
  <c r="J1642" i="11" s="1"/>
  <c r="E1656" i="11"/>
  <c r="J1656" i="11" s="1"/>
  <c r="E1661" i="11"/>
  <c r="J1661" i="11" s="1"/>
  <c r="E1670" i="11"/>
  <c r="J1670" i="11" s="1"/>
  <c r="L176" i="11"/>
  <c r="D175" i="11"/>
  <c r="J175" i="11" s="1"/>
  <c r="E1190" i="11" l="1"/>
  <c r="D1190" i="11"/>
  <c r="L1191" i="11"/>
  <c r="AE176" i="11"/>
  <c r="P176" i="11"/>
  <c r="E1671" i="11"/>
  <c r="J1671" i="11" s="1"/>
  <c r="E1657" i="11"/>
  <c r="J1657" i="11" s="1"/>
  <c r="E1643" i="11"/>
  <c r="J1643" i="11" s="1"/>
  <c r="E1620" i="11"/>
  <c r="J1620" i="11" s="1"/>
  <c r="E1634" i="11"/>
  <c r="J1634" i="11" s="1"/>
  <c r="E1648" i="11"/>
  <c r="J1648" i="11" s="1"/>
  <c r="E1685" i="11"/>
  <c r="J1685" i="11" s="1"/>
  <c r="E1662" i="11"/>
  <c r="J1662" i="11" s="1"/>
  <c r="L177" i="11"/>
  <c r="D176" i="11"/>
  <c r="J176" i="11" s="1"/>
  <c r="E1191" i="11" l="1"/>
  <c r="L1192" i="11"/>
  <c r="P1192" i="11" s="1"/>
  <c r="D1191" i="11"/>
  <c r="AE177" i="11"/>
  <c r="P177" i="11"/>
  <c r="E1663" i="11"/>
  <c r="J1663" i="11" s="1"/>
  <c r="E1649" i="11"/>
  <c r="J1649" i="11" s="1"/>
  <c r="E1635" i="11"/>
  <c r="J1635" i="11" s="1"/>
  <c r="E1644" i="11"/>
  <c r="J1644" i="11" s="1"/>
  <c r="E1658" i="11"/>
  <c r="J1658" i="11" s="1"/>
  <c r="E1672" i="11"/>
  <c r="J1672" i="11" s="1"/>
  <c r="E1677" i="11"/>
  <c r="J1677" i="11" s="1"/>
  <c r="E1686" i="11"/>
  <c r="J1686" i="11" s="1"/>
  <c r="L178" i="11"/>
  <c r="D177" i="11"/>
  <c r="J177" i="11" s="1"/>
  <c r="L1193" i="11" l="1"/>
  <c r="P1193" i="11" s="1"/>
  <c r="E1192" i="11"/>
  <c r="D1192" i="11"/>
  <c r="AE178" i="11"/>
  <c r="P178" i="11"/>
  <c r="E1687" i="11"/>
  <c r="J1687" i="11" s="1"/>
  <c r="E1673" i="11"/>
  <c r="J1673" i="11" s="1"/>
  <c r="E1659" i="11"/>
  <c r="J1659" i="11" s="1"/>
  <c r="E1636" i="11"/>
  <c r="J1636" i="11" s="1"/>
  <c r="E1650" i="11"/>
  <c r="J1650" i="11" s="1"/>
  <c r="E1664" i="11"/>
  <c r="J1664" i="11" s="1"/>
  <c r="E1678" i="11"/>
  <c r="J1678" i="11" s="1"/>
  <c r="E1701" i="11"/>
  <c r="J1701" i="11" s="1"/>
  <c r="D178" i="11"/>
  <c r="J178" i="11" s="1"/>
  <c r="L179" i="11"/>
  <c r="P179" i="11" s="1"/>
  <c r="L180" i="11"/>
  <c r="J1192" i="11" l="1"/>
  <c r="E1193" i="11"/>
  <c r="L1194" i="11"/>
  <c r="P1194" i="11" s="1"/>
  <c r="D1193" i="11"/>
  <c r="AE180" i="11"/>
  <c r="P180" i="11"/>
  <c r="E1702" i="11"/>
  <c r="J1702" i="11" s="1"/>
  <c r="E1693" i="11"/>
  <c r="J1693" i="11" s="1"/>
  <c r="E1679" i="11"/>
  <c r="J1679" i="11" s="1"/>
  <c r="E1665" i="11"/>
  <c r="J1665" i="11" s="1"/>
  <c r="E1651" i="11"/>
  <c r="J1651" i="11" s="1"/>
  <c r="E1660" i="11"/>
  <c r="J1660" i="11" s="1"/>
  <c r="E1674" i="11"/>
  <c r="J1674" i="11" s="1"/>
  <c r="E1688" i="11"/>
  <c r="J1688" i="11" s="1"/>
  <c r="D179" i="11"/>
  <c r="J179" i="11" s="1"/>
  <c r="AE179" i="11"/>
  <c r="L181" i="11"/>
  <c r="D180" i="11"/>
  <c r="J180" i="11" s="1"/>
  <c r="J1193" i="11" l="1"/>
  <c r="E1194" i="11"/>
  <c r="L1195" i="11"/>
  <c r="P1195" i="11" s="1"/>
  <c r="D1194" i="11"/>
  <c r="AE181" i="11"/>
  <c r="P181" i="11"/>
  <c r="E1717" i="11"/>
  <c r="J1717" i="11" s="1"/>
  <c r="E1694" i="11"/>
  <c r="J1694" i="11" s="1"/>
  <c r="E1703" i="11"/>
  <c r="J1703" i="11" s="1"/>
  <c r="E1689" i="11"/>
  <c r="J1689" i="11" s="1"/>
  <c r="E1675" i="11"/>
  <c r="J1675" i="11" s="1"/>
  <c r="E1652" i="11"/>
  <c r="J1652" i="11" s="1"/>
  <c r="E1666" i="11"/>
  <c r="J1666" i="11" s="1"/>
  <c r="E1680" i="11"/>
  <c r="J1680" i="11" s="1"/>
  <c r="L182" i="11"/>
  <c r="D181" i="11"/>
  <c r="J181" i="11" s="1"/>
  <c r="J1194" i="11" l="1"/>
  <c r="E1195" i="11"/>
  <c r="L1196" i="11"/>
  <c r="P1196" i="11" s="1"/>
  <c r="D1195" i="11"/>
  <c r="AE182" i="11"/>
  <c r="P182" i="11"/>
  <c r="E1695" i="11"/>
  <c r="J1695" i="11" s="1"/>
  <c r="E1709" i="11"/>
  <c r="J1709" i="11" s="1"/>
  <c r="E1718" i="11"/>
  <c r="J1718" i="11" s="1"/>
  <c r="E1681" i="11"/>
  <c r="J1681" i="11" s="1"/>
  <c r="E1667" i="11"/>
  <c r="J1667" i="11" s="1"/>
  <c r="E1676" i="11"/>
  <c r="J1676" i="11" s="1"/>
  <c r="E1690" i="11"/>
  <c r="J1690" i="11" s="1"/>
  <c r="E1704" i="11"/>
  <c r="J1704" i="11" s="1"/>
  <c r="L183" i="11"/>
  <c r="D182" i="11"/>
  <c r="J182" i="11" s="1"/>
  <c r="J1195" i="11" l="1"/>
  <c r="D1196" i="11"/>
  <c r="L1197" i="11"/>
  <c r="P1197" i="11" s="1"/>
  <c r="E1196" i="11"/>
  <c r="J1196" i="11" s="1"/>
  <c r="AE183" i="11"/>
  <c r="P183" i="11"/>
  <c r="E1719" i="11"/>
  <c r="J1719" i="11" s="1"/>
  <c r="E1696" i="11"/>
  <c r="J1696" i="11" s="1"/>
  <c r="E1705" i="11"/>
  <c r="J1705" i="11" s="1"/>
  <c r="E1691" i="11"/>
  <c r="J1691" i="11" s="1"/>
  <c r="E1668" i="11"/>
  <c r="J1668" i="11" s="1"/>
  <c r="E1682" i="11"/>
  <c r="J1682" i="11" s="1"/>
  <c r="E1710" i="11"/>
  <c r="J1710" i="11" s="1"/>
  <c r="E1733" i="11"/>
  <c r="J1733" i="11" s="1"/>
  <c r="L184" i="11"/>
  <c r="D183" i="11"/>
  <c r="J183" i="11" s="1"/>
  <c r="L1198" i="11" l="1"/>
  <c r="P1198" i="11" s="1"/>
  <c r="D1197" i="11"/>
  <c r="E1197" i="11"/>
  <c r="AE184" i="11"/>
  <c r="P184" i="11"/>
  <c r="E1734" i="11"/>
  <c r="J1734" i="11" s="1"/>
  <c r="E1725" i="11"/>
  <c r="J1725" i="11" s="1"/>
  <c r="E1683" i="11"/>
  <c r="J1683" i="11" s="1"/>
  <c r="E1692" i="11"/>
  <c r="J1692" i="11" s="1"/>
  <c r="E1706" i="11"/>
  <c r="J1706" i="11" s="1"/>
  <c r="E1697" i="11"/>
  <c r="J1697" i="11" s="1"/>
  <c r="E1720" i="11"/>
  <c r="J1720" i="11" s="1"/>
  <c r="E1711" i="11"/>
  <c r="J1711" i="11" s="1"/>
  <c r="L185" i="11"/>
  <c r="D184" i="11"/>
  <c r="J184" i="11" s="1"/>
  <c r="J1197" i="11" l="1"/>
  <c r="E1198" i="11"/>
  <c r="L1199" i="11"/>
  <c r="P1199" i="11" s="1"/>
  <c r="D1198" i="11"/>
  <c r="AE185" i="11"/>
  <c r="P185" i="11"/>
  <c r="E1726" i="11"/>
  <c r="J1726" i="11" s="1"/>
  <c r="E1749" i="11"/>
  <c r="J1749" i="11" s="1"/>
  <c r="E1712" i="11"/>
  <c r="J1712" i="11" s="1"/>
  <c r="E1721" i="11"/>
  <c r="J1721" i="11" s="1"/>
  <c r="E1698" i="11"/>
  <c r="J1698" i="11" s="1"/>
  <c r="E1707" i="11"/>
  <c r="J1707" i="11" s="1"/>
  <c r="E1684" i="11"/>
  <c r="J1684" i="11" s="1"/>
  <c r="E1735" i="11"/>
  <c r="J1735" i="11" s="1"/>
  <c r="L186" i="11"/>
  <c r="D185" i="11"/>
  <c r="J185" i="11" s="1"/>
  <c r="J1198" i="11" l="1"/>
  <c r="L1200" i="11"/>
  <c r="P1200" i="11" s="1"/>
  <c r="D1199" i="11"/>
  <c r="E1199" i="11"/>
  <c r="AE186" i="11"/>
  <c r="P186" i="11"/>
  <c r="E1750" i="11"/>
  <c r="J1750" i="11" s="1"/>
  <c r="E1741" i="11"/>
  <c r="J1741" i="11" s="1"/>
  <c r="E1736" i="11"/>
  <c r="J1736" i="11" s="1"/>
  <c r="E1708" i="11"/>
  <c r="J1708" i="11" s="1"/>
  <c r="E1699" i="11"/>
  <c r="J1699" i="11" s="1"/>
  <c r="E1722" i="11"/>
  <c r="J1722" i="11" s="1"/>
  <c r="E1713" i="11"/>
  <c r="J1713" i="11" s="1"/>
  <c r="E1727" i="11"/>
  <c r="J1727" i="11" s="1"/>
  <c r="L187" i="11"/>
  <c r="D186" i="11"/>
  <c r="J186" i="11" s="1"/>
  <c r="J1199" i="11" l="1"/>
  <c r="D1200" i="11"/>
  <c r="L1201" i="11"/>
  <c r="P1201" i="11" s="1"/>
  <c r="E1200" i="11"/>
  <c r="J1200" i="11" s="1"/>
  <c r="AE187" i="11"/>
  <c r="P187" i="11"/>
  <c r="E1742" i="11"/>
  <c r="J1742" i="11" s="1"/>
  <c r="E1765" i="11"/>
  <c r="J1765" i="11" s="1"/>
  <c r="E1728" i="11"/>
  <c r="J1728" i="11" s="1"/>
  <c r="E1714" i="11"/>
  <c r="J1714" i="11" s="1"/>
  <c r="E1723" i="11"/>
  <c r="J1723" i="11" s="1"/>
  <c r="E1700" i="11"/>
  <c r="J1700" i="11" s="1"/>
  <c r="E1737" i="11"/>
  <c r="J1737" i="11" s="1"/>
  <c r="E1751" i="11"/>
  <c r="J1751" i="11" s="1"/>
  <c r="L188" i="11"/>
  <c r="D187" i="11"/>
  <c r="J187" i="11" s="1"/>
  <c r="E1201" i="11" l="1"/>
  <c r="L1202" i="11"/>
  <c r="P1202" i="11" s="1"/>
  <c r="D1201" i="11"/>
  <c r="AE188" i="11"/>
  <c r="P188" i="11"/>
  <c r="E1766" i="11"/>
  <c r="J1766" i="11" s="1"/>
  <c r="E1757" i="11"/>
  <c r="J1757" i="11" s="1"/>
  <c r="E1743" i="11"/>
  <c r="J1743" i="11" s="1"/>
  <c r="E1752" i="11"/>
  <c r="J1752" i="11" s="1"/>
  <c r="E1738" i="11"/>
  <c r="J1738" i="11" s="1"/>
  <c r="E1724" i="11"/>
  <c r="J1724" i="11" s="1"/>
  <c r="E1715" i="11"/>
  <c r="J1715" i="11" s="1"/>
  <c r="E1729" i="11"/>
  <c r="J1729" i="11" s="1"/>
  <c r="L189" i="11"/>
  <c r="D188" i="11"/>
  <c r="J188" i="11" s="1"/>
  <c r="J1201" i="11" l="1"/>
  <c r="D1202" i="11"/>
  <c r="L1203" i="11"/>
  <c r="P1203" i="11" s="1"/>
  <c r="E1202" i="11"/>
  <c r="AE189" i="11"/>
  <c r="P189" i="11"/>
  <c r="E1781" i="11"/>
  <c r="J1781" i="11" s="1"/>
  <c r="E1758" i="11"/>
  <c r="J1758" i="11" s="1"/>
  <c r="E1767" i="11"/>
  <c r="J1767" i="11" s="1"/>
  <c r="E1730" i="11"/>
  <c r="J1730" i="11" s="1"/>
  <c r="E1716" i="11"/>
  <c r="J1716" i="11" s="1"/>
  <c r="E1739" i="11"/>
  <c r="J1739" i="11" s="1"/>
  <c r="E1753" i="11"/>
  <c r="J1753" i="11" s="1"/>
  <c r="E1744" i="11"/>
  <c r="J1744" i="11" s="1"/>
  <c r="L190" i="11"/>
  <c r="D189" i="11"/>
  <c r="J189" i="11" s="1"/>
  <c r="J1202" i="11" l="1"/>
  <c r="E1203" i="11"/>
  <c r="L1204" i="11"/>
  <c r="P1204" i="11" s="1"/>
  <c r="D1203" i="11"/>
  <c r="AE190" i="11"/>
  <c r="P190" i="11"/>
  <c r="E1759" i="11"/>
  <c r="J1759" i="11" s="1"/>
  <c r="E1782" i="11"/>
  <c r="J1782" i="11" s="1"/>
  <c r="E1773" i="11"/>
  <c r="J1773" i="11" s="1"/>
  <c r="E1745" i="11"/>
  <c r="J1745" i="11" s="1"/>
  <c r="E1754" i="11"/>
  <c r="J1754" i="11" s="1"/>
  <c r="E1740" i="11"/>
  <c r="J1740" i="11" s="1"/>
  <c r="E1731" i="11"/>
  <c r="J1731" i="11" s="1"/>
  <c r="E1768" i="11"/>
  <c r="J1768" i="11" s="1"/>
  <c r="L191" i="11"/>
  <c r="D190" i="11"/>
  <c r="J190" i="11" s="1"/>
  <c r="J1203" i="11" l="1"/>
  <c r="L1205" i="11"/>
  <c r="P1205" i="11" s="1"/>
  <c r="D1204" i="11"/>
  <c r="E1204" i="11"/>
  <c r="AE191" i="11"/>
  <c r="P191" i="11"/>
  <c r="E1774" i="11"/>
  <c r="J1774" i="11" s="1"/>
  <c r="E1797" i="11"/>
  <c r="J1797" i="11" s="1"/>
  <c r="E1760" i="11"/>
  <c r="J1760" i="11" s="1"/>
  <c r="E1769" i="11"/>
  <c r="J1769" i="11" s="1"/>
  <c r="E1732" i="11"/>
  <c r="J1732" i="11" s="1"/>
  <c r="E1755" i="11"/>
  <c r="J1755" i="11" s="1"/>
  <c r="E1746" i="11"/>
  <c r="J1746" i="11" s="1"/>
  <c r="E1783" i="11"/>
  <c r="J1783" i="11" s="1"/>
  <c r="L192" i="11"/>
  <c r="D191" i="11"/>
  <c r="J191" i="11" s="1"/>
  <c r="J1204" i="11" l="1"/>
  <c r="L1206" i="11"/>
  <c r="P1206" i="11" s="1"/>
  <c r="D1205" i="11"/>
  <c r="E1205" i="11"/>
  <c r="AE192" i="11"/>
  <c r="P192" i="11"/>
  <c r="E1798" i="11"/>
  <c r="J1798" i="11" s="1"/>
  <c r="E1789" i="11"/>
  <c r="J1789" i="11" s="1"/>
  <c r="E1784" i="11"/>
  <c r="J1784" i="11" s="1"/>
  <c r="E1747" i="11"/>
  <c r="J1747" i="11" s="1"/>
  <c r="E1756" i="11"/>
  <c r="J1756" i="11" s="1"/>
  <c r="E1770" i="11"/>
  <c r="J1770" i="11" s="1"/>
  <c r="E1761" i="11"/>
  <c r="J1761" i="11" s="1"/>
  <c r="E1775" i="11"/>
  <c r="J1775" i="11" s="1"/>
  <c r="L193" i="11"/>
  <c r="D192" i="11"/>
  <c r="J192" i="11" s="1"/>
  <c r="J1205" i="11" l="1"/>
  <c r="L1207" i="11"/>
  <c r="P1207" i="11" s="1"/>
  <c r="D1206" i="11"/>
  <c r="E1206" i="11"/>
  <c r="AE193" i="11"/>
  <c r="P193" i="11"/>
  <c r="E1790" i="11"/>
  <c r="J1790" i="11" s="1"/>
  <c r="E1813" i="11"/>
  <c r="J1813" i="11" s="1"/>
  <c r="E1776" i="11"/>
  <c r="J1776" i="11" s="1"/>
  <c r="E1762" i="11"/>
  <c r="J1762" i="11" s="1"/>
  <c r="E1771" i="11"/>
  <c r="J1771" i="11" s="1"/>
  <c r="E1748" i="11"/>
  <c r="J1748" i="11" s="1"/>
  <c r="E1785" i="11"/>
  <c r="J1785" i="11" s="1"/>
  <c r="E1799" i="11"/>
  <c r="J1799" i="11" s="1"/>
  <c r="L194" i="11"/>
  <c r="D193" i="11"/>
  <c r="J193" i="11" s="1"/>
  <c r="J1206" i="11" l="1"/>
  <c r="E1207" i="11"/>
  <c r="D1207" i="11"/>
  <c r="L1208" i="11"/>
  <c r="P1208" i="11" s="1"/>
  <c r="AE194" i="11"/>
  <c r="P194" i="11"/>
  <c r="E1814" i="11"/>
  <c r="J1814" i="11" s="1"/>
  <c r="E1805" i="11"/>
  <c r="J1805" i="11" s="1"/>
  <c r="E1800" i="11"/>
  <c r="J1800" i="11" s="1"/>
  <c r="E1786" i="11"/>
  <c r="J1786" i="11" s="1"/>
  <c r="E1772" i="11"/>
  <c r="J1772" i="11" s="1"/>
  <c r="E1763" i="11"/>
  <c r="J1763" i="11" s="1"/>
  <c r="E1777" i="11"/>
  <c r="J1777" i="11" s="1"/>
  <c r="E1791" i="11"/>
  <c r="J1791" i="11" s="1"/>
  <c r="L195" i="11"/>
  <c r="P195" i="11" s="1"/>
  <c r="D194" i="11"/>
  <c r="J194" i="11" s="1"/>
  <c r="L196" i="11"/>
  <c r="J1207" i="11" l="1"/>
  <c r="D1208" i="11"/>
  <c r="E1208" i="11"/>
  <c r="J1208" i="11" s="1"/>
  <c r="L1209" i="11"/>
  <c r="P1209" i="11" s="1"/>
  <c r="AE196" i="11"/>
  <c r="P196" i="11"/>
  <c r="E1806" i="11"/>
  <c r="J1806" i="11" s="1"/>
  <c r="E1829" i="11"/>
  <c r="J1829" i="11" s="1"/>
  <c r="E1792" i="11"/>
  <c r="J1792" i="11" s="1"/>
  <c r="E1778" i="11"/>
  <c r="J1778" i="11" s="1"/>
  <c r="E1764" i="11"/>
  <c r="J1764" i="11" s="1"/>
  <c r="E1787" i="11"/>
  <c r="J1787" i="11" s="1"/>
  <c r="E1801" i="11"/>
  <c r="J1801" i="11" s="1"/>
  <c r="E1815" i="11"/>
  <c r="J1815" i="11" s="1"/>
  <c r="D195" i="11"/>
  <c r="J195" i="11" s="1"/>
  <c r="AE195" i="11"/>
  <c r="L197" i="11"/>
  <c r="D196" i="11"/>
  <c r="J196" i="11" s="1"/>
  <c r="E1209" i="11" l="1"/>
  <c r="L1210" i="11"/>
  <c r="P1210" i="11" s="1"/>
  <c r="D1209" i="11"/>
  <c r="AE197" i="11"/>
  <c r="P197" i="11"/>
  <c r="E1807" i="11"/>
  <c r="J1807" i="11" s="1"/>
  <c r="E1816" i="11"/>
  <c r="J1816" i="11" s="1"/>
  <c r="E1802" i="11"/>
  <c r="J1802" i="11" s="1"/>
  <c r="E1788" i="11"/>
  <c r="J1788" i="11" s="1"/>
  <c r="E1779" i="11"/>
  <c r="J1779" i="11" s="1"/>
  <c r="E1793" i="11"/>
  <c r="J1793" i="11" s="1"/>
  <c r="E1830" i="11"/>
  <c r="J1830" i="11" s="1"/>
  <c r="E1821" i="11"/>
  <c r="J1821" i="11" s="1"/>
  <c r="L198" i="11"/>
  <c r="D197" i="11"/>
  <c r="J197" i="11" s="1"/>
  <c r="J1209" i="11" l="1"/>
  <c r="E1210" i="11"/>
  <c r="E1211" i="11" s="1"/>
  <c r="D1210" i="11"/>
  <c r="L1211" i="11"/>
  <c r="P1211" i="11" s="1"/>
  <c r="AE198" i="11"/>
  <c r="P198" i="11"/>
  <c r="E1831" i="11"/>
  <c r="J1831" i="11" s="1"/>
  <c r="E1794" i="11"/>
  <c r="J1794" i="11" s="1"/>
  <c r="E1780" i="11"/>
  <c r="J1780" i="11" s="1"/>
  <c r="E1803" i="11"/>
  <c r="J1803" i="11" s="1"/>
  <c r="E1817" i="11"/>
  <c r="J1817" i="11" s="1"/>
  <c r="E1808" i="11"/>
  <c r="J1808" i="11" s="1"/>
  <c r="E1845" i="11"/>
  <c r="J1845" i="11" s="1"/>
  <c r="E1822" i="11"/>
  <c r="J1822" i="11" s="1"/>
  <c r="L199" i="11"/>
  <c r="D198" i="11"/>
  <c r="J198" i="11" s="1"/>
  <c r="J1210" i="11" l="1"/>
  <c r="E1212" i="11"/>
  <c r="L1212" i="11"/>
  <c r="P1212" i="11" s="1"/>
  <c r="D1211" i="11"/>
  <c r="J1211" i="11" s="1"/>
  <c r="AE199" i="11"/>
  <c r="P199" i="11"/>
  <c r="E1837" i="11"/>
  <c r="J1837" i="11" s="1"/>
  <c r="E1846" i="11"/>
  <c r="J1846" i="11" s="1"/>
  <c r="E1809" i="11"/>
  <c r="J1809" i="11" s="1"/>
  <c r="E1818" i="11"/>
  <c r="J1818" i="11" s="1"/>
  <c r="E1804" i="11"/>
  <c r="J1804" i="11" s="1"/>
  <c r="E1795" i="11"/>
  <c r="J1795" i="11" s="1"/>
  <c r="E1832" i="11"/>
  <c r="J1832" i="11" s="1"/>
  <c r="E1823" i="11"/>
  <c r="J1823" i="11" s="1"/>
  <c r="L200" i="11"/>
  <c r="D199" i="11"/>
  <c r="J199" i="11" s="1"/>
  <c r="E1213" i="11" l="1"/>
  <c r="E1214" i="11" s="1"/>
  <c r="L1213" i="11"/>
  <c r="P1213" i="11" s="1"/>
  <c r="D1212" i="11"/>
  <c r="J1212" i="11" s="1"/>
  <c r="AE200" i="11"/>
  <c r="P200" i="11"/>
  <c r="E1838" i="11"/>
  <c r="J1838" i="11" s="1"/>
  <c r="E1861" i="11"/>
  <c r="J1861" i="11" s="1"/>
  <c r="E1824" i="11"/>
  <c r="J1824" i="11" s="1"/>
  <c r="E1833" i="11"/>
  <c r="J1833" i="11" s="1"/>
  <c r="E1796" i="11"/>
  <c r="J1796" i="11" s="1"/>
  <c r="E1819" i="11"/>
  <c r="J1819" i="11" s="1"/>
  <c r="E1810" i="11"/>
  <c r="J1810" i="11" s="1"/>
  <c r="E1847" i="11"/>
  <c r="J1847" i="11" s="1"/>
  <c r="L201" i="11"/>
  <c r="D200" i="11"/>
  <c r="J200" i="11" s="1"/>
  <c r="E1215" i="11" l="1"/>
  <c r="D1213" i="11"/>
  <c r="J1213" i="11" s="1"/>
  <c r="L1214" i="11"/>
  <c r="P1214" i="11" s="1"/>
  <c r="AE201" i="11"/>
  <c r="P201" i="11"/>
  <c r="E1839" i="11"/>
  <c r="J1839" i="11" s="1"/>
  <c r="E1848" i="11"/>
  <c r="J1848" i="11" s="1"/>
  <c r="E1811" i="11"/>
  <c r="J1811" i="11" s="1"/>
  <c r="E1820" i="11"/>
  <c r="J1820" i="11" s="1"/>
  <c r="E1834" i="11"/>
  <c r="J1834" i="11" s="1"/>
  <c r="E1825" i="11"/>
  <c r="J1825" i="11" s="1"/>
  <c r="E1862" i="11"/>
  <c r="J1862" i="11" s="1"/>
  <c r="E1853" i="11"/>
  <c r="J1853" i="11" s="1"/>
  <c r="L202" i="11"/>
  <c r="D201" i="11"/>
  <c r="J201" i="11" s="1"/>
  <c r="E1216" i="11" l="1"/>
  <c r="L1215" i="11"/>
  <c r="P1215" i="11" s="1"/>
  <c r="D1214" i="11"/>
  <c r="J1214" i="11" s="1"/>
  <c r="AE202" i="11"/>
  <c r="P202" i="11"/>
  <c r="E1863" i="11"/>
  <c r="J1863" i="11" s="1"/>
  <c r="E1877" i="11"/>
  <c r="J1877" i="11" s="1"/>
  <c r="E1854" i="11"/>
  <c r="J1854" i="11" s="1"/>
  <c r="E1826" i="11"/>
  <c r="J1826" i="11" s="1"/>
  <c r="E1835" i="11"/>
  <c r="J1835" i="11" s="1"/>
  <c r="E1812" i="11"/>
  <c r="J1812" i="11" s="1"/>
  <c r="E1849" i="11"/>
  <c r="J1849" i="11" s="1"/>
  <c r="E1840" i="11"/>
  <c r="J1840" i="11" s="1"/>
  <c r="L203" i="11"/>
  <c r="D202" i="11"/>
  <c r="J202" i="11" s="1"/>
  <c r="E1217" i="11" l="1"/>
  <c r="E1218" i="11" s="1"/>
  <c r="D1215" i="11"/>
  <c r="J1215" i="11" s="1"/>
  <c r="L1216" i="11"/>
  <c r="P1216" i="11" s="1"/>
  <c r="E1864" i="11"/>
  <c r="J1864" i="11" s="1"/>
  <c r="AE203" i="11"/>
  <c r="P203" i="11"/>
  <c r="E1855" i="11"/>
  <c r="J1855" i="11" s="1"/>
  <c r="E1841" i="11"/>
  <c r="J1841" i="11" s="1"/>
  <c r="E1850" i="11"/>
  <c r="J1850" i="11" s="1"/>
  <c r="E1836" i="11"/>
  <c r="J1836" i="11" s="1"/>
  <c r="E1827" i="11"/>
  <c r="J1827" i="11" s="1"/>
  <c r="E1878" i="11"/>
  <c r="J1878" i="11" s="1"/>
  <c r="E1869" i="11"/>
  <c r="J1869" i="11" s="1"/>
  <c r="L204" i="11"/>
  <c r="D203" i="11"/>
  <c r="J203" i="11" s="1"/>
  <c r="E1219" i="11" l="1"/>
  <c r="E1220" i="11" s="1"/>
  <c r="L1217" i="11"/>
  <c r="P1217" i="11" s="1"/>
  <c r="D1216" i="11"/>
  <c r="J1216" i="11" s="1"/>
  <c r="AE204" i="11"/>
  <c r="P204" i="11"/>
  <c r="E1879" i="11"/>
  <c r="J1879" i="11" s="1"/>
  <c r="E1856" i="11"/>
  <c r="J1856" i="11" s="1"/>
  <c r="E1865" i="11"/>
  <c r="J1865" i="11" s="1"/>
  <c r="E1870" i="11"/>
  <c r="J1870" i="11" s="1"/>
  <c r="E1893" i="11"/>
  <c r="J1893" i="11" s="1"/>
  <c r="E1828" i="11"/>
  <c r="J1828" i="11" s="1"/>
  <c r="E1851" i="11"/>
  <c r="J1851" i="11" s="1"/>
  <c r="E1842" i="11"/>
  <c r="J1842" i="11" s="1"/>
  <c r="L205" i="11"/>
  <c r="D204" i="11"/>
  <c r="J204" i="11" s="1"/>
  <c r="E1221" i="11" l="1"/>
  <c r="E1222" i="11" s="1"/>
  <c r="L1218" i="11"/>
  <c r="P1218" i="11" s="1"/>
  <c r="D1217" i="11"/>
  <c r="J1217" i="11" s="1"/>
  <c r="E1871" i="11"/>
  <c r="J1871" i="11" s="1"/>
  <c r="E1866" i="11"/>
  <c r="J1866" i="11" s="1"/>
  <c r="E1857" i="11"/>
  <c r="J1857" i="11" s="1"/>
  <c r="E1880" i="11"/>
  <c r="J1880" i="11" s="1"/>
  <c r="AE205" i="11"/>
  <c r="P205" i="11"/>
  <c r="E1843" i="11"/>
  <c r="J1843" i="11" s="1"/>
  <c r="E1852" i="11"/>
  <c r="J1852" i="11" s="1"/>
  <c r="E1885" i="11"/>
  <c r="J1885" i="11" s="1"/>
  <c r="E1894" i="11"/>
  <c r="J1894" i="11" s="1"/>
  <c r="L206" i="11"/>
  <c r="D205" i="11"/>
  <c r="J205" i="11" s="1"/>
  <c r="E1223" i="11" l="1"/>
  <c r="D1218" i="11"/>
  <c r="J1218" i="11" s="1"/>
  <c r="L1219" i="11"/>
  <c r="P1219" i="11" s="1"/>
  <c r="AE206" i="11"/>
  <c r="P206" i="11"/>
  <c r="E1881" i="11"/>
  <c r="J1881" i="11" s="1"/>
  <c r="E1858" i="11"/>
  <c r="J1858" i="11" s="1"/>
  <c r="E1867" i="11"/>
  <c r="J1867" i="11" s="1"/>
  <c r="E1872" i="11"/>
  <c r="J1872" i="11" s="1"/>
  <c r="E1895" i="11"/>
  <c r="J1895" i="11" s="1"/>
  <c r="E1886" i="11"/>
  <c r="J1886" i="11" s="1"/>
  <c r="E1909" i="11"/>
  <c r="J1909" i="11" s="1"/>
  <c r="E1844" i="11"/>
  <c r="J1844" i="11" s="1"/>
  <c r="L207" i="11"/>
  <c r="D206" i="11"/>
  <c r="J206" i="11" s="1"/>
  <c r="L1220" i="11" l="1"/>
  <c r="P1220" i="11" s="1"/>
  <c r="D1219" i="11"/>
  <c r="J1219" i="11" s="1"/>
  <c r="AE207" i="11"/>
  <c r="P207" i="11"/>
  <c r="E1887" i="11"/>
  <c r="J1887" i="11" s="1"/>
  <c r="E1896" i="11"/>
  <c r="J1896" i="11" s="1"/>
  <c r="E1873" i="11"/>
  <c r="J1873" i="11" s="1"/>
  <c r="E1868" i="11"/>
  <c r="J1868" i="11" s="1"/>
  <c r="E1859" i="11"/>
  <c r="J1859" i="11" s="1"/>
  <c r="E1882" i="11"/>
  <c r="J1882" i="11" s="1"/>
  <c r="E1901" i="11"/>
  <c r="J1901" i="11" s="1"/>
  <c r="E1910" i="11"/>
  <c r="J1910" i="11" s="1"/>
  <c r="L208" i="11"/>
  <c r="D207" i="11"/>
  <c r="J207" i="11" s="1"/>
  <c r="D1220" i="11" l="1"/>
  <c r="J1220" i="11" s="1"/>
  <c r="L1221" i="11"/>
  <c r="P1221" i="11" s="1"/>
  <c r="AE208" i="11"/>
  <c r="P208" i="11"/>
  <c r="E1883" i="11"/>
  <c r="J1883" i="11" s="1"/>
  <c r="E1860" i="11"/>
  <c r="J1860" i="11" s="1"/>
  <c r="E1874" i="11"/>
  <c r="J1874" i="11" s="1"/>
  <c r="E1897" i="11"/>
  <c r="J1897" i="11" s="1"/>
  <c r="E1888" i="11"/>
  <c r="J1888" i="11" s="1"/>
  <c r="E1911" i="11"/>
  <c r="J1911" i="11" s="1"/>
  <c r="E1902" i="11"/>
  <c r="J1902" i="11" s="1"/>
  <c r="E1925" i="11"/>
  <c r="J1925" i="11" s="1"/>
  <c r="L209" i="11"/>
  <c r="D208" i="11"/>
  <c r="J208" i="11" s="1"/>
  <c r="L1222" i="11" l="1"/>
  <c r="P1222" i="11" s="1"/>
  <c r="D1221" i="11"/>
  <c r="J1221" i="11" s="1"/>
  <c r="AE209" i="11"/>
  <c r="P209" i="11"/>
  <c r="E1903" i="11"/>
  <c r="J1903" i="11" s="1"/>
  <c r="E1912" i="11"/>
  <c r="J1912" i="11" s="1"/>
  <c r="E1889" i="11"/>
  <c r="J1889" i="11" s="1"/>
  <c r="E1898" i="11"/>
  <c r="J1898" i="11" s="1"/>
  <c r="E1875" i="11"/>
  <c r="J1875" i="11" s="1"/>
  <c r="E1884" i="11"/>
  <c r="J1884" i="11" s="1"/>
  <c r="E1917" i="11"/>
  <c r="J1917" i="11" s="1"/>
  <c r="E1926" i="11"/>
  <c r="J1926" i="11" s="1"/>
  <c r="L210" i="11"/>
  <c r="D209" i="11"/>
  <c r="J209" i="11" s="1"/>
  <c r="L1223" i="11" l="1"/>
  <c r="P1223" i="11" s="1"/>
  <c r="D1222" i="11"/>
  <c r="J1222" i="11" s="1"/>
  <c r="AE210" i="11"/>
  <c r="P210" i="11"/>
  <c r="E1876" i="11"/>
  <c r="J1876" i="11" s="1"/>
  <c r="E1899" i="11"/>
  <c r="J1899" i="11" s="1"/>
  <c r="E1890" i="11"/>
  <c r="J1890" i="11" s="1"/>
  <c r="E1913" i="11"/>
  <c r="J1913" i="11" s="1"/>
  <c r="E1904" i="11"/>
  <c r="J1904" i="11" s="1"/>
  <c r="E1927" i="11"/>
  <c r="J1927" i="11" s="1"/>
  <c r="E1918" i="11"/>
  <c r="J1918" i="11" s="1"/>
  <c r="E1941" i="11"/>
  <c r="J1941" i="11" s="1"/>
  <c r="D210" i="11"/>
  <c r="J210" i="11" s="1"/>
  <c r="L211" i="11"/>
  <c r="P211" i="11" s="1"/>
  <c r="L212" i="11"/>
  <c r="D1223" i="11" l="1"/>
  <c r="J1223" i="11" s="1"/>
  <c r="L1224" i="11"/>
  <c r="P1224" i="11" s="1"/>
  <c r="AE212" i="11"/>
  <c r="P212" i="11"/>
  <c r="E1919" i="11"/>
  <c r="J1919" i="11" s="1"/>
  <c r="E1928" i="11"/>
  <c r="J1928" i="11" s="1"/>
  <c r="E1905" i="11"/>
  <c r="J1905" i="11" s="1"/>
  <c r="E1914" i="11"/>
  <c r="J1914" i="11" s="1"/>
  <c r="E1891" i="11"/>
  <c r="J1891" i="11" s="1"/>
  <c r="E1900" i="11"/>
  <c r="J1900" i="11" s="1"/>
  <c r="E1942" i="11"/>
  <c r="J1942" i="11" s="1"/>
  <c r="E1933" i="11"/>
  <c r="J1933" i="11" s="1"/>
  <c r="D211" i="11"/>
  <c r="J211" i="11" s="1"/>
  <c r="AE211" i="11"/>
  <c r="L213" i="11"/>
  <c r="D212" i="11"/>
  <c r="J212" i="11" s="1"/>
  <c r="D1224" i="11" l="1"/>
  <c r="E1224" i="11"/>
  <c r="L1225" i="11"/>
  <c r="P1225" i="11" s="1"/>
  <c r="AE213" i="11"/>
  <c r="P213" i="11"/>
  <c r="E1943" i="11"/>
  <c r="J1943" i="11" s="1"/>
  <c r="E1892" i="11"/>
  <c r="J1892" i="11" s="1"/>
  <c r="E1915" i="11"/>
  <c r="J1915" i="11" s="1"/>
  <c r="E1906" i="11"/>
  <c r="J1906" i="11" s="1"/>
  <c r="E1929" i="11"/>
  <c r="J1929" i="11" s="1"/>
  <c r="E1920" i="11"/>
  <c r="J1920" i="11" s="1"/>
  <c r="E1957" i="11"/>
  <c r="J1957" i="11" s="1"/>
  <c r="E1934" i="11"/>
  <c r="J1934" i="11" s="1"/>
  <c r="L214" i="11"/>
  <c r="D213" i="11"/>
  <c r="J213" i="11" s="1"/>
  <c r="J1224" i="11" l="1"/>
  <c r="D1225" i="11"/>
  <c r="L1226" i="11"/>
  <c r="P1226" i="11" s="1"/>
  <c r="E1225" i="11"/>
  <c r="AE214" i="11"/>
  <c r="P214" i="11"/>
  <c r="E1921" i="11"/>
  <c r="J1921" i="11" s="1"/>
  <c r="E1930" i="11"/>
  <c r="J1930" i="11" s="1"/>
  <c r="E1907" i="11"/>
  <c r="J1907" i="11" s="1"/>
  <c r="E1916" i="11"/>
  <c r="J1916" i="11" s="1"/>
  <c r="E1944" i="11"/>
  <c r="J1944" i="11" s="1"/>
  <c r="E1935" i="11"/>
  <c r="J1935" i="11" s="1"/>
  <c r="E1958" i="11"/>
  <c r="J1958" i="11" s="1"/>
  <c r="E1949" i="11"/>
  <c r="J1949" i="11" s="1"/>
  <c r="L215" i="11"/>
  <c r="D214" i="11"/>
  <c r="J214" i="11" s="1"/>
  <c r="J1225" i="11" l="1"/>
  <c r="E1226" i="11"/>
  <c r="D1226" i="11"/>
  <c r="L1227" i="11"/>
  <c r="P1227" i="11" s="1"/>
  <c r="AE215" i="11"/>
  <c r="P215" i="11"/>
  <c r="E1959" i="11"/>
  <c r="J1959" i="11" s="1"/>
  <c r="E1936" i="11"/>
  <c r="J1936" i="11" s="1"/>
  <c r="E1945" i="11"/>
  <c r="J1945" i="11" s="1"/>
  <c r="E1908" i="11"/>
  <c r="J1908" i="11" s="1"/>
  <c r="E1931" i="11"/>
  <c r="J1931" i="11" s="1"/>
  <c r="E1922" i="11"/>
  <c r="J1922" i="11" s="1"/>
  <c r="E1950" i="11"/>
  <c r="J1950" i="11" s="1"/>
  <c r="E1973" i="11"/>
  <c r="J1973" i="11" s="1"/>
  <c r="L216" i="11"/>
  <c r="D215" i="11"/>
  <c r="J215" i="11" s="1"/>
  <c r="J1226" i="11" l="1"/>
  <c r="E1227" i="11"/>
  <c r="E1228" i="11"/>
  <c r="D1227" i="11"/>
  <c r="L1228" i="11"/>
  <c r="P1228" i="11" s="1"/>
  <c r="AE216" i="11"/>
  <c r="P216" i="11"/>
  <c r="E1951" i="11"/>
  <c r="J1951" i="11" s="1"/>
  <c r="E1923" i="11"/>
  <c r="J1923" i="11" s="1"/>
  <c r="E1932" i="11"/>
  <c r="J1932" i="11" s="1"/>
  <c r="E1946" i="11"/>
  <c r="J1946" i="11" s="1"/>
  <c r="E1937" i="11"/>
  <c r="J1937" i="11" s="1"/>
  <c r="E1960" i="11"/>
  <c r="J1960" i="11" s="1"/>
  <c r="E1965" i="11"/>
  <c r="J1965" i="11" s="1"/>
  <c r="E1974" i="11"/>
  <c r="J1974" i="11" s="1"/>
  <c r="L217" i="11"/>
  <c r="D216" i="11"/>
  <c r="J216" i="11" s="1"/>
  <c r="E1229" i="11" l="1"/>
  <c r="J1227" i="11"/>
  <c r="E1230" i="11"/>
  <c r="L1229" i="11"/>
  <c r="P1229" i="11" s="1"/>
  <c r="D1228" i="11"/>
  <c r="J1228" i="11" s="1"/>
  <c r="AE217" i="11"/>
  <c r="P217" i="11"/>
  <c r="E1961" i="11"/>
  <c r="J1961" i="11" s="1"/>
  <c r="E1938" i="11"/>
  <c r="J1938" i="11" s="1"/>
  <c r="E1947" i="11"/>
  <c r="J1947" i="11" s="1"/>
  <c r="E1924" i="11"/>
  <c r="J1924" i="11" s="1"/>
  <c r="E1952" i="11"/>
  <c r="J1952" i="11" s="1"/>
  <c r="E1975" i="11"/>
  <c r="J1975" i="11" s="1"/>
  <c r="E1966" i="11"/>
  <c r="J1966" i="11" s="1"/>
  <c r="E1989" i="11"/>
  <c r="J1989" i="11" s="1"/>
  <c r="L218" i="11"/>
  <c r="D217" i="11"/>
  <c r="J217" i="11" s="1"/>
  <c r="E1231" i="11" l="1"/>
  <c r="E1232" i="11" s="1"/>
  <c r="D1229" i="11"/>
  <c r="J1229" i="11" s="1"/>
  <c r="L1230" i="11"/>
  <c r="P1230" i="11" s="1"/>
  <c r="AE218" i="11"/>
  <c r="P218" i="11"/>
  <c r="E1967" i="11"/>
  <c r="J1967" i="11" s="1"/>
  <c r="E1976" i="11"/>
  <c r="J1976" i="11" s="1"/>
  <c r="E1953" i="11"/>
  <c r="J1953" i="11" s="1"/>
  <c r="E1948" i="11"/>
  <c r="J1948" i="11" s="1"/>
  <c r="E1939" i="11"/>
  <c r="J1939" i="11" s="1"/>
  <c r="E1962" i="11"/>
  <c r="J1962" i="11" s="1"/>
  <c r="E1981" i="11"/>
  <c r="J1981" i="11" s="1"/>
  <c r="E1990" i="11"/>
  <c r="J1990" i="11" s="1"/>
  <c r="L219" i="11"/>
  <c r="D218" i="11"/>
  <c r="J218" i="11" s="1"/>
  <c r="E1233" i="11" l="1"/>
  <c r="L1231" i="11"/>
  <c r="P1231" i="11" s="1"/>
  <c r="D1230" i="11"/>
  <c r="J1230" i="11" s="1"/>
  <c r="AE219" i="11"/>
  <c r="P219" i="11"/>
  <c r="E1963" i="11"/>
  <c r="J1963" i="11" s="1"/>
  <c r="E1940" i="11"/>
  <c r="J1940" i="11" s="1"/>
  <c r="E1954" i="11"/>
  <c r="J1954" i="11" s="1"/>
  <c r="E1977" i="11"/>
  <c r="J1977" i="11" s="1"/>
  <c r="E1968" i="11"/>
  <c r="J1968" i="11" s="1"/>
  <c r="E1991" i="11"/>
  <c r="J1991" i="11" s="1"/>
  <c r="E1982" i="11"/>
  <c r="J1982" i="11" s="1"/>
  <c r="E2005" i="11"/>
  <c r="J2005" i="11" s="1"/>
  <c r="L220" i="11"/>
  <c r="D219" i="11"/>
  <c r="J219" i="11" s="1"/>
  <c r="E1234" i="11" l="1"/>
  <c r="L1232" i="11"/>
  <c r="P1232" i="11" s="1"/>
  <c r="D1231" i="11"/>
  <c r="J1231" i="11" s="1"/>
  <c r="AE220" i="11"/>
  <c r="P220" i="11"/>
  <c r="E1983" i="11"/>
  <c r="J1983" i="11" s="1"/>
  <c r="E1992" i="11"/>
  <c r="J1992" i="11" s="1"/>
  <c r="E1969" i="11"/>
  <c r="J1969" i="11" s="1"/>
  <c r="E1978" i="11"/>
  <c r="J1978" i="11" s="1"/>
  <c r="E1955" i="11"/>
  <c r="J1955" i="11" s="1"/>
  <c r="E1964" i="11"/>
  <c r="J1964" i="11" s="1"/>
  <c r="E1997" i="11"/>
  <c r="J1997" i="11" s="1"/>
  <c r="E2006" i="11"/>
  <c r="J2006" i="11" s="1"/>
  <c r="L221" i="11"/>
  <c r="D220" i="11"/>
  <c r="J220" i="11" s="1"/>
  <c r="E1235" i="11" l="1"/>
  <c r="L1233" i="11"/>
  <c r="P1233" i="11" s="1"/>
  <c r="D1232" i="11"/>
  <c r="J1232" i="11" s="1"/>
  <c r="AE221" i="11"/>
  <c r="P221" i="11"/>
  <c r="E1998" i="11"/>
  <c r="J1998" i="11" s="1"/>
  <c r="E2021" i="11"/>
  <c r="J2021" i="11" s="1"/>
  <c r="E1956" i="11"/>
  <c r="J1956" i="11" s="1"/>
  <c r="E1979" i="11"/>
  <c r="J1979" i="11" s="1"/>
  <c r="E1970" i="11"/>
  <c r="J1970" i="11" s="1"/>
  <c r="E1993" i="11"/>
  <c r="J1993" i="11" s="1"/>
  <c r="E1984" i="11"/>
  <c r="J1984" i="11" s="1"/>
  <c r="E2007" i="11"/>
  <c r="J2007" i="11" s="1"/>
  <c r="L222" i="11"/>
  <c r="AE222" i="11" s="1"/>
  <c r="D221" i="11"/>
  <c r="J221" i="11" s="1"/>
  <c r="E1236" i="11" l="1"/>
  <c r="D1233" i="11"/>
  <c r="J1233" i="11" s="1"/>
  <c r="L1234" i="11"/>
  <c r="P1234" i="11" s="1"/>
  <c r="E1999" i="11"/>
  <c r="J1999" i="11" s="1"/>
  <c r="E2008" i="11"/>
  <c r="J2008" i="11" s="1"/>
  <c r="E1985" i="11"/>
  <c r="J1985" i="11" s="1"/>
  <c r="E1994" i="11"/>
  <c r="J1994" i="11" s="1"/>
  <c r="E1971" i="11"/>
  <c r="J1971" i="11" s="1"/>
  <c r="E1980" i="11"/>
  <c r="J1980" i="11" s="1"/>
  <c r="E2022" i="11"/>
  <c r="J2022" i="11" s="1"/>
  <c r="E2013" i="11"/>
  <c r="J2013" i="11" s="1"/>
  <c r="L223" i="11"/>
  <c r="AE223" i="11" s="1"/>
  <c r="D222" i="11"/>
  <c r="J222" i="11" s="1"/>
  <c r="E1237" i="11" l="1"/>
  <c r="D1234" i="11"/>
  <c r="J1234" i="11" s="1"/>
  <c r="L1235" i="11"/>
  <c r="P1235" i="11" s="1"/>
  <c r="E2037" i="11"/>
  <c r="J2037" i="11" s="1"/>
  <c r="E2014" i="11"/>
  <c r="J2014" i="11" s="1"/>
  <c r="E2023" i="11"/>
  <c r="J2023" i="11" s="1"/>
  <c r="E1972" i="11"/>
  <c r="J1972" i="11" s="1"/>
  <c r="E1995" i="11"/>
  <c r="J1995" i="11" s="1"/>
  <c r="E1986" i="11"/>
  <c r="J1986" i="11" s="1"/>
  <c r="E2009" i="11"/>
  <c r="J2009" i="11" s="1"/>
  <c r="E2000" i="11"/>
  <c r="J2000" i="11" s="1"/>
  <c r="L224" i="11"/>
  <c r="AE224" i="11" s="1"/>
  <c r="D223" i="11"/>
  <c r="J223" i="11" s="1"/>
  <c r="E1238" i="11" l="1"/>
  <c r="D1235" i="11"/>
  <c r="J1235" i="11" s="1"/>
  <c r="L1236" i="11"/>
  <c r="P1236" i="11" s="1"/>
  <c r="E2024" i="11"/>
  <c r="J2024" i="11" s="1"/>
  <c r="E2015" i="11"/>
  <c r="J2015" i="11" s="1"/>
  <c r="E2029" i="11"/>
  <c r="J2029" i="11" s="1"/>
  <c r="E2038" i="11"/>
  <c r="J2038" i="11" s="1"/>
  <c r="E2001" i="11"/>
  <c r="J2001" i="11" s="1"/>
  <c r="E2010" i="11"/>
  <c r="J2010" i="11" s="1"/>
  <c r="E1987" i="11"/>
  <c r="J1987" i="11" s="1"/>
  <c r="E1996" i="11"/>
  <c r="J1996" i="11" s="1"/>
  <c r="L225" i="11"/>
  <c r="AE225" i="11" s="1"/>
  <c r="D224" i="11"/>
  <c r="J224" i="11" s="1"/>
  <c r="E1239" i="11" l="1"/>
  <c r="D1236" i="11"/>
  <c r="J1236" i="11" s="1"/>
  <c r="L1237" i="11"/>
  <c r="P1237" i="11" s="1"/>
  <c r="E2039" i="11"/>
  <c r="J2039" i="11" s="1"/>
  <c r="E2016" i="11"/>
  <c r="J2016" i="11" s="1"/>
  <c r="E2025" i="11"/>
  <c r="J2025" i="11" s="1"/>
  <c r="E1988" i="11"/>
  <c r="J1988" i="11" s="1"/>
  <c r="E2011" i="11"/>
  <c r="J2011" i="11" s="1"/>
  <c r="E2002" i="11"/>
  <c r="J2002" i="11" s="1"/>
  <c r="E2053" i="11"/>
  <c r="J2053" i="11" s="1"/>
  <c r="E2030" i="11"/>
  <c r="J2030" i="11" s="1"/>
  <c r="L226" i="11"/>
  <c r="AE226" i="11" s="1"/>
  <c r="D225" i="11"/>
  <c r="J225" i="11" s="1"/>
  <c r="D1237" i="11" l="1"/>
  <c r="J1237" i="11" s="1"/>
  <c r="L1238" i="11"/>
  <c r="P1238" i="11" s="1"/>
  <c r="E2054" i="11"/>
  <c r="J2054" i="11" s="1"/>
  <c r="E2045" i="11"/>
  <c r="J2045" i="11" s="1"/>
  <c r="E2031" i="11"/>
  <c r="J2031" i="11" s="1"/>
  <c r="E2003" i="11"/>
  <c r="J2003" i="11" s="1"/>
  <c r="E2012" i="11"/>
  <c r="J2012" i="11" s="1"/>
  <c r="E2026" i="11"/>
  <c r="J2026" i="11" s="1"/>
  <c r="E2017" i="11"/>
  <c r="J2017" i="11" s="1"/>
  <c r="E2040" i="11"/>
  <c r="J2040" i="11" s="1"/>
  <c r="L227" i="11"/>
  <c r="D226" i="11"/>
  <c r="J226" i="11" s="1"/>
  <c r="L228" i="11"/>
  <c r="AE228" i="11" s="1"/>
  <c r="L1239" i="11" l="1"/>
  <c r="P1239" i="11" s="1"/>
  <c r="D1238" i="11"/>
  <c r="J1238" i="11" s="1"/>
  <c r="E2069" i="11"/>
  <c r="E2046" i="11"/>
  <c r="J2046" i="11" s="1"/>
  <c r="E2041" i="11"/>
  <c r="J2041" i="11" s="1"/>
  <c r="E2018" i="11"/>
  <c r="J2018" i="11" s="1"/>
  <c r="E2027" i="11"/>
  <c r="J2027" i="11" s="1"/>
  <c r="E2004" i="11"/>
  <c r="J2004" i="11" s="1"/>
  <c r="E2032" i="11"/>
  <c r="J2032" i="11" s="1"/>
  <c r="E2055" i="11"/>
  <c r="J2055" i="11" s="1"/>
  <c r="D227" i="11"/>
  <c r="J227" i="11" s="1"/>
  <c r="AE227" i="11"/>
  <c r="L229" i="11"/>
  <c r="AE229" i="11" s="1"/>
  <c r="D228" i="11"/>
  <c r="J228" i="11" s="1"/>
  <c r="D1239" i="11" l="1"/>
  <c r="J1239" i="11" s="1"/>
  <c r="L1240" i="11"/>
  <c r="P1240" i="11" s="1"/>
  <c r="E2047" i="11"/>
  <c r="J2047" i="11" s="1"/>
  <c r="E2056" i="11"/>
  <c r="J2056" i="11" s="1"/>
  <c r="E2033" i="11"/>
  <c r="J2033" i="11" s="1"/>
  <c r="E2028" i="11"/>
  <c r="J2028" i="11" s="1"/>
  <c r="E2019" i="11"/>
  <c r="J2019" i="11" s="1"/>
  <c r="E2042" i="11"/>
  <c r="J2042" i="11" s="1"/>
  <c r="J2069" i="11"/>
  <c r="E2061" i="11"/>
  <c r="E2070" i="11"/>
  <c r="L230" i="11"/>
  <c r="AE230" i="11" s="1"/>
  <c r="D229" i="11"/>
  <c r="J229" i="11" s="1"/>
  <c r="L1241" i="11" l="1"/>
  <c r="P1241" i="11" s="1"/>
  <c r="E1240" i="11"/>
  <c r="D1240" i="11"/>
  <c r="J2061" i="11"/>
  <c r="E2062" i="11"/>
  <c r="E2085" i="11"/>
  <c r="E2071" i="11"/>
  <c r="J2070" i="11"/>
  <c r="E2043" i="11"/>
  <c r="J2043" i="11" s="1"/>
  <c r="E2020" i="11"/>
  <c r="J2020" i="11" s="1"/>
  <c r="E2034" i="11"/>
  <c r="J2034" i="11" s="1"/>
  <c r="E2057" i="11"/>
  <c r="J2057" i="11" s="1"/>
  <c r="E2048" i="11"/>
  <c r="J2048" i="11" s="1"/>
  <c r="L231" i="11"/>
  <c r="AE231" i="11" s="1"/>
  <c r="D230" i="11"/>
  <c r="J230" i="11" s="1"/>
  <c r="E1241" i="11" l="1"/>
  <c r="J1240" i="11"/>
  <c r="D1241" i="11"/>
  <c r="L1242" i="11"/>
  <c r="P1242" i="11" s="1"/>
  <c r="E1242" i="11"/>
  <c r="J2085" i="11"/>
  <c r="E2077" i="11"/>
  <c r="E2086" i="11"/>
  <c r="E2049" i="11"/>
  <c r="J2049" i="11" s="1"/>
  <c r="E2058" i="11"/>
  <c r="J2058" i="11" s="1"/>
  <c r="E2035" i="11"/>
  <c r="J2035" i="11" s="1"/>
  <c r="E2044" i="11"/>
  <c r="J2044" i="11" s="1"/>
  <c r="E2072" i="11"/>
  <c r="J2071" i="11"/>
  <c r="E2063" i="11"/>
  <c r="J2062" i="11"/>
  <c r="L232" i="11"/>
  <c r="AE232" i="11" s="1"/>
  <c r="D231" i="11"/>
  <c r="J231" i="11" s="1"/>
  <c r="E1243" i="11" l="1"/>
  <c r="J1241" i="11"/>
  <c r="E1244" i="11"/>
  <c r="L1243" i="11"/>
  <c r="P1243" i="11" s="1"/>
  <c r="D1242" i="11"/>
  <c r="J1242" i="11" s="1"/>
  <c r="E2087" i="11"/>
  <c r="J2086" i="11"/>
  <c r="E2064" i="11"/>
  <c r="J2063" i="11"/>
  <c r="E2073" i="11"/>
  <c r="J2072" i="11"/>
  <c r="E2036" i="11"/>
  <c r="J2036" i="11" s="1"/>
  <c r="E2059" i="11"/>
  <c r="E2050" i="11"/>
  <c r="J2050" i="11" s="1"/>
  <c r="J2077" i="11"/>
  <c r="E2078" i="11"/>
  <c r="E2101" i="11"/>
  <c r="L233" i="11"/>
  <c r="AE233" i="11" s="1"/>
  <c r="D232" i="11"/>
  <c r="J232" i="11" s="1"/>
  <c r="D1243" i="11" l="1"/>
  <c r="J1243" i="11" s="1"/>
  <c r="L1244" i="11"/>
  <c r="P1244" i="11" s="1"/>
  <c r="E1245" i="11"/>
  <c r="J2101" i="11"/>
  <c r="E2093" i="11"/>
  <c r="E2102" i="11"/>
  <c r="E2051" i="11"/>
  <c r="J2051" i="11" s="1"/>
  <c r="E2060" i="11"/>
  <c r="J2060" i="11" s="1"/>
  <c r="J2059" i="11"/>
  <c r="E2074" i="11"/>
  <c r="J2073" i="11"/>
  <c r="E2065" i="11"/>
  <c r="J2064" i="11"/>
  <c r="E2088" i="11"/>
  <c r="J2087" i="11"/>
  <c r="E2079" i="11"/>
  <c r="J2078" i="11"/>
  <c r="L234" i="11"/>
  <c r="AE234" i="11" s="1"/>
  <c r="D233" i="11"/>
  <c r="J233" i="11" s="1"/>
  <c r="E1246" i="11" l="1"/>
  <c r="E1247" i="11" s="1"/>
  <c r="L1245" i="11"/>
  <c r="P1245" i="11" s="1"/>
  <c r="D1244" i="11"/>
  <c r="J1244" i="11" s="1"/>
  <c r="E2103" i="11"/>
  <c r="J2102" i="11"/>
  <c r="E2080" i="11"/>
  <c r="J2079" i="11"/>
  <c r="E2089" i="11"/>
  <c r="J2088" i="11"/>
  <c r="E2066" i="11"/>
  <c r="J2065" i="11"/>
  <c r="E2075" i="11"/>
  <c r="J2074" i="11"/>
  <c r="E2052" i="11"/>
  <c r="J2052" i="11" s="1"/>
  <c r="J2093" i="11"/>
  <c r="E2094" i="11"/>
  <c r="E2117" i="11"/>
  <c r="L235" i="11"/>
  <c r="AE235" i="11" s="1"/>
  <c r="D234" i="11"/>
  <c r="J234" i="11" s="1"/>
  <c r="E1248" i="11" l="1"/>
  <c r="E1249" i="11" s="1"/>
  <c r="L1246" i="11"/>
  <c r="P1246" i="11" s="1"/>
  <c r="D1245" i="11"/>
  <c r="J1245" i="11" s="1"/>
  <c r="E2095" i="11"/>
  <c r="J2094" i="11"/>
  <c r="J2117" i="11"/>
  <c r="E2109" i="11"/>
  <c r="E2118" i="11"/>
  <c r="E2076" i="11"/>
  <c r="J2076" i="11" s="1"/>
  <c r="J2075" i="11"/>
  <c r="E2067" i="11"/>
  <c r="J2066" i="11"/>
  <c r="E2090" i="11"/>
  <c r="J2089" i="11"/>
  <c r="E2081" i="11"/>
  <c r="J2080" i="11"/>
  <c r="E2104" i="11"/>
  <c r="J2103" i="11"/>
  <c r="L236" i="11"/>
  <c r="AE236" i="11" s="1"/>
  <c r="D235" i="11"/>
  <c r="J235" i="11" s="1"/>
  <c r="E1250" i="11" l="1"/>
  <c r="E1251" i="11" s="1"/>
  <c r="L1247" i="11"/>
  <c r="P1247" i="11" s="1"/>
  <c r="D1246" i="11"/>
  <c r="J1246" i="11" s="1"/>
  <c r="E2119" i="11"/>
  <c r="J2118" i="11"/>
  <c r="E2096" i="11"/>
  <c r="J2095" i="11"/>
  <c r="E2105" i="11"/>
  <c r="J2104" i="11"/>
  <c r="E2082" i="11"/>
  <c r="J2081" i="11"/>
  <c r="E2091" i="11"/>
  <c r="J2090" i="11"/>
  <c r="E2068" i="11"/>
  <c r="J2068" i="11" s="1"/>
  <c r="J2067" i="11"/>
  <c r="J2109" i="11"/>
  <c r="E2110" i="11"/>
  <c r="E2133" i="11"/>
  <c r="L237" i="11"/>
  <c r="AE237" i="11" s="1"/>
  <c r="D236" i="11"/>
  <c r="J236" i="11" s="1"/>
  <c r="E1252" i="11" l="1"/>
  <c r="E1253" i="11" s="1"/>
  <c r="L1248" i="11"/>
  <c r="P1248" i="11" s="1"/>
  <c r="D1247" i="11"/>
  <c r="J1247" i="11" s="1"/>
  <c r="E2111" i="11"/>
  <c r="J2110" i="11"/>
  <c r="J2133" i="11"/>
  <c r="E2125" i="11"/>
  <c r="E2134" i="11"/>
  <c r="E2092" i="11"/>
  <c r="J2092" i="11" s="1"/>
  <c r="J2091" i="11"/>
  <c r="E2083" i="11"/>
  <c r="J2082" i="11"/>
  <c r="E2106" i="11"/>
  <c r="J2105" i="11"/>
  <c r="E2097" i="11"/>
  <c r="J2096" i="11"/>
  <c r="E2120" i="11"/>
  <c r="J2119" i="11"/>
  <c r="L238" i="11"/>
  <c r="AE238" i="11" s="1"/>
  <c r="D237" i="11"/>
  <c r="J237" i="11" s="1"/>
  <c r="E1254" i="11" l="1"/>
  <c r="E1255" i="11" s="1"/>
  <c r="L1249" i="11"/>
  <c r="P1249" i="11" s="1"/>
  <c r="D1248" i="11"/>
  <c r="J1248" i="11" s="1"/>
  <c r="E2135" i="11"/>
  <c r="J2134" i="11"/>
  <c r="E2112" i="11"/>
  <c r="J2111" i="11"/>
  <c r="E2121" i="11"/>
  <c r="J2120" i="11"/>
  <c r="E2098" i="11"/>
  <c r="J2097" i="11"/>
  <c r="E2107" i="11"/>
  <c r="J2106" i="11"/>
  <c r="E2084" i="11"/>
  <c r="J2084" i="11" s="1"/>
  <c r="J2083" i="11"/>
  <c r="J2125" i="11"/>
  <c r="E2126" i="11"/>
  <c r="E2149" i="11"/>
  <c r="L239" i="11"/>
  <c r="D238" i="11"/>
  <c r="J238" i="11" s="1"/>
  <c r="L1250" i="11" l="1"/>
  <c r="P1250" i="11" s="1"/>
  <c r="D1249" i="11"/>
  <c r="J1249" i="11" s="1"/>
  <c r="AE239" i="11"/>
  <c r="P239" i="11"/>
  <c r="E2127" i="11"/>
  <c r="J2126" i="11"/>
  <c r="J2149" i="11"/>
  <c r="E2141" i="11"/>
  <c r="E2150" i="11"/>
  <c r="E2108" i="11"/>
  <c r="J2108" i="11" s="1"/>
  <c r="J2107" i="11"/>
  <c r="E2099" i="11"/>
  <c r="J2098" i="11"/>
  <c r="E2122" i="11"/>
  <c r="J2121" i="11"/>
  <c r="E2113" i="11"/>
  <c r="J2112" i="11"/>
  <c r="E2136" i="11"/>
  <c r="J2135" i="11"/>
  <c r="L240" i="11"/>
  <c r="D239" i="11"/>
  <c r="J239" i="11" s="1"/>
  <c r="L1251" i="11" l="1"/>
  <c r="P1251" i="11" s="1"/>
  <c r="D1250" i="11"/>
  <c r="J1250" i="11" s="1"/>
  <c r="AE240" i="11"/>
  <c r="P240" i="11"/>
  <c r="E2137" i="11"/>
  <c r="J2136" i="11"/>
  <c r="E2114" i="11"/>
  <c r="J2113" i="11"/>
  <c r="E2123" i="11"/>
  <c r="J2122" i="11"/>
  <c r="E2100" i="11"/>
  <c r="J2100" i="11" s="1"/>
  <c r="J2099" i="11"/>
  <c r="E2151" i="11"/>
  <c r="J2150" i="11"/>
  <c r="E2128" i="11"/>
  <c r="J2127" i="11"/>
  <c r="J2141" i="11"/>
  <c r="E2165" i="11"/>
  <c r="E2142" i="11"/>
  <c r="L241" i="11"/>
  <c r="D240" i="11"/>
  <c r="J240" i="11" s="1"/>
  <c r="L1252" i="11" l="1"/>
  <c r="P1252" i="11" s="1"/>
  <c r="D1251" i="11"/>
  <c r="J1251" i="11" s="1"/>
  <c r="AE241" i="11"/>
  <c r="P241" i="11"/>
  <c r="E2143" i="11"/>
  <c r="J2142" i="11"/>
  <c r="E2129" i="11"/>
  <c r="J2128" i="11"/>
  <c r="E2152" i="11"/>
  <c r="J2151" i="11"/>
  <c r="E2124" i="11"/>
  <c r="J2124" i="11" s="1"/>
  <c r="J2123" i="11"/>
  <c r="E2115" i="11"/>
  <c r="J2114" i="11"/>
  <c r="E2138" i="11"/>
  <c r="J2137" i="11"/>
  <c r="J2165" i="11"/>
  <c r="E2157" i="11"/>
  <c r="E2166" i="11"/>
  <c r="L242" i="11"/>
  <c r="D241" i="11"/>
  <c r="J241" i="11" s="1"/>
  <c r="L1253" i="11" l="1"/>
  <c r="P1253" i="11" s="1"/>
  <c r="D1252" i="11"/>
  <c r="J1252" i="11" s="1"/>
  <c r="E2167" i="11"/>
  <c r="J2166" i="11"/>
  <c r="E2139" i="11"/>
  <c r="J2138" i="11"/>
  <c r="E2116" i="11"/>
  <c r="J2116" i="11" s="1"/>
  <c r="J2115" i="11"/>
  <c r="E2153" i="11"/>
  <c r="J2152" i="11"/>
  <c r="E2130" i="11"/>
  <c r="J2129" i="11"/>
  <c r="E2144" i="11"/>
  <c r="J2143" i="11"/>
  <c r="AE242" i="11"/>
  <c r="P242" i="11"/>
  <c r="E2158" i="11"/>
  <c r="E2181" i="11"/>
  <c r="J2157" i="11"/>
  <c r="D242" i="11"/>
  <c r="J242" i="11" s="1"/>
  <c r="L243" i="11"/>
  <c r="P243" i="11" s="1"/>
  <c r="L244" i="11"/>
  <c r="L1254" i="11" l="1"/>
  <c r="P1254" i="11" s="1"/>
  <c r="D1253" i="11"/>
  <c r="J1253" i="11" s="1"/>
  <c r="E2182" i="11"/>
  <c r="J2181" i="11"/>
  <c r="E2173" i="11"/>
  <c r="E2159" i="11"/>
  <c r="J2158" i="11"/>
  <c r="E2145" i="11"/>
  <c r="J2144" i="11"/>
  <c r="E2131" i="11"/>
  <c r="J2130" i="11"/>
  <c r="E2154" i="11"/>
  <c r="J2153" i="11"/>
  <c r="E2140" i="11"/>
  <c r="J2140" i="11" s="1"/>
  <c r="J2139" i="11"/>
  <c r="E2168" i="11"/>
  <c r="J2167" i="11"/>
  <c r="AE244" i="11"/>
  <c r="P244" i="11"/>
  <c r="D243" i="11"/>
  <c r="J243" i="11" s="1"/>
  <c r="AE243" i="11"/>
  <c r="L245" i="11"/>
  <c r="D244" i="11"/>
  <c r="J244" i="11" s="1"/>
  <c r="L1255" i="11" l="1"/>
  <c r="P1255" i="11" s="1"/>
  <c r="D1254" i="11"/>
  <c r="J1254" i="11" s="1"/>
  <c r="AE245" i="11"/>
  <c r="P245" i="11"/>
  <c r="E2197" i="11"/>
  <c r="J2173" i="11"/>
  <c r="E2174" i="11"/>
  <c r="E2183" i="11"/>
  <c r="J2182" i="11"/>
  <c r="E2169" i="11"/>
  <c r="J2168" i="11"/>
  <c r="E2155" i="11"/>
  <c r="J2154" i="11"/>
  <c r="E2132" i="11"/>
  <c r="J2132" i="11" s="1"/>
  <c r="J2131" i="11"/>
  <c r="E2146" i="11"/>
  <c r="J2145" i="11"/>
  <c r="E2160" i="11"/>
  <c r="J2159" i="11"/>
  <c r="L246" i="11"/>
  <c r="D245" i="11"/>
  <c r="J245" i="11" s="1"/>
  <c r="D1255" i="11" l="1"/>
  <c r="J1255" i="11" s="1"/>
  <c r="L1256" i="11"/>
  <c r="P1256" i="11" s="1"/>
  <c r="E2156" i="11"/>
  <c r="J2156" i="11" s="1"/>
  <c r="J2155" i="11"/>
  <c r="E2184" i="11"/>
  <c r="J2183" i="11"/>
  <c r="E2175" i="11"/>
  <c r="J2174" i="11"/>
  <c r="J2197" i="11"/>
  <c r="E2198" i="11"/>
  <c r="E2189" i="11"/>
  <c r="AE246" i="11"/>
  <c r="P246" i="11"/>
  <c r="E2161" i="11"/>
  <c r="J2160" i="11"/>
  <c r="E2147" i="11"/>
  <c r="J2146" i="11"/>
  <c r="E2170" i="11"/>
  <c r="J2169" i="11"/>
  <c r="L247" i="11"/>
  <c r="D246" i="11"/>
  <c r="J246" i="11" s="1"/>
  <c r="L1257" i="11" l="1"/>
  <c r="P1257" i="11" s="1"/>
  <c r="E1256" i="11"/>
  <c r="D1256" i="11"/>
  <c r="AE247" i="11"/>
  <c r="P247" i="11"/>
  <c r="E2171" i="11"/>
  <c r="J2170" i="11"/>
  <c r="E2148" i="11"/>
  <c r="J2148" i="11" s="1"/>
  <c r="J2147" i="11"/>
  <c r="E2162" i="11"/>
  <c r="J2161" i="11"/>
  <c r="J2189" i="11"/>
  <c r="E2213" i="11"/>
  <c r="E2190" i="11"/>
  <c r="E2176" i="11"/>
  <c r="J2175" i="11"/>
  <c r="E2185" i="11"/>
  <c r="J2184" i="11"/>
  <c r="E2199" i="11"/>
  <c r="J2198" i="11"/>
  <c r="L248" i="11"/>
  <c r="D247" i="11"/>
  <c r="J247" i="11" s="1"/>
  <c r="E1257" i="11" l="1"/>
  <c r="J1256" i="11"/>
  <c r="L1258" i="11"/>
  <c r="P1258" i="11" s="1"/>
  <c r="D1257" i="11"/>
  <c r="AE248" i="11"/>
  <c r="P248" i="11"/>
  <c r="E2200" i="11"/>
  <c r="J2199" i="11"/>
  <c r="E2186" i="11"/>
  <c r="J2185" i="11"/>
  <c r="E2177" i="11"/>
  <c r="J2176" i="11"/>
  <c r="J2213" i="11"/>
  <c r="E2214" i="11"/>
  <c r="E2205" i="11"/>
  <c r="E2191" i="11"/>
  <c r="J2190" i="11"/>
  <c r="E2163" i="11"/>
  <c r="J2162" i="11"/>
  <c r="E2172" i="11"/>
  <c r="J2172" i="11" s="1"/>
  <c r="J2171" i="11"/>
  <c r="L249" i="11"/>
  <c r="D248" i="11"/>
  <c r="J248" i="11" s="1"/>
  <c r="E1258" i="11" l="1"/>
  <c r="J1257" i="11"/>
  <c r="D1258" i="11"/>
  <c r="L1259" i="11"/>
  <c r="P1259" i="11" s="1"/>
  <c r="AE249" i="11"/>
  <c r="P249" i="11"/>
  <c r="E2164" i="11"/>
  <c r="J2164" i="11" s="1"/>
  <c r="J2163" i="11"/>
  <c r="J2205" i="11"/>
  <c r="E2229" i="11"/>
  <c r="E2206" i="11"/>
  <c r="E2178" i="11"/>
  <c r="J2177" i="11"/>
  <c r="E2187" i="11"/>
  <c r="J2186" i="11"/>
  <c r="E2201" i="11"/>
  <c r="J2200" i="11"/>
  <c r="E2192" i="11"/>
  <c r="J2191" i="11"/>
  <c r="E2215" i="11"/>
  <c r="J2214" i="11"/>
  <c r="L250" i="11"/>
  <c r="D249" i="11"/>
  <c r="J249" i="11" s="1"/>
  <c r="J1258" i="11" l="1"/>
  <c r="E1259" i="11"/>
  <c r="D1259" i="11"/>
  <c r="L1260" i="11"/>
  <c r="P1260" i="11" s="1"/>
  <c r="AE250" i="11"/>
  <c r="P250" i="11"/>
  <c r="E2193" i="11"/>
  <c r="J2192" i="11"/>
  <c r="E2207" i="11"/>
  <c r="J2206" i="11"/>
  <c r="E2216" i="11"/>
  <c r="J2215" i="11"/>
  <c r="E2202" i="11"/>
  <c r="J2201" i="11"/>
  <c r="E2188" i="11"/>
  <c r="J2188" i="11" s="1"/>
  <c r="J2187" i="11"/>
  <c r="E2179" i="11"/>
  <c r="J2178" i="11"/>
  <c r="J2229" i="11"/>
  <c r="E2221" i="11"/>
  <c r="E2230" i="11"/>
  <c r="L251" i="11"/>
  <c r="D250" i="11"/>
  <c r="J250" i="11" s="1"/>
  <c r="J1259" i="11" l="1"/>
  <c r="E1260" i="11"/>
  <c r="L1261" i="11"/>
  <c r="P1261" i="11" s="1"/>
  <c r="D1260" i="11"/>
  <c r="AE251" i="11"/>
  <c r="P251" i="11"/>
  <c r="J2221" i="11"/>
  <c r="E2222" i="11"/>
  <c r="E2245" i="11"/>
  <c r="E2231" i="11"/>
  <c r="J2230" i="11"/>
  <c r="E2180" i="11"/>
  <c r="J2180" i="11" s="1"/>
  <c r="J2179" i="11"/>
  <c r="E2203" i="11"/>
  <c r="J2202" i="11"/>
  <c r="E2217" i="11"/>
  <c r="J2216" i="11"/>
  <c r="E2208" i="11"/>
  <c r="J2207" i="11"/>
  <c r="E2194" i="11"/>
  <c r="J2193" i="11"/>
  <c r="L252" i="11"/>
  <c r="D251" i="11"/>
  <c r="J251" i="11" s="1"/>
  <c r="E1261" i="11" l="1"/>
  <c r="J1260" i="11"/>
  <c r="D1261" i="11"/>
  <c r="L1262" i="11"/>
  <c r="P1262" i="11" s="1"/>
  <c r="J2245" i="11"/>
  <c r="E2237" i="11"/>
  <c r="E2246" i="11"/>
  <c r="AE252" i="11"/>
  <c r="P252" i="11"/>
  <c r="E2195" i="11"/>
  <c r="J2194" i="11"/>
  <c r="E2209" i="11"/>
  <c r="J2208" i="11"/>
  <c r="E2218" i="11"/>
  <c r="J2217" i="11"/>
  <c r="E2204" i="11"/>
  <c r="J2204" i="11" s="1"/>
  <c r="J2203" i="11"/>
  <c r="E2232" i="11"/>
  <c r="J2231" i="11"/>
  <c r="E2223" i="11"/>
  <c r="J2222" i="11"/>
  <c r="L253" i="11"/>
  <c r="D252" i="11"/>
  <c r="J252" i="11" s="1"/>
  <c r="J1261" i="11" l="1"/>
  <c r="E1262" i="11"/>
  <c r="L1263" i="11"/>
  <c r="P1263" i="11" s="1"/>
  <c r="D1262" i="11"/>
  <c r="E2247" i="11"/>
  <c r="J2246" i="11"/>
  <c r="AE253" i="11"/>
  <c r="P253" i="11"/>
  <c r="E2224" i="11"/>
  <c r="J2223" i="11"/>
  <c r="E2233" i="11"/>
  <c r="J2232" i="11"/>
  <c r="E2219" i="11"/>
  <c r="J2218" i="11"/>
  <c r="E2210" i="11"/>
  <c r="J2209" i="11"/>
  <c r="E2196" i="11"/>
  <c r="J2196" i="11" s="1"/>
  <c r="J2195" i="11"/>
  <c r="J2237" i="11"/>
  <c r="E2238" i="11"/>
  <c r="E2261" i="11"/>
  <c r="L254" i="11"/>
  <c r="D253" i="11"/>
  <c r="J253" i="11" s="1"/>
  <c r="E1263" i="11" l="1"/>
  <c r="J1262" i="11"/>
  <c r="D1263" i="11"/>
  <c r="L1264" i="11"/>
  <c r="P1264" i="11" s="1"/>
  <c r="J2261" i="11"/>
  <c r="E2253" i="11"/>
  <c r="E2262" i="11"/>
  <c r="E2211" i="11"/>
  <c r="J2210" i="11"/>
  <c r="E2220" i="11"/>
  <c r="J2220" i="11" s="1"/>
  <c r="J2219" i="11"/>
  <c r="E2234" i="11"/>
  <c r="J2233" i="11"/>
  <c r="E2225" i="11"/>
  <c r="J2224" i="11"/>
  <c r="E2248" i="11"/>
  <c r="J2247" i="11"/>
  <c r="AE254" i="11"/>
  <c r="P254" i="11"/>
  <c r="E2239" i="11"/>
  <c r="J2238" i="11"/>
  <c r="L255" i="11"/>
  <c r="D254" i="11"/>
  <c r="J254" i="11" s="1"/>
  <c r="J1263" i="11" l="1"/>
  <c r="E1264" i="11"/>
  <c r="L1265" i="11"/>
  <c r="P1265" i="11" s="1"/>
  <c r="D1264" i="11"/>
  <c r="E2263" i="11"/>
  <c r="J2262" i="11"/>
  <c r="AE255" i="11"/>
  <c r="P255" i="11"/>
  <c r="E2240" i="11"/>
  <c r="J2239" i="11"/>
  <c r="E2249" i="11"/>
  <c r="J2248" i="11"/>
  <c r="E2226" i="11"/>
  <c r="J2225" i="11"/>
  <c r="E2235" i="11"/>
  <c r="J2234" i="11"/>
  <c r="E2212" i="11"/>
  <c r="J2212" i="11" s="1"/>
  <c r="J2211" i="11"/>
  <c r="J2253" i="11"/>
  <c r="E2254" i="11"/>
  <c r="E2277" i="11"/>
  <c r="L256" i="11"/>
  <c r="D255" i="11"/>
  <c r="J255" i="11" s="1"/>
  <c r="E1265" i="11" l="1"/>
  <c r="J1264" i="11"/>
  <c r="D1265" i="11"/>
  <c r="L1266" i="11"/>
  <c r="P1266" i="11" s="1"/>
  <c r="AE256" i="11"/>
  <c r="P256" i="11"/>
  <c r="E2255" i="11"/>
  <c r="J2254" i="11"/>
  <c r="J2277" i="11"/>
  <c r="E2269" i="11"/>
  <c r="E2278" i="11"/>
  <c r="E2236" i="11"/>
  <c r="J2236" i="11" s="1"/>
  <c r="J2235" i="11"/>
  <c r="E2227" i="11"/>
  <c r="J2226" i="11"/>
  <c r="E2250" i="11"/>
  <c r="J2249" i="11"/>
  <c r="E2241" i="11"/>
  <c r="J2240" i="11"/>
  <c r="E2264" i="11"/>
  <c r="J2263" i="11"/>
  <c r="L257" i="11"/>
  <c r="D256" i="11"/>
  <c r="J256" i="11" s="1"/>
  <c r="J1265" i="11" l="1"/>
  <c r="E1266" i="11"/>
  <c r="L1267" i="11"/>
  <c r="P1267" i="11" s="1"/>
  <c r="D1266" i="11"/>
  <c r="E2279" i="11"/>
  <c r="J2278" i="11"/>
  <c r="E2256" i="11"/>
  <c r="J2255" i="11"/>
  <c r="AE257" i="11"/>
  <c r="P257" i="11"/>
  <c r="E2265" i="11"/>
  <c r="J2264" i="11"/>
  <c r="E2242" i="11"/>
  <c r="J2241" i="11"/>
  <c r="E2251" i="11"/>
  <c r="J2250" i="11"/>
  <c r="E2228" i="11"/>
  <c r="J2228" i="11" s="1"/>
  <c r="J2227" i="11"/>
  <c r="J2269" i="11"/>
  <c r="E2270" i="11"/>
  <c r="E2293" i="11"/>
  <c r="L258" i="11"/>
  <c r="D257" i="11"/>
  <c r="J257" i="11" s="1"/>
  <c r="E1267" i="11" l="1"/>
  <c r="J1266" i="11"/>
  <c r="D1267" i="11"/>
  <c r="L1268" i="11"/>
  <c r="P1268" i="11" s="1"/>
  <c r="AE258" i="11"/>
  <c r="P258" i="11"/>
  <c r="E2271" i="11"/>
  <c r="J2270" i="11"/>
  <c r="J2293" i="11"/>
  <c r="E2285" i="11"/>
  <c r="E2294" i="11"/>
  <c r="E2252" i="11"/>
  <c r="J2252" i="11" s="1"/>
  <c r="J2251" i="11"/>
  <c r="E2243" i="11"/>
  <c r="J2242" i="11"/>
  <c r="E2266" i="11"/>
  <c r="J2265" i="11"/>
  <c r="E2257" i="11"/>
  <c r="J2256" i="11"/>
  <c r="E2280" i="11"/>
  <c r="J2279" i="11"/>
  <c r="L259" i="11"/>
  <c r="P259" i="11" s="1"/>
  <c r="D258" i="11"/>
  <c r="J258" i="11" s="1"/>
  <c r="L260" i="11"/>
  <c r="J1267" i="11" l="1"/>
  <c r="E1268" i="11"/>
  <c r="L1269" i="11"/>
  <c r="P1269" i="11" s="1"/>
  <c r="D1268" i="11"/>
  <c r="E2295" i="11"/>
  <c r="J2294" i="11"/>
  <c r="E2272" i="11"/>
  <c r="J2271" i="11"/>
  <c r="AE260" i="11"/>
  <c r="P260" i="11"/>
  <c r="E2281" i="11"/>
  <c r="J2280" i="11"/>
  <c r="E2258" i="11"/>
  <c r="J2257" i="11"/>
  <c r="E2267" i="11"/>
  <c r="J2266" i="11"/>
  <c r="E2244" i="11"/>
  <c r="J2244" i="11" s="1"/>
  <c r="J2243" i="11"/>
  <c r="J2285" i="11"/>
  <c r="E2286" i="11"/>
  <c r="E2309" i="11"/>
  <c r="D259" i="11"/>
  <c r="J259" i="11" s="1"/>
  <c r="AE259" i="11"/>
  <c r="L261" i="11"/>
  <c r="D260" i="11"/>
  <c r="J260" i="11" s="1"/>
  <c r="E1269" i="11" l="1"/>
  <c r="J1268" i="11"/>
  <c r="D1269" i="11"/>
  <c r="L1270" i="11"/>
  <c r="P1270" i="11" s="1"/>
  <c r="E2287" i="11"/>
  <c r="J2286" i="11"/>
  <c r="J2309" i="11"/>
  <c r="E2301" i="11"/>
  <c r="E2310" i="11"/>
  <c r="E2268" i="11"/>
  <c r="J2268" i="11" s="1"/>
  <c r="J2267" i="11"/>
  <c r="E2259" i="11"/>
  <c r="J2258" i="11"/>
  <c r="E2282" i="11"/>
  <c r="J2281" i="11"/>
  <c r="E2273" i="11"/>
  <c r="J2272" i="11"/>
  <c r="E2296" i="11"/>
  <c r="J2295" i="11"/>
  <c r="AE261" i="11"/>
  <c r="P261" i="11"/>
  <c r="L262" i="11"/>
  <c r="D261" i="11"/>
  <c r="J261" i="11" s="1"/>
  <c r="J1269" i="11" l="1"/>
  <c r="E1270" i="11"/>
  <c r="L1271" i="11"/>
  <c r="D1270" i="11"/>
  <c r="E2311" i="11"/>
  <c r="J2310" i="11"/>
  <c r="E2288" i="11"/>
  <c r="J2287" i="11"/>
  <c r="AE262" i="11"/>
  <c r="P262" i="11"/>
  <c r="E2297" i="11"/>
  <c r="J2296" i="11"/>
  <c r="E2274" i="11"/>
  <c r="J2273" i="11"/>
  <c r="E2283" i="11"/>
  <c r="J2282" i="11"/>
  <c r="E2260" i="11"/>
  <c r="J2260" i="11" s="1"/>
  <c r="J2259" i="11"/>
  <c r="J2301" i="11"/>
  <c r="E2302" i="11"/>
  <c r="L263" i="11"/>
  <c r="D262" i="11"/>
  <c r="J262" i="11" s="1"/>
  <c r="D1271" i="11" l="1"/>
  <c r="P1271" i="11"/>
  <c r="L1272" i="11"/>
  <c r="E1271" i="11"/>
  <c r="J1270" i="11"/>
  <c r="AE263" i="11"/>
  <c r="P263" i="11"/>
  <c r="E2284" i="11"/>
  <c r="J2284" i="11" s="1"/>
  <c r="J2283" i="11"/>
  <c r="E2275" i="11"/>
  <c r="J2274" i="11"/>
  <c r="E2298" i="11"/>
  <c r="J2297" i="11"/>
  <c r="E2289" i="11"/>
  <c r="J2288" i="11"/>
  <c r="E2312" i="11"/>
  <c r="J2311" i="11"/>
  <c r="E2303" i="11"/>
  <c r="J2302" i="11"/>
  <c r="L264" i="11"/>
  <c r="D263" i="11"/>
  <c r="J263" i="11" s="1"/>
  <c r="J1271" i="11" l="1"/>
  <c r="L1273" i="11"/>
  <c r="P1272" i="11"/>
  <c r="E1272" i="11"/>
  <c r="D1272" i="11"/>
  <c r="AE264" i="11"/>
  <c r="P264" i="11"/>
  <c r="E2304" i="11"/>
  <c r="J2303" i="11"/>
  <c r="E2313" i="11"/>
  <c r="J2312" i="11"/>
  <c r="E2290" i="11"/>
  <c r="J2289" i="11"/>
  <c r="E2299" i="11"/>
  <c r="J2298" i="11"/>
  <c r="E2276" i="11"/>
  <c r="J2276" i="11" s="1"/>
  <c r="J2275" i="11"/>
  <c r="L265" i="11"/>
  <c r="D264" i="11"/>
  <c r="J264" i="11" s="1"/>
  <c r="E1273" i="11" l="1"/>
  <c r="J1272" i="11"/>
  <c r="P1273" i="11"/>
  <c r="D1273" i="11"/>
  <c r="L1274" i="11"/>
  <c r="AE265" i="11"/>
  <c r="P265" i="11"/>
  <c r="E2300" i="11"/>
  <c r="J2300" i="11" s="1"/>
  <c r="J2299" i="11"/>
  <c r="E2291" i="11"/>
  <c r="J2290" i="11"/>
  <c r="E2314" i="11"/>
  <c r="J2313" i="11"/>
  <c r="E2305" i="11"/>
  <c r="J2304" i="11"/>
  <c r="L266" i="11"/>
  <c r="D265" i="11"/>
  <c r="J265" i="11" s="1"/>
  <c r="P1274" i="11" l="1"/>
  <c r="D1274" i="11"/>
  <c r="L1275" i="11"/>
  <c r="J1273" i="11"/>
  <c r="E1274" i="11"/>
  <c r="AE266" i="11"/>
  <c r="P266" i="11"/>
  <c r="E2306" i="11"/>
  <c r="J2305" i="11"/>
  <c r="E2315" i="11"/>
  <c r="J2314" i="11"/>
  <c r="E2292" i="11"/>
  <c r="J2292" i="11" s="1"/>
  <c r="J2291" i="11"/>
  <c r="L267" i="11"/>
  <c r="D266" i="11"/>
  <c r="J266" i="11" s="1"/>
  <c r="J1274" i="11" l="1"/>
  <c r="E1275" i="11"/>
  <c r="P1275" i="11"/>
  <c r="L1276" i="11"/>
  <c r="D1275" i="11"/>
  <c r="AE267" i="11"/>
  <c r="P267" i="11"/>
  <c r="E2316" i="11"/>
  <c r="J2316" i="11" s="1"/>
  <c r="J2315" i="11"/>
  <c r="E2307" i="11"/>
  <c r="J2306" i="11"/>
  <c r="L268" i="11"/>
  <c r="D267" i="11"/>
  <c r="J267" i="11" s="1"/>
  <c r="P1276" i="11" l="1"/>
  <c r="D1276" i="11"/>
  <c r="L1277" i="11"/>
  <c r="J1275" i="11"/>
  <c r="E1276" i="11"/>
  <c r="AE268" i="11"/>
  <c r="P268" i="11"/>
  <c r="E2308" i="11"/>
  <c r="J2308" i="11" s="1"/>
  <c r="J2307" i="11"/>
  <c r="L269" i="11"/>
  <c r="D268" i="11"/>
  <c r="J268" i="11" s="1"/>
  <c r="J1276" i="11" l="1"/>
  <c r="E1277" i="11"/>
  <c r="P1277" i="11"/>
  <c r="L1278" i="11"/>
  <c r="D1277" i="11"/>
  <c r="AE269" i="11"/>
  <c r="P269" i="11"/>
  <c r="L270" i="11"/>
  <c r="D269" i="11"/>
  <c r="J269" i="11" s="1"/>
  <c r="P1278" i="11" l="1"/>
  <c r="D1278" i="11"/>
  <c r="L1279" i="11"/>
  <c r="J1277" i="11"/>
  <c r="E1278" i="11"/>
  <c r="AE270" i="11"/>
  <c r="P270" i="11"/>
  <c r="L271" i="11"/>
  <c r="D270" i="11"/>
  <c r="J270" i="11" s="1"/>
  <c r="J1278" i="11" l="1"/>
  <c r="E1279" i="11"/>
  <c r="P1279" i="11"/>
  <c r="L1280" i="11"/>
  <c r="D1279" i="11"/>
  <c r="AE271" i="11"/>
  <c r="P271" i="11"/>
  <c r="L272" i="11"/>
  <c r="D271" i="11"/>
  <c r="J271" i="11" s="1"/>
  <c r="P1280" i="11" l="1"/>
  <c r="D1280" i="11"/>
  <c r="L1281" i="11"/>
  <c r="J1279" i="11"/>
  <c r="E1280" i="11"/>
  <c r="AE272" i="11"/>
  <c r="P272" i="11"/>
  <c r="L273" i="11"/>
  <c r="D272" i="11"/>
  <c r="J272" i="11" s="1"/>
  <c r="J1280" i="11" l="1"/>
  <c r="E1281" i="11"/>
  <c r="P1281" i="11"/>
  <c r="L1282" i="11"/>
  <c r="D1281" i="11"/>
  <c r="AE273" i="11"/>
  <c r="P273" i="11"/>
  <c r="L274" i="11"/>
  <c r="D273" i="11"/>
  <c r="J273" i="11" s="1"/>
  <c r="D1282" i="11" l="1"/>
  <c r="L1283" i="11"/>
  <c r="J1281" i="11"/>
  <c r="E1282" i="11"/>
  <c r="AE274" i="11"/>
  <c r="P274" i="11"/>
  <c r="D274" i="11"/>
  <c r="J274" i="11" s="1"/>
  <c r="L275" i="11"/>
  <c r="P275" i="11" s="1"/>
  <c r="L276" i="11"/>
  <c r="J1282" i="11" l="1"/>
  <c r="E1283" i="11"/>
  <c r="E1284" i="11" s="1"/>
  <c r="L1284" i="11"/>
  <c r="D1283" i="11"/>
  <c r="J1283" i="11" s="1"/>
  <c r="AE276" i="11"/>
  <c r="P276" i="11"/>
  <c r="D275" i="11"/>
  <c r="J275" i="11" s="1"/>
  <c r="AE275" i="11"/>
  <c r="L277" i="11"/>
  <c r="D276" i="11"/>
  <c r="J276" i="11" s="1"/>
  <c r="D1284" i="11" l="1"/>
  <c r="L1285" i="11"/>
  <c r="J1284" i="11"/>
  <c r="E1285" i="11"/>
  <c r="E1286" i="11" s="1"/>
  <c r="AE277" i="11"/>
  <c r="P277" i="11"/>
  <c r="L278" i="11"/>
  <c r="D277" i="11"/>
  <c r="J277" i="11" s="1"/>
  <c r="E1287" i="11" l="1"/>
  <c r="L1286" i="11"/>
  <c r="D1285" i="11"/>
  <c r="J1285" i="11" s="1"/>
  <c r="AE278" i="11"/>
  <c r="P278" i="11"/>
  <c r="L279" i="11"/>
  <c r="D278" i="11"/>
  <c r="J278" i="11" s="1"/>
  <c r="D1286" i="11" l="1"/>
  <c r="J1286" i="11" s="1"/>
  <c r="L1287" i="11"/>
  <c r="D1287" i="11" s="1"/>
  <c r="J1287" i="11" s="1"/>
  <c r="AE279" i="11"/>
  <c r="P279" i="11"/>
  <c r="L280" i="11"/>
  <c r="D279" i="11"/>
  <c r="J279" i="11" s="1"/>
  <c r="AE280" i="11" l="1"/>
  <c r="P280" i="11"/>
  <c r="L281" i="11"/>
  <c r="D280" i="11"/>
  <c r="J280" i="11" s="1"/>
  <c r="AE281" i="11" l="1"/>
  <c r="P281" i="11"/>
  <c r="L282" i="11"/>
  <c r="D281" i="11"/>
  <c r="J281" i="11" s="1"/>
  <c r="AE282" i="11" l="1"/>
  <c r="P282" i="11"/>
  <c r="L283" i="11"/>
  <c r="D282" i="11"/>
  <c r="J282" i="11" s="1"/>
  <c r="AE283" i="11" l="1"/>
  <c r="P283" i="11"/>
  <c r="L284" i="11"/>
  <c r="D283" i="11"/>
  <c r="J283" i="11" s="1"/>
  <c r="AE284" i="11" l="1"/>
  <c r="P284" i="11"/>
  <c r="L285" i="11"/>
  <c r="D284" i="11"/>
  <c r="J284" i="11" s="1"/>
  <c r="AE285" i="11" l="1"/>
  <c r="P285" i="11"/>
  <c r="L286" i="11"/>
  <c r="D285" i="11"/>
  <c r="J285" i="11" s="1"/>
  <c r="AE286" i="11" l="1"/>
  <c r="P286" i="11"/>
  <c r="L287" i="11"/>
  <c r="D286" i="11"/>
  <c r="J286" i="11" s="1"/>
  <c r="AE287" i="11" l="1"/>
  <c r="P287" i="11"/>
  <c r="L288" i="11"/>
  <c r="D287" i="11"/>
  <c r="J287" i="11" s="1"/>
  <c r="AE288" i="11" l="1"/>
  <c r="P288" i="11"/>
  <c r="L289" i="11"/>
  <c r="D288" i="11"/>
  <c r="J288" i="11" s="1"/>
  <c r="AE289" i="11" l="1"/>
  <c r="P289" i="11"/>
  <c r="L290" i="11"/>
  <c r="D289" i="11"/>
  <c r="J289" i="11" s="1"/>
  <c r="AE290" i="11" l="1"/>
  <c r="P290" i="11"/>
  <c r="L291" i="11"/>
  <c r="P291" i="11" s="1"/>
  <c r="D290" i="11"/>
  <c r="J290" i="11" s="1"/>
  <c r="L292" i="11"/>
  <c r="AE292" i="11" l="1"/>
  <c r="P292" i="11"/>
  <c r="D291" i="11"/>
  <c r="J291" i="11" s="1"/>
  <c r="AE291" i="11"/>
  <c r="L293" i="11"/>
  <c r="D292" i="11"/>
  <c r="J292" i="11" s="1"/>
  <c r="AE293" i="11" l="1"/>
  <c r="P293" i="11"/>
  <c r="L294" i="11"/>
  <c r="D293" i="11"/>
  <c r="J293" i="11" s="1"/>
  <c r="AE294" i="11" l="1"/>
  <c r="P294" i="11"/>
  <c r="L295" i="11"/>
  <c r="D294" i="11"/>
  <c r="J294" i="11" s="1"/>
  <c r="AE295" i="11" l="1"/>
  <c r="P295" i="11"/>
  <c r="L296" i="11"/>
  <c r="D295" i="11"/>
  <c r="J295" i="11" s="1"/>
  <c r="AE296" i="11" l="1"/>
  <c r="P296" i="11"/>
  <c r="L297" i="11"/>
  <c r="D296" i="11"/>
  <c r="J296" i="11" s="1"/>
  <c r="AE297" i="11" l="1"/>
  <c r="P297" i="11"/>
  <c r="L298" i="11"/>
  <c r="D297" i="11"/>
  <c r="J297" i="11" s="1"/>
  <c r="AE298" i="11" l="1"/>
  <c r="P298" i="11"/>
  <c r="L299" i="11"/>
  <c r="D298" i="11"/>
  <c r="J298" i="11" s="1"/>
  <c r="AE299" i="11" l="1"/>
  <c r="P299" i="11"/>
  <c r="L300" i="11"/>
  <c r="D299" i="11"/>
  <c r="J299" i="11" s="1"/>
  <c r="AE300" i="11" l="1"/>
  <c r="P300" i="11"/>
  <c r="L301" i="11"/>
  <c r="D300" i="11"/>
  <c r="J300" i="11" s="1"/>
  <c r="AE301" i="11" l="1"/>
  <c r="P301" i="11"/>
  <c r="L302" i="11"/>
  <c r="D301" i="11"/>
  <c r="J301" i="11" s="1"/>
  <c r="AE302" i="11" l="1"/>
  <c r="P302" i="11"/>
  <c r="L303" i="11"/>
  <c r="D302" i="11"/>
  <c r="J302" i="11" s="1"/>
  <c r="AE303" i="11" l="1"/>
  <c r="P303" i="11"/>
  <c r="L304" i="11"/>
  <c r="D303" i="11"/>
  <c r="J303" i="11" s="1"/>
  <c r="AE304" i="11" l="1"/>
  <c r="P304" i="11"/>
  <c r="L305" i="11"/>
  <c r="D304" i="11"/>
  <c r="J304" i="11" s="1"/>
  <c r="AE305" i="11" l="1"/>
  <c r="P305" i="11"/>
  <c r="L306" i="11"/>
  <c r="D305" i="11"/>
  <c r="J305" i="11" s="1"/>
  <c r="AE306" i="11" l="1"/>
  <c r="P306" i="11"/>
  <c r="D306" i="11"/>
  <c r="J306" i="11" s="1"/>
  <c r="L307" i="11"/>
  <c r="P307" i="11" s="1"/>
  <c r="L308" i="11"/>
  <c r="AE308" i="11" l="1"/>
  <c r="P308" i="11"/>
  <c r="D307" i="11"/>
  <c r="J307" i="11" s="1"/>
  <c r="AE307" i="11"/>
  <c r="L309" i="11"/>
  <c r="D308" i="11"/>
  <c r="J308" i="11" s="1"/>
  <c r="AE309" i="11" l="1"/>
  <c r="P309" i="11"/>
  <c r="L310" i="11"/>
  <c r="D309" i="11"/>
  <c r="J309" i="11" s="1"/>
  <c r="AE310" i="11" l="1"/>
  <c r="P310" i="11"/>
  <c r="L311" i="11"/>
  <c r="D310" i="11"/>
  <c r="J310" i="11" s="1"/>
  <c r="AE311" i="11" l="1"/>
  <c r="P311" i="11"/>
  <c r="L312" i="11"/>
  <c r="D311" i="11"/>
  <c r="J311" i="11" s="1"/>
  <c r="AE312" i="11" l="1"/>
  <c r="P312" i="11"/>
  <c r="L313" i="11"/>
  <c r="D312" i="11"/>
  <c r="J312" i="11" s="1"/>
  <c r="AE313" i="11" l="1"/>
  <c r="P313" i="11"/>
  <c r="L314" i="11"/>
  <c r="D313" i="11"/>
  <c r="J313" i="11" s="1"/>
  <c r="AE314" i="11" l="1"/>
  <c r="P314" i="11"/>
  <c r="L315" i="11"/>
  <c r="AE315" i="11" s="1"/>
  <c r="D314" i="11"/>
  <c r="J314" i="11" s="1"/>
  <c r="L316" i="11" l="1"/>
  <c r="AE316" i="11" s="1"/>
  <c r="D315" i="11"/>
  <c r="J315" i="11" s="1"/>
  <c r="L317" i="11" l="1"/>
  <c r="AE317" i="11" s="1"/>
  <c r="D316" i="11"/>
  <c r="J316" i="11" s="1"/>
  <c r="L318" i="11" l="1"/>
  <c r="AE318" i="11" s="1"/>
  <c r="D317" i="11"/>
  <c r="J317" i="11" s="1"/>
  <c r="L319" i="11" l="1"/>
  <c r="AE319" i="11" s="1"/>
  <c r="D318" i="11"/>
  <c r="J318" i="11" s="1"/>
  <c r="L320" i="11" l="1"/>
  <c r="AE320" i="11" s="1"/>
  <c r="D319" i="11"/>
  <c r="J319" i="11" s="1"/>
  <c r="L321" i="11" l="1"/>
  <c r="AE321" i="11" s="1"/>
  <c r="D320" i="11"/>
  <c r="J320" i="11" s="1"/>
  <c r="L322" i="11" l="1"/>
  <c r="AE322" i="11" s="1"/>
  <c r="D321" i="11"/>
  <c r="J321" i="11" s="1"/>
  <c r="L323" i="11" l="1"/>
  <c r="AE323" i="11" s="1"/>
  <c r="D322" i="11"/>
  <c r="J322" i="11" s="1"/>
  <c r="D323" i="11" l="1"/>
  <c r="J323" i="11" s="1"/>
  <c r="L325" i="11"/>
  <c r="AE325" i="11" l="1"/>
  <c r="P325" i="11"/>
  <c r="L326" i="11"/>
  <c r="D325" i="11"/>
  <c r="J325" i="11" s="1"/>
  <c r="AE326" i="11" l="1"/>
  <c r="P326" i="11"/>
  <c r="L327" i="11"/>
  <c r="D326" i="11"/>
  <c r="J326" i="11" s="1"/>
  <c r="AE327" i="11" l="1"/>
  <c r="P327" i="11"/>
  <c r="D327" i="11"/>
  <c r="J327" i="11" s="1"/>
  <c r="L328" i="11"/>
  <c r="AE328" i="11" l="1"/>
  <c r="P328" i="11"/>
  <c r="L329" i="11"/>
  <c r="D328" i="11"/>
  <c r="J328" i="11" s="1"/>
  <c r="AE329" i="11" l="1"/>
  <c r="P329" i="11"/>
  <c r="L330" i="11"/>
  <c r="D329" i="11"/>
  <c r="J329" i="11" s="1"/>
  <c r="AE330" i="11" l="1"/>
  <c r="P330" i="11"/>
  <c r="D330" i="11"/>
  <c r="J330" i="11" s="1"/>
  <c r="L331" i="11"/>
  <c r="AE331" i="11" l="1"/>
  <c r="P331" i="11"/>
  <c r="D331" i="11"/>
  <c r="J331" i="11" s="1"/>
  <c r="L332" i="11"/>
  <c r="AE332" i="11" l="1"/>
  <c r="P332" i="11"/>
  <c r="L333" i="11"/>
  <c r="D332" i="11"/>
  <c r="J332" i="11" s="1"/>
  <c r="AE333" i="11" l="1"/>
  <c r="P333" i="11"/>
  <c r="L334" i="11"/>
  <c r="D333" i="11"/>
  <c r="J333" i="11" s="1"/>
  <c r="AE334" i="11" l="1"/>
  <c r="P334" i="11"/>
  <c r="D334" i="11"/>
  <c r="J334" i="11" s="1"/>
  <c r="L335" i="11"/>
  <c r="AE335" i="11" l="1"/>
  <c r="P335" i="11"/>
  <c r="D335" i="11"/>
  <c r="J335" i="11" s="1"/>
  <c r="L336" i="11"/>
  <c r="AE336" i="11" l="1"/>
  <c r="P336" i="11"/>
  <c r="L337" i="11"/>
  <c r="D336" i="11"/>
  <c r="J336" i="11" s="1"/>
  <c r="AE337" i="11" l="1"/>
  <c r="P337" i="11"/>
  <c r="L338" i="11"/>
  <c r="D337" i="11"/>
  <c r="J337" i="11" s="1"/>
  <c r="AE338" i="11" l="1"/>
  <c r="P338" i="11"/>
  <c r="D338" i="11"/>
  <c r="J338" i="11" s="1"/>
  <c r="L339" i="11"/>
  <c r="AE339" i="11" l="1"/>
  <c r="P339" i="11"/>
  <c r="L340" i="11"/>
  <c r="P340" i="11" s="1"/>
  <c r="L341" i="11"/>
  <c r="D339" i="11"/>
  <c r="J339" i="11" s="1"/>
  <c r="AE341" i="11" l="1"/>
  <c r="P341" i="11"/>
  <c r="D340" i="11"/>
  <c r="J340" i="11" s="1"/>
  <c r="AE340" i="11"/>
  <c r="L342" i="11"/>
  <c r="D341" i="11"/>
  <c r="J341" i="11" s="1"/>
  <c r="AE342" i="11" l="1"/>
  <c r="P342" i="11"/>
  <c r="L343" i="11"/>
  <c r="D342" i="11"/>
  <c r="J342" i="11" s="1"/>
  <c r="AE343" i="11" l="1"/>
  <c r="P343" i="11"/>
  <c r="L344" i="11"/>
  <c r="D343" i="11"/>
  <c r="J343" i="11" s="1"/>
  <c r="AE344" i="11" l="1"/>
  <c r="P344" i="11"/>
  <c r="L345" i="11"/>
  <c r="D344" i="11"/>
  <c r="J344" i="11" s="1"/>
  <c r="AE345" i="11" l="1"/>
  <c r="P345" i="11"/>
  <c r="L346" i="11"/>
  <c r="D345" i="11"/>
  <c r="J345" i="11" s="1"/>
  <c r="AE346" i="11" l="1"/>
  <c r="P346" i="11"/>
  <c r="L347" i="11"/>
  <c r="D346" i="11"/>
  <c r="J346" i="11" s="1"/>
  <c r="AE347" i="11" l="1"/>
  <c r="P347" i="11"/>
  <c r="L348" i="11"/>
  <c r="D347" i="11"/>
  <c r="J347" i="11" s="1"/>
  <c r="AE348" i="11" l="1"/>
  <c r="P348" i="11"/>
  <c r="L349" i="11"/>
  <c r="D348" i="11"/>
  <c r="J348" i="11" s="1"/>
  <c r="AE349" i="11" l="1"/>
  <c r="P349" i="11"/>
  <c r="L350" i="11"/>
  <c r="D349" i="11"/>
  <c r="J349" i="11" s="1"/>
  <c r="AE350" i="11" l="1"/>
  <c r="P350" i="11"/>
  <c r="L351" i="11"/>
  <c r="D350" i="11"/>
  <c r="J350" i="11" s="1"/>
  <c r="AE351" i="11" l="1"/>
  <c r="P351" i="11"/>
  <c r="L352" i="11"/>
  <c r="D351" i="11"/>
  <c r="J351" i="11" s="1"/>
  <c r="AE352" i="11" l="1"/>
  <c r="P352" i="11"/>
  <c r="L353" i="11"/>
  <c r="D352" i="11"/>
  <c r="J352" i="11" s="1"/>
  <c r="AE353" i="11" l="1"/>
  <c r="P353" i="11"/>
  <c r="L354" i="11"/>
  <c r="D353" i="11"/>
  <c r="J353" i="11" s="1"/>
  <c r="AE354" i="11" l="1"/>
  <c r="P354" i="11"/>
  <c r="L355" i="11"/>
  <c r="D354" i="11"/>
  <c r="J354" i="11" s="1"/>
  <c r="AE355" i="11" l="1"/>
  <c r="P355" i="11"/>
  <c r="L356" i="11"/>
  <c r="P356" i="11" s="1"/>
  <c r="L357" i="11"/>
  <c r="D355" i="11"/>
  <c r="J355" i="11" s="1"/>
  <c r="AE357" i="11" l="1"/>
  <c r="P357" i="11"/>
  <c r="D356" i="11"/>
  <c r="J356" i="11" s="1"/>
  <c r="AE356" i="11"/>
  <c r="L358" i="11"/>
  <c r="D357" i="11"/>
  <c r="J357" i="11" s="1"/>
  <c r="AE358" i="11" l="1"/>
  <c r="P358" i="11"/>
  <c r="L359" i="11"/>
  <c r="D358" i="11"/>
  <c r="J358" i="11" s="1"/>
  <c r="AE359" i="11" l="1"/>
  <c r="P359" i="11"/>
  <c r="L360" i="11"/>
  <c r="D359" i="11"/>
  <c r="J359" i="11" s="1"/>
  <c r="AE360" i="11" l="1"/>
  <c r="P360" i="11"/>
  <c r="L361" i="11"/>
  <c r="D360" i="11"/>
  <c r="J360" i="11" s="1"/>
  <c r="AE361" i="11" l="1"/>
  <c r="P361" i="11"/>
  <c r="L362" i="11"/>
  <c r="D361" i="11"/>
  <c r="J361" i="11" s="1"/>
  <c r="AE362" i="11" l="1"/>
  <c r="P362" i="11"/>
  <c r="L363" i="11"/>
  <c r="D362" i="11"/>
  <c r="J362" i="11" s="1"/>
  <c r="AE363" i="11" l="1"/>
  <c r="P363" i="11"/>
  <c r="L364" i="11"/>
  <c r="D363" i="11"/>
  <c r="J363" i="11" s="1"/>
  <c r="AE364" i="11" l="1"/>
  <c r="P364" i="11"/>
  <c r="L365" i="11"/>
  <c r="D364" i="11"/>
  <c r="J364" i="11" s="1"/>
  <c r="AE365" i="11" l="1"/>
  <c r="P365" i="11"/>
  <c r="L366" i="11"/>
  <c r="D365" i="11"/>
  <c r="J365" i="11" s="1"/>
  <c r="AE366" i="11" l="1"/>
  <c r="P366" i="11"/>
  <c r="L367" i="11"/>
  <c r="D366" i="11"/>
  <c r="J366" i="11" s="1"/>
  <c r="AE367" i="11" l="1"/>
  <c r="P367" i="11"/>
  <c r="L368" i="11"/>
  <c r="D367" i="11"/>
  <c r="J367" i="11" s="1"/>
  <c r="AE368" i="11" l="1"/>
  <c r="P368" i="11"/>
  <c r="L369" i="11"/>
  <c r="D368" i="11"/>
  <c r="J368" i="11" s="1"/>
  <c r="AE369" i="11" l="1"/>
  <c r="P369" i="11"/>
  <c r="L370" i="11"/>
  <c r="D369" i="11"/>
  <c r="J369" i="11" s="1"/>
  <c r="AE370" i="11" l="1"/>
  <c r="P370" i="11"/>
  <c r="L371" i="11"/>
  <c r="D370" i="11"/>
  <c r="J370" i="11" s="1"/>
  <c r="AE371" i="11" l="1"/>
  <c r="P371" i="11"/>
  <c r="D371" i="11"/>
  <c r="J371" i="11" s="1"/>
  <c r="L372" i="11"/>
  <c r="P372" i="11" s="1"/>
  <c r="L373" i="11"/>
  <c r="AE373" i="11" l="1"/>
  <c r="P373" i="11"/>
  <c r="D372" i="11"/>
  <c r="J372" i="11" s="1"/>
  <c r="AE372" i="11"/>
  <c r="L374" i="11"/>
  <c r="D373" i="11"/>
  <c r="J373" i="11" s="1"/>
  <c r="AE374" i="11" l="1"/>
  <c r="P374" i="11"/>
  <c r="L375" i="11"/>
  <c r="D374" i="11"/>
  <c r="J374" i="11" s="1"/>
  <c r="AE375" i="11" l="1"/>
  <c r="P375" i="11"/>
  <c r="L376" i="11"/>
  <c r="D375" i="11"/>
  <c r="J375" i="11" s="1"/>
  <c r="AE376" i="11" l="1"/>
  <c r="P376" i="11"/>
  <c r="L377" i="11"/>
  <c r="D376" i="11"/>
  <c r="J376" i="11" s="1"/>
  <c r="AE377" i="11" l="1"/>
  <c r="P377" i="11"/>
  <c r="L378" i="11"/>
  <c r="D377" i="11"/>
  <c r="J377" i="11" s="1"/>
  <c r="AE378" i="11" l="1"/>
  <c r="P378" i="11"/>
  <c r="L379" i="11"/>
  <c r="D378" i="11"/>
  <c r="J378" i="11" s="1"/>
  <c r="AE379" i="11" l="1"/>
  <c r="P379" i="11"/>
  <c r="L380" i="11"/>
  <c r="D379" i="11"/>
  <c r="J379" i="11" s="1"/>
  <c r="AE380" i="11" l="1"/>
  <c r="P380" i="11"/>
  <c r="L381" i="11"/>
  <c r="D380" i="11"/>
  <c r="J380" i="11" s="1"/>
  <c r="AE381" i="11" l="1"/>
  <c r="P381" i="11"/>
  <c r="L382" i="11"/>
  <c r="D381" i="11"/>
  <c r="J381" i="11" s="1"/>
  <c r="AE382" i="11" l="1"/>
  <c r="P382" i="11"/>
  <c r="L383" i="11"/>
  <c r="D382" i="11"/>
  <c r="J382" i="11" s="1"/>
  <c r="AE383" i="11" l="1"/>
  <c r="P383" i="11"/>
  <c r="L384" i="11"/>
  <c r="D383" i="11"/>
  <c r="J383" i="11" s="1"/>
  <c r="AE384" i="11" l="1"/>
  <c r="P384" i="11"/>
  <c r="L385" i="11"/>
  <c r="D384" i="11"/>
  <c r="J384" i="11" s="1"/>
  <c r="AE385" i="11" l="1"/>
  <c r="P385" i="11"/>
  <c r="L386" i="11"/>
  <c r="D385" i="11"/>
  <c r="J385" i="11" s="1"/>
  <c r="AE386" i="11" l="1"/>
  <c r="P386" i="11"/>
  <c r="L387" i="11"/>
  <c r="D386" i="11"/>
  <c r="J386" i="11" s="1"/>
  <c r="AE387" i="11" l="1"/>
  <c r="P387" i="11"/>
  <c r="D387" i="11"/>
  <c r="J387" i="11" s="1"/>
  <c r="L389" i="11"/>
  <c r="L388" i="11"/>
  <c r="P388" i="11" s="1"/>
  <c r="AE389" i="11" l="1"/>
  <c r="P389" i="11"/>
  <c r="D388" i="11"/>
  <c r="J388" i="11" s="1"/>
  <c r="AE388" i="11"/>
  <c r="L390" i="11"/>
  <c r="D389" i="11"/>
  <c r="J389" i="11" s="1"/>
  <c r="AE390" i="11" l="1"/>
  <c r="P390" i="11"/>
  <c r="L391" i="11"/>
  <c r="D390" i="11"/>
  <c r="J390" i="11" s="1"/>
  <c r="AE391" i="11" l="1"/>
  <c r="P391" i="11"/>
  <c r="L392" i="11"/>
  <c r="D391" i="11"/>
  <c r="J391" i="11" s="1"/>
  <c r="AE392" i="11" l="1"/>
  <c r="P392" i="11"/>
  <c r="L393" i="11"/>
  <c r="D392" i="11"/>
  <c r="J392" i="11" s="1"/>
  <c r="AE393" i="11" l="1"/>
  <c r="P393" i="11"/>
  <c r="L394" i="11"/>
  <c r="D393" i="11"/>
  <c r="J393" i="11" s="1"/>
  <c r="AE394" i="11" l="1"/>
  <c r="P394" i="11"/>
  <c r="L395" i="11"/>
  <c r="D394" i="11"/>
  <c r="J394" i="11" s="1"/>
  <c r="AE395" i="11" l="1"/>
  <c r="P395" i="11"/>
  <c r="L396" i="11"/>
  <c r="D395" i="11"/>
  <c r="J395" i="11" s="1"/>
  <c r="AE396" i="11" l="1"/>
  <c r="P396" i="11"/>
  <c r="L397" i="11"/>
  <c r="D396" i="11"/>
  <c r="J396" i="11" s="1"/>
  <c r="AE397" i="11" l="1"/>
  <c r="P397" i="11"/>
  <c r="L398" i="11"/>
  <c r="D397" i="11"/>
  <c r="J397" i="11" s="1"/>
  <c r="AE398" i="11" l="1"/>
  <c r="P398" i="11"/>
  <c r="L399" i="11"/>
  <c r="D398" i="11"/>
  <c r="J398" i="11" s="1"/>
  <c r="AE399" i="11" l="1"/>
  <c r="P399" i="11"/>
  <c r="L400" i="11"/>
  <c r="D399" i="11"/>
  <c r="J399" i="11" s="1"/>
  <c r="AE400" i="11" l="1"/>
  <c r="P400" i="11"/>
  <c r="L401" i="11"/>
  <c r="D400" i="11"/>
  <c r="J400" i="11" s="1"/>
  <c r="AE401" i="11" l="1"/>
  <c r="P401" i="11"/>
  <c r="L402" i="11"/>
  <c r="D401" i="11"/>
  <c r="J401" i="11" s="1"/>
  <c r="AE402" i="11" l="1"/>
  <c r="P402" i="11"/>
  <c r="L403" i="11"/>
  <c r="D402" i="11"/>
  <c r="J402" i="11" s="1"/>
  <c r="AE403" i="11" l="1"/>
  <c r="P403" i="11"/>
  <c r="D403" i="11"/>
  <c r="J403" i="11" s="1"/>
  <c r="L405" i="11"/>
  <c r="L404" i="11"/>
  <c r="P404" i="11" s="1"/>
  <c r="AE405" i="11" l="1"/>
  <c r="P405" i="11"/>
  <c r="D404" i="11"/>
  <c r="J404" i="11" s="1"/>
  <c r="AE404" i="11"/>
  <c r="L406" i="11"/>
  <c r="D405" i="11"/>
  <c r="J405" i="11" s="1"/>
  <c r="AE406" i="11" l="1"/>
  <c r="P406" i="11"/>
  <c r="L407" i="11"/>
  <c r="D406" i="11"/>
  <c r="J406" i="11" s="1"/>
  <c r="AE407" i="11" l="1"/>
  <c r="P407" i="11"/>
  <c r="L408" i="11"/>
  <c r="D407" i="11"/>
  <c r="J407" i="11" s="1"/>
  <c r="AE408" i="11" l="1"/>
  <c r="P408" i="11"/>
  <c r="L409" i="11"/>
  <c r="D408" i="11"/>
  <c r="J408" i="11" s="1"/>
  <c r="AE409" i="11" l="1"/>
  <c r="P409" i="11"/>
  <c r="L410" i="11"/>
  <c r="D409" i="11"/>
  <c r="J409" i="11" s="1"/>
  <c r="AE410" i="11" l="1"/>
  <c r="P410" i="11"/>
  <c r="L411" i="11"/>
  <c r="D410" i="11"/>
  <c r="J410" i="11" s="1"/>
  <c r="AE411" i="11" l="1"/>
  <c r="P411" i="11"/>
  <c r="L412" i="11"/>
  <c r="D411" i="11"/>
  <c r="J411" i="11" s="1"/>
  <c r="AE412" i="11" l="1"/>
  <c r="P412" i="11"/>
  <c r="L413" i="11"/>
  <c r="D412" i="11"/>
  <c r="J412" i="11" s="1"/>
  <c r="AE413" i="11" l="1"/>
  <c r="P413" i="11"/>
  <c r="L414" i="11"/>
  <c r="D413" i="11"/>
  <c r="J413" i="11" s="1"/>
  <c r="AE414" i="11" l="1"/>
  <c r="P414" i="11"/>
  <c r="L415" i="11"/>
  <c r="D414" i="11"/>
  <c r="J414" i="11" s="1"/>
  <c r="AE415" i="11" l="1"/>
  <c r="P415" i="11"/>
  <c r="L416" i="11"/>
  <c r="D415" i="11"/>
  <c r="J415" i="11" s="1"/>
  <c r="AE416" i="11" l="1"/>
  <c r="P416" i="11"/>
  <c r="L417" i="11"/>
  <c r="D416" i="11"/>
  <c r="J416" i="11" s="1"/>
  <c r="AE417" i="11" l="1"/>
  <c r="P417" i="11"/>
  <c r="L418" i="11"/>
  <c r="D417" i="11"/>
  <c r="J417" i="11" s="1"/>
  <c r="AE418" i="11" l="1"/>
  <c r="P418" i="11"/>
  <c r="L419" i="11"/>
  <c r="D418" i="11"/>
  <c r="J418" i="11" s="1"/>
  <c r="AE419" i="11" l="1"/>
  <c r="P419" i="11"/>
  <c r="D419" i="11"/>
  <c r="J419" i="11" s="1"/>
  <c r="L420" i="11"/>
  <c r="P420" i="11" s="1"/>
  <c r="L421" i="11"/>
  <c r="AE421" i="11" l="1"/>
  <c r="P421" i="11"/>
  <c r="D420" i="11"/>
  <c r="J420" i="11" s="1"/>
  <c r="AE420" i="11"/>
  <c r="L422" i="11"/>
  <c r="D421" i="11"/>
  <c r="J421" i="11" s="1"/>
  <c r="AE422" i="11" l="1"/>
  <c r="P422" i="11"/>
  <c r="L423" i="11"/>
  <c r="D422" i="11"/>
  <c r="J422" i="11" s="1"/>
  <c r="AE423" i="11" l="1"/>
  <c r="P423" i="11"/>
  <c r="L424" i="11"/>
  <c r="D423" i="11"/>
  <c r="J423" i="11" s="1"/>
  <c r="AE424" i="11" l="1"/>
  <c r="P424" i="11"/>
  <c r="L425" i="11"/>
  <c r="D424" i="11"/>
  <c r="J424" i="11" s="1"/>
  <c r="AE425" i="11" l="1"/>
  <c r="P425" i="11"/>
  <c r="L426" i="11"/>
  <c r="D425" i="11"/>
  <c r="J425" i="11" s="1"/>
  <c r="AE426" i="11" l="1"/>
  <c r="P426" i="11"/>
  <c r="L427" i="11"/>
  <c r="D426" i="11"/>
  <c r="J426" i="11" s="1"/>
  <c r="AE427" i="11" l="1"/>
  <c r="P427" i="11"/>
  <c r="L428" i="11"/>
  <c r="D427" i="11"/>
  <c r="J427" i="11" s="1"/>
  <c r="AE428" i="11" l="1"/>
  <c r="P428" i="11"/>
  <c r="L429" i="11"/>
  <c r="D428" i="11"/>
  <c r="J428" i="11" s="1"/>
  <c r="AE429" i="11" l="1"/>
  <c r="P429" i="11"/>
  <c r="L430" i="11"/>
  <c r="D429" i="11"/>
  <c r="J429" i="11" s="1"/>
  <c r="AE430" i="11" l="1"/>
  <c r="P430" i="11"/>
  <c r="L431" i="11"/>
  <c r="D430" i="11"/>
  <c r="J430" i="11" s="1"/>
  <c r="AE431" i="11" l="1"/>
  <c r="P431" i="11"/>
  <c r="L432" i="11"/>
  <c r="D431" i="11"/>
  <c r="J431" i="11" s="1"/>
  <c r="AE432" i="11" l="1"/>
  <c r="P432" i="11"/>
  <c r="L433" i="11"/>
  <c r="D432" i="11"/>
  <c r="J432" i="11" s="1"/>
  <c r="AE433" i="11" l="1"/>
  <c r="P433" i="11"/>
  <c r="L434" i="11"/>
  <c r="D433" i="11"/>
  <c r="J433" i="11" s="1"/>
  <c r="AE434" i="11" l="1"/>
  <c r="P434" i="11"/>
  <c r="L435" i="11"/>
  <c r="D434" i="11"/>
  <c r="J434" i="11" s="1"/>
  <c r="AE435" i="11" l="1"/>
  <c r="P435" i="11"/>
  <c r="D435" i="11"/>
  <c r="J435" i="11" s="1"/>
  <c r="L437" i="11"/>
  <c r="L436" i="11"/>
  <c r="P436" i="11" s="1"/>
  <c r="AE437" i="11" l="1"/>
  <c r="P437" i="11"/>
  <c r="D436" i="11"/>
  <c r="J436" i="11" s="1"/>
  <c r="AE436" i="11"/>
  <c r="L438" i="11"/>
  <c r="D437" i="11"/>
  <c r="J437" i="11" s="1"/>
  <c r="AE438" i="11" l="1"/>
  <c r="P438" i="11"/>
  <c r="L439" i="11"/>
  <c r="D438" i="11"/>
  <c r="J438" i="11" s="1"/>
  <c r="AE439" i="11" l="1"/>
  <c r="P439" i="11"/>
  <c r="L440" i="11"/>
  <c r="D439" i="11"/>
  <c r="J439" i="11" s="1"/>
  <c r="AE440" i="11" l="1"/>
  <c r="P440" i="11"/>
  <c r="L441" i="11"/>
  <c r="D440" i="11"/>
  <c r="J440" i="11" s="1"/>
  <c r="AE441" i="11" l="1"/>
  <c r="P441" i="11"/>
  <c r="L442" i="11"/>
  <c r="D441" i="11"/>
  <c r="J441" i="11" s="1"/>
  <c r="AE442" i="11" l="1"/>
  <c r="P442" i="11"/>
  <c r="L443" i="11"/>
  <c r="D442" i="11"/>
  <c r="J442" i="11" s="1"/>
  <c r="AE443" i="11" l="1"/>
  <c r="P443" i="11"/>
  <c r="L444" i="11"/>
  <c r="D443" i="11"/>
  <c r="J443" i="11" s="1"/>
  <c r="AE444" i="11" l="1"/>
  <c r="P444" i="11"/>
  <c r="L445" i="11"/>
  <c r="D444" i="11"/>
  <c r="J444" i="11" s="1"/>
  <c r="AE445" i="11" l="1"/>
  <c r="P445" i="11"/>
  <c r="L446" i="11"/>
  <c r="D445" i="11"/>
  <c r="J445" i="11" s="1"/>
  <c r="AE446" i="11" l="1"/>
  <c r="P446" i="11"/>
  <c r="L447" i="11"/>
  <c r="D446" i="11"/>
  <c r="J446" i="11" s="1"/>
  <c r="AE447" i="11" l="1"/>
  <c r="P447" i="11"/>
  <c r="L448" i="11"/>
  <c r="AE448" i="11" s="1"/>
  <c r="D447" i="11"/>
  <c r="J447" i="11" s="1"/>
  <c r="L449" i="11" l="1"/>
  <c r="AE449" i="11" s="1"/>
  <c r="D448" i="11"/>
  <c r="J448" i="11" s="1"/>
  <c r="L450" i="11" l="1"/>
  <c r="AE450" i="11" s="1"/>
  <c r="D449" i="11"/>
  <c r="J449" i="11" s="1"/>
  <c r="L451" i="11" l="1"/>
  <c r="AE451" i="11" s="1"/>
  <c r="D450" i="11"/>
  <c r="J450" i="11" s="1"/>
  <c r="L452" i="11" l="1"/>
  <c r="AE452" i="11" s="1"/>
  <c r="D451" i="11"/>
  <c r="J451" i="11" s="1"/>
  <c r="D452" i="11" l="1"/>
  <c r="J452" i="11" s="1"/>
  <c r="L454" i="11"/>
  <c r="AE454" i="11" l="1"/>
  <c r="P454" i="11"/>
  <c r="L455" i="11"/>
  <c r="D454" i="11"/>
  <c r="J454" i="11" s="1"/>
  <c r="AE455" i="11" l="1"/>
  <c r="P455" i="11"/>
  <c r="L456" i="11"/>
  <c r="D455" i="11"/>
  <c r="J455" i="11" s="1"/>
  <c r="AE456" i="11" l="1"/>
  <c r="P456" i="11"/>
  <c r="L457" i="11"/>
  <c r="D456" i="11"/>
  <c r="J456" i="11" s="1"/>
  <c r="AE457" i="11" l="1"/>
  <c r="P457" i="11"/>
  <c r="L458" i="11"/>
  <c r="D457" i="11"/>
  <c r="J457" i="11" s="1"/>
  <c r="AE458" i="11" l="1"/>
  <c r="P458" i="11"/>
  <c r="L459" i="11"/>
  <c r="D458" i="11"/>
  <c r="J458" i="11" s="1"/>
  <c r="AE459" i="11" l="1"/>
  <c r="P459" i="11"/>
  <c r="L460" i="11"/>
  <c r="D459" i="11"/>
  <c r="J459" i="11" s="1"/>
  <c r="AE460" i="11" l="1"/>
  <c r="P460" i="11"/>
  <c r="L461" i="11"/>
  <c r="D460" i="11"/>
  <c r="J460" i="11" s="1"/>
  <c r="AE461" i="11" l="1"/>
  <c r="P461" i="11"/>
  <c r="L462" i="11"/>
  <c r="D461" i="11"/>
  <c r="J461" i="11" s="1"/>
  <c r="AE462" i="11" l="1"/>
  <c r="P462" i="11"/>
  <c r="L463" i="11"/>
  <c r="D462" i="11"/>
  <c r="J462" i="11" s="1"/>
  <c r="AE463" i="11" l="1"/>
  <c r="P463" i="11"/>
  <c r="L464" i="11"/>
  <c r="D463" i="11"/>
  <c r="J463" i="11" s="1"/>
  <c r="AE464" i="11" l="1"/>
  <c r="P464" i="11"/>
  <c r="L465" i="11"/>
  <c r="D464" i="11"/>
  <c r="J464" i="11" s="1"/>
  <c r="AE465" i="11" l="1"/>
  <c r="P465" i="11"/>
  <c r="L466" i="11"/>
  <c r="D465" i="11"/>
  <c r="J465" i="11" s="1"/>
  <c r="AE466" i="11" l="1"/>
  <c r="P466" i="11"/>
  <c r="L467" i="11"/>
  <c r="D466" i="11"/>
  <c r="J466" i="11" s="1"/>
  <c r="AE467" i="11" l="1"/>
  <c r="P467" i="11"/>
  <c r="L468" i="11"/>
  <c r="D467" i="11"/>
  <c r="J467" i="11" s="1"/>
  <c r="AE468" i="11" l="1"/>
  <c r="P468" i="11"/>
  <c r="D468" i="11"/>
  <c r="J468" i="11" s="1"/>
  <c r="L470" i="11"/>
  <c r="L469" i="11"/>
  <c r="P469" i="11" s="1"/>
  <c r="AE470" i="11" l="1"/>
  <c r="P470" i="11"/>
  <c r="D469" i="11"/>
  <c r="J469" i="11" s="1"/>
  <c r="AE469" i="11"/>
  <c r="L471" i="11"/>
  <c r="D470" i="11"/>
  <c r="J470" i="11" s="1"/>
  <c r="AE471" i="11" l="1"/>
  <c r="P471" i="11"/>
  <c r="L472" i="11"/>
  <c r="D471" i="11"/>
  <c r="J471" i="11" s="1"/>
  <c r="AE472" i="11" l="1"/>
  <c r="P472" i="11"/>
  <c r="L473" i="11"/>
  <c r="D472" i="11"/>
  <c r="J472" i="11" s="1"/>
  <c r="AE473" i="11" l="1"/>
  <c r="P473" i="11"/>
  <c r="L474" i="11"/>
  <c r="D473" i="11"/>
  <c r="J473" i="11" s="1"/>
  <c r="AE474" i="11" l="1"/>
  <c r="P474" i="11"/>
  <c r="L475" i="11"/>
  <c r="D474" i="11"/>
  <c r="J474" i="11" s="1"/>
  <c r="AE475" i="11" l="1"/>
  <c r="P475" i="11"/>
  <c r="L476" i="11"/>
  <c r="D475" i="11"/>
  <c r="J475" i="11" s="1"/>
  <c r="AE476" i="11" l="1"/>
  <c r="P476" i="11"/>
  <c r="L477" i="11"/>
  <c r="D476" i="11"/>
  <c r="J476" i="11" s="1"/>
  <c r="AE477" i="11" l="1"/>
  <c r="P477" i="11"/>
  <c r="L478" i="11"/>
  <c r="D477" i="11"/>
  <c r="J477" i="11" s="1"/>
  <c r="AE478" i="11" l="1"/>
  <c r="P478" i="11"/>
  <c r="L479" i="11"/>
  <c r="D478" i="11"/>
  <c r="J478" i="11" s="1"/>
  <c r="AE479" i="11" l="1"/>
  <c r="P479" i="11"/>
  <c r="L480" i="11"/>
  <c r="D479" i="11"/>
  <c r="J479" i="11" s="1"/>
  <c r="AE480" i="11" l="1"/>
  <c r="P480" i="11"/>
  <c r="L481" i="11"/>
  <c r="D480" i="11"/>
  <c r="J480" i="11" s="1"/>
  <c r="AE481" i="11" l="1"/>
  <c r="P481" i="11"/>
  <c r="L482" i="11"/>
  <c r="D481" i="11"/>
  <c r="J481" i="11" s="1"/>
  <c r="AE482" i="11" l="1"/>
  <c r="P482" i="11"/>
  <c r="L483" i="11"/>
  <c r="D482" i="11"/>
  <c r="J482" i="11" s="1"/>
  <c r="AE483" i="11" l="1"/>
  <c r="P483" i="11"/>
  <c r="L484" i="11"/>
  <c r="D483" i="11"/>
  <c r="J483" i="11" s="1"/>
  <c r="AE484" i="11" l="1"/>
  <c r="P484" i="11"/>
  <c r="D484" i="11"/>
  <c r="J484" i="11" s="1"/>
  <c r="L485" i="11"/>
  <c r="P485" i="11" s="1"/>
  <c r="L486" i="11"/>
  <c r="AE486" i="11" l="1"/>
  <c r="P486" i="11"/>
  <c r="D485" i="11"/>
  <c r="J485" i="11" s="1"/>
  <c r="AE485" i="11"/>
  <c r="L487" i="11"/>
  <c r="D486" i="11"/>
  <c r="J486" i="11" s="1"/>
  <c r="AE487" i="11" l="1"/>
  <c r="P487" i="11"/>
  <c r="L488" i="11"/>
  <c r="D487" i="11"/>
  <c r="J487" i="11" s="1"/>
  <c r="AE488" i="11" l="1"/>
  <c r="P488" i="11"/>
  <c r="L489" i="11"/>
  <c r="D488" i="11"/>
  <c r="J488" i="11" s="1"/>
  <c r="AE489" i="11" l="1"/>
  <c r="P489" i="11"/>
  <c r="L490" i="11"/>
  <c r="D489" i="11"/>
  <c r="J489" i="11" s="1"/>
  <c r="AE490" i="11" l="1"/>
  <c r="P490" i="11"/>
  <c r="L491" i="11"/>
  <c r="D490" i="11"/>
  <c r="J490" i="11" s="1"/>
  <c r="AE491" i="11" l="1"/>
  <c r="P491" i="11"/>
  <c r="L492" i="11"/>
  <c r="D491" i="11"/>
  <c r="J491" i="11" s="1"/>
  <c r="AE492" i="11" l="1"/>
  <c r="P492" i="11"/>
  <c r="L493" i="11"/>
  <c r="D492" i="11"/>
  <c r="J492" i="11" s="1"/>
  <c r="AE493" i="11" l="1"/>
  <c r="P493" i="11"/>
  <c r="L494" i="11"/>
  <c r="D493" i="11"/>
  <c r="J493" i="11" s="1"/>
  <c r="AE494" i="11" l="1"/>
  <c r="P494" i="11"/>
  <c r="L495" i="11"/>
  <c r="D494" i="11"/>
  <c r="J494" i="11" s="1"/>
  <c r="AE495" i="11" l="1"/>
  <c r="P495" i="11"/>
  <c r="L496" i="11"/>
  <c r="D495" i="11"/>
  <c r="J495" i="11" s="1"/>
  <c r="AE496" i="11" l="1"/>
  <c r="P496" i="11"/>
  <c r="L497" i="11"/>
  <c r="D496" i="11"/>
  <c r="J496" i="11" s="1"/>
  <c r="AE497" i="11" l="1"/>
  <c r="P497" i="11"/>
  <c r="L498" i="11"/>
  <c r="D497" i="11"/>
  <c r="J497" i="11" s="1"/>
  <c r="AE498" i="11" l="1"/>
  <c r="P498" i="11"/>
  <c r="L499" i="11"/>
  <c r="D498" i="11"/>
  <c r="J498" i="11" s="1"/>
  <c r="AE499" i="11" l="1"/>
  <c r="P499" i="11"/>
  <c r="L500" i="11"/>
  <c r="D499" i="11"/>
  <c r="J499" i="11" s="1"/>
  <c r="AE500" i="11" l="1"/>
  <c r="P500" i="11"/>
  <c r="L501" i="11"/>
  <c r="P501" i="11" s="1"/>
  <c r="D500" i="11"/>
  <c r="J500" i="11" s="1"/>
  <c r="L502" i="11"/>
  <c r="AE502" i="11" l="1"/>
  <c r="P502" i="11"/>
  <c r="D501" i="11"/>
  <c r="J501" i="11" s="1"/>
  <c r="AE501" i="11"/>
  <c r="D502" i="11"/>
  <c r="J502" i="11" s="1"/>
  <c r="L503" i="11"/>
  <c r="AE503" i="11" l="1"/>
  <c r="P503" i="11"/>
  <c r="L504" i="11"/>
  <c r="D503" i="11"/>
  <c r="J503" i="11" s="1"/>
  <c r="AE504" i="11" l="1"/>
  <c r="P504" i="11"/>
  <c r="L505" i="11"/>
  <c r="D504" i="11"/>
  <c r="J504" i="11" s="1"/>
  <c r="AE505" i="11" l="1"/>
  <c r="P505" i="11"/>
  <c r="L506" i="11"/>
  <c r="D505" i="11"/>
  <c r="J505" i="11" s="1"/>
  <c r="AE506" i="11" l="1"/>
  <c r="P506" i="11"/>
  <c r="L507" i="11"/>
  <c r="D506" i="11"/>
  <c r="J506" i="11" s="1"/>
  <c r="AE507" i="11" l="1"/>
  <c r="P507" i="11"/>
  <c r="L508" i="11"/>
  <c r="D507" i="11"/>
  <c r="J507" i="11" s="1"/>
  <c r="AE508" i="11" l="1"/>
  <c r="P508" i="11"/>
  <c r="L509" i="11"/>
  <c r="D508" i="11"/>
  <c r="J508" i="11" s="1"/>
  <c r="AE509" i="11" l="1"/>
  <c r="P509" i="11"/>
  <c r="L510" i="11"/>
  <c r="D509" i="11"/>
  <c r="J509" i="11" s="1"/>
  <c r="AE510" i="11" l="1"/>
  <c r="P510" i="11"/>
  <c r="L511" i="11"/>
  <c r="D510" i="11"/>
  <c r="J510" i="11" s="1"/>
  <c r="AE511" i="11" l="1"/>
  <c r="P511" i="11"/>
  <c r="L512" i="11"/>
  <c r="D511" i="11"/>
  <c r="J511" i="11" s="1"/>
  <c r="AE512" i="11" l="1"/>
  <c r="P512" i="11"/>
  <c r="L513" i="11"/>
  <c r="D512" i="11"/>
  <c r="J512" i="11" s="1"/>
  <c r="AE513" i="11" l="1"/>
  <c r="P513" i="11"/>
  <c r="L514" i="11"/>
  <c r="D513" i="11"/>
  <c r="J513" i="11" s="1"/>
  <c r="AE514" i="11" l="1"/>
  <c r="P514" i="11"/>
  <c r="L515" i="11"/>
  <c r="D514" i="11"/>
  <c r="J514" i="11" s="1"/>
  <c r="AE515" i="11" l="1"/>
  <c r="P515" i="11"/>
  <c r="L516" i="11"/>
  <c r="D515" i="11"/>
  <c r="J515" i="11" s="1"/>
  <c r="AE516" i="11" l="1"/>
  <c r="P516" i="11"/>
  <c r="D516" i="11"/>
  <c r="J516" i="11" s="1"/>
  <c r="L518" i="11"/>
  <c r="L517" i="11"/>
  <c r="P517" i="11" s="1"/>
  <c r="AE518" i="11" l="1"/>
  <c r="P518" i="11"/>
  <c r="D517" i="11"/>
  <c r="J517" i="11" s="1"/>
  <c r="AE517" i="11"/>
  <c r="L519" i="11"/>
  <c r="D518" i="11"/>
  <c r="J518" i="11" s="1"/>
  <c r="AE519" i="11" l="1"/>
  <c r="P519" i="11"/>
  <c r="L520" i="11"/>
  <c r="D519" i="11"/>
  <c r="J519" i="11" s="1"/>
  <c r="AE520" i="11" l="1"/>
  <c r="P520" i="11"/>
  <c r="L521" i="11"/>
  <c r="D520" i="11"/>
  <c r="J520" i="11" s="1"/>
  <c r="AE521" i="11" l="1"/>
  <c r="P521" i="11"/>
  <c r="L522" i="11"/>
  <c r="D521" i="11"/>
  <c r="J521" i="11" s="1"/>
  <c r="AE522" i="11" l="1"/>
  <c r="P522" i="11"/>
  <c r="L523" i="11"/>
  <c r="D522" i="11"/>
  <c r="J522" i="11" s="1"/>
  <c r="AE523" i="11" l="1"/>
  <c r="P523" i="11"/>
  <c r="L524" i="11"/>
  <c r="D523" i="11"/>
  <c r="J523" i="11" s="1"/>
  <c r="AE524" i="11" l="1"/>
  <c r="P524" i="11"/>
  <c r="L525" i="11"/>
  <c r="D524" i="11"/>
  <c r="J524" i="11" s="1"/>
  <c r="AE525" i="11" l="1"/>
  <c r="P525" i="11"/>
  <c r="L526" i="11"/>
  <c r="D525" i="11"/>
  <c r="J525" i="11" s="1"/>
  <c r="AE526" i="11" l="1"/>
  <c r="P526" i="11"/>
  <c r="L527" i="11"/>
  <c r="D526" i="11"/>
  <c r="J526" i="11" s="1"/>
  <c r="AE527" i="11" l="1"/>
  <c r="P527" i="11"/>
  <c r="L528" i="11"/>
  <c r="D527" i="11"/>
  <c r="J527" i="11" s="1"/>
  <c r="AE528" i="11" l="1"/>
  <c r="P528" i="11"/>
  <c r="L529" i="11"/>
  <c r="D528" i="11"/>
  <c r="J528" i="11" s="1"/>
  <c r="AE529" i="11" l="1"/>
  <c r="P529" i="11"/>
  <c r="L530" i="11"/>
  <c r="D529" i="11"/>
  <c r="J529" i="11" s="1"/>
  <c r="AE530" i="11" l="1"/>
  <c r="P530" i="11"/>
  <c r="L531" i="11"/>
  <c r="D530" i="11"/>
  <c r="J530" i="11" s="1"/>
  <c r="AE531" i="11" l="1"/>
  <c r="P531" i="11"/>
  <c r="L532" i="11"/>
  <c r="D531" i="11"/>
  <c r="J531" i="11" s="1"/>
  <c r="AE532" i="11" l="1"/>
  <c r="P532" i="11"/>
  <c r="D532" i="11"/>
  <c r="J532" i="11" s="1"/>
  <c r="L533" i="11"/>
  <c r="P533" i="11" s="1"/>
  <c r="L534" i="11"/>
  <c r="AE534" i="11" l="1"/>
  <c r="P534" i="11"/>
  <c r="D533" i="11"/>
  <c r="J533" i="11" s="1"/>
  <c r="AE533" i="11"/>
  <c r="L535" i="11"/>
  <c r="D534" i="11"/>
  <c r="J534" i="11" s="1"/>
  <c r="AE535" i="11" l="1"/>
  <c r="P535" i="11"/>
  <c r="L536" i="11"/>
  <c r="D535" i="11"/>
  <c r="J535" i="11" s="1"/>
  <c r="AE536" i="11" l="1"/>
  <c r="P536" i="11"/>
  <c r="L537" i="11"/>
  <c r="D536" i="11"/>
  <c r="J536" i="11" s="1"/>
  <c r="AE537" i="11" l="1"/>
  <c r="P537" i="11"/>
  <c r="L538" i="11"/>
  <c r="D537" i="11"/>
  <c r="J537" i="11" s="1"/>
  <c r="AE538" i="11" l="1"/>
  <c r="P538" i="11"/>
  <c r="L539" i="11"/>
  <c r="D538" i="11"/>
  <c r="J538" i="11" s="1"/>
  <c r="AE539" i="11" l="1"/>
  <c r="P539" i="11"/>
  <c r="L540" i="11"/>
  <c r="D539" i="11"/>
  <c r="J539" i="11" s="1"/>
  <c r="AE540" i="11" l="1"/>
  <c r="P540" i="11"/>
  <c r="L541" i="11"/>
  <c r="D540" i="11"/>
  <c r="J540" i="11" s="1"/>
  <c r="AE541" i="11" l="1"/>
  <c r="P541" i="11"/>
  <c r="L542" i="11"/>
  <c r="D541" i="11"/>
  <c r="J541" i="11" s="1"/>
  <c r="AE542" i="11" l="1"/>
  <c r="P542" i="11"/>
  <c r="L543" i="11"/>
  <c r="D542" i="11"/>
  <c r="J542" i="11" s="1"/>
  <c r="AE543" i="11" l="1"/>
  <c r="P543" i="11"/>
  <c r="L544" i="11"/>
  <c r="D543" i="11"/>
  <c r="J543" i="11" s="1"/>
  <c r="AE544" i="11" l="1"/>
  <c r="P544" i="11"/>
  <c r="L545" i="11"/>
  <c r="D544" i="11"/>
  <c r="J544" i="11" s="1"/>
  <c r="AE545" i="11" l="1"/>
  <c r="P545" i="11"/>
  <c r="L546" i="11"/>
  <c r="D545" i="11"/>
  <c r="J545" i="11" s="1"/>
  <c r="AE546" i="11" l="1"/>
  <c r="P546" i="11"/>
  <c r="L547" i="11"/>
  <c r="D546" i="11"/>
  <c r="J546" i="11" s="1"/>
  <c r="AE547" i="11" l="1"/>
  <c r="P547" i="11"/>
  <c r="L548" i="11"/>
  <c r="D547" i="11"/>
  <c r="J547" i="11" s="1"/>
  <c r="AE548" i="11" l="1"/>
  <c r="P548" i="11"/>
  <c r="L549" i="11"/>
  <c r="P549" i="11" s="1"/>
  <c r="D548" i="11"/>
  <c r="J548" i="11" s="1"/>
  <c r="L550" i="11"/>
  <c r="AE550" i="11" l="1"/>
  <c r="P550" i="11"/>
  <c r="D549" i="11"/>
  <c r="J549" i="11" s="1"/>
  <c r="AE549" i="11"/>
  <c r="L551" i="11"/>
  <c r="D550" i="11"/>
  <c r="J550" i="11" s="1"/>
  <c r="AE551" i="11" l="1"/>
  <c r="P551" i="11"/>
  <c r="L552" i="11"/>
  <c r="D551" i="11"/>
  <c r="J551" i="11" s="1"/>
  <c r="AE552" i="11" l="1"/>
  <c r="P552" i="11"/>
  <c r="L553" i="11"/>
  <c r="D552" i="11"/>
  <c r="J552" i="11" s="1"/>
  <c r="AE553" i="11" l="1"/>
  <c r="P553" i="11"/>
  <c r="L554" i="11"/>
  <c r="D553" i="11"/>
  <c r="J553" i="11" s="1"/>
  <c r="AE554" i="11" l="1"/>
  <c r="P554" i="11"/>
  <c r="L555" i="11"/>
  <c r="D554" i="11"/>
  <c r="J554" i="11" s="1"/>
  <c r="AE555" i="11" l="1"/>
  <c r="P555" i="11"/>
  <c r="L556" i="11"/>
  <c r="D555" i="11"/>
  <c r="J555" i="11" s="1"/>
  <c r="AE556" i="11" l="1"/>
  <c r="P556" i="11"/>
  <c r="L557" i="11"/>
  <c r="D556" i="11"/>
  <c r="J556" i="11" s="1"/>
  <c r="AE557" i="11" l="1"/>
  <c r="P557" i="11"/>
  <c r="L558" i="11"/>
  <c r="D557" i="11"/>
  <c r="J557" i="11" s="1"/>
  <c r="AE558" i="11" l="1"/>
  <c r="P558" i="11"/>
  <c r="L559" i="11"/>
  <c r="D558" i="11"/>
  <c r="J558" i="11" s="1"/>
  <c r="AE559" i="11" l="1"/>
  <c r="P559" i="11"/>
  <c r="L560" i="11"/>
  <c r="D559" i="11"/>
  <c r="J559" i="11" s="1"/>
  <c r="AE560" i="11" l="1"/>
  <c r="P560" i="11"/>
  <c r="L561" i="11"/>
  <c r="D560" i="11"/>
  <c r="J560" i="11" s="1"/>
  <c r="AE561" i="11" l="1"/>
  <c r="P561" i="11"/>
  <c r="L562" i="11"/>
  <c r="D561" i="11"/>
  <c r="J561" i="11" s="1"/>
  <c r="AE562" i="11" l="1"/>
  <c r="P562" i="11"/>
  <c r="L563" i="11"/>
  <c r="D562" i="11"/>
  <c r="J562" i="11" s="1"/>
  <c r="AE563" i="11" l="1"/>
  <c r="P563" i="11"/>
  <c r="L564" i="11"/>
  <c r="D563" i="11"/>
  <c r="J563" i="11" s="1"/>
  <c r="AE564" i="11" l="1"/>
  <c r="P564" i="11"/>
  <c r="D564" i="11"/>
  <c r="J564" i="11" s="1"/>
  <c r="L566" i="11"/>
  <c r="L565" i="11"/>
  <c r="P565" i="11" s="1"/>
  <c r="AE566" i="11" l="1"/>
  <c r="P566" i="11"/>
  <c r="D565" i="11"/>
  <c r="J565" i="11" s="1"/>
  <c r="AE565" i="11"/>
  <c r="L567" i="11"/>
  <c r="D566" i="11"/>
  <c r="J566" i="11" s="1"/>
  <c r="AE567" i="11" l="1"/>
  <c r="P567" i="11"/>
  <c r="L568" i="11"/>
  <c r="D567" i="11"/>
  <c r="J567" i="11" s="1"/>
  <c r="AE568" i="11" l="1"/>
  <c r="P568" i="11"/>
  <c r="L569" i="11"/>
  <c r="D568" i="11"/>
  <c r="J568" i="11" s="1"/>
  <c r="AE569" i="11" l="1"/>
  <c r="P569" i="11"/>
  <c r="L570" i="11"/>
  <c r="D569" i="11"/>
  <c r="J569" i="11" s="1"/>
  <c r="AE570" i="11" l="1"/>
  <c r="P570" i="11"/>
  <c r="L571" i="11"/>
  <c r="D570" i="11"/>
  <c r="J570" i="11" s="1"/>
  <c r="AE571" i="11" l="1"/>
  <c r="P571" i="11"/>
  <c r="L572" i="11"/>
  <c r="D571" i="11"/>
  <c r="J571" i="11" s="1"/>
  <c r="AE572" i="11" l="1"/>
  <c r="P572" i="11"/>
  <c r="L573" i="11"/>
  <c r="D572" i="11"/>
  <c r="J572" i="11" s="1"/>
  <c r="AE573" i="11" l="1"/>
  <c r="P573" i="11"/>
  <c r="L574" i="11"/>
  <c r="D573" i="11"/>
  <c r="J573" i="11" s="1"/>
  <c r="AE574" i="11" l="1"/>
  <c r="P574" i="11"/>
  <c r="L575" i="11"/>
  <c r="D574" i="11"/>
  <c r="J574" i="11" s="1"/>
  <c r="AE575" i="11" l="1"/>
  <c r="P575" i="11"/>
  <c r="L576" i="11"/>
  <c r="D575" i="11"/>
  <c r="J575" i="11" s="1"/>
  <c r="AE576" i="11" l="1"/>
  <c r="P576" i="11"/>
  <c r="L577" i="11"/>
  <c r="D576" i="11"/>
  <c r="J576" i="11" s="1"/>
  <c r="AE577" i="11" l="1"/>
  <c r="P577" i="11"/>
  <c r="L578" i="11"/>
  <c r="D577" i="11"/>
  <c r="J577" i="11" s="1"/>
  <c r="AE578" i="11" l="1"/>
  <c r="P578" i="11"/>
  <c r="L579" i="11"/>
  <c r="D578" i="11"/>
  <c r="J578" i="11" s="1"/>
  <c r="AE579" i="11" l="1"/>
  <c r="P579" i="11"/>
  <c r="L580" i="11"/>
  <c r="D579" i="11"/>
  <c r="J579" i="11" s="1"/>
  <c r="AE580" i="11" l="1"/>
  <c r="P580" i="11"/>
  <c r="D580" i="11"/>
  <c r="J580" i="11" s="1"/>
  <c r="L581" i="11"/>
  <c r="P581" i="11" s="1"/>
  <c r="L582" i="11"/>
  <c r="AE582" i="11" l="1"/>
  <c r="P582" i="11"/>
  <c r="D581" i="11"/>
  <c r="J581" i="11" s="1"/>
  <c r="AE581" i="11"/>
  <c r="L583" i="11"/>
  <c r="D582" i="11"/>
  <c r="J582" i="11" s="1"/>
  <c r="AE583" i="11" l="1"/>
  <c r="P583" i="11"/>
  <c r="L584" i="11"/>
  <c r="D583" i="11"/>
  <c r="J583" i="11" s="1"/>
  <c r="AE584" i="11" l="1"/>
  <c r="P584" i="11"/>
  <c r="L585" i="11"/>
  <c r="D584" i="11"/>
  <c r="J584" i="11" s="1"/>
  <c r="AE585" i="11" l="1"/>
  <c r="P585" i="11"/>
  <c r="L586" i="11"/>
  <c r="D585" i="11"/>
  <c r="J585" i="11" s="1"/>
  <c r="AE586" i="11" l="1"/>
  <c r="P586" i="11"/>
  <c r="L587" i="11"/>
  <c r="D586" i="11"/>
  <c r="J586" i="11" s="1"/>
  <c r="AE587" i="11" l="1"/>
  <c r="P587" i="11"/>
  <c r="L588" i="11"/>
  <c r="D587" i="11"/>
  <c r="J587" i="11" s="1"/>
  <c r="AE588" i="11" l="1"/>
  <c r="P588" i="11"/>
  <c r="L589" i="11"/>
  <c r="D588" i="11"/>
  <c r="J588" i="11" s="1"/>
  <c r="AE589" i="11" l="1"/>
  <c r="P589" i="11"/>
  <c r="L590" i="11"/>
  <c r="D589" i="11"/>
  <c r="J589" i="11" s="1"/>
  <c r="AE590" i="11" l="1"/>
  <c r="P590" i="11"/>
  <c r="L591" i="11"/>
  <c r="D590" i="11"/>
  <c r="J590" i="11" s="1"/>
  <c r="AE591" i="11" l="1"/>
  <c r="P591" i="11"/>
  <c r="L592" i="11"/>
  <c r="D591" i="11"/>
  <c r="J591" i="11" s="1"/>
  <c r="AE592" i="11" l="1"/>
  <c r="P592" i="11"/>
  <c r="L593" i="11"/>
  <c r="D592" i="11"/>
  <c r="J592" i="11" s="1"/>
  <c r="AE593" i="11" l="1"/>
  <c r="P593" i="11"/>
  <c r="L594" i="11"/>
  <c r="D593" i="11"/>
  <c r="J593" i="11" s="1"/>
  <c r="AE594" i="11" l="1"/>
  <c r="P594" i="11"/>
  <c r="L595" i="11"/>
  <c r="D594" i="11"/>
  <c r="J594" i="11" s="1"/>
  <c r="AE595" i="11" l="1"/>
  <c r="P595" i="11"/>
  <c r="L596" i="11"/>
  <c r="D595" i="11"/>
  <c r="J595" i="11" s="1"/>
  <c r="AE596" i="11" l="1"/>
  <c r="P596" i="11"/>
  <c r="L597" i="11"/>
  <c r="P597" i="11" s="1"/>
  <c r="D596" i="11"/>
  <c r="J596" i="11" s="1"/>
  <c r="L598" i="11"/>
  <c r="AE598" i="11" l="1"/>
  <c r="P598" i="11"/>
  <c r="D597" i="11"/>
  <c r="J597" i="11" s="1"/>
  <c r="AE597" i="11"/>
  <c r="L599" i="11"/>
  <c r="D598" i="11"/>
  <c r="J598" i="11" s="1"/>
  <c r="AE599" i="11" l="1"/>
  <c r="P599" i="11"/>
  <c r="L600" i="11"/>
  <c r="D599" i="11"/>
  <c r="J599" i="11" s="1"/>
  <c r="AE600" i="11" l="1"/>
  <c r="P600" i="11"/>
  <c r="L601" i="11"/>
  <c r="D600" i="11"/>
  <c r="J600" i="11" s="1"/>
  <c r="AE601" i="11" l="1"/>
  <c r="P601" i="11"/>
  <c r="L602" i="11"/>
  <c r="D601" i="11"/>
  <c r="J601" i="11" s="1"/>
  <c r="AE602" i="11" l="1"/>
  <c r="P602" i="11"/>
  <c r="L603" i="11"/>
  <c r="D602" i="11"/>
  <c r="J602" i="11" s="1"/>
  <c r="AE603" i="11" l="1"/>
  <c r="P603" i="11"/>
  <c r="L604" i="11"/>
  <c r="D603" i="11"/>
  <c r="J603" i="11" s="1"/>
  <c r="AE604" i="11" l="1"/>
  <c r="P604" i="11"/>
  <c r="L605" i="11"/>
  <c r="D604" i="11"/>
  <c r="J604" i="11" s="1"/>
  <c r="AE605" i="11" l="1"/>
  <c r="P605" i="11"/>
  <c r="L606" i="11"/>
  <c r="D605" i="11"/>
  <c r="J605" i="11" s="1"/>
  <c r="AE606" i="11" l="1"/>
  <c r="P606" i="11"/>
  <c r="L607" i="11"/>
  <c r="D606" i="11"/>
  <c r="J606" i="11" s="1"/>
  <c r="AE607" i="11" l="1"/>
  <c r="P607" i="11"/>
  <c r="L608" i="11"/>
  <c r="D607" i="11"/>
  <c r="J607" i="11" s="1"/>
  <c r="AE608" i="11" l="1"/>
  <c r="P608" i="11"/>
  <c r="L609" i="11"/>
  <c r="D608" i="11"/>
  <c r="J608" i="11" s="1"/>
  <c r="AE609" i="11" l="1"/>
  <c r="P609" i="11"/>
  <c r="L610" i="11"/>
  <c r="D609" i="11"/>
  <c r="J609" i="11" s="1"/>
  <c r="AE610" i="11" l="1"/>
  <c r="P610" i="11"/>
  <c r="L611" i="11"/>
  <c r="D610" i="11"/>
  <c r="J610" i="11" s="1"/>
  <c r="AE611" i="11" l="1"/>
  <c r="P611" i="11"/>
  <c r="L612" i="11"/>
  <c r="D611" i="11"/>
  <c r="J611" i="11" s="1"/>
  <c r="AE612" i="11" l="1"/>
  <c r="P612" i="11"/>
  <c r="D612" i="11"/>
  <c r="J612" i="11" s="1"/>
  <c r="L614" i="11"/>
  <c r="L613" i="11"/>
  <c r="P613" i="11" s="1"/>
  <c r="AE614" i="11" l="1"/>
  <c r="P614" i="11"/>
  <c r="D613" i="11"/>
  <c r="J613" i="11" s="1"/>
  <c r="AE613" i="11"/>
  <c r="L615" i="11"/>
  <c r="D614" i="11"/>
  <c r="J614" i="11" s="1"/>
  <c r="AE615" i="11" l="1"/>
  <c r="P615" i="11"/>
  <c r="L616" i="11"/>
  <c r="D615" i="11"/>
  <c r="J615" i="11" s="1"/>
  <c r="L617" i="11" l="1"/>
  <c r="D616" i="11"/>
  <c r="J616" i="11" s="1"/>
  <c r="L618" i="11" l="1"/>
  <c r="D617" i="11"/>
  <c r="J617" i="11" s="1"/>
  <c r="L619" i="11" l="1"/>
  <c r="D618" i="11"/>
  <c r="J618" i="11" s="1"/>
  <c r="L620" i="11" l="1"/>
  <c r="D619" i="11"/>
  <c r="J619" i="11" s="1"/>
  <c r="L621" i="11" l="1"/>
  <c r="D620" i="11"/>
  <c r="J620" i="11" s="1"/>
  <c r="L622" i="11" l="1"/>
  <c r="D621" i="11"/>
  <c r="J621" i="11" s="1"/>
  <c r="L623" i="11" l="1"/>
  <c r="D622" i="11"/>
  <c r="J622" i="11" s="1"/>
  <c r="L624" i="11" l="1"/>
  <c r="D623" i="11"/>
  <c r="J623" i="11" s="1"/>
  <c r="L625" i="11" l="1"/>
  <c r="D624" i="11"/>
  <c r="J624" i="11" s="1"/>
  <c r="L626" i="11" l="1"/>
  <c r="D625" i="11"/>
  <c r="J625" i="11" s="1"/>
  <c r="L627" i="11" l="1"/>
  <c r="D626" i="11"/>
  <c r="L628" i="11" l="1"/>
  <c r="D627" i="11"/>
  <c r="D628" i="11" l="1"/>
  <c r="L629" i="11"/>
  <c r="D629" i="11" l="1"/>
  <c r="L631" i="11"/>
  <c r="P631" i="11" s="1"/>
  <c r="K116" i="10"/>
  <c r="K115" i="10"/>
  <c r="K114" i="10"/>
  <c r="K113" i="10"/>
  <c r="K112" i="10"/>
  <c r="K111" i="10"/>
  <c r="K110" i="10"/>
  <c r="K109" i="10"/>
  <c r="K108" i="10"/>
  <c r="K107" i="10"/>
  <c r="K106" i="10"/>
  <c r="K105" i="10"/>
  <c r="K104" i="10"/>
  <c r="K103" i="10"/>
  <c r="K102" i="10"/>
  <c r="K101" i="10"/>
  <c r="K100" i="10"/>
  <c r="K99" i="10"/>
  <c r="K98" i="10"/>
  <c r="K97" i="10"/>
  <c r="K96" i="10"/>
  <c r="K95" i="10"/>
  <c r="K94" i="10"/>
  <c r="K93" i="10"/>
  <c r="K92" i="10"/>
  <c r="K91" i="10"/>
  <c r="K90" i="10"/>
  <c r="K89" i="10"/>
  <c r="K88" i="10"/>
  <c r="K87" i="10"/>
  <c r="K86" i="10"/>
  <c r="K85" i="10"/>
  <c r="K84" i="10"/>
  <c r="K83" i="10"/>
  <c r="K82" i="10"/>
  <c r="K81" i="10"/>
  <c r="K80" i="10"/>
  <c r="K79" i="10"/>
  <c r="K78" i="10"/>
  <c r="K77" i="10"/>
  <c r="K76" i="10"/>
  <c r="K75" i="10"/>
  <c r="K74" i="10"/>
  <c r="K73" i="10"/>
  <c r="K72" i="10"/>
  <c r="K71" i="10"/>
  <c r="K70" i="10"/>
  <c r="K69" i="10"/>
  <c r="K68" i="10"/>
  <c r="K67" i="10"/>
  <c r="K66" i="10"/>
  <c r="K65" i="10"/>
  <c r="K64" i="10"/>
  <c r="K63" i="10"/>
  <c r="K62" i="10"/>
  <c r="K61" i="10"/>
  <c r="K60" i="10"/>
  <c r="K59" i="10"/>
  <c r="K58" i="10"/>
  <c r="K57" i="10"/>
  <c r="K56" i="10"/>
  <c r="K55" i="10"/>
  <c r="K54" i="10"/>
  <c r="K53" i="10"/>
  <c r="K52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K4" i="10"/>
  <c r="K3" i="10"/>
  <c r="K2" i="10"/>
  <c r="I2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97" i="9"/>
  <c r="I98" i="9"/>
  <c r="I99" i="9"/>
  <c r="I100" i="9"/>
  <c r="I101" i="9"/>
  <c r="I102" i="9"/>
  <c r="I103" i="9"/>
  <c r="I104" i="9"/>
  <c r="I105" i="9"/>
  <c r="I106" i="9"/>
  <c r="G116" i="9"/>
  <c r="J68" i="10"/>
  <c r="J67" i="10"/>
  <c r="J66" i="10"/>
  <c r="J65" i="10"/>
  <c r="J64" i="10"/>
  <c r="J63" i="10"/>
  <c r="J62" i="10"/>
  <c r="J61" i="10"/>
  <c r="J60" i="10"/>
  <c r="J59" i="10"/>
  <c r="J58" i="10"/>
  <c r="J57" i="10"/>
  <c r="J56" i="10"/>
  <c r="J55" i="10"/>
  <c r="J54" i="10"/>
  <c r="J53" i="10"/>
  <c r="J52" i="10"/>
  <c r="J51" i="10"/>
  <c r="J50" i="10"/>
  <c r="J49" i="10"/>
  <c r="J48" i="10"/>
  <c r="J47" i="10"/>
  <c r="J46" i="10"/>
  <c r="J45" i="10"/>
  <c r="J44" i="10"/>
  <c r="J43" i="10"/>
  <c r="J42" i="10"/>
  <c r="J41" i="10"/>
  <c r="J40" i="10"/>
  <c r="J39" i="10"/>
  <c r="J38" i="10"/>
  <c r="J37" i="10"/>
  <c r="J100" i="10"/>
  <c r="J99" i="10"/>
  <c r="J98" i="10"/>
  <c r="J97" i="10"/>
  <c r="J96" i="10"/>
  <c r="J95" i="10"/>
  <c r="J94" i="10"/>
  <c r="J93" i="10"/>
  <c r="J92" i="10"/>
  <c r="J91" i="10"/>
  <c r="J90" i="10"/>
  <c r="J89" i="10"/>
  <c r="J88" i="10"/>
  <c r="J87" i="10"/>
  <c r="J86" i="10"/>
  <c r="J85" i="10"/>
  <c r="J84" i="10"/>
  <c r="J83" i="10"/>
  <c r="J82" i="10"/>
  <c r="J81" i="10"/>
  <c r="J80" i="10"/>
  <c r="J79" i="10"/>
  <c r="J78" i="10"/>
  <c r="J77" i="10"/>
  <c r="J76" i="10"/>
  <c r="J75" i="10"/>
  <c r="J74" i="10"/>
  <c r="J73" i="10"/>
  <c r="J72" i="10"/>
  <c r="J71" i="10"/>
  <c r="J70" i="10"/>
  <c r="J69" i="10"/>
  <c r="J26" i="10"/>
  <c r="J27" i="10"/>
  <c r="J28" i="10"/>
  <c r="J29" i="10"/>
  <c r="J30" i="10"/>
  <c r="J32" i="10"/>
  <c r="J33" i="10"/>
  <c r="J34" i="10"/>
  <c r="J35" i="10"/>
  <c r="J36" i="10"/>
  <c r="J31" i="10"/>
  <c r="J25" i="10"/>
  <c r="J20" i="10"/>
  <c r="J21" i="10"/>
  <c r="J22" i="10"/>
  <c r="J23" i="10"/>
  <c r="J24" i="10"/>
  <c r="J19" i="10"/>
  <c r="J14" i="10"/>
  <c r="J15" i="10"/>
  <c r="J16" i="10"/>
  <c r="J17" i="10"/>
  <c r="J18" i="10"/>
  <c r="J13" i="10"/>
  <c r="D7" i="10"/>
  <c r="G7" i="10" s="1"/>
  <c r="D8" i="10"/>
  <c r="G8" i="10" s="1"/>
  <c r="D6" i="10"/>
  <c r="G6" i="10" s="1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7" i="9"/>
  <c r="G248" i="9"/>
  <c r="G250" i="9"/>
  <c r="G251" i="9"/>
  <c r="G252" i="9"/>
  <c r="G254" i="9"/>
  <c r="G255" i="9"/>
  <c r="G256" i="9"/>
  <c r="G166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25" i="9"/>
  <c r="G124" i="9"/>
  <c r="G118" i="9"/>
  <c r="G119" i="9"/>
  <c r="G120" i="9"/>
  <c r="G121" i="9"/>
  <c r="G122" i="9"/>
  <c r="G123" i="9"/>
  <c r="G117" i="9"/>
  <c r="G97" i="9"/>
  <c r="G86" i="9"/>
  <c r="G87" i="9"/>
  <c r="G88" i="9"/>
  <c r="G89" i="9"/>
  <c r="G90" i="9"/>
  <c r="G91" i="9"/>
  <c r="G92" i="9"/>
  <c r="G93" i="9"/>
  <c r="G94" i="9"/>
  <c r="G95" i="9"/>
  <c r="G96" i="9"/>
  <c r="G98" i="9"/>
  <c r="G99" i="9"/>
  <c r="G100" i="9"/>
  <c r="G101" i="9"/>
  <c r="G102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F7" i="8"/>
  <c r="G2" i="8"/>
  <c r="L2" i="8" s="1"/>
  <c r="F2" i="8"/>
  <c r="G204" i="9" l="1"/>
  <c r="G202" i="9"/>
  <c r="G200" i="9"/>
  <c r="G198" i="9"/>
  <c r="G196" i="9"/>
  <c r="G194" i="9"/>
  <c r="G192" i="9"/>
  <c r="G190" i="9"/>
  <c r="G188" i="9"/>
  <c r="G186" i="9"/>
  <c r="G184" i="9"/>
  <c r="G182" i="9"/>
  <c r="G180" i="9"/>
  <c r="G178" i="9"/>
  <c r="G176" i="9"/>
  <c r="G174" i="9"/>
  <c r="G172" i="9"/>
  <c r="G170" i="9"/>
  <c r="G168" i="9"/>
  <c r="G205" i="9"/>
  <c r="G203" i="9"/>
  <c r="G199" i="9"/>
  <c r="G197" i="9"/>
  <c r="G195" i="9"/>
  <c r="G193" i="9"/>
  <c r="G191" i="9"/>
  <c r="G189" i="9"/>
  <c r="G187" i="9"/>
  <c r="G185" i="9"/>
  <c r="G183" i="9"/>
  <c r="G181" i="9"/>
  <c r="G179" i="9"/>
  <c r="G177" i="9"/>
  <c r="G175" i="9"/>
  <c r="G173" i="9"/>
  <c r="G171" i="9"/>
  <c r="G169" i="9"/>
  <c r="G222" i="9"/>
  <c r="G220" i="9"/>
  <c r="G218" i="9"/>
  <c r="G216" i="9"/>
  <c r="G214" i="9"/>
  <c r="G212" i="9"/>
  <c r="G210" i="9"/>
  <c r="G208" i="9"/>
  <c r="G206" i="9"/>
  <c r="G221" i="9"/>
  <c r="G219" i="9"/>
  <c r="G217" i="9"/>
  <c r="G215" i="9"/>
  <c r="G213" i="9"/>
  <c r="G211" i="9"/>
  <c r="G209" i="9"/>
  <c r="G207" i="9"/>
  <c r="AE631" i="11"/>
  <c r="L632" i="11"/>
  <c r="P632" i="11" s="1"/>
  <c r="D631" i="11"/>
  <c r="J631" i="11" s="1"/>
  <c r="G167" i="9"/>
  <c r="G223" i="9"/>
  <c r="G201" i="9"/>
  <c r="G246" i="9"/>
  <c r="L633" i="11" l="1"/>
  <c r="P633" i="11" s="1"/>
  <c r="AE632" i="11"/>
  <c r="D632" i="11"/>
  <c r="J632" i="11" s="1"/>
  <c r="P209" i="2"/>
  <c r="P208" i="2"/>
  <c r="P193" i="2"/>
  <c r="P192" i="2"/>
  <c r="P191" i="2"/>
  <c r="P190" i="2"/>
  <c r="P189" i="2"/>
  <c r="P169" i="2"/>
  <c r="P154" i="2"/>
  <c r="P153" i="2"/>
  <c r="P152" i="2"/>
  <c r="P151" i="2"/>
  <c r="P150" i="2"/>
  <c r="P134" i="2"/>
  <c r="P113" i="2"/>
  <c r="P112" i="2"/>
  <c r="P111" i="2"/>
  <c r="R133" i="4"/>
  <c r="R132" i="4"/>
  <c r="R114" i="4"/>
  <c r="R110" i="4"/>
  <c r="R109" i="4"/>
  <c r="R97" i="4"/>
  <c r="R96" i="4"/>
  <c r="O3" i="1"/>
  <c r="O4" i="1"/>
  <c r="O5" i="1"/>
  <c r="O6" i="1"/>
  <c r="O7" i="1"/>
  <c r="O8" i="1"/>
  <c r="O9" i="1"/>
  <c r="O10" i="1"/>
  <c r="O11" i="1"/>
  <c r="O12" i="1"/>
  <c r="O13" i="1"/>
  <c r="O14" i="1"/>
  <c r="O2" i="1"/>
  <c r="N2" i="3"/>
  <c r="P213" i="2"/>
  <c r="P214" i="2"/>
  <c r="P215" i="2"/>
  <c r="P216" i="2"/>
  <c r="P217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10" i="2"/>
  <c r="P211" i="2"/>
  <c r="P212" i="2"/>
  <c r="P106" i="2"/>
  <c r="P107" i="2"/>
  <c r="P108" i="2"/>
  <c r="P109" i="2"/>
  <c r="P110" i="2"/>
  <c r="P114" i="2"/>
  <c r="P115" i="2"/>
  <c r="P116" i="2"/>
  <c r="P117" i="2"/>
  <c r="P118" i="2"/>
  <c r="P119" i="2"/>
  <c r="P120" i="2"/>
  <c r="P121" i="2"/>
  <c r="P122" i="2"/>
  <c r="P123" i="2"/>
  <c r="P124" i="2"/>
  <c r="P130" i="2"/>
  <c r="P131" i="2"/>
  <c r="P132" i="2"/>
  <c r="P133" i="2"/>
  <c r="P142" i="2"/>
  <c r="P143" i="2"/>
  <c r="P144" i="2"/>
  <c r="P162" i="2"/>
  <c r="P163" i="2"/>
  <c r="P164" i="2"/>
  <c r="P165" i="2"/>
  <c r="P166" i="2"/>
  <c r="P167" i="2"/>
  <c r="P168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2" i="2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94" i="4"/>
  <c r="R195" i="4"/>
  <c r="R196" i="4"/>
  <c r="R197" i="4"/>
  <c r="R198" i="4"/>
  <c r="R199" i="4"/>
  <c r="R200" i="4"/>
  <c r="R201" i="4"/>
  <c r="R202" i="4"/>
  <c r="R127" i="4"/>
  <c r="R128" i="4"/>
  <c r="R129" i="4"/>
  <c r="R130" i="4"/>
  <c r="R131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07" i="4"/>
  <c r="R108" i="4"/>
  <c r="R111" i="4"/>
  <c r="R112" i="4"/>
  <c r="R113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8" i="4"/>
  <c r="R99" i="4"/>
  <c r="R100" i="4"/>
  <c r="R101" i="4"/>
  <c r="R102" i="4"/>
  <c r="R103" i="4"/>
  <c r="R104" i="4"/>
  <c r="R105" i="4"/>
  <c r="R106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3" i="4"/>
  <c r="R6" i="4"/>
  <c r="R7" i="4"/>
  <c r="R8" i="4"/>
  <c r="R9" i="4"/>
  <c r="R10" i="4"/>
  <c r="R11" i="4"/>
  <c r="R12" i="4"/>
  <c r="R13" i="4"/>
  <c r="R14" i="4"/>
  <c r="R15" i="4"/>
  <c r="R16" i="4"/>
  <c r="R17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2" i="4"/>
  <c r="H46" i="3"/>
  <c r="H33" i="3"/>
  <c r="H34" i="3"/>
  <c r="H35" i="3"/>
  <c r="H3" i="3"/>
  <c r="H4" i="3"/>
  <c r="H5" i="3"/>
  <c r="H6" i="3"/>
  <c r="H10" i="3"/>
  <c r="H14" i="3"/>
  <c r="H15" i="3"/>
  <c r="H18" i="3"/>
  <c r="H22" i="3"/>
  <c r="H26" i="3"/>
  <c r="H27" i="3"/>
  <c r="H30" i="3"/>
  <c r="H31" i="3"/>
  <c r="H32" i="3"/>
  <c r="I2" i="3"/>
  <c r="E3" i="1"/>
  <c r="G3" i="3"/>
  <c r="K2" i="2"/>
  <c r="L2" i="4"/>
  <c r="Q3" i="2"/>
  <c r="Q4" i="2"/>
  <c r="Q34" i="2"/>
  <c r="Q35" i="2"/>
  <c r="Q36" i="2"/>
  <c r="Q38" i="2"/>
  <c r="Q42" i="2"/>
  <c r="Q43" i="2"/>
  <c r="Q44" i="2"/>
  <c r="Q50" i="2"/>
  <c r="Q51" i="2"/>
  <c r="Q52" i="2"/>
  <c r="Q53" i="2"/>
  <c r="Q54" i="2"/>
  <c r="Q55" i="2"/>
  <c r="Q58" i="2"/>
  <c r="Q59" i="2"/>
  <c r="Q66" i="2"/>
  <c r="Q67" i="2"/>
  <c r="Q68" i="2"/>
  <c r="Q69" i="2"/>
  <c r="Q70" i="2"/>
  <c r="Q74" i="2"/>
  <c r="Q76" i="2"/>
  <c r="Q77" i="2"/>
  <c r="Q78" i="2"/>
  <c r="Q82" i="2"/>
  <c r="Q83" i="2"/>
  <c r="Q84" i="2"/>
  <c r="Q85" i="2"/>
  <c r="Q86" i="2"/>
  <c r="Q87" i="2"/>
  <c r="Q88" i="2"/>
  <c r="Q89" i="2"/>
  <c r="Q98" i="2"/>
  <c r="Q99" i="2"/>
  <c r="Q100" i="2"/>
  <c r="Q101" i="2"/>
  <c r="J2" i="2"/>
  <c r="Q2" i="2" l="1"/>
  <c r="S2" i="2"/>
  <c r="I3" i="3"/>
  <c r="G4" i="3"/>
  <c r="G5" i="3" s="1"/>
  <c r="G6" i="3" s="1"/>
  <c r="G7" i="3" s="1"/>
  <c r="L634" i="11"/>
  <c r="P634" i="11" s="1"/>
  <c r="AE633" i="11"/>
  <c r="D633" i="11"/>
  <c r="J633" i="11" s="1"/>
  <c r="G8" i="3" l="1"/>
  <c r="J8" i="3" s="1"/>
  <c r="J7" i="3"/>
  <c r="G9" i="3"/>
  <c r="J9" i="3" s="1"/>
  <c r="L635" i="11"/>
  <c r="P635" i="11" s="1"/>
  <c r="AE634" i="11"/>
  <c r="D634" i="11"/>
  <c r="J634" i="11" s="1"/>
  <c r="I4" i="3"/>
  <c r="BB9" i="3" l="1"/>
  <c r="AM9" i="3"/>
  <c r="V9" i="3"/>
  <c r="U9" i="3"/>
  <c r="BB8" i="3"/>
  <c r="AM8" i="3"/>
  <c r="V8" i="3"/>
  <c r="U8" i="3"/>
  <c r="BB7" i="3"/>
  <c r="AM7" i="3"/>
  <c r="V7" i="3"/>
  <c r="U7" i="3"/>
  <c r="AD7" i="3"/>
  <c r="P7" i="3"/>
  <c r="O7" i="3"/>
  <c r="H7" i="3"/>
  <c r="AD8" i="3"/>
  <c r="P8" i="3"/>
  <c r="O8" i="3"/>
  <c r="H8" i="3"/>
  <c r="G10" i="3"/>
  <c r="G11" i="3" s="1"/>
  <c r="L636" i="11"/>
  <c r="P636" i="11" s="1"/>
  <c r="AE635" i="11"/>
  <c r="D635" i="11"/>
  <c r="J635" i="11" s="1"/>
  <c r="I5" i="3"/>
  <c r="G12" i="3" l="1"/>
  <c r="J11" i="3"/>
  <c r="AD9" i="3"/>
  <c r="P9" i="3"/>
  <c r="O9" i="3"/>
  <c r="H9" i="3"/>
  <c r="L637" i="11"/>
  <c r="P637" i="11" s="1"/>
  <c r="AE636" i="11"/>
  <c r="D636" i="11"/>
  <c r="J636" i="11" s="1"/>
  <c r="I6" i="3"/>
  <c r="BB11" i="3" l="1"/>
  <c r="AT11" i="3"/>
  <c r="AP11" i="3"/>
  <c r="AM11" i="3"/>
  <c r="V11" i="3"/>
  <c r="U11" i="3"/>
  <c r="G13" i="3"/>
  <c r="J12" i="3"/>
  <c r="AD11" i="3"/>
  <c r="P11" i="3"/>
  <c r="O11" i="3"/>
  <c r="H11" i="3"/>
  <c r="L638" i="11"/>
  <c r="P638" i="11" s="1"/>
  <c r="AE637" i="11"/>
  <c r="D637" i="11"/>
  <c r="J637" i="11" s="1"/>
  <c r="I7" i="3"/>
  <c r="BB12" i="3" l="1"/>
  <c r="AP12" i="3"/>
  <c r="AT12" i="3"/>
  <c r="AM12" i="3"/>
  <c r="V12" i="3"/>
  <c r="U12" i="3"/>
  <c r="G14" i="3"/>
  <c r="G15" i="3" s="1"/>
  <c r="G16" i="3" s="1"/>
  <c r="J13" i="3"/>
  <c r="AD12" i="3"/>
  <c r="P12" i="3"/>
  <c r="O12" i="3"/>
  <c r="H12" i="3"/>
  <c r="K9" i="1"/>
  <c r="L639" i="11"/>
  <c r="P639" i="11" s="1"/>
  <c r="AE638" i="11"/>
  <c r="D638" i="11"/>
  <c r="J638" i="11" s="1"/>
  <c r="I8" i="3"/>
  <c r="BB13" i="3" l="1"/>
  <c r="AT13" i="3"/>
  <c r="AP13" i="3"/>
  <c r="AM13" i="3"/>
  <c r="V13" i="3"/>
  <c r="U13" i="3"/>
  <c r="Q9" i="1"/>
  <c r="R9" i="1"/>
  <c r="P9" i="1"/>
  <c r="J16" i="3"/>
  <c r="G17" i="3"/>
  <c r="AD13" i="3"/>
  <c r="P13" i="3"/>
  <c r="O13" i="3"/>
  <c r="H13" i="3"/>
  <c r="AD19" i="3"/>
  <c r="P19" i="3"/>
  <c r="O19" i="3"/>
  <c r="H19" i="3"/>
  <c r="L640" i="11"/>
  <c r="P640" i="11" s="1"/>
  <c r="AE639" i="11"/>
  <c r="D639" i="11"/>
  <c r="J639" i="11" s="1"/>
  <c r="I9" i="3"/>
  <c r="BB16" i="3" l="1"/>
  <c r="AM16" i="3"/>
  <c r="V16" i="3"/>
  <c r="U16" i="3"/>
  <c r="O16" i="3"/>
  <c r="P16" i="3"/>
  <c r="H16" i="3"/>
  <c r="AD16" i="3"/>
  <c r="J17" i="3"/>
  <c r="G18" i="3"/>
  <c r="G19" i="3" s="1"/>
  <c r="G20" i="3" s="1"/>
  <c r="G21" i="3" s="1"/>
  <c r="G22" i="3" s="1"/>
  <c r="G23" i="3" s="1"/>
  <c r="O20" i="3"/>
  <c r="P20" i="3"/>
  <c r="H20" i="3"/>
  <c r="L641" i="11"/>
  <c r="P641" i="11" s="1"/>
  <c r="AE640" i="11"/>
  <c r="D640" i="11"/>
  <c r="J640" i="11" s="1"/>
  <c r="I10" i="3"/>
  <c r="BB17" i="3" l="1"/>
  <c r="AM17" i="3"/>
  <c r="V17" i="3"/>
  <c r="U17" i="3"/>
  <c r="O17" i="3"/>
  <c r="P17" i="3"/>
  <c r="H17" i="3"/>
  <c r="AD17" i="3"/>
  <c r="AD21" i="3"/>
  <c r="P21" i="3"/>
  <c r="O21" i="3"/>
  <c r="G24" i="3"/>
  <c r="H21" i="3"/>
  <c r="L642" i="11"/>
  <c r="P642" i="11" s="1"/>
  <c r="AE641" i="11"/>
  <c r="D641" i="11"/>
  <c r="J641" i="11" s="1"/>
  <c r="I11" i="3"/>
  <c r="P23" i="3" l="1"/>
  <c r="O23" i="3"/>
  <c r="G25" i="3"/>
  <c r="H23" i="3"/>
  <c r="K13" i="1"/>
  <c r="L643" i="11"/>
  <c r="P643" i="11" s="1"/>
  <c r="AE642" i="11"/>
  <c r="D642" i="11"/>
  <c r="J642" i="11" s="1"/>
  <c r="I12" i="3"/>
  <c r="Q13" i="1" l="1"/>
  <c r="P13" i="1"/>
  <c r="R13" i="1"/>
  <c r="O24" i="3"/>
  <c r="P24" i="3"/>
  <c r="G26" i="3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H24" i="3"/>
  <c r="L644" i="11"/>
  <c r="P644" i="11" s="1"/>
  <c r="AE643" i="11"/>
  <c r="D643" i="11"/>
  <c r="J643" i="11" s="1"/>
  <c r="I13" i="3"/>
  <c r="G39" i="3" l="1"/>
  <c r="I38" i="3"/>
  <c r="P25" i="3"/>
  <c r="O25" i="3"/>
  <c r="H25" i="3"/>
  <c r="L645" i="11"/>
  <c r="P645" i="11" s="1"/>
  <c r="AE644" i="11"/>
  <c r="D644" i="11"/>
  <c r="J644" i="11" s="1"/>
  <c r="I14" i="3"/>
  <c r="I39" i="3" l="1"/>
  <c r="J39" i="3"/>
  <c r="O28" i="3"/>
  <c r="P28" i="3"/>
  <c r="H28" i="3"/>
  <c r="AE645" i="11"/>
  <c r="D645" i="11"/>
  <c r="J645" i="11" s="1"/>
  <c r="L646" i="11"/>
  <c r="P646" i="11" s="1"/>
  <c r="L647" i="11"/>
  <c r="P647" i="11" s="1"/>
  <c r="I15" i="3"/>
  <c r="BB39" i="3" l="1"/>
  <c r="AT39" i="3"/>
  <c r="AP39" i="3"/>
  <c r="AO39" i="3"/>
  <c r="AM39" i="3"/>
  <c r="AK39" i="3"/>
  <c r="V39" i="3"/>
  <c r="U39" i="3"/>
  <c r="O39" i="3"/>
  <c r="H39" i="3"/>
  <c r="P39" i="3"/>
  <c r="P29" i="3"/>
  <c r="O29" i="3"/>
  <c r="H29" i="3"/>
  <c r="AE646" i="11"/>
  <c r="D646" i="11"/>
  <c r="J646" i="11" s="1"/>
  <c r="L648" i="11"/>
  <c r="P648" i="11" s="1"/>
  <c r="AE647" i="11"/>
  <c r="D647" i="11"/>
  <c r="J647" i="11" s="1"/>
  <c r="I16" i="3"/>
  <c r="AD36" i="3" l="1"/>
  <c r="O36" i="3"/>
  <c r="P36" i="3"/>
  <c r="H36" i="3"/>
  <c r="L649" i="11"/>
  <c r="P649" i="11" s="1"/>
  <c r="AE648" i="11"/>
  <c r="D648" i="11"/>
  <c r="J648" i="11" s="1"/>
  <c r="I17" i="3"/>
  <c r="G41" i="3" l="1"/>
  <c r="I40" i="3"/>
  <c r="P37" i="3"/>
  <c r="O37" i="3"/>
  <c r="H37" i="3"/>
  <c r="L650" i="11"/>
  <c r="P650" i="11" s="1"/>
  <c r="AE649" i="11"/>
  <c r="D649" i="11"/>
  <c r="J649" i="11" s="1"/>
  <c r="I18" i="3"/>
  <c r="G42" i="3" l="1"/>
  <c r="I41" i="3"/>
  <c r="L651" i="11"/>
  <c r="P651" i="11" s="1"/>
  <c r="AE650" i="11"/>
  <c r="D650" i="11"/>
  <c r="J650" i="11" s="1"/>
  <c r="I19" i="3"/>
  <c r="G43" i="3" l="1"/>
  <c r="I42" i="3"/>
  <c r="L652" i="11"/>
  <c r="P652" i="11" s="1"/>
  <c r="AE651" i="11"/>
  <c r="D651" i="11"/>
  <c r="J651" i="11" s="1"/>
  <c r="I20" i="3"/>
  <c r="G44" i="3" l="1"/>
  <c r="I43" i="3"/>
  <c r="P47" i="3"/>
  <c r="O47" i="3"/>
  <c r="H47" i="3"/>
  <c r="L653" i="11"/>
  <c r="P653" i="11" s="1"/>
  <c r="AE652" i="11"/>
  <c r="D652" i="11"/>
  <c r="J652" i="11" s="1"/>
  <c r="I21" i="3"/>
  <c r="G45" i="3" l="1"/>
  <c r="I44" i="3"/>
  <c r="O48" i="3"/>
  <c r="P48" i="3"/>
  <c r="H48" i="3"/>
  <c r="L654" i="11"/>
  <c r="P654" i="11" s="1"/>
  <c r="AE653" i="11"/>
  <c r="D653" i="11"/>
  <c r="J653" i="11" s="1"/>
  <c r="I22" i="3"/>
  <c r="I45" i="3" l="1"/>
  <c r="J45" i="3"/>
  <c r="P50" i="3"/>
  <c r="O50" i="3"/>
  <c r="H50" i="3"/>
  <c r="L655" i="11"/>
  <c r="P655" i="11" s="1"/>
  <c r="AE654" i="11"/>
  <c r="D654" i="11"/>
  <c r="J654" i="11" s="1"/>
  <c r="I23" i="3"/>
  <c r="BB45" i="3" l="1"/>
  <c r="AM45" i="3"/>
  <c r="AK45" i="3"/>
  <c r="V45" i="3"/>
  <c r="U45" i="3"/>
  <c r="O45" i="3"/>
  <c r="H45" i="3"/>
  <c r="P45" i="3"/>
  <c r="L656" i="11"/>
  <c r="P656" i="11" s="1"/>
  <c r="AE655" i="11"/>
  <c r="D655" i="11"/>
  <c r="J655" i="11" s="1"/>
  <c r="I24" i="3"/>
  <c r="G47" i="3" l="1"/>
  <c r="G48" i="3" s="1"/>
  <c r="G50" i="3" s="1"/>
  <c r="G51" i="3" s="1"/>
  <c r="G52" i="3" s="1"/>
  <c r="L657" i="11"/>
  <c r="P657" i="11" s="1"/>
  <c r="AE656" i="11"/>
  <c r="D656" i="11"/>
  <c r="J656" i="11" s="1"/>
  <c r="I25" i="3"/>
  <c r="G53" i="3" l="1"/>
  <c r="J52" i="3"/>
  <c r="L658" i="11"/>
  <c r="P658" i="11" s="1"/>
  <c r="AE657" i="11"/>
  <c r="D657" i="11"/>
  <c r="J657" i="11" s="1"/>
  <c r="I26" i="3"/>
  <c r="BB52" i="3" l="1"/>
  <c r="AM52" i="3"/>
  <c r="V52" i="3"/>
  <c r="U52" i="3"/>
  <c r="G54" i="3"/>
  <c r="J53" i="3"/>
  <c r="AD52" i="3"/>
  <c r="P52" i="3"/>
  <c r="H52" i="3"/>
  <c r="O52" i="3"/>
  <c r="L659" i="11"/>
  <c r="P659" i="11" s="1"/>
  <c r="AE658" i="11"/>
  <c r="D658" i="11"/>
  <c r="J658" i="11" s="1"/>
  <c r="I27" i="3"/>
  <c r="BB53" i="3" l="1"/>
  <c r="AM53" i="3"/>
  <c r="V53" i="3"/>
  <c r="U53" i="3"/>
  <c r="G55" i="3"/>
  <c r="J54" i="3"/>
  <c r="AD53" i="3"/>
  <c r="O53" i="3"/>
  <c r="H53" i="3"/>
  <c r="P53" i="3"/>
  <c r="AD56" i="3"/>
  <c r="P56" i="3"/>
  <c r="O56" i="3"/>
  <c r="L660" i="11"/>
  <c r="P660" i="11" s="1"/>
  <c r="AE659" i="11"/>
  <c r="D659" i="11"/>
  <c r="J659" i="11" s="1"/>
  <c r="I28" i="3"/>
  <c r="BB54" i="3" l="1"/>
  <c r="AM54" i="3"/>
  <c r="V54" i="3"/>
  <c r="U54" i="3"/>
  <c r="G56" i="3"/>
  <c r="I55" i="3"/>
  <c r="J55" i="3"/>
  <c r="H54" i="3"/>
  <c r="O54" i="3"/>
  <c r="AD54" i="3"/>
  <c r="P54" i="3"/>
  <c r="L661" i="11"/>
  <c r="P661" i="11" s="1"/>
  <c r="AE660" i="11"/>
  <c r="D660" i="11"/>
  <c r="J660" i="11" s="1"/>
  <c r="I29" i="3"/>
  <c r="BB55" i="3" l="1"/>
  <c r="AM55" i="3"/>
  <c r="V55" i="3"/>
  <c r="U55" i="3"/>
  <c r="H55" i="3"/>
  <c r="O55" i="3"/>
  <c r="AD55" i="3"/>
  <c r="P55" i="3"/>
  <c r="G57" i="3"/>
  <c r="I56" i="3"/>
  <c r="AE661" i="11"/>
  <c r="D661" i="11"/>
  <c r="J661" i="11" s="1"/>
  <c r="L662" i="11"/>
  <c r="P662" i="11" s="1"/>
  <c r="L663" i="11"/>
  <c r="P663" i="11" s="1"/>
  <c r="I30" i="3"/>
  <c r="G58" i="3" l="1"/>
  <c r="J57" i="3"/>
  <c r="I57" i="3"/>
  <c r="H57" i="3"/>
  <c r="AE662" i="11"/>
  <c r="D662" i="11"/>
  <c r="J662" i="11" s="1"/>
  <c r="L664" i="11"/>
  <c r="P664" i="11" s="1"/>
  <c r="AE663" i="11"/>
  <c r="D663" i="11"/>
  <c r="J663" i="11" s="1"/>
  <c r="I31" i="3"/>
  <c r="BB57" i="3" l="1"/>
  <c r="AM57" i="3"/>
  <c r="V57" i="3"/>
  <c r="U57" i="3"/>
  <c r="AD57" i="3"/>
  <c r="P57" i="3"/>
  <c r="O57" i="3"/>
  <c r="G59" i="3"/>
  <c r="J58" i="3"/>
  <c r="I58" i="3"/>
  <c r="H58" i="3"/>
  <c r="L665" i="11"/>
  <c r="P665" i="11" s="1"/>
  <c r="AE664" i="11"/>
  <c r="D664" i="11"/>
  <c r="J664" i="11" s="1"/>
  <c r="I32" i="3"/>
  <c r="BB58" i="3" l="1"/>
  <c r="AM58" i="3"/>
  <c r="V58" i="3"/>
  <c r="U58" i="3"/>
  <c r="AD58" i="3"/>
  <c r="G60" i="3"/>
  <c r="I59" i="3"/>
  <c r="O58" i="3"/>
  <c r="P58" i="3"/>
  <c r="L666" i="11"/>
  <c r="P666" i="11" s="1"/>
  <c r="AE665" i="11"/>
  <c r="D665" i="11"/>
  <c r="J665" i="11" s="1"/>
  <c r="I33" i="3"/>
  <c r="G61" i="3" l="1"/>
  <c r="I60" i="3"/>
  <c r="L667" i="11"/>
  <c r="P667" i="11" s="1"/>
  <c r="AE666" i="11"/>
  <c r="D666" i="11"/>
  <c r="J666" i="11" s="1"/>
  <c r="I34" i="3"/>
  <c r="G62" i="3" l="1"/>
  <c r="I61" i="3"/>
  <c r="L668" i="11"/>
  <c r="P668" i="11" s="1"/>
  <c r="AE667" i="11"/>
  <c r="D667" i="11"/>
  <c r="J667" i="11" s="1"/>
  <c r="I35" i="3"/>
  <c r="G63" i="3" l="1"/>
  <c r="I62" i="3"/>
  <c r="J62" i="3"/>
  <c r="H62" i="3"/>
  <c r="L669" i="11"/>
  <c r="P669" i="11" s="1"/>
  <c r="AE668" i="11"/>
  <c r="D668" i="11"/>
  <c r="J668" i="11" s="1"/>
  <c r="I36" i="3"/>
  <c r="BB62" i="3" l="1"/>
  <c r="AM62" i="3"/>
  <c r="V62" i="3"/>
  <c r="U62" i="3"/>
  <c r="AD62" i="3"/>
  <c r="O62" i="3"/>
  <c r="P62" i="3"/>
  <c r="G64" i="3"/>
  <c r="I63" i="3"/>
  <c r="L670" i="11"/>
  <c r="P670" i="11" s="1"/>
  <c r="AE669" i="11"/>
  <c r="D669" i="11"/>
  <c r="J669" i="11" s="1"/>
  <c r="I37" i="3"/>
  <c r="G65" i="3" l="1"/>
  <c r="J64" i="3"/>
  <c r="H64" i="3"/>
  <c r="I64" i="3"/>
  <c r="L671" i="11"/>
  <c r="P671" i="11" s="1"/>
  <c r="AE670" i="11"/>
  <c r="D670" i="11"/>
  <c r="J670" i="11" s="1"/>
  <c r="BB64" i="3" l="1"/>
  <c r="AM64" i="3"/>
  <c r="V64" i="3"/>
  <c r="U64" i="3"/>
  <c r="AD64" i="3"/>
  <c r="O64" i="3"/>
  <c r="P64" i="3"/>
  <c r="G66" i="3"/>
  <c r="H65" i="3"/>
  <c r="I65" i="3"/>
  <c r="J65" i="3"/>
  <c r="L672" i="11"/>
  <c r="P672" i="11" s="1"/>
  <c r="AE671" i="11"/>
  <c r="D671" i="11"/>
  <c r="J671" i="11" s="1"/>
  <c r="BB65" i="3" l="1"/>
  <c r="AM65" i="3"/>
  <c r="V65" i="3"/>
  <c r="U65" i="3"/>
  <c r="AD65" i="3"/>
  <c r="O65" i="3"/>
  <c r="P65" i="3"/>
  <c r="G67" i="3"/>
  <c r="I66" i="3"/>
  <c r="H66" i="3"/>
  <c r="J66" i="3"/>
  <c r="L673" i="11"/>
  <c r="P673" i="11" s="1"/>
  <c r="AE672" i="11"/>
  <c r="D672" i="11"/>
  <c r="J672" i="11" s="1"/>
  <c r="BB66" i="3" l="1"/>
  <c r="AM66" i="3"/>
  <c r="V66" i="3"/>
  <c r="U66" i="3"/>
  <c r="AD66" i="3"/>
  <c r="O66" i="3"/>
  <c r="P66" i="3"/>
  <c r="G68" i="3"/>
  <c r="I67" i="3"/>
  <c r="L674" i="11"/>
  <c r="P674" i="11" s="1"/>
  <c r="AE673" i="11"/>
  <c r="D673" i="11"/>
  <c r="J673" i="11" s="1"/>
  <c r="G69" i="3" l="1"/>
  <c r="I68" i="3"/>
  <c r="L675" i="11"/>
  <c r="P675" i="11" s="1"/>
  <c r="AE674" i="11"/>
  <c r="D674" i="11"/>
  <c r="J674" i="11" s="1"/>
  <c r="I46" i="3"/>
  <c r="G70" i="3" l="1"/>
  <c r="I69" i="3"/>
  <c r="L676" i="11"/>
  <c r="P676" i="11" s="1"/>
  <c r="AE675" i="11"/>
  <c r="D675" i="11"/>
  <c r="J675" i="11" s="1"/>
  <c r="I47" i="3"/>
  <c r="I70" i="3" l="1"/>
  <c r="L677" i="11"/>
  <c r="P677" i="11" s="1"/>
  <c r="AE676" i="11"/>
  <c r="D676" i="11"/>
  <c r="J676" i="11" s="1"/>
  <c r="I48" i="3"/>
  <c r="AE677" i="11" l="1"/>
  <c r="D677" i="11"/>
  <c r="J677" i="11" s="1"/>
  <c r="L678" i="11"/>
  <c r="P678" i="11" s="1"/>
  <c r="L679" i="11"/>
  <c r="P679" i="11" s="1"/>
  <c r="I50" i="3"/>
  <c r="AE678" i="11" l="1"/>
  <c r="D678" i="11"/>
  <c r="J678" i="11" s="1"/>
  <c r="L680" i="11"/>
  <c r="P680" i="11" s="1"/>
  <c r="AE679" i="11"/>
  <c r="D679" i="11"/>
  <c r="J679" i="11" s="1"/>
  <c r="I51" i="3"/>
  <c r="L681" i="11" l="1"/>
  <c r="P681" i="11" s="1"/>
  <c r="AE680" i="11"/>
  <c r="D680" i="11"/>
  <c r="J680" i="11" s="1"/>
  <c r="I52" i="3"/>
  <c r="L682" i="11" l="1"/>
  <c r="P682" i="11" s="1"/>
  <c r="AE681" i="11"/>
  <c r="D681" i="11"/>
  <c r="J681" i="11" s="1"/>
  <c r="I53" i="3"/>
  <c r="L683" i="11" l="1"/>
  <c r="P683" i="11" s="1"/>
  <c r="AE682" i="11"/>
  <c r="D682" i="11"/>
  <c r="J682" i="11" s="1"/>
  <c r="I54" i="3"/>
  <c r="L684" i="11" l="1"/>
  <c r="P684" i="11" s="1"/>
  <c r="AE683" i="11"/>
  <c r="D683" i="11"/>
  <c r="J683" i="11" s="1"/>
  <c r="K6" i="1"/>
  <c r="K7" i="1"/>
  <c r="K8" i="1"/>
  <c r="K10" i="1"/>
  <c r="K11" i="1"/>
  <c r="K12" i="1"/>
  <c r="E3" i="3"/>
  <c r="F3" i="2"/>
  <c r="H3" i="2"/>
  <c r="H3" i="4"/>
  <c r="L3" i="4" s="1"/>
  <c r="Q11" i="1" l="1"/>
  <c r="P11" i="1"/>
  <c r="R11" i="1"/>
  <c r="Q8" i="1"/>
  <c r="P8" i="1"/>
  <c r="I8" i="1"/>
  <c r="R8" i="1"/>
  <c r="Q6" i="1"/>
  <c r="P6" i="1"/>
  <c r="I6" i="1"/>
  <c r="R6" i="1"/>
  <c r="Q12" i="1"/>
  <c r="R12" i="1"/>
  <c r="P12" i="1"/>
  <c r="Q10" i="1"/>
  <c r="R10" i="1"/>
  <c r="Q7" i="1"/>
  <c r="R7" i="1"/>
  <c r="P7" i="1"/>
  <c r="I7" i="1"/>
  <c r="P10" i="1"/>
  <c r="L685" i="11"/>
  <c r="P685" i="11" s="1"/>
  <c r="AE684" i="11"/>
  <c r="D684" i="11"/>
  <c r="J684" i="11" s="1"/>
  <c r="I13" i="1"/>
  <c r="I11" i="1"/>
  <c r="I9" i="1"/>
  <c r="I12" i="1"/>
  <c r="I10" i="1"/>
  <c r="E4" i="3"/>
  <c r="H4" i="2"/>
  <c r="K3" i="2"/>
  <c r="F4" i="2"/>
  <c r="K2" i="4"/>
  <c r="S2" i="4" s="1"/>
  <c r="H4" i="4"/>
  <c r="L4" i="4" l="1"/>
  <c r="N4" i="4"/>
  <c r="L686" i="11"/>
  <c r="P686" i="11" s="1"/>
  <c r="AE685" i="11"/>
  <c r="D685" i="11"/>
  <c r="J685" i="11" s="1"/>
  <c r="E5" i="3"/>
  <c r="F5" i="2"/>
  <c r="H5" i="2"/>
  <c r="K4" i="2"/>
  <c r="H5" i="4"/>
  <c r="L5" i="4" l="1"/>
  <c r="N5" i="4"/>
  <c r="K4" i="4"/>
  <c r="S4" i="4" s="1"/>
  <c r="K5" i="2"/>
  <c r="L5" i="2"/>
  <c r="J5" i="2" s="1"/>
  <c r="L687" i="11"/>
  <c r="P687" i="11" s="1"/>
  <c r="AE686" i="11"/>
  <c r="D686" i="11"/>
  <c r="J686" i="11" s="1"/>
  <c r="H6" i="2"/>
  <c r="F6" i="2"/>
  <c r="H6" i="4"/>
  <c r="Q5" i="2" l="1"/>
  <c r="S5" i="2"/>
  <c r="K5" i="4"/>
  <c r="S5" i="4" s="1"/>
  <c r="K6" i="2"/>
  <c r="L6" i="2"/>
  <c r="J6" i="2" s="1"/>
  <c r="L6" i="4"/>
  <c r="N6" i="4"/>
  <c r="L688" i="11"/>
  <c r="P688" i="11" s="1"/>
  <c r="AE687" i="11"/>
  <c r="D687" i="11"/>
  <c r="J687" i="11" s="1"/>
  <c r="E7" i="3"/>
  <c r="F7" i="2"/>
  <c r="H7" i="2"/>
  <c r="H7" i="4"/>
  <c r="Q6" i="2" l="1"/>
  <c r="S6" i="2"/>
  <c r="K7" i="2"/>
  <c r="L7" i="2"/>
  <c r="J7" i="2" s="1"/>
  <c r="L7" i="4"/>
  <c r="N7" i="4"/>
  <c r="K6" i="4"/>
  <c r="S6" i="4" s="1"/>
  <c r="L689" i="11"/>
  <c r="P689" i="11" s="1"/>
  <c r="AE688" i="11"/>
  <c r="D688" i="11"/>
  <c r="J688" i="11" s="1"/>
  <c r="E8" i="3"/>
  <c r="H8" i="2"/>
  <c r="F8" i="2"/>
  <c r="H8" i="4"/>
  <c r="Q7" i="2" l="1"/>
  <c r="S7" i="2"/>
  <c r="K8" i="2"/>
  <c r="L8" i="2"/>
  <c r="J8" i="2" s="1"/>
  <c r="L8" i="4"/>
  <c r="N8" i="4"/>
  <c r="K7" i="4"/>
  <c r="S7" i="4" s="1"/>
  <c r="L690" i="11"/>
  <c r="P690" i="11" s="1"/>
  <c r="AE689" i="11"/>
  <c r="D689" i="11"/>
  <c r="J689" i="11" s="1"/>
  <c r="E9" i="3"/>
  <c r="F9" i="2"/>
  <c r="H9" i="2"/>
  <c r="H9" i="4"/>
  <c r="Q8" i="2" l="1"/>
  <c r="S8" i="2"/>
  <c r="K9" i="2"/>
  <c r="L9" i="2"/>
  <c r="J9" i="2" s="1"/>
  <c r="L9" i="4"/>
  <c r="N9" i="4"/>
  <c r="K8" i="4"/>
  <c r="S8" i="4" s="1"/>
  <c r="L691" i="11"/>
  <c r="P691" i="11" s="1"/>
  <c r="AE690" i="11"/>
  <c r="D690" i="11"/>
  <c r="J690" i="11" s="1"/>
  <c r="H10" i="2"/>
  <c r="F10" i="2"/>
  <c r="H10" i="4"/>
  <c r="Q9" i="2" l="1"/>
  <c r="S9" i="2"/>
  <c r="K10" i="2"/>
  <c r="L10" i="2"/>
  <c r="J10" i="2" s="1"/>
  <c r="K9" i="4"/>
  <c r="S9" i="4" s="1"/>
  <c r="L10" i="4"/>
  <c r="N10" i="4"/>
  <c r="L692" i="11"/>
  <c r="P692" i="11" s="1"/>
  <c r="AE691" i="11"/>
  <c r="D691" i="11"/>
  <c r="J691" i="11" s="1"/>
  <c r="F11" i="2"/>
  <c r="H11" i="2"/>
  <c r="H11" i="4"/>
  <c r="Q10" i="2" l="1"/>
  <c r="S10" i="2"/>
  <c r="K11" i="2"/>
  <c r="L11" i="2"/>
  <c r="J11" i="2" s="1"/>
  <c r="K10" i="4"/>
  <c r="S10" i="4" s="1"/>
  <c r="L11" i="4"/>
  <c r="N11" i="4"/>
  <c r="L693" i="11"/>
  <c r="P693" i="11" s="1"/>
  <c r="AE692" i="11"/>
  <c r="D692" i="11"/>
  <c r="J692" i="11" s="1"/>
  <c r="H12" i="2"/>
  <c r="F12" i="2"/>
  <c r="H12" i="4"/>
  <c r="Q11" i="2" l="1"/>
  <c r="S11" i="2"/>
  <c r="K12" i="2"/>
  <c r="L12" i="2"/>
  <c r="J12" i="2" s="1"/>
  <c r="L12" i="4"/>
  <c r="N12" i="4"/>
  <c r="K11" i="4"/>
  <c r="S11" i="4" s="1"/>
  <c r="L694" i="11"/>
  <c r="P694" i="11" s="1"/>
  <c r="AE693" i="11"/>
  <c r="D693" i="11"/>
  <c r="J693" i="11" s="1"/>
  <c r="L695" i="11"/>
  <c r="P695" i="11" s="1"/>
  <c r="F13" i="2"/>
  <c r="H13" i="2"/>
  <c r="H13" i="4"/>
  <c r="Q12" i="2" l="1"/>
  <c r="S12" i="2"/>
  <c r="K13" i="2"/>
  <c r="L13" i="2"/>
  <c r="J13" i="2" s="1"/>
  <c r="L13" i="4"/>
  <c r="N13" i="4"/>
  <c r="K12" i="4"/>
  <c r="S12" i="4" s="1"/>
  <c r="AE694" i="11"/>
  <c r="D694" i="11"/>
  <c r="J694" i="11" s="1"/>
  <c r="L696" i="11"/>
  <c r="P696" i="11" s="1"/>
  <c r="AE695" i="11"/>
  <c r="D695" i="11"/>
  <c r="J695" i="11" s="1"/>
  <c r="H14" i="2"/>
  <c r="F14" i="2"/>
  <c r="H14" i="4"/>
  <c r="Q13" i="2" l="1"/>
  <c r="S13" i="2"/>
  <c r="K14" i="2"/>
  <c r="L14" i="2"/>
  <c r="J14" i="2" s="1"/>
  <c r="L14" i="4"/>
  <c r="N14" i="4"/>
  <c r="K13" i="4"/>
  <c r="S13" i="4" s="1"/>
  <c r="L697" i="11"/>
  <c r="P697" i="11" s="1"/>
  <c r="AE696" i="11"/>
  <c r="D696" i="11"/>
  <c r="J696" i="11" s="1"/>
  <c r="F15" i="2"/>
  <c r="H15" i="2"/>
  <c r="H15" i="4"/>
  <c r="Q14" i="2" l="1"/>
  <c r="S14" i="2"/>
  <c r="K15" i="2"/>
  <c r="L15" i="2"/>
  <c r="J15" i="2" s="1"/>
  <c r="L15" i="4"/>
  <c r="N15" i="4"/>
  <c r="K14" i="4"/>
  <c r="S14" i="4" s="1"/>
  <c r="L698" i="11"/>
  <c r="P698" i="11" s="1"/>
  <c r="AE697" i="11"/>
  <c r="D697" i="11"/>
  <c r="J697" i="11" s="1"/>
  <c r="H16" i="2"/>
  <c r="F16" i="2"/>
  <c r="H16" i="4"/>
  <c r="Q15" i="2" l="1"/>
  <c r="S15" i="2"/>
  <c r="K16" i="2"/>
  <c r="L16" i="2"/>
  <c r="J16" i="2" s="1"/>
  <c r="L16" i="4"/>
  <c r="N16" i="4"/>
  <c r="K15" i="4"/>
  <c r="S15" i="4" s="1"/>
  <c r="L699" i="11"/>
  <c r="P699" i="11" s="1"/>
  <c r="AE698" i="11"/>
  <c r="D698" i="11"/>
  <c r="J698" i="11" s="1"/>
  <c r="F17" i="2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H17" i="2"/>
  <c r="H17" i="4"/>
  <c r="H18" i="4" s="1"/>
  <c r="Q16" i="2" l="1"/>
  <c r="S16" i="2"/>
  <c r="H18" i="2"/>
  <c r="K17" i="2"/>
  <c r="L17" i="2"/>
  <c r="J17" i="2" s="1"/>
  <c r="H19" i="4"/>
  <c r="L18" i="4"/>
  <c r="N18" i="4"/>
  <c r="L17" i="4"/>
  <c r="N17" i="4"/>
  <c r="K16" i="4"/>
  <c r="S16" i="4" s="1"/>
  <c r="L700" i="11"/>
  <c r="P700" i="11" s="1"/>
  <c r="AE699" i="11"/>
  <c r="D699" i="11"/>
  <c r="J699" i="11" s="1"/>
  <c r="Q17" i="2" l="1"/>
  <c r="S17" i="2"/>
  <c r="H19" i="2"/>
  <c r="K18" i="2"/>
  <c r="L18" i="2"/>
  <c r="J18" i="2" s="1"/>
  <c r="K18" i="4"/>
  <c r="S18" i="4" s="1"/>
  <c r="L19" i="4"/>
  <c r="N19" i="4"/>
  <c r="H20" i="4"/>
  <c r="K17" i="4"/>
  <c r="S17" i="4" s="1"/>
  <c r="L701" i="11"/>
  <c r="P701" i="11" s="1"/>
  <c r="AE700" i="11"/>
  <c r="D700" i="11"/>
  <c r="J700" i="11" s="1"/>
  <c r="Q18" i="2" l="1"/>
  <c r="S18" i="2"/>
  <c r="H20" i="2"/>
  <c r="K19" i="2"/>
  <c r="L19" i="2"/>
  <c r="J19" i="2" s="1"/>
  <c r="L20" i="4"/>
  <c r="N20" i="4"/>
  <c r="H21" i="4"/>
  <c r="K19" i="4"/>
  <c r="S19" i="4" s="1"/>
  <c r="L702" i="11"/>
  <c r="P702" i="11" s="1"/>
  <c r="AE701" i="11"/>
  <c r="D701" i="11"/>
  <c r="J701" i="11" s="1"/>
  <c r="Q19" i="2" l="1"/>
  <c r="S19" i="2"/>
  <c r="H21" i="2"/>
  <c r="K20" i="2"/>
  <c r="L20" i="2"/>
  <c r="J20" i="2" s="1"/>
  <c r="L21" i="4"/>
  <c r="N21" i="4"/>
  <c r="H22" i="4"/>
  <c r="K20" i="4"/>
  <c r="S20" i="4" s="1"/>
  <c r="L703" i="11"/>
  <c r="P703" i="11" s="1"/>
  <c r="AE702" i="11"/>
  <c r="D702" i="11"/>
  <c r="J702" i="11" s="1"/>
  <c r="Q20" i="2" l="1"/>
  <c r="S20" i="2"/>
  <c r="H22" i="2"/>
  <c r="K21" i="2"/>
  <c r="L21" i="2"/>
  <c r="J21" i="2" s="1"/>
  <c r="L22" i="4"/>
  <c r="N22" i="4"/>
  <c r="H23" i="4"/>
  <c r="K21" i="4"/>
  <c r="S21" i="4" s="1"/>
  <c r="L704" i="11"/>
  <c r="P704" i="11" s="1"/>
  <c r="AE703" i="11"/>
  <c r="D703" i="11"/>
  <c r="J703" i="11" s="1"/>
  <c r="Q21" i="2" l="1"/>
  <c r="S21" i="2"/>
  <c r="H23" i="2"/>
  <c r="K22" i="2"/>
  <c r="L22" i="2"/>
  <c r="J22" i="2" s="1"/>
  <c r="L23" i="4"/>
  <c r="N23" i="4"/>
  <c r="H24" i="4"/>
  <c r="K22" i="4"/>
  <c r="S22" i="4" s="1"/>
  <c r="L705" i="11"/>
  <c r="P705" i="11" s="1"/>
  <c r="AE704" i="11"/>
  <c r="D704" i="11"/>
  <c r="J704" i="11" s="1"/>
  <c r="Q22" i="2" l="1"/>
  <c r="S22" i="2"/>
  <c r="H24" i="2"/>
  <c r="K23" i="2"/>
  <c r="L23" i="2"/>
  <c r="J23" i="2" s="1"/>
  <c r="L24" i="4"/>
  <c r="N24" i="4"/>
  <c r="H25" i="4"/>
  <c r="K23" i="4"/>
  <c r="S23" i="4" s="1"/>
  <c r="L706" i="11"/>
  <c r="P706" i="11" s="1"/>
  <c r="AE705" i="11"/>
  <c r="D705" i="11"/>
  <c r="J705" i="11" s="1"/>
  <c r="Q23" i="2" l="1"/>
  <c r="S23" i="2"/>
  <c r="H25" i="2"/>
  <c r="K24" i="2"/>
  <c r="L24" i="2"/>
  <c r="J24" i="2" s="1"/>
  <c r="N25" i="4"/>
  <c r="L25" i="4"/>
  <c r="H26" i="4"/>
  <c r="K24" i="4"/>
  <c r="S24" i="4" s="1"/>
  <c r="L707" i="11"/>
  <c r="P707" i="11" s="1"/>
  <c r="AE706" i="11"/>
  <c r="D706" i="11"/>
  <c r="J706" i="11" s="1"/>
  <c r="Q24" i="2" l="1"/>
  <c r="S24" i="2"/>
  <c r="K25" i="2"/>
  <c r="L25" i="2"/>
  <c r="J25" i="2" s="1"/>
  <c r="H26" i="2"/>
  <c r="H27" i="4"/>
  <c r="L26" i="4"/>
  <c r="N26" i="4"/>
  <c r="K25" i="4"/>
  <c r="S25" i="4" s="1"/>
  <c r="L708" i="11"/>
  <c r="P708" i="11" s="1"/>
  <c r="AE707" i="11"/>
  <c r="D707" i="11"/>
  <c r="J707" i="11" s="1"/>
  <c r="Q25" i="2" l="1"/>
  <c r="S25" i="2"/>
  <c r="H27" i="2"/>
  <c r="K26" i="2"/>
  <c r="L26" i="2"/>
  <c r="J26" i="2" s="1"/>
  <c r="K26" i="4"/>
  <c r="S26" i="4" s="1"/>
  <c r="L27" i="4"/>
  <c r="H28" i="4"/>
  <c r="N27" i="4"/>
  <c r="L709" i="11"/>
  <c r="P709" i="11" s="1"/>
  <c r="AE708" i="11"/>
  <c r="D708" i="11"/>
  <c r="J708" i="11" s="1"/>
  <c r="Q26" i="2" l="1"/>
  <c r="S26" i="2"/>
  <c r="H28" i="2"/>
  <c r="K27" i="2"/>
  <c r="L27" i="2"/>
  <c r="J27" i="2" s="1"/>
  <c r="K27" i="4"/>
  <c r="S27" i="4" s="1"/>
  <c r="L28" i="4"/>
  <c r="N28" i="4"/>
  <c r="H29" i="4"/>
  <c r="AE709" i="11"/>
  <c r="D709" i="11"/>
  <c r="J709" i="11" s="1"/>
  <c r="L710" i="11"/>
  <c r="P710" i="11" s="1"/>
  <c r="L711" i="11"/>
  <c r="P711" i="11" s="1"/>
  <c r="Q27" i="2" l="1"/>
  <c r="S27" i="2"/>
  <c r="H29" i="2"/>
  <c r="K28" i="2"/>
  <c r="L28" i="2"/>
  <c r="J28" i="2" s="1"/>
  <c r="L29" i="4"/>
  <c r="H30" i="4"/>
  <c r="N29" i="4"/>
  <c r="K28" i="4"/>
  <c r="S28" i="4" s="1"/>
  <c r="AE710" i="11"/>
  <c r="D710" i="11"/>
  <c r="J710" i="11" s="1"/>
  <c r="L712" i="11"/>
  <c r="P712" i="11" s="1"/>
  <c r="AE711" i="11"/>
  <c r="D711" i="11"/>
  <c r="J711" i="11" s="1"/>
  <c r="Q28" i="2" l="1"/>
  <c r="S28" i="2"/>
  <c r="H30" i="2"/>
  <c r="K29" i="2"/>
  <c r="L29" i="2"/>
  <c r="J29" i="2" s="1"/>
  <c r="K29" i="4"/>
  <c r="S29" i="4" s="1"/>
  <c r="L30" i="4"/>
  <c r="N30" i="4"/>
  <c r="H31" i="4"/>
  <c r="L713" i="11"/>
  <c r="P713" i="11" s="1"/>
  <c r="AE712" i="11"/>
  <c r="D712" i="11"/>
  <c r="J712" i="11" s="1"/>
  <c r="Q29" i="2" l="1"/>
  <c r="S29" i="2"/>
  <c r="H31" i="2"/>
  <c r="K30" i="2"/>
  <c r="L30" i="2"/>
  <c r="J30" i="2" s="1"/>
  <c r="L31" i="4"/>
  <c r="H32" i="4"/>
  <c r="N31" i="4"/>
  <c r="K30" i="4"/>
  <c r="S30" i="4" s="1"/>
  <c r="L714" i="11"/>
  <c r="P714" i="11" s="1"/>
  <c r="AE713" i="11"/>
  <c r="D713" i="11"/>
  <c r="J713" i="11" s="1"/>
  <c r="Q30" i="2" l="1"/>
  <c r="S30" i="2"/>
  <c r="H32" i="2"/>
  <c r="K31" i="2"/>
  <c r="L31" i="2"/>
  <c r="J31" i="2" s="1"/>
  <c r="K31" i="4"/>
  <c r="S31" i="4" s="1"/>
  <c r="L32" i="4"/>
  <c r="N32" i="4"/>
  <c r="H33" i="4"/>
  <c r="L715" i="11"/>
  <c r="P715" i="11" s="1"/>
  <c r="AE714" i="11"/>
  <c r="D714" i="11"/>
  <c r="J714" i="11" s="1"/>
  <c r="Q31" i="2" l="1"/>
  <c r="S31" i="2"/>
  <c r="H33" i="2"/>
  <c r="K32" i="2"/>
  <c r="L32" i="2"/>
  <c r="J32" i="2" s="1"/>
  <c r="N33" i="4"/>
  <c r="H34" i="4"/>
  <c r="L33" i="4"/>
  <c r="K32" i="4"/>
  <c r="S32" i="4" s="1"/>
  <c r="L716" i="11"/>
  <c r="P716" i="11" s="1"/>
  <c r="AE715" i="11"/>
  <c r="D715" i="11"/>
  <c r="J715" i="11" s="1"/>
  <c r="Q32" i="2" l="1"/>
  <c r="S32" i="2"/>
  <c r="H34" i="2"/>
  <c r="K33" i="2"/>
  <c r="L33" i="2"/>
  <c r="J33" i="2" s="1"/>
  <c r="K33" i="4"/>
  <c r="S33" i="4" s="1"/>
  <c r="H35" i="4"/>
  <c r="L34" i="4"/>
  <c r="L717" i="11"/>
  <c r="P717" i="11" s="1"/>
  <c r="AE716" i="11"/>
  <c r="D716" i="11"/>
  <c r="J716" i="11" s="1"/>
  <c r="Q33" i="2" l="1"/>
  <c r="S33" i="2"/>
  <c r="K34" i="2"/>
  <c r="H35" i="2"/>
  <c r="H36" i="4"/>
  <c r="L35" i="4"/>
  <c r="L718" i="11"/>
  <c r="P718" i="11" s="1"/>
  <c r="AE717" i="11"/>
  <c r="D717" i="11"/>
  <c r="J717" i="11" s="1"/>
  <c r="F51" i="2"/>
  <c r="G50" i="2"/>
  <c r="H36" i="2" l="1"/>
  <c r="K35" i="2"/>
  <c r="H37" i="4"/>
  <c r="L36" i="4"/>
  <c r="L719" i="11"/>
  <c r="P719" i="11" s="1"/>
  <c r="AE718" i="11"/>
  <c r="D718" i="11"/>
  <c r="J718" i="11" s="1"/>
  <c r="F52" i="2"/>
  <c r="G51" i="2"/>
  <c r="H37" i="2" l="1"/>
  <c r="L37" i="2" s="1"/>
  <c r="J37" i="2" s="1"/>
  <c r="K36" i="2"/>
  <c r="H38" i="4"/>
  <c r="L37" i="4"/>
  <c r="L720" i="11"/>
  <c r="P720" i="11" s="1"/>
  <c r="AE719" i="11"/>
  <c r="D719" i="11"/>
  <c r="J719" i="11" s="1"/>
  <c r="F53" i="2"/>
  <c r="G52" i="2"/>
  <c r="Q37" i="2" l="1"/>
  <c r="S37" i="2"/>
  <c r="H38" i="2"/>
  <c r="K37" i="2"/>
  <c r="H39" i="4"/>
  <c r="L38" i="4"/>
  <c r="L721" i="11"/>
  <c r="P721" i="11" s="1"/>
  <c r="AE720" i="11"/>
  <c r="D720" i="11"/>
  <c r="J720" i="11" s="1"/>
  <c r="F54" i="2"/>
  <c r="G53" i="2"/>
  <c r="H39" i="2" l="1"/>
  <c r="L39" i="2" s="1"/>
  <c r="K38" i="2"/>
  <c r="H40" i="4"/>
  <c r="L39" i="4"/>
  <c r="L722" i="11"/>
  <c r="P722" i="11" s="1"/>
  <c r="AE721" i="11"/>
  <c r="D721" i="11"/>
  <c r="J721" i="11" s="1"/>
  <c r="F55" i="2"/>
  <c r="G54" i="2"/>
  <c r="H40" i="2" l="1"/>
  <c r="L40" i="2" s="1"/>
  <c r="K39" i="2"/>
  <c r="J39" i="2"/>
  <c r="H41" i="4"/>
  <c r="L40" i="4"/>
  <c r="L723" i="11"/>
  <c r="P723" i="11" s="1"/>
  <c r="AE722" i="11"/>
  <c r="D722" i="11"/>
  <c r="J722" i="11" s="1"/>
  <c r="F56" i="2"/>
  <c r="G55" i="2"/>
  <c r="Q39" i="2" l="1"/>
  <c r="S39" i="2"/>
  <c r="H41" i="2"/>
  <c r="L41" i="2" s="1"/>
  <c r="K40" i="2"/>
  <c r="J40" i="2"/>
  <c r="H42" i="4"/>
  <c r="L41" i="4"/>
  <c r="L724" i="11"/>
  <c r="P724" i="11" s="1"/>
  <c r="AE723" i="11"/>
  <c r="D723" i="11"/>
  <c r="J723" i="11" s="1"/>
  <c r="F57" i="2"/>
  <c r="G56" i="2"/>
  <c r="Q40" i="2" l="1"/>
  <c r="S40" i="2"/>
  <c r="K41" i="2"/>
  <c r="J41" i="2"/>
  <c r="H42" i="2"/>
  <c r="H43" i="4"/>
  <c r="K43" i="4" s="1"/>
  <c r="S43" i="4" s="1"/>
  <c r="L42" i="4"/>
  <c r="L725" i="11"/>
  <c r="P725" i="11" s="1"/>
  <c r="AE724" i="11"/>
  <c r="D724" i="11"/>
  <c r="J724" i="11" s="1"/>
  <c r="G57" i="2"/>
  <c r="Q41" i="2" l="1"/>
  <c r="S41" i="2"/>
  <c r="K42" i="2"/>
  <c r="H43" i="2"/>
  <c r="H44" i="4"/>
  <c r="L43" i="4"/>
  <c r="AE725" i="11"/>
  <c r="D725" i="11"/>
  <c r="J725" i="11" s="1"/>
  <c r="L727" i="11"/>
  <c r="P727" i="11" s="1"/>
  <c r="L726" i="11"/>
  <c r="P726" i="11" s="1"/>
  <c r="G58" i="2"/>
  <c r="L44" i="4" l="1"/>
  <c r="K44" i="4"/>
  <c r="S44" i="4" s="1"/>
  <c r="K43" i="2"/>
  <c r="H44" i="2"/>
  <c r="H45" i="4"/>
  <c r="L728" i="11"/>
  <c r="P728" i="11" s="1"/>
  <c r="AE727" i="11"/>
  <c r="D727" i="11"/>
  <c r="J727" i="11" s="1"/>
  <c r="AE726" i="11"/>
  <c r="D726" i="11"/>
  <c r="J726" i="11" s="1"/>
  <c r="G59" i="2"/>
  <c r="L45" i="4" l="1"/>
  <c r="K45" i="4"/>
  <c r="S45" i="4" s="1"/>
  <c r="K44" i="2"/>
  <c r="H45" i="2"/>
  <c r="L45" i="2" s="1"/>
  <c r="J45" i="2" s="1"/>
  <c r="H46" i="4"/>
  <c r="L729" i="11"/>
  <c r="P729" i="11" s="1"/>
  <c r="AE728" i="11"/>
  <c r="D728" i="11"/>
  <c r="J728" i="11" s="1"/>
  <c r="G60" i="2"/>
  <c r="S45" i="2" l="1"/>
  <c r="Q45" i="2"/>
  <c r="L46" i="4"/>
  <c r="K46" i="4"/>
  <c r="S46" i="4" s="1"/>
  <c r="K45" i="2"/>
  <c r="H46" i="2"/>
  <c r="L46" i="2" s="1"/>
  <c r="H47" i="4"/>
  <c r="L730" i="11"/>
  <c r="P730" i="11" s="1"/>
  <c r="AE729" i="11"/>
  <c r="D729" i="11"/>
  <c r="J729" i="11" s="1"/>
  <c r="G61" i="2"/>
  <c r="L47" i="4" l="1"/>
  <c r="K47" i="4"/>
  <c r="S47" i="4" s="1"/>
  <c r="J46" i="2"/>
  <c r="K46" i="2"/>
  <c r="H47" i="2"/>
  <c r="L47" i="2" s="1"/>
  <c r="H48" i="4"/>
  <c r="L731" i="11"/>
  <c r="P731" i="11" s="1"/>
  <c r="AE730" i="11"/>
  <c r="D730" i="11"/>
  <c r="J730" i="11" s="1"/>
  <c r="G62" i="2"/>
  <c r="Q46" i="2" l="1"/>
  <c r="S46" i="2"/>
  <c r="L48" i="4"/>
  <c r="N48" i="4"/>
  <c r="K48" i="4" s="1"/>
  <c r="S48" i="4" s="1"/>
  <c r="J47" i="2"/>
  <c r="K47" i="2"/>
  <c r="H48" i="2"/>
  <c r="L48" i="2" s="1"/>
  <c r="H49" i="4"/>
  <c r="L732" i="11"/>
  <c r="P732" i="11" s="1"/>
  <c r="AE731" i="11"/>
  <c r="D731" i="11"/>
  <c r="J731" i="11" s="1"/>
  <c r="G63" i="2"/>
  <c r="Q47" i="2" l="1"/>
  <c r="S47" i="2"/>
  <c r="L49" i="4"/>
  <c r="N49" i="4"/>
  <c r="K49" i="4" s="1"/>
  <c r="S49" i="4" s="1"/>
  <c r="J48" i="2"/>
  <c r="K48" i="2"/>
  <c r="H49" i="2"/>
  <c r="L49" i="2" s="1"/>
  <c r="H50" i="4"/>
  <c r="L50" i="4" s="1"/>
  <c r="L733" i="11"/>
  <c r="P733" i="11" s="1"/>
  <c r="AE732" i="11"/>
  <c r="D732" i="11"/>
  <c r="J732" i="11" s="1"/>
  <c r="G64" i="2"/>
  <c r="Q48" i="2" l="1"/>
  <c r="S48" i="2"/>
  <c r="J49" i="2"/>
  <c r="K49" i="2"/>
  <c r="H50" i="2"/>
  <c r="H51" i="4"/>
  <c r="L51" i="4" s="1"/>
  <c r="L734" i="11"/>
  <c r="P734" i="11" s="1"/>
  <c r="AE733" i="11"/>
  <c r="D733" i="11"/>
  <c r="J733" i="11" s="1"/>
  <c r="G65" i="2"/>
  <c r="Q49" i="2" l="1"/>
  <c r="S49" i="2"/>
  <c r="K50" i="2"/>
  <c r="H51" i="2"/>
  <c r="H52" i="4"/>
  <c r="L52" i="4" s="1"/>
  <c r="L735" i="11"/>
  <c r="P735" i="11" s="1"/>
  <c r="AE734" i="11"/>
  <c r="D734" i="11"/>
  <c r="J734" i="11" s="1"/>
  <c r="G66" i="2"/>
  <c r="K51" i="2" l="1"/>
  <c r="H52" i="2"/>
  <c r="H53" i="4"/>
  <c r="L53" i="4" s="1"/>
  <c r="L736" i="11"/>
  <c r="P736" i="11" s="1"/>
  <c r="AE735" i="11"/>
  <c r="D735" i="11"/>
  <c r="J735" i="11" s="1"/>
  <c r="G67" i="2"/>
  <c r="K52" i="2" l="1"/>
  <c r="H53" i="2"/>
  <c r="H54" i="4"/>
  <c r="L54" i="4" s="1"/>
  <c r="L737" i="11"/>
  <c r="P737" i="11" s="1"/>
  <c r="AE736" i="11"/>
  <c r="D736" i="11"/>
  <c r="J736" i="11" s="1"/>
  <c r="G68" i="2"/>
  <c r="K53" i="2" l="1"/>
  <c r="H54" i="2"/>
  <c r="H55" i="4"/>
  <c r="L55" i="4" s="1"/>
  <c r="L738" i="11"/>
  <c r="P738" i="11" s="1"/>
  <c r="AE737" i="11"/>
  <c r="D737" i="11"/>
  <c r="J737" i="11" s="1"/>
  <c r="G69" i="2"/>
  <c r="K54" i="2" l="1"/>
  <c r="H55" i="2"/>
  <c r="H56" i="4"/>
  <c r="L56" i="4" s="1"/>
  <c r="L739" i="11"/>
  <c r="P739" i="11" s="1"/>
  <c r="AE738" i="11"/>
  <c r="D738" i="11"/>
  <c r="J738" i="11" s="1"/>
  <c r="G70" i="2"/>
  <c r="K55" i="2" l="1"/>
  <c r="H56" i="2"/>
  <c r="L56" i="2" s="1"/>
  <c r="J56" i="2" s="1"/>
  <c r="H57" i="4"/>
  <c r="L57" i="4" s="1"/>
  <c r="L740" i="11"/>
  <c r="P740" i="11" s="1"/>
  <c r="AE739" i="11"/>
  <c r="D739" i="11"/>
  <c r="J739" i="11" s="1"/>
  <c r="G71" i="2"/>
  <c r="Q56" i="2" l="1"/>
  <c r="S56" i="2"/>
  <c r="K56" i="2"/>
  <c r="H57" i="2"/>
  <c r="L57" i="2" s="1"/>
  <c r="J57" i="2" s="1"/>
  <c r="K56" i="4"/>
  <c r="S56" i="4" s="1"/>
  <c r="H58" i="4"/>
  <c r="L58" i="4" s="1"/>
  <c r="L741" i="11"/>
  <c r="P741" i="11" s="1"/>
  <c r="AE740" i="11"/>
  <c r="D740" i="11"/>
  <c r="J740" i="11" s="1"/>
  <c r="G72" i="2"/>
  <c r="Q57" i="2" l="1"/>
  <c r="S57" i="2"/>
  <c r="K57" i="2"/>
  <c r="H58" i="2"/>
  <c r="K57" i="4"/>
  <c r="S57" i="4" s="1"/>
  <c r="H59" i="4"/>
  <c r="L59" i="4" s="1"/>
  <c r="AE741" i="11"/>
  <c r="D741" i="11"/>
  <c r="J741" i="11" s="1"/>
  <c r="L743" i="11"/>
  <c r="P743" i="11" s="1"/>
  <c r="L742" i="11"/>
  <c r="P742" i="11" s="1"/>
  <c r="G73" i="2"/>
  <c r="K58" i="2" l="1"/>
  <c r="H59" i="2"/>
  <c r="H60" i="4"/>
  <c r="L60" i="4" s="1"/>
  <c r="AE742" i="11"/>
  <c r="D742" i="11"/>
  <c r="J742" i="11" s="1"/>
  <c r="L744" i="11"/>
  <c r="P744" i="11" s="1"/>
  <c r="AE743" i="11"/>
  <c r="D743" i="11"/>
  <c r="J743" i="11" s="1"/>
  <c r="G74" i="2"/>
  <c r="K59" i="2" l="1"/>
  <c r="H60" i="2"/>
  <c r="L60" i="2" s="1"/>
  <c r="J60" i="2" s="1"/>
  <c r="H61" i="4"/>
  <c r="L745" i="11"/>
  <c r="P745" i="11" s="1"/>
  <c r="AE744" i="11"/>
  <c r="D744" i="11"/>
  <c r="J744" i="11" s="1"/>
  <c r="G75" i="2"/>
  <c r="S60" i="2" l="1"/>
  <c r="Q60" i="2"/>
  <c r="L61" i="4"/>
  <c r="K61" i="4"/>
  <c r="S61" i="4" s="1"/>
  <c r="K60" i="2"/>
  <c r="H61" i="2"/>
  <c r="L61" i="2" s="1"/>
  <c r="J61" i="2" s="1"/>
  <c r="H62" i="4"/>
  <c r="L746" i="11"/>
  <c r="P746" i="11" s="1"/>
  <c r="AE745" i="11"/>
  <c r="D745" i="11"/>
  <c r="J745" i="11" s="1"/>
  <c r="G76" i="2"/>
  <c r="S61" i="2" l="1"/>
  <c r="Q61" i="2"/>
  <c r="L62" i="4"/>
  <c r="N62" i="4"/>
  <c r="K62" i="4" s="1"/>
  <c r="S62" i="4" s="1"/>
  <c r="K61" i="2"/>
  <c r="H62" i="2"/>
  <c r="L62" i="2" s="1"/>
  <c r="J62" i="2" s="1"/>
  <c r="H63" i="4"/>
  <c r="L747" i="11"/>
  <c r="P747" i="11" s="1"/>
  <c r="AE746" i="11"/>
  <c r="D746" i="11"/>
  <c r="J746" i="11" s="1"/>
  <c r="G77" i="2"/>
  <c r="S62" i="2" l="1"/>
  <c r="Q62" i="2"/>
  <c r="L63" i="4"/>
  <c r="N63" i="4"/>
  <c r="K63" i="4" s="1"/>
  <c r="S63" i="4" s="1"/>
  <c r="K62" i="2"/>
  <c r="H63" i="2"/>
  <c r="L63" i="2" s="1"/>
  <c r="H64" i="4"/>
  <c r="L748" i="11"/>
  <c r="P748" i="11" s="1"/>
  <c r="AE747" i="11"/>
  <c r="D747" i="11"/>
  <c r="J747" i="11" s="1"/>
  <c r="G78" i="2"/>
  <c r="L64" i="4" l="1"/>
  <c r="N64" i="4"/>
  <c r="K64" i="4" s="1"/>
  <c r="S64" i="4" s="1"/>
  <c r="J63" i="2"/>
  <c r="K63" i="2"/>
  <c r="H64" i="2"/>
  <c r="L64" i="2" s="1"/>
  <c r="H65" i="4"/>
  <c r="L749" i="11"/>
  <c r="P749" i="11" s="1"/>
  <c r="AE748" i="11"/>
  <c r="D748" i="11"/>
  <c r="J748" i="11" s="1"/>
  <c r="G79" i="2"/>
  <c r="Q63" i="2" l="1"/>
  <c r="S63" i="2"/>
  <c r="L65" i="4"/>
  <c r="N65" i="4"/>
  <c r="K65" i="4" s="1"/>
  <c r="S65" i="4" s="1"/>
  <c r="J64" i="2"/>
  <c r="K64" i="2"/>
  <c r="H65" i="2"/>
  <c r="L65" i="2" s="1"/>
  <c r="H66" i="4"/>
  <c r="L66" i="4" s="1"/>
  <c r="L750" i="11"/>
  <c r="P750" i="11" s="1"/>
  <c r="AE749" i="11"/>
  <c r="D749" i="11"/>
  <c r="J749" i="11" s="1"/>
  <c r="G80" i="2"/>
  <c r="Q64" i="2" l="1"/>
  <c r="S64" i="2"/>
  <c r="J65" i="2"/>
  <c r="K65" i="2"/>
  <c r="H66" i="2"/>
  <c r="H67" i="4"/>
  <c r="L67" i="4" s="1"/>
  <c r="L751" i="11"/>
  <c r="P751" i="11" s="1"/>
  <c r="AE750" i="11"/>
  <c r="D750" i="11"/>
  <c r="J750" i="11" s="1"/>
  <c r="G81" i="2"/>
  <c r="Q65" i="2" l="1"/>
  <c r="S65" i="2"/>
  <c r="K66" i="2"/>
  <c r="H67" i="2"/>
  <c r="K66" i="4"/>
  <c r="S66" i="4" s="1"/>
  <c r="H68" i="4"/>
  <c r="L68" i="4" s="1"/>
  <c r="L752" i="11"/>
  <c r="P752" i="11" s="1"/>
  <c r="AE751" i="11"/>
  <c r="D751" i="11"/>
  <c r="J751" i="11" s="1"/>
  <c r="G82" i="2"/>
  <c r="K67" i="2" l="1"/>
  <c r="H68" i="2"/>
  <c r="K67" i="4"/>
  <c r="S67" i="4" s="1"/>
  <c r="H69" i="4"/>
  <c r="L69" i="4" s="1"/>
  <c r="L753" i="11"/>
  <c r="P753" i="11" s="1"/>
  <c r="AE752" i="11"/>
  <c r="D752" i="11"/>
  <c r="J752" i="11" s="1"/>
  <c r="G83" i="2"/>
  <c r="K68" i="2" l="1"/>
  <c r="H69" i="2"/>
  <c r="K68" i="4"/>
  <c r="S68" i="4" s="1"/>
  <c r="H70" i="4"/>
  <c r="L70" i="4" s="1"/>
  <c r="L754" i="11"/>
  <c r="P754" i="11" s="1"/>
  <c r="AE753" i="11"/>
  <c r="D753" i="11"/>
  <c r="J753" i="11" s="1"/>
  <c r="G84" i="2"/>
  <c r="K69" i="2" l="1"/>
  <c r="H70" i="2"/>
  <c r="K69" i="4"/>
  <c r="S69" i="4" s="1"/>
  <c r="H71" i="4"/>
  <c r="L71" i="4" s="1"/>
  <c r="L755" i="11"/>
  <c r="P755" i="11" s="1"/>
  <c r="AE754" i="11"/>
  <c r="D754" i="11"/>
  <c r="J754" i="11" s="1"/>
  <c r="G85" i="2"/>
  <c r="K70" i="2" l="1"/>
  <c r="H71" i="2"/>
  <c r="K70" i="4"/>
  <c r="S70" i="4" s="1"/>
  <c r="H72" i="4"/>
  <c r="L72" i="4" s="1"/>
  <c r="L756" i="11"/>
  <c r="P756" i="11" s="1"/>
  <c r="AE755" i="11"/>
  <c r="D755" i="11"/>
  <c r="J755" i="11" s="1"/>
  <c r="G86" i="2"/>
  <c r="J71" i="2" l="1"/>
  <c r="K71" i="2"/>
  <c r="H72" i="2"/>
  <c r="K71" i="4"/>
  <c r="S71" i="4" s="1"/>
  <c r="H73" i="4"/>
  <c r="L73" i="4" s="1"/>
  <c r="L757" i="11"/>
  <c r="P757" i="11" s="1"/>
  <c r="AE756" i="11"/>
  <c r="D756" i="11"/>
  <c r="J756" i="11" s="1"/>
  <c r="G87" i="2"/>
  <c r="Q71" i="2" l="1"/>
  <c r="S71" i="2"/>
  <c r="J72" i="2"/>
  <c r="K72" i="2"/>
  <c r="H73" i="2"/>
  <c r="K72" i="4"/>
  <c r="S72" i="4" s="1"/>
  <c r="H74" i="4"/>
  <c r="L74" i="4" s="1"/>
  <c r="L758" i="11"/>
  <c r="P758" i="11" s="1"/>
  <c r="AE757" i="11"/>
  <c r="L759" i="11"/>
  <c r="P759" i="11" s="1"/>
  <c r="D757" i="11"/>
  <c r="J757" i="11" s="1"/>
  <c r="G88" i="2"/>
  <c r="Q72" i="2" l="1"/>
  <c r="S72" i="2"/>
  <c r="J73" i="2"/>
  <c r="K73" i="2"/>
  <c r="H74" i="2"/>
  <c r="K73" i="4"/>
  <c r="S73" i="4" s="1"/>
  <c r="H75" i="4"/>
  <c r="L75" i="4" s="1"/>
  <c r="L760" i="11"/>
  <c r="P760" i="11" s="1"/>
  <c r="AE759" i="11"/>
  <c r="D759" i="11"/>
  <c r="J759" i="11" s="1"/>
  <c r="AE758" i="11"/>
  <c r="D758" i="11"/>
  <c r="J758" i="11" s="1"/>
  <c r="G89" i="2"/>
  <c r="Q73" i="2" l="1"/>
  <c r="S73" i="2"/>
  <c r="K74" i="2"/>
  <c r="H75" i="2"/>
  <c r="H76" i="4"/>
  <c r="L76" i="4" s="1"/>
  <c r="L761" i="11"/>
  <c r="P761" i="11" s="1"/>
  <c r="AE760" i="11"/>
  <c r="D760" i="11"/>
  <c r="J760" i="11" s="1"/>
  <c r="G90" i="2"/>
  <c r="J75" i="2" l="1"/>
  <c r="K75" i="2"/>
  <c r="H76" i="2"/>
  <c r="H77" i="4"/>
  <c r="L762" i="11"/>
  <c r="P762" i="11" s="1"/>
  <c r="AE761" i="11"/>
  <c r="D761" i="11"/>
  <c r="J761" i="11" s="1"/>
  <c r="G91" i="2"/>
  <c r="Q75" i="2" l="1"/>
  <c r="S75" i="2"/>
  <c r="L77" i="4"/>
  <c r="S77" i="4"/>
  <c r="K76" i="2"/>
  <c r="H77" i="2"/>
  <c r="H78" i="4"/>
  <c r="L763" i="11"/>
  <c r="P763" i="11" s="1"/>
  <c r="AE762" i="11"/>
  <c r="D762" i="11"/>
  <c r="J762" i="11" s="1"/>
  <c r="G92" i="2"/>
  <c r="L78" i="4" l="1"/>
  <c r="S78" i="4"/>
  <c r="K77" i="2"/>
  <c r="H78" i="2"/>
  <c r="H79" i="4"/>
  <c r="L764" i="11"/>
  <c r="P764" i="11" s="1"/>
  <c r="AE763" i="11"/>
  <c r="D763" i="11"/>
  <c r="J763" i="11" s="1"/>
  <c r="G93" i="2"/>
  <c r="L79" i="4" l="1"/>
  <c r="K79" i="4"/>
  <c r="S79" i="4" s="1"/>
  <c r="K78" i="2"/>
  <c r="H79" i="2"/>
  <c r="H80" i="4"/>
  <c r="L765" i="11"/>
  <c r="P765" i="11" s="1"/>
  <c r="AE764" i="11"/>
  <c r="D764" i="11"/>
  <c r="J764" i="11" s="1"/>
  <c r="G94" i="2"/>
  <c r="L80" i="4" l="1"/>
  <c r="N80" i="4"/>
  <c r="K80" i="4" s="1"/>
  <c r="S80" i="4" s="1"/>
  <c r="J79" i="2"/>
  <c r="K79" i="2"/>
  <c r="H80" i="2"/>
  <c r="H81" i="4"/>
  <c r="L766" i="11"/>
  <c r="P766" i="11" s="1"/>
  <c r="AE765" i="11"/>
  <c r="D765" i="11"/>
  <c r="J765" i="11" s="1"/>
  <c r="G95" i="2"/>
  <c r="Q79" i="2" l="1"/>
  <c r="S79" i="2"/>
  <c r="L81" i="4"/>
  <c r="N81" i="4"/>
  <c r="K81" i="4" s="1"/>
  <c r="S81" i="4" s="1"/>
  <c r="J80" i="2"/>
  <c r="K80" i="2"/>
  <c r="H81" i="2"/>
  <c r="H82" i="4"/>
  <c r="L82" i="4" s="1"/>
  <c r="L767" i="11"/>
  <c r="P767" i="11" s="1"/>
  <c r="AE766" i="11"/>
  <c r="D766" i="11"/>
  <c r="J766" i="11" s="1"/>
  <c r="G96" i="2"/>
  <c r="Q80" i="2" l="1"/>
  <c r="S80" i="2"/>
  <c r="J81" i="2"/>
  <c r="K81" i="2"/>
  <c r="H82" i="2"/>
  <c r="H83" i="4"/>
  <c r="L83" i="4" s="1"/>
  <c r="L768" i="11"/>
  <c r="P768" i="11" s="1"/>
  <c r="AE767" i="11"/>
  <c r="D767" i="11"/>
  <c r="J767" i="11" s="1"/>
  <c r="G97" i="2"/>
  <c r="Q81" i="2" l="1"/>
  <c r="S81" i="2"/>
  <c r="K82" i="2"/>
  <c r="H83" i="2"/>
  <c r="H84" i="4"/>
  <c r="L84" i="4" s="1"/>
  <c r="L769" i="11"/>
  <c r="P769" i="11" s="1"/>
  <c r="AE768" i="11"/>
  <c r="D768" i="11"/>
  <c r="J768" i="11" s="1"/>
  <c r="G98" i="2"/>
  <c r="K83" i="2" l="1"/>
  <c r="H84" i="2"/>
  <c r="H85" i="4"/>
  <c r="L85" i="4" s="1"/>
  <c r="L770" i="11"/>
  <c r="P770" i="11" s="1"/>
  <c r="AE769" i="11"/>
  <c r="D769" i="11"/>
  <c r="J769" i="11" s="1"/>
  <c r="G99" i="2"/>
  <c r="K84" i="2" l="1"/>
  <c r="H85" i="2"/>
  <c r="H86" i="4"/>
  <c r="L86" i="4" s="1"/>
  <c r="L771" i="11"/>
  <c r="P771" i="11" s="1"/>
  <c r="AE770" i="11"/>
  <c r="D770" i="11"/>
  <c r="J770" i="11" s="1"/>
  <c r="G100" i="2"/>
  <c r="K85" i="2" l="1"/>
  <c r="H86" i="2"/>
  <c r="H87" i="4"/>
  <c r="L87" i="4" s="1"/>
  <c r="L772" i="11"/>
  <c r="P772" i="11" s="1"/>
  <c r="AE771" i="11"/>
  <c r="D771" i="11"/>
  <c r="J771" i="11" s="1"/>
  <c r="G101" i="2"/>
  <c r="K86" i="2" l="1"/>
  <c r="H87" i="2"/>
  <c r="H88" i="4"/>
  <c r="L88" i="4" s="1"/>
  <c r="L773" i="11"/>
  <c r="P773" i="11" s="1"/>
  <c r="AE772" i="11"/>
  <c r="D772" i="11"/>
  <c r="J772" i="11" s="1"/>
  <c r="G102" i="2"/>
  <c r="K87" i="2" l="1"/>
  <c r="H88" i="2"/>
  <c r="H89" i="4"/>
  <c r="L89" i="4" s="1"/>
  <c r="AE773" i="11"/>
  <c r="D773" i="11"/>
  <c r="J773" i="11" s="1"/>
  <c r="L775" i="11"/>
  <c r="P775" i="11" s="1"/>
  <c r="L774" i="11"/>
  <c r="P774" i="11" s="1"/>
  <c r="G103" i="2"/>
  <c r="K88" i="2" l="1"/>
  <c r="H89" i="2"/>
  <c r="H90" i="4"/>
  <c r="L776" i="11"/>
  <c r="P776" i="11" s="1"/>
  <c r="AE775" i="11"/>
  <c r="D775" i="11"/>
  <c r="J775" i="11" s="1"/>
  <c r="AE774" i="11"/>
  <c r="D774" i="11"/>
  <c r="J774" i="11" s="1"/>
  <c r="G104" i="2"/>
  <c r="L90" i="4" l="1"/>
  <c r="S90" i="4"/>
  <c r="K89" i="2"/>
  <c r="H90" i="2"/>
  <c r="H91" i="4"/>
  <c r="L777" i="11"/>
  <c r="P777" i="11" s="1"/>
  <c r="AE776" i="11"/>
  <c r="D776" i="11"/>
  <c r="J776" i="11" s="1"/>
  <c r="G105" i="2"/>
  <c r="L91" i="4" l="1"/>
  <c r="S91" i="4"/>
  <c r="J90" i="2"/>
  <c r="K90" i="2"/>
  <c r="H91" i="2"/>
  <c r="H92" i="4"/>
  <c r="L778" i="11"/>
  <c r="P778" i="11" s="1"/>
  <c r="AE777" i="11"/>
  <c r="D777" i="11"/>
  <c r="J777" i="11" s="1"/>
  <c r="G106" i="2"/>
  <c r="Q90" i="2" l="1"/>
  <c r="S90" i="2"/>
  <c r="L92" i="4"/>
  <c r="N92" i="4"/>
  <c r="K92" i="4" s="1"/>
  <c r="S92" i="4" s="1"/>
  <c r="J91" i="2"/>
  <c r="K91" i="2"/>
  <c r="H92" i="2"/>
  <c r="H93" i="4"/>
  <c r="L779" i="11"/>
  <c r="P779" i="11" s="1"/>
  <c r="AE778" i="11"/>
  <c r="D778" i="11"/>
  <c r="J778" i="11" s="1"/>
  <c r="G107" i="2"/>
  <c r="Q91" i="2" l="1"/>
  <c r="S91" i="2"/>
  <c r="L93" i="4"/>
  <c r="N93" i="4"/>
  <c r="K93" i="4" s="1"/>
  <c r="S93" i="4" s="1"/>
  <c r="J92" i="2"/>
  <c r="K92" i="2"/>
  <c r="H93" i="2"/>
  <c r="H94" i="4"/>
  <c r="L780" i="11"/>
  <c r="P780" i="11" s="1"/>
  <c r="AE779" i="11"/>
  <c r="D779" i="11"/>
  <c r="J779" i="11" s="1"/>
  <c r="G108" i="2"/>
  <c r="Q92" i="2" l="1"/>
  <c r="S92" i="2"/>
  <c r="L94" i="4"/>
  <c r="N94" i="4"/>
  <c r="K94" i="4" s="1"/>
  <c r="S94" i="4" s="1"/>
  <c r="J93" i="2"/>
  <c r="K93" i="2"/>
  <c r="H94" i="2"/>
  <c r="H95" i="4"/>
  <c r="L781" i="11"/>
  <c r="P781" i="11" s="1"/>
  <c r="AE780" i="11"/>
  <c r="D780" i="11"/>
  <c r="J780" i="11" s="1"/>
  <c r="G109" i="2"/>
  <c r="Q93" i="2" l="1"/>
  <c r="S93" i="2"/>
  <c r="L95" i="4"/>
  <c r="N95" i="4"/>
  <c r="K95" i="4" s="1"/>
  <c r="S95" i="4" s="1"/>
  <c r="J94" i="2"/>
  <c r="K94" i="2"/>
  <c r="H95" i="2"/>
  <c r="H96" i="4"/>
  <c r="L782" i="11"/>
  <c r="P782" i="11" s="1"/>
  <c r="AE781" i="11"/>
  <c r="D781" i="11"/>
  <c r="J781" i="11" s="1"/>
  <c r="G110" i="2"/>
  <c r="Q94" i="2" l="1"/>
  <c r="S94" i="2"/>
  <c r="L96" i="4"/>
  <c r="N96" i="4"/>
  <c r="K96" i="4" s="1"/>
  <c r="S96" i="4" s="1"/>
  <c r="J95" i="2"/>
  <c r="K95" i="2"/>
  <c r="H96" i="2"/>
  <c r="L96" i="2" s="1"/>
  <c r="H97" i="4"/>
  <c r="L783" i="11"/>
  <c r="P783" i="11" s="1"/>
  <c r="AE782" i="11"/>
  <c r="D782" i="11"/>
  <c r="J782" i="11" s="1"/>
  <c r="G111" i="2"/>
  <c r="Q95" i="2" l="1"/>
  <c r="S95" i="2"/>
  <c r="L97" i="4"/>
  <c r="N97" i="4"/>
  <c r="K97" i="4" s="1"/>
  <c r="S97" i="4" s="1"/>
  <c r="J96" i="2"/>
  <c r="K96" i="2"/>
  <c r="H97" i="2"/>
  <c r="L97" i="2" s="1"/>
  <c r="H98" i="4"/>
  <c r="L98" i="4" s="1"/>
  <c r="L784" i="11"/>
  <c r="P784" i="11" s="1"/>
  <c r="AE783" i="11"/>
  <c r="D783" i="11"/>
  <c r="J783" i="11" s="1"/>
  <c r="G112" i="2"/>
  <c r="Q96" i="2" l="1"/>
  <c r="S96" i="2"/>
  <c r="J97" i="2"/>
  <c r="K97" i="2"/>
  <c r="H98" i="2"/>
  <c r="H99" i="4"/>
  <c r="L99" i="4" s="1"/>
  <c r="L785" i="11"/>
  <c r="P785" i="11" s="1"/>
  <c r="AE784" i="11"/>
  <c r="D784" i="11"/>
  <c r="J784" i="11" s="1"/>
  <c r="G113" i="2"/>
  <c r="Q97" i="2" l="1"/>
  <c r="S97" i="2"/>
  <c r="K98" i="2"/>
  <c r="H99" i="2"/>
  <c r="H100" i="4"/>
  <c r="L100" i="4" s="1"/>
  <c r="L786" i="11"/>
  <c r="P786" i="11" s="1"/>
  <c r="AE785" i="11"/>
  <c r="D785" i="11"/>
  <c r="J785" i="11" s="1"/>
  <c r="G114" i="2"/>
  <c r="K99" i="2" l="1"/>
  <c r="H100" i="2"/>
  <c r="H101" i="4"/>
  <c r="L101" i="4" s="1"/>
  <c r="L787" i="11"/>
  <c r="P787" i="11" s="1"/>
  <c r="AE786" i="11"/>
  <c r="D786" i="11"/>
  <c r="J786" i="11" s="1"/>
  <c r="G115" i="2"/>
  <c r="K100" i="2" l="1"/>
  <c r="H101" i="2"/>
  <c r="H102" i="4"/>
  <c r="L102" i="4" s="1"/>
  <c r="L788" i="11"/>
  <c r="P788" i="11" s="1"/>
  <c r="AE787" i="11"/>
  <c r="D787" i="11"/>
  <c r="J787" i="11" s="1"/>
  <c r="G116" i="2"/>
  <c r="K101" i="2" l="1"/>
  <c r="H102" i="2"/>
  <c r="L102" i="2" s="1"/>
  <c r="J102" i="2" s="1"/>
  <c r="H103" i="4"/>
  <c r="L103" i="4" s="1"/>
  <c r="L789" i="11"/>
  <c r="P789" i="11" s="1"/>
  <c r="AE788" i="11"/>
  <c r="D788" i="11"/>
  <c r="J788" i="11" s="1"/>
  <c r="G117" i="2"/>
  <c r="S102" i="2" l="1"/>
  <c r="Q102" i="2"/>
  <c r="K102" i="2"/>
  <c r="H103" i="2"/>
  <c r="L103" i="2" s="1"/>
  <c r="J103" i="2" s="1"/>
  <c r="K102" i="4"/>
  <c r="S102" i="4" s="1"/>
  <c r="H104" i="4"/>
  <c r="L104" i="4" s="1"/>
  <c r="AE789" i="11"/>
  <c r="D789" i="11"/>
  <c r="J789" i="11" s="1"/>
  <c r="L791" i="11"/>
  <c r="P791" i="11" s="1"/>
  <c r="L790" i="11"/>
  <c r="P790" i="11" s="1"/>
  <c r="G118" i="2"/>
  <c r="Q103" i="2" l="1"/>
  <c r="S103" i="2"/>
  <c r="K103" i="2"/>
  <c r="H104" i="2"/>
  <c r="L104" i="2" s="1"/>
  <c r="J104" i="2" s="1"/>
  <c r="K103" i="4"/>
  <c r="S103" i="4" s="1"/>
  <c r="H105" i="4"/>
  <c r="L105" i="4" s="1"/>
  <c r="AE790" i="11"/>
  <c r="D790" i="11"/>
  <c r="J790" i="11" s="1"/>
  <c r="L792" i="11"/>
  <c r="P792" i="11" s="1"/>
  <c r="AE791" i="11"/>
  <c r="D791" i="11"/>
  <c r="J791" i="11" s="1"/>
  <c r="G119" i="2"/>
  <c r="Q104" i="2" l="1"/>
  <c r="S104" i="2"/>
  <c r="K104" i="2"/>
  <c r="H105" i="2"/>
  <c r="L105" i="2" s="1"/>
  <c r="J105" i="2" s="1"/>
  <c r="K104" i="4"/>
  <c r="S104" i="4" s="1"/>
  <c r="H106" i="4"/>
  <c r="L106" i="4" s="1"/>
  <c r="L793" i="11"/>
  <c r="P793" i="11" s="1"/>
  <c r="AE792" i="11"/>
  <c r="D792" i="11"/>
  <c r="J792" i="11" s="1"/>
  <c r="G120" i="2"/>
  <c r="Q105" i="2" l="1"/>
  <c r="S105" i="2"/>
  <c r="K105" i="2"/>
  <c r="H106" i="2"/>
  <c r="K105" i="4"/>
  <c r="S105" i="4" s="1"/>
  <c r="H107" i="4"/>
  <c r="L107" i="4" s="1"/>
  <c r="L794" i="11"/>
  <c r="P794" i="11" s="1"/>
  <c r="AE793" i="11"/>
  <c r="D793" i="11"/>
  <c r="J793" i="11" s="1"/>
  <c r="G121" i="2"/>
  <c r="J106" i="2" l="1"/>
  <c r="K106" i="2"/>
  <c r="H107" i="2"/>
  <c r="H108" i="4"/>
  <c r="L108" i="4" s="1"/>
  <c r="L795" i="11"/>
  <c r="P795" i="11" s="1"/>
  <c r="AE794" i="11"/>
  <c r="D794" i="11"/>
  <c r="J794" i="11" s="1"/>
  <c r="G122" i="2"/>
  <c r="Q106" i="2" l="1"/>
  <c r="S106" i="2"/>
  <c r="J107" i="2"/>
  <c r="K107" i="2"/>
  <c r="H108" i="2"/>
  <c r="H109" i="4"/>
  <c r="L109" i="4" s="1"/>
  <c r="L796" i="11"/>
  <c r="P796" i="11" s="1"/>
  <c r="AE795" i="11"/>
  <c r="D795" i="11"/>
  <c r="J795" i="11" s="1"/>
  <c r="G123" i="2"/>
  <c r="Q107" i="2" l="1"/>
  <c r="S107" i="2"/>
  <c r="J108" i="2"/>
  <c r="K108" i="2"/>
  <c r="H109" i="2"/>
  <c r="H110" i="4"/>
  <c r="L110" i="4" s="1"/>
  <c r="L797" i="11"/>
  <c r="P797" i="11" s="1"/>
  <c r="AE796" i="11"/>
  <c r="D796" i="11"/>
  <c r="J796" i="11" s="1"/>
  <c r="G124" i="2"/>
  <c r="Q108" i="2" l="1"/>
  <c r="S108" i="2"/>
  <c r="J109" i="2"/>
  <c r="K109" i="2"/>
  <c r="H110" i="2"/>
  <c r="H111" i="4"/>
  <c r="L111" i="4" s="1"/>
  <c r="L798" i="11"/>
  <c r="P798" i="11" s="1"/>
  <c r="AE797" i="11"/>
  <c r="D797" i="11"/>
  <c r="J797" i="11" s="1"/>
  <c r="G130" i="2"/>
  <c r="Q109" i="2" l="1"/>
  <c r="S109" i="2"/>
  <c r="J110" i="2"/>
  <c r="K110" i="2"/>
  <c r="H111" i="2"/>
  <c r="K110" i="4"/>
  <c r="S110" i="4" s="1"/>
  <c r="H112" i="4"/>
  <c r="L112" i="4" s="1"/>
  <c r="L799" i="11"/>
  <c r="P799" i="11" s="1"/>
  <c r="AE798" i="11"/>
  <c r="D798" i="11"/>
  <c r="J798" i="11" s="1"/>
  <c r="G131" i="2"/>
  <c r="Q110" i="2" l="1"/>
  <c r="S110" i="2"/>
  <c r="J111" i="2"/>
  <c r="K111" i="2"/>
  <c r="H112" i="2"/>
  <c r="L112" i="2" s="1"/>
  <c r="H113" i="4"/>
  <c r="L113" i="4" s="1"/>
  <c r="L800" i="11"/>
  <c r="P800" i="11" s="1"/>
  <c r="AE799" i="11"/>
  <c r="D799" i="11"/>
  <c r="J799" i="11" s="1"/>
  <c r="G132" i="2"/>
  <c r="Q111" i="2" l="1"/>
  <c r="S111" i="2"/>
  <c r="J112" i="2"/>
  <c r="K112" i="2"/>
  <c r="H113" i="2"/>
  <c r="L113" i="2" s="1"/>
  <c r="H114" i="4"/>
  <c r="L114" i="4" s="1"/>
  <c r="L801" i="11"/>
  <c r="P801" i="11" s="1"/>
  <c r="AE800" i="11"/>
  <c r="D800" i="11"/>
  <c r="J800" i="11" s="1"/>
  <c r="G133" i="2"/>
  <c r="Q112" i="2" l="1"/>
  <c r="S112" i="2"/>
  <c r="J113" i="2"/>
  <c r="K113" i="2"/>
  <c r="H114" i="2"/>
  <c r="H115" i="4"/>
  <c r="L115" i="4" s="1"/>
  <c r="L802" i="11"/>
  <c r="P802" i="11" s="1"/>
  <c r="AE801" i="11"/>
  <c r="D801" i="11"/>
  <c r="J801" i="11" s="1"/>
  <c r="G134" i="2"/>
  <c r="Q113" i="2" l="1"/>
  <c r="S113" i="2"/>
  <c r="K114" i="2"/>
  <c r="H115" i="2"/>
  <c r="K114" i="4"/>
  <c r="S114" i="4" s="1"/>
  <c r="H116" i="4"/>
  <c r="L116" i="4" s="1"/>
  <c r="L803" i="11"/>
  <c r="P803" i="11" s="1"/>
  <c r="AE802" i="11"/>
  <c r="D802" i="11"/>
  <c r="J802" i="11" s="1"/>
  <c r="G142" i="2"/>
  <c r="K115" i="2" l="1"/>
  <c r="H116" i="2"/>
  <c r="K115" i="4"/>
  <c r="S115" i="4" s="1"/>
  <c r="H117" i="4"/>
  <c r="L117" i="4" s="1"/>
  <c r="L804" i="11"/>
  <c r="P804" i="11" s="1"/>
  <c r="AE803" i="11"/>
  <c r="D803" i="11"/>
  <c r="J803" i="11" s="1"/>
  <c r="G143" i="2"/>
  <c r="J116" i="2" l="1"/>
  <c r="K116" i="2"/>
  <c r="H117" i="2"/>
  <c r="K116" i="4"/>
  <c r="S116" i="4" s="1"/>
  <c r="H118" i="4"/>
  <c r="L118" i="4" s="1"/>
  <c r="L805" i="11"/>
  <c r="P805" i="11" s="1"/>
  <c r="AE804" i="11"/>
  <c r="D804" i="11"/>
  <c r="J804" i="11" s="1"/>
  <c r="G144" i="2"/>
  <c r="Q116" i="2" l="1"/>
  <c r="S116" i="2"/>
  <c r="J117" i="2"/>
  <c r="K117" i="2"/>
  <c r="H118" i="2"/>
  <c r="K117" i="4"/>
  <c r="S117" i="4" s="1"/>
  <c r="H119" i="4"/>
  <c r="L119" i="4" s="1"/>
  <c r="AE805" i="11"/>
  <c r="D805" i="11"/>
  <c r="J805" i="11" s="1"/>
  <c r="L807" i="11"/>
  <c r="P807" i="11" s="1"/>
  <c r="L806" i="11"/>
  <c r="P806" i="11" s="1"/>
  <c r="G150" i="2"/>
  <c r="Q117" i="2" l="1"/>
  <c r="S117" i="2"/>
  <c r="J118" i="2"/>
  <c r="K118" i="2"/>
  <c r="H119" i="2"/>
  <c r="K118" i="4"/>
  <c r="S118" i="4" s="1"/>
  <c r="H120" i="4"/>
  <c r="L120" i="4" s="1"/>
  <c r="AE806" i="11"/>
  <c r="D806" i="11"/>
  <c r="J806" i="11" s="1"/>
  <c r="L808" i="11"/>
  <c r="P808" i="11" s="1"/>
  <c r="AE807" i="11"/>
  <c r="D807" i="11"/>
  <c r="J807" i="11" s="1"/>
  <c r="G151" i="2"/>
  <c r="Q118" i="2" l="1"/>
  <c r="S118" i="2"/>
  <c r="J119" i="2"/>
  <c r="K119" i="2"/>
  <c r="H120" i="2"/>
  <c r="L120" i="2" s="1"/>
  <c r="K119" i="4"/>
  <c r="S119" i="4" s="1"/>
  <c r="H121" i="4"/>
  <c r="L121" i="4" s="1"/>
  <c r="L809" i="11"/>
  <c r="P809" i="11" s="1"/>
  <c r="AE808" i="11"/>
  <c r="D808" i="11"/>
  <c r="J808" i="11" s="1"/>
  <c r="G152" i="2"/>
  <c r="Q119" i="2" l="1"/>
  <c r="S119" i="2"/>
  <c r="J120" i="2"/>
  <c r="K120" i="2"/>
  <c r="H121" i="2"/>
  <c r="L121" i="2" s="1"/>
  <c r="K120" i="4"/>
  <c r="S120" i="4" s="1"/>
  <c r="H122" i="4"/>
  <c r="L122" i="4" s="1"/>
  <c r="L810" i="11"/>
  <c r="P810" i="11" s="1"/>
  <c r="AE809" i="11"/>
  <c r="D809" i="11"/>
  <c r="J809" i="11" s="1"/>
  <c r="G153" i="2"/>
  <c r="Q120" i="2" l="1"/>
  <c r="S120" i="2"/>
  <c r="J121" i="2"/>
  <c r="K121" i="2"/>
  <c r="H122" i="2"/>
  <c r="K121" i="4"/>
  <c r="S121" i="4" s="1"/>
  <c r="H123" i="4"/>
  <c r="L123" i="4" s="1"/>
  <c r="L811" i="11"/>
  <c r="P811" i="11" s="1"/>
  <c r="AE810" i="11"/>
  <c r="D810" i="11"/>
  <c r="J810" i="11" s="1"/>
  <c r="G154" i="2"/>
  <c r="Q121" i="2" l="1"/>
  <c r="S121" i="2"/>
  <c r="K122" i="2"/>
  <c r="H123" i="2"/>
  <c r="H124" i="4"/>
  <c r="L124" i="4" s="1"/>
  <c r="L812" i="11"/>
  <c r="P812" i="11" s="1"/>
  <c r="AE811" i="11"/>
  <c r="D811" i="11"/>
  <c r="J811" i="11" s="1"/>
  <c r="G162" i="2"/>
  <c r="K123" i="2" l="1"/>
  <c r="H124" i="2"/>
  <c r="H125" i="2" s="1"/>
  <c r="H125" i="4"/>
  <c r="L125" i="4" s="1"/>
  <c r="L813" i="11"/>
  <c r="AE812" i="11"/>
  <c r="D812" i="11"/>
  <c r="J812" i="11" s="1"/>
  <c r="G163" i="2"/>
  <c r="H126" i="2" l="1"/>
  <c r="K125" i="2"/>
  <c r="K124" i="2"/>
  <c r="K124" i="4"/>
  <c r="S124" i="4" s="1"/>
  <c r="H126" i="4"/>
  <c r="L126" i="4" s="1"/>
  <c r="L814" i="11"/>
  <c r="D813" i="11"/>
  <c r="G164" i="2"/>
  <c r="H127" i="2" l="1"/>
  <c r="H128" i="2" s="1"/>
  <c r="H129" i="2" s="1"/>
  <c r="K126" i="2"/>
  <c r="K130" i="2"/>
  <c r="H131" i="2"/>
  <c r="J131" i="2" s="1"/>
  <c r="K125" i="4"/>
  <c r="S125" i="4" s="1"/>
  <c r="H127" i="4"/>
  <c r="L127" i="4" s="1"/>
  <c r="L815" i="11"/>
  <c r="P815" i="11" s="1"/>
  <c r="D814" i="11"/>
  <c r="G165" i="2"/>
  <c r="Q131" i="2" l="1"/>
  <c r="S131" i="2"/>
  <c r="K131" i="2"/>
  <c r="H132" i="2"/>
  <c r="K126" i="4"/>
  <c r="S126" i="4" s="1"/>
  <c r="H128" i="4"/>
  <c r="L128" i="4" s="1"/>
  <c r="L816" i="11"/>
  <c r="P816" i="11" s="1"/>
  <c r="AE815" i="11"/>
  <c r="D815" i="11"/>
  <c r="J815" i="11" s="1"/>
  <c r="G166" i="2"/>
  <c r="J132" i="2" l="1"/>
  <c r="K132" i="2"/>
  <c r="H133" i="2"/>
  <c r="H134" i="2" s="1"/>
  <c r="H135" i="2" s="1"/>
  <c r="H136" i="2" s="1"/>
  <c r="H137" i="2" s="1"/>
  <c r="H138" i="2" s="1"/>
  <c r="H139" i="2" s="1"/>
  <c r="H140" i="2" s="1"/>
  <c r="H141" i="2" s="1"/>
  <c r="K127" i="4"/>
  <c r="S127" i="4" s="1"/>
  <c r="H129" i="4"/>
  <c r="L129" i="4" s="1"/>
  <c r="L817" i="11"/>
  <c r="P817" i="11" s="1"/>
  <c r="AE816" i="11"/>
  <c r="D816" i="11"/>
  <c r="J816" i="11" s="1"/>
  <c r="G167" i="2"/>
  <c r="Q132" i="2" l="1"/>
  <c r="S132" i="2"/>
  <c r="J133" i="2"/>
  <c r="K133" i="2"/>
  <c r="H130" i="4"/>
  <c r="L818" i="11"/>
  <c r="P818" i="11" s="1"/>
  <c r="AE817" i="11"/>
  <c r="D817" i="11"/>
  <c r="J817" i="11" s="1"/>
  <c r="G168" i="2"/>
  <c r="Q133" i="2" l="1"/>
  <c r="S133" i="2"/>
  <c r="K135" i="2"/>
  <c r="L130" i="4"/>
  <c r="J134" i="2"/>
  <c r="K134" i="2"/>
  <c r="H131" i="4"/>
  <c r="L819" i="11"/>
  <c r="P819" i="11" s="1"/>
  <c r="AE818" i="11"/>
  <c r="D818" i="11"/>
  <c r="J818" i="11" s="1"/>
  <c r="G169" i="2"/>
  <c r="Q134" i="2" l="1"/>
  <c r="S134" i="2"/>
  <c r="K136" i="2"/>
  <c r="L131" i="4"/>
  <c r="N131" i="4"/>
  <c r="K130" i="4"/>
  <c r="S130" i="4" s="1"/>
  <c r="H132" i="4"/>
  <c r="L820" i="11"/>
  <c r="AE819" i="11"/>
  <c r="D819" i="11"/>
  <c r="J819" i="11" s="1"/>
  <c r="G170" i="2"/>
  <c r="K137" i="2" l="1"/>
  <c r="L132" i="4"/>
  <c r="N132" i="4"/>
  <c r="K131" i="4"/>
  <c r="S131" i="4" s="1"/>
  <c r="H133" i="4"/>
  <c r="L821" i="11"/>
  <c r="L823" i="11" s="1"/>
  <c r="AE820" i="11"/>
  <c r="D820" i="11"/>
  <c r="G171" i="2"/>
  <c r="J138" i="2" l="1"/>
  <c r="K138" i="2"/>
  <c r="L133" i="4"/>
  <c r="N133" i="4"/>
  <c r="K132" i="4"/>
  <c r="S132" i="4" s="1"/>
  <c r="H134" i="4"/>
  <c r="P823" i="11"/>
  <c r="L824" i="11"/>
  <c r="L822" i="11"/>
  <c r="P822" i="11" s="1"/>
  <c r="AE821" i="11"/>
  <c r="D821" i="11"/>
  <c r="G172" i="2"/>
  <c r="Q138" i="2" l="1"/>
  <c r="S138" i="2"/>
  <c r="K139" i="2"/>
  <c r="J139" i="2"/>
  <c r="L134" i="4"/>
  <c r="N134" i="4"/>
  <c r="J150" i="2"/>
  <c r="K133" i="4"/>
  <c r="S133" i="4" s="1"/>
  <c r="H135" i="4"/>
  <c r="L825" i="11"/>
  <c r="P824" i="11"/>
  <c r="AE823" i="11"/>
  <c r="D823" i="11"/>
  <c r="J823" i="11" s="1"/>
  <c r="AE822" i="11"/>
  <c r="D822" i="11"/>
  <c r="J822" i="11" s="1"/>
  <c r="G173" i="2"/>
  <c r="Q139" i="2" l="1"/>
  <c r="S139" i="2"/>
  <c r="Q150" i="2"/>
  <c r="S150" i="2"/>
  <c r="K140" i="2"/>
  <c r="J140" i="2"/>
  <c r="L135" i="4"/>
  <c r="N135" i="4"/>
  <c r="J151" i="2"/>
  <c r="K134" i="4"/>
  <c r="S134" i="4" s="1"/>
  <c r="H136" i="4"/>
  <c r="P825" i="11"/>
  <c r="L826" i="11"/>
  <c r="AE824" i="11"/>
  <c r="D824" i="11"/>
  <c r="J824" i="11" s="1"/>
  <c r="G174" i="2"/>
  <c r="Q140" i="2" l="1"/>
  <c r="S140" i="2"/>
  <c r="Q151" i="2"/>
  <c r="S151" i="2"/>
  <c r="J141" i="2"/>
  <c r="K141" i="2"/>
  <c r="L136" i="4"/>
  <c r="N136" i="4"/>
  <c r="J152" i="2"/>
  <c r="K135" i="4"/>
  <c r="S135" i="4" s="1"/>
  <c r="H137" i="4"/>
  <c r="L827" i="11"/>
  <c r="P826" i="11"/>
  <c r="AE825" i="11"/>
  <c r="D825" i="11"/>
  <c r="J825" i="11" s="1"/>
  <c r="G175" i="2"/>
  <c r="Q141" i="2" l="1"/>
  <c r="S141" i="2"/>
  <c r="Q152" i="2"/>
  <c r="S152" i="2"/>
  <c r="L137" i="4"/>
  <c r="N137" i="4"/>
  <c r="J153" i="2"/>
  <c r="K136" i="4"/>
  <c r="S136" i="4" s="1"/>
  <c r="H138" i="4"/>
  <c r="L138" i="4" s="1"/>
  <c r="P827" i="11"/>
  <c r="L828" i="11"/>
  <c r="AE826" i="11"/>
  <c r="D826" i="11"/>
  <c r="J826" i="11" s="1"/>
  <c r="G176" i="2"/>
  <c r="Q153" i="2" l="1"/>
  <c r="S153" i="2"/>
  <c r="H143" i="2"/>
  <c r="K142" i="2"/>
  <c r="J154" i="2"/>
  <c r="K137" i="4"/>
  <c r="S137" i="4" s="1"/>
  <c r="H139" i="4"/>
  <c r="L139" i="4" s="1"/>
  <c r="L829" i="11"/>
  <c r="P828" i="11"/>
  <c r="AE827" i="11"/>
  <c r="D827" i="11"/>
  <c r="J827" i="11" s="1"/>
  <c r="G177" i="2"/>
  <c r="Q154" i="2" l="1"/>
  <c r="S154" i="2"/>
  <c r="H144" i="2"/>
  <c r="H145" i="2" s="1"/>
  <c r="K143" i="2"/>
  <c r="H140" i="4"/>
  <c r="L140" i="4" s="1"/>
  <c r="P829" i="11"/>
  <c r="L830" i="11"/>
  <c r="AE828" i="11"/>
  <c r="D828" i="11"/>
  <c r="J828" i="11" s="1"/>
  <c r="G178" i="2"/>
  <c r="H146" i="2" l="1"/>
  <c r="K145" i="2"/>
  <c r="K144" i="2"/>
  <c r="H141" i="4"/>
  <c r="L141" i="4" s="1"/>
  <c r="L831" i="11"/>
  <c r="P830" i="11"/>
  <c r="AE829" i="11"/>
  <c r="D829" i="11"/>
  <c r="J829" i="11" s="1"/>
  <c r="G179" i="2"/>
  <c r="H147" i="2" l="1"/>
  <c r="H148" i="2" s="1"/>
  <c r="H149" i="2" s="1"/>
  <c r="K146" i="2"/>
  <c r="K150" i="2"/>
  <c r="H142" i="4"/>
  <c r="L142" i="4" s="1"/>
  <c r="P831" i="11"/>
  <c r="L832" i="11"/>
  <c r="AE830" i="11"/>
  <c r="D830" i="11"/>
  <c r="J830" i="11" s="1"/>
  <c r="G180" i="2"/>
  <c r="K151" i="2" l="1"/>
  <c r="H143" i="4"/>
  <c r="L143" i="4" s="1"/>
  <c r="L833" i="11"/>
  <c r="P832" i="11"/>
  <c r="AE831" i="11"/>
  <c r="D831" i="11"/>
  <c r="J831" i="11" s="1"/>
  <c r="G181" i="2"/>
  <c r="K152" i="2" l="1"/>
  <c r="H144" i="4"/>
  <c r="L144" i="4" s="1"/>
  <c r="P833" i="11"/>
  <c r="L834" i="11"/>
  <c r="AE832" i="11"/>
  <c r="D832" i="11"/>
  <c r="J832" i="11" s="1"/>
  <c r="G182" i="2"/>
  <c r="K153" i="2" l="1"/>
  <c r="H145" i="4"/>
  <c r="L145" i="4" s="1"/>
  <c r="L835" i="11"/>
  <c r="P834" i="11"/>
  <c r="AE833" i="11"/>
  <c r="D833" i="11"/>
  <c r="J833" i="11" s="1"/>
  <c r="G183" i="2"/>
  <c r="K154" i="2" l="1"/>
  <c r="H146" i="4"/>
  <c r="L146" i="4" s="1"/>
  <c r="P835" i="11"/>
  <c r="L836" i="11"/>
  <c r="AE834" i="11"/>
  <c r="D834" i="11"/>
  <c r="J834" i="11" s="1"/>
  <c r="G184" i="2"/>
  <c r="K155" i="2" l="1"/>
  <c r="H147" i="4"/>
  <c r="L147" i="4" s="1"/>
  <c r="L837" i="11"/>
  <c r="P836" i="11"/>
  <c r="AE835" i="11"/>
  <c r="D835" i="11"/>
  <c r="J835" i="11" s="1"/>
  <c r="G185" i="2"/>
  <c r="K156" i="2" l="1"/>
  <c r="H148" i="4"/>
  <c r="L148" i="4" s="1"/>
  <c r="L839" i="11"/>
  <c r="P837" i="11"/>
  <c r="L838" i="11"/>
  <c r="P838" i="11" s="1"/>
  <c r="AE836" i="11"/>
  <c r="D836" i="11"/>
  <c r="J836" i="11" s="1"/>
  <c r="G186" i="2"/>
  <c r="H149" i="4" l="1"/>
  <c r="L149" i="4" s="1"/>
  <c r="P839" i="11"/>
  <c r="L840" i="11"/>
  <c r="AE837" i="11"/>
  <c r="D837" i="11"/>
  <c r="J837" i="11" s="1"/>
  <c r="G187" i="2"/>
  <c r="H150" i="4" l="1"/>
  <c r="L150" i="4" s="1"/>
  <c r="L841" i="11"/>
  <c r="P840" i="11"/>
  <c r="AE839" i="11"/>
  <c r="D839" i="11"/>
  <c r="J839" i="11" s="1"/>
  <c r="AE838" i="11"/>
  <c r="D838" i="11"/>
  <c r="J838" i="11" s="1"/>
  <c r="G188" i="2"/>
  <c r="H151" i="4" l="1"/>
  <c r="L151" i="4" s="1"/>
  <c r="P841" i="11"/>
  <c r="L842" i="11"/>
  <c r="AE840" i="11"/>
  <c r="D840" i="11"/>
  <c r="J840" i="11" s="1"/>
  <c r="G189" i="2"/>
  <c r="H152" i="4" l="1"/>
  <c r="L152" i="4" s="1"/>
  <c r="L843" i="11"/>
  <c r="P842" i="11"/>
  <c r="AE841" i="11"/>
  <c r="D841" i="11"/>
  <c r="J841" i="11" s="1"/>
  <c r="G190" i="2"/>
  <c r="H153" i="4" l="1"/>
  <c r="L153" i="4" s="1"/>
  <c r="P843" i="11"/>
  <c r="L844" i="11"/>
  <c r="AE842" i="11"/>
  <c r="D842" i="11"/>
  <c r="J842" i="11" s="1"/>
  <c r="G191" i="2"/>
  <c r="H154" i="4" l="1"/>
  <c r="L154" i="4" s="1"/>
  <c r="L845" i="11"/>
  <c r="P844" i="11"/>
  <c r="AE843" i="11"/>
  <c r="D843" i="11"/>
  <c r="J843" i="11" s="1"/>
  <c r="G192" i="2"/>
  <c r="H163" i="2" l="1"/>
  <c r="K162" i="2"/>
  <c r="H155" i="4"/>
  <c r="L155" i="4" s="1"/>
  <c r="P845" i="11"/>
  <c r="L846" i="11"/>
  <c r="AE844" i="11"/>
  <c r="D844" i="11"/>
  <c r="J844" i="11" s="1"/>
  <c r="G193" i="2"/>
  <c r="H164" i="2" l="1"/>
  <c r="K163" i="2"/>
  <c r="H156" i="4"/>
  <c r="L847" i="11"/>
  <c r="P846" i="11"/>
  <c r="AE845" i="11"/>
  <c r="D845" i="11"/>
  <c r="J845" i="11" s="1"/>
  <c r="G194" i="2"/>
  <c r="H165" i="2" l="1"/>
  <c r="K164" i="2"/>
  <c r="L156" i="4"/>
  <c r="K156" i="4"/>
  <c r="S156" i="4" s="1"/>
  <c r="H157" i="4"/>
  <c r="P847" i="11"/>
  <c r="L848" i="11"/>
  <c r="AE846" i="11"/>
  <c r="D846" i="11"/>
  <c r="J846" i="11" s="1"/>
  <c r="G195" i="2"/>
  <c r="H166" i="2" l="1"/>
  <c r="K165" i="2"/>
  <c r="L157" i="4"/>
  <c r="N157" i="4"/>
  <c r="K157" i="4" s="1"/>
  <c r="S157" i="4" s="1"/>
  <c r="H158" i="4"/>
  <c r="L849" i="11"/>
  <c r="P848" i="11"/>
  <c r="AE847" i="11"/>
  <c r="D847" i="11"/>
  <c r="J847" i="11" s="1"/>
  <c r="G196" i="2"/>
  <c r="H167" i="2" l="1"/>
  <c r="K166" i="2"/>
  <c r="L158" i="4"/>
  <c r="N158" i="4"/>
  <c r="K158" i="4" s="1"/>
  <c r="S158" i="4" s="1"/>
  <c r="H159" i="4"/>
  <c r="P849" i="11"/>
  <c r="L850" i="11"/>
  <c r="AE848" i="11"/>
  <c r="D848" i="11"/>
  <c r="J848" i="11" s="1"/>
  <c r="G197" i="2"/>
  <c r="H168" i="2" l="1"/>
  <c r="L168" i="2" s="1"/>
  <c r="J168" i="2" s="1"/>
  <c r="K167" i="2"/>
  <c r="L159" i="4"/>
  <c r="N159" i="4"/>
  <c r="K159" i="4" s="1"/>
  <c r="S159" i="4" s="1"/>
  <c r="H160" i="4"/>
  <c r="L851" i="11"/>
  <c r="P850" i="11"/>
  <c r="AE849" i="11"/>
  <c r="D849" i="11"/>
  <c r="J849" i="11" s="1"/>
  <c r="G198" i="2"/>
  <c r="S168" i="2" l="1"/>
  <c r="Q168" i="2"/>
  <c r="H169" i="2"/>
  <c r="K168" i="2"/>
  <c r="L160" i="4"/>
  <c r="N160" i="4"/>
  <c r="K160" i="4" s="1"/>
  <c r="S160" i="4" s="1"/>
  <c r="H161" i="4"/>
  <c r="P851" i="11"/>
  <c r="L852" i="11"/>
  <c r="AE850" i="11"/>
  <c r="D850" i="11"/>
  <c r="J850" i="11" s="1"/>
  <c r="G199" i="2"/>
  <c r="L169" i="2" l="1"/>
  <c r="J169" i="2" s="1"/>
  <c r="K169" i="2"/>
  <c r="H170" i="2"/>
  <c r="L161" i="4"/>
  <c r="N161" i="4"/>
  <c r="K161" i="4" s="1"/>
  <c r="S161" i="4" s="1"/>
  <c r="H162" i="4"/>
  <c r="L162" i="4" s="1"/>
  <c r="L853" i="11"/>
  <c r="P852" i="11"/>
  <c r="AE851" i="11"/>
  <c r="D851" i="11"/>
  <c r="J851" i="11" s="1"/>
  <c r="G200" i="2"/>
  <c r="Q169" i="2" l="1"/>
  <c r="S169" i="2"/>
  <c r="H171" i="2"/>
  <c r="L171" i="2" s="1"/>
  <c r="J171" i="2" s="1"/>
  <c r="K170" i="2"/>
  <c r="H163" i="4"/>
  <c r="L163" i="4" s="1"/>
  <c r="L855" i="11"/>
  <c r="P853" i="11"/>
  <c r="L854" i="11"/>
  <c r="P854" i="11" s="1"/>
  <c r="AE852" i="11"/>
  <c r="D852" i="11"/>
  <c r="J852" i="11" s="1"/>
  <c r="G201" i="2"/>
  <c r="S171" i="2" l="1"/>
  <c r="Q171" i="2"/>
  <c r="H172" i="2"/>
  <c r="K171" i="2"/>
  <c r="H164" i="4"/>
  <c r="L164" i="4" s="1"/>
  <c r="P855" i="11"/>
  <c r="L856" i="11"/>
  <c r="AE853" i="11"/>
  <c r="D853" i="11"/>
  <c r="J853" i="11" s="1"/>
  <c r="G202" i="2"/>
  <c r="L172" i="2" l="1"/>
  <c r="J172" i="2" s="1"/>
  <c r="K172" i="2"/>
  <c r="H173" i="2"/>
  <c r="K163" i="4"/>
  <c r="S163" i="4" s="1"/>
  <c r="H165" i="4"/>
  <c r="L165" i="4" s="1"/>
  <c r="L857" i="11"/>
  <c r="P856" i="11"/>
  <c r="AE854" i="11"/>
  <c r="D854" i="11"/>
  <c r="J854" i="11" s="1"/>
  <c r="AE855" i="11"/>
  <c r="D855" i="11"/>
  <c r="J855" i="11" s="1"/>
  <c r="G203" i="2"/>
  <c r="Q172" i="2" l="1"/>
  <c r="S172" i="2"/>
  <c r="L173" i="2"/>
  <c r="J173" i="2" s="1"/>
  <c r="H174" i="2"/>
  <c r="K173" i="2"/>
  <c r="K164" i="4"/>
  <c r="S164" i="4" s="1"/>
  <c r="H166" i="4"/>
  <c r="L166" i="4" s="1"/>
  <c r="P857" i="11"/>
  <c r="L858" i="11"/>
  <c r="AE856" i="11"/>
  <c r="D856" i="11"/>
  <c r="J856" i="11" s="1"/>
  <c r="G204" i="2"/>
  <c r="Q173" i="2" l="1"/>
  <c r="S173" i="2"/>
  <c r="L174" i="2"/>
  <c r="J174" i="2" s="1"/>
  <c r="H175" i="2"/>
  <c r="K174" i="2"/>
  <c r="K165" i="4"/>
  <c r="S165" i="4" s="1"/>
  <c r="H167" i="4"/>
  <c r="L167" i="4" s="1"/>
  <c r="L859" i="11"/>
  <c r="P858" i="11"/>
  <c r="AE857" i="11"/>
  <c r="D857" i="11"/>
  <c r="J857" i="11" s="1"/>
  <c r="G205" i="2"/>
  <c r="Q174" i="2" l="1"/>
  <c r="S174" i="2"/>
  <c r="L175" i="2"/>
  <c r="J175" i="2" s="1"/>
  <c r="K175" i="2"/>
  <c r="H176" i="2"/>
  <c r="K166" i="4"/>
  <c r="S166" i="4" s="1"/>
  <c r="H168" i="4"/>
  <c r="L168" i="4" s="1"/>
  <c r="P859" i="11"/>
  <c r="L860" i="11"/>
  <c r="AE858" i="11"/>
  <c r="D858" i="11"/>
  <c r="J858" i="11" s="1"/>
  <c r="G206" i="2"/>
  <c r="Q175" i="2" l="1"/>
  <c r="S175" i="2"/>
  <c r="L176" i="2"/>
  <c r="J176" i="2" s="1"/>
  <c r="K176" i="2"/>
  <c r="H177" i="2"/>
  <c r="K167" i="4"/>
  <c r="S167" i="4" s="1"/>
  <c r="H169" i="4"/>
  <c r="L169" i="4" s="1"/>
  <c r="L861" i="11"/>
  <c r="P860" i="11"/>
  <c r="AE859" i="11"/>
  <c r="D859" i="11"/>
  <c r="J859" i="11" s="1"/>
  <c r="G207" i="2"/>
  <c r="Q176" i="2" l="1"/>
  <c r="S176" i="2"/>
  <c r="L177" i="2"/>
  <c r="J177" i="2" s="1"/>
  <c r="H178" i="2"/>
  <c r="K177" i="2"/>
  <c r="K168" i="4"/>
  <c r="S168" i="4" s="1"/>
  <c r="H170" i="4"/>
  <c r="L170" i="4" s="1"/>
  <c r="P861" i="11"/>
  <c r="L862" i="11"/>
  <c r="AE860" i="11"/>
  <c r="D860" i="11"/>
  <c r="J860" i="11" s="1"/>
  <c r="G208" i="2"/>
  <c r="Q177" i="2" l="1"/>
  <c r="S177" i="2"/>
  <c r="K178" i="2"/>
  <c r="H179" i="2"/>
  <c r="L179" i="2" s="1"/>
  <c r="J179" i="2" s="1"/>
  <c r="K169" i="4"/>
  <c r="S169" i="4" s="1"/>
  <c r="H171" i="4"/>
  <c r="L171" i="4" s="1"/>
  <c r="L863" i="11"/>
  <c r="P862" i="11"/>
  <c r="AE861" i="11"/>
  <c r="D861" i="11"/>
  <c r="J861" i="11" s="1"/>
  <c r="G209" i="2"/>
  <c r="S179" i="2" l="1"/>
  <c r="Q179" i="2"/>
  <c r="K179" i="2"/>
  <c r="H180" i="2"/>
  <c r="H172" i="4"/>
  <c r="L172" i="4" s="1"/>
  <c r="P863" i="11"/>
  <c r="L864" i="11"/>
  <c r="AE862" i="11"/>
  <c r="D862" i="11"/>
  <c r="J862" i="11" s="1"/>
  <c r="G210" i="2"/>
  <c r="L180" i="2" l="1"/>
  <c r="J180" i="2" s="1"/>
  <c r="K180" i="2"/>
  <c r="H181" i="2"/>
  <c r="H173" i="4"/>
  <c r="L173" i="4" s="1"/>
  <c r="L865" i="11"/>
  <c r="P864" i="11"/>
  <c r="AE863" i="11"/>
  <c r="D863" i="11"/>
  <c r="J863" i="11" s="1"/>
  <c r="G211" i="2"/>
  <c r="Q180" i="2" l="1"/>
  <c r="S180" i="2"/>
  <c r="L181" i="2"/>
  <c r="J181" i="2" s="1"/>
  <c r="K181" i="2"/>
  <c r="H182" i="2"/>
  <c r="H174" i="4"/>
  <c r="L174" i="4" s="1"/>
  <c r="P865" i="11"/>
  <c r="L866" i="11"/>
  <c r="AE864" i="11"/>
  <c r="D864" i="11"/>
  <c r="J864" i="11" s="1"/>
  <c r="G212" i="2"/>
  <c r="Q181" i="2" l="1"/>
  <c r="S181" i="2"/>
  <c r="L182" i="2"/>
  <c r="J182" i="2" s="1"/>
  <c r="K182" i="2"/>
  <c r="H183" i="2"/>
  <c r="H175" i="4"/>
  <c r="L175" i="4" s="1"/>
  <c r="L867" i="11"/>
  <c r="P866" i="11"/>
  <c r="AE865" i="11"/>
  <c r="D865" i="11"/>
  <c r="J865" i="11" s="1"/>
  <c r="G213" i="2"/>
  <c r="Q182" i="2" l="1"/>
  <c r="S182" i="2"/>
  <c r="L183" i="2"/>
  <c r="J183" i="2" s="1"/>
  <c r="K183" i="2"/>
  <c r="H184" i="2"/>
  <c r="H176" i="4"/>
  <c r="L176" i="4" s="1"/>
  <c r="P867" i="11"/>
  <c r="L868" i="11"/>
  <c r="AE866" i="11"/>
  <c r="D866" i="11"/>
  <c r="J866" i="11" s="1"/>
  <c r="G214" i="2"/>
  <c r="Q183" i="2" l="1"/>
  <c r="S183" i="2"/>
  <c r="L184" i="2"/>
  <c r="J184" i="2" s="1"/>
  <c r="K184" i="2"/>
  <c r="H185" i="2"/>
  <c r="H177" i="4"/>
  <c r="L177" i="4" s="1"/>
  <c r="L869" i="11"/>
  <c r="P868" i="11"/>
  <c r="AE867" i="11"/>
  <c r="D867" i="11"/>
  <c r="J867" i="11" s="1"/>
  <c r="G215" i="2"/>
  <c r="Q184" i="2" l="1"/>
  <c r="S184" i="2"/>
  <c r="L185" i="2"/>
  <c r="J185" i="2" s="1"/>
  <c r="K185" i="2"/>
  <c r="H186" i="2"/>
  <c r="H178" i="4"/>
  <c r="L178" i="4" s="1"/>
  <c r="L871" i="11"/>
  <c r="P869" i="11"/>
  <c r="L870" i="11"/>
  <c r="P870" i="11" s="1"/>
  <c r="AE868" i="11"/>
  <c r="D868" i="11"/>
  <c r="J868" i="11" s="1"/>
  <c r="G216" i="2"/>
  <c r="Q185" i="2" l="1"/>
  <c r="S185" i="2"/>
  <c r="H187" i="2"/>
  <c r="K186" i="2"/>
  <c r="H179" i="4"/>
  <c r="L179" i="4" s="1"/>
  <c r="P871" i="11"/>
  <c r="L872" i="11"/>
  <c r="AE869" i="11"/>
  <c r="D869" i="11"/>
  <c r="J869" i="11" s="1"/>
  <c r="G217" i="2"/>
  <c r="K187" i="2" l="1"/>
  <c r="H188" i="2"/>
  <c r="H180" i="4"/>
  <c r="L180" i="4" s="1"/>
  <c r="L873" i="11"/>
  <c r="P872" i="11"/>
  <c r="AE870" i="11"/>
  <c r="D870" i="11"/>
  <c r="J870" i="11" s="1"/>
  <c r="AE871" i="11"/>
  <c r="D871" i="11"/>
  <c r="J871" i="11" s="1"/>
  <c r="H189" i="2" l="1"/>
  <c r="K188" i="2"/>
  <c r="H181" i="4"/>
  <c r="L181" i="4" s="1"/>
  <c r="P873" i="11"/>
  <c r="L874" i="11"/>
  <c r="AE872" i="11"/>
  <c r="D872" i="11"/>
  <c r="J872" i="11" s="1"/>
  <c r="K189" i="2" l="1"/>
  <c r="H190" i="2"/>
  <c r="L190" i="2" s="1"/>
  <c r="J190" i="2" s="1"/>
  <c r="H182" i="4"/>
  <c r="L182" i="4" s="1"/>
  <c r="L875" i="11"/>
  <c r="P874" i="11"/>
  <c r="AE873" i="11"/>
  <c r="D873" i="11"/>
  <c r="J873" i="11" s="1"/>
  <c r="S190" i="2" l="1"/>
  <c r="Q190" i="2"/>
  <c r="K190" i="2"/>
  <c r="H191" i="2"/>
  <c r="H183" i="4"/>
  <c r="L183" i="4" s="1"/>
  <c r="P875" i="11"/>
  <c r="L876" i="11"/>
  <c r="AE874" i="11"/>
  <c r="D874" i="11"/>
  <c r="J874" i="11" s="1"/>
  <c r="L191" i="2" l="1"/>
  <c r="J191" i="2" s="1"/>
  <c r="K191" i="2"/>
  <c r="H192" i="2"/>
  <c r="H184" i="4"/>
  <c r="L877" i="11"/>
  <c r="P876" i="11"/>
  <c r="AE875" i="11"/>
  <c r="D875" i="11"/>
  <c r="J875" i="11" s="1"/>
  <c r="Q191" i="2" l="1"/>
  <c r="S191" i="2"/>
  <c r="L192" i="2"/>
  <c r="J192" i="2" s="1"/>
  <c r="K192" i="2"/>
  <c r="H193" i="2"/>
  <c r="L184" i="4"/>
  <c r="K184" i="4"/>
  <c r="S184" i="4" s="1"/>
  <c r="H185" i="4"/>
  <c r="P877" i="11"/>
  <c r="L878" i="11"/>
  <c r="AE876" i="11"/>
  <c r="D876" i="11"/>
  <c r="J876" i="11" s="1"/>
  <c r="Q192" i="2" l="1"/>
  <c r="S192" i="2"/>
  <c r="L193" i="2"/>
  <c r="J193" i="2" s="1"/>
  <c r="K193" i="2"/>
  <c r="H194" i="2"/>
  <c r="L185" i="4"/>
  <c r="K185" i="4"/>
  <c r="S185" i="4" s="1"/>
  <c r="H194" i="4"/>
  <c r="L194" i="4" s="1"/>
  <c r="L879" i="11"/>
  <c r="P878" i="11"/>
  <c r="AE877" i="11"/>
  <c r="D877" i="11"/>
  <c r="J877" i="11" s="1"/>
  <c r="Q193" i="2" l="1"/>
  <c r="S193" i="2"/>
  <c r="K194" i="2"/>
  <c r="H195" i="2"/>
  <c r="H195" i="4"/>
  <c r="L195" i="4" s="1"/>
  <c r="P879" i="11"/>
  <c r="L880" i="11"/>
  <c r="AE878" i="11"/>
  <c r="D878" i="11"/>
  <c r="J878" i="11" s="1"/>
  <c r="H196" i="2" l="1"/>
  <c r="K195" i="2"/>
  <c r="H196" i="4"/>
  <c r="L196" i="4" s="1"/>
  <c r="L881" i="11"/>
  <c r="P880" i="11"/>
  <c r="AE879" i="11"/>
  <c r="D879" i="11"/>
  <c r="J879" i="11" s="1"/>
  <c r="H197" i="2" l="1"/>
  <c r="K196" i="2"/>
  <c r="H197" i="4"/>
  <c r="L197" i="4" s="1"/>
  <c r="P881" i="11"/>
  <c r="L882" i="11"/>
  <c r="AE880" i="11"/>
  <c r="D880" i="11"/>
  <c r="J880" i="11" s="1"/>
  <c r="J197" i="2" l="1"/>
  <c r="K197" i="2"/>
  <c r="H198" i="2"/>
  <c r="H198" i="4"/>
  <c r="L198" i="4" s="1"/>
  <c r="L883" i="11"/>
  <c r="P882" i="11"/>
  <c r="AE881" i="11"/>
  <c r="D881" i="11"/>
  <c r="J881" i="11" s="1"/>
  <c r="Q197" i="2" l="1"/>
  <c r="S197" i="2"/>
  <c r="L198" i="2"/>
  <c r="J198" i="2" s="1"/>
  <c r="K198" i="2"/>
  <c r="H199" i="2"/>
  <c r="H199" i="4"/>
  <c r="L199" i="4" s="1"/>
  <c r="P883" i="11"/>
  <c r="L884" i="11"/>
  <c r="AE882" i="11"/>
  <c r="D882" i="11"/>
  <c r="J882" i="11" s="1"/>
  <c r="Q198" i="2" l="1"/>
  <c r="S198" i="2"/>
  <c r="L199" i="2"/>
  <c r="J199" i="2" s="1"/>
  <c r="H200" i="2"/>
  <c r="K199" i="2"/>
  <c r="H200" i="4"/>
  <c r="L200" i="4" s="1"/>
  <c r="L885" i="11"/>
  <c r="P884" i="11"/>
  <c r="AE883" i="11"/>
  <c r="D883" i="11"/>
  <c r="J883" i="11" s="1"/>
  <c r="Q199" i="2" l="1"/>
  <c r="S199" i="2"/>
  <c r="L200" i="2"/>
  <c r="J200" i="2" s="1"/>
  <c r="H201" i="2"/>
  <c r="K200" i="2"/>
  <c r="H201" i="4"/>
  <c r="L201" i="4" s="1"/>
  <c r="L887" i="11"/>
  <c r="P885" i="11"/>
  <c r="L886" i="11"/>
  <c r="P886" i="11" s="1"/>
  <c r="AE884" i="11"/>
  <c r="D884" i="11"/>
  <c r="J884" i="11" s="1"/>
  <c r="Q200" i="2" l="1"/>
  <c r="S200" i="2"/>
  <c r="L201" i="2"/>
  <c r="J201" i="2" s="1"/>
  <c r="H202" i="2"/>
  <c r="K201" i="2"/>
  <c r="H202" i="4"/>
  <c r="L202" i="4" s="1"/>
  <c r="P887" i="11"/>
  <c r="L888" i="11"/>
  <c r="AE885" i="11"/>
  <c r="D885" i="11"/>
  <c r="J885" i="11" s="1"/>
  <c r="Q201" i="2" l="1"/>
  <c r="S201" i="2"/>
  <c r="K202" i="2"/>
  <c r="H203" i="2"/>
  <c r="H203" i="4"/>
  <c r="L203" i="4" s="1"/>
  <c r="L889" i="11"/>
  <c r="P888" i="11"/>
  <c r="AE886" i="11"/>
  <c r="D886" i="11"/>
  <c r="J886" i="11" s="1"/>
  <c r="AE887" i="11"/>
  <c r="D887" i="11"/>
  <c r="J887" i="11" s="1"/>
  <c r="K203" i="2" l="1"/>
  <c r="H204" i="2"/>
  <c r="H204" i="4"/>
  <c r="L204" i="4" s="1"/>
  <c r="P889" i="11"/>
  <c r="L890" i="11"/>
  <c r="AE888" i="11"/>
  <c r="D888" i="11"/>
  <c r="J888" i="11" s="1"/>
  <c r="K204" i="2" l="1"/>
  <c r="H205" i="2"/>
  <c r="L205" i="2" s="1"/>
  <c r="J205" i="2" s="1"/>
  <c r="K203" i="4"/>
  <c r="S203" i="4" s="1"/>
  <c r="H205" i="4"/>
  <c r="L205" i="4" s="1"/>
  <c r="L891" i="11"/>
  <c r="P890" i="11"/>
  <c r="AE889" i="11"/>
  <c r="D889" i="11"/>
  <c r="J889" i="11" s="1"/>
  <c r="S205" i="2" l="1"/>
  <c r="Q205" i="2"/>
  <c r="K205" i="2"/>
  <c r="H206" i="2"/>
  <c r="L206" i="2" s="1"/>
  <c r="J206" i="2" s="1"/>
  <c r="K204" i="4"/>
  <c r="S204" i="4" s="1"/>
  <c r="H206" i="4"/>
  <c r="L206" i="4" s="1"/>
  <c r="P891" i="11"/>
  <c r="L892" i="11"/>
  <c r="AE890" i="11"/>
  <c r="D890" i="11"/>
  <c r="J890" i="11" s="1"/>
  <c r="S206" i="2" l="1"/>
  <c r="Q206" i="2"/>
  <c r="H207" i="2"/>
  <c r="L207" i="2" s="1"/>
  <c r="J207" i="2" s="1"/>
  <c r="K206" i="2"/>
  <c r="K205" i="4"/>
  <c r="S205" i="4" s="1"/>
  <c r="H207" i="4"/>
  <c r="L207" i="4" s="1"/>
  <c r="L893" i="11"/>
  <c r="P892" i="11"/>
  <c r="AE891" i="11"/>
  <c r="D891" i="11"/>
  <c r="J891" i="11" s="1"/>
  <c r="S207" i="2" l="1"/>
  <c r="Q207" i="2"/>
  <c r="H208" i="2"/>
  <c r="L208" i="2" s="1"/>
  <c r="J208" i="2" s="1"/>
  <c r="K207" i="2"/>
  <c r="K206" i="4"/>
  <c r="S206" i="4" s="1"/>
  <c r="H208" i="4"/>
  <c r="L208" i="4" s="1"/>
  <c r="P893" i="11"/>
  <c r="L894" i="11"/>
  <c r="AE892" i="11"/>
  <c r="D892" i="11"/>
  <c r="J892" i="11" s="1"/>
  <c r="S208" i="2" l="1"/>
  <c r="Q208" i="2"/>
  <c r="H209" i="2"/>
  <c r="L209" i="2" s="1"/>
  <c r="J209" i="2" s="1"/>
  <c r="K208" i="2"/>
  <c r="K207" i="4"/>
  <c r="S207" i="4" s="1"/>
  <c r="H209" i="4"/>
  <c r="L209" i="4" s="1"/>
  <c r="L895" i="11"/>
  <c r="P894" i="11"/>
  <c r="AE893" i="11"/>
  <c r="D893" i="11"/>
  <c r="J893" i="11" s="1"/>
  <c r="S209" i="2" l="1"/>
  <c r="Q209" i="2"/>
  <c r="K209" i="2"/>
  <c r="H210" i="2"/>
  <c r="K208" i="4"/>
  <c r="S208" i="4" s="1"/>
  <c r="H210" i="4"/>
  <c r="L210" i="4" s="1"/>
  <c r="P895" i="11"/>
  <c r="L896" i="11"/>
  <c r="AE894" i="11"/>
  <c r="D894" i="11"/>
  <c r="J894" i="11" s="1"/>
  <c r="L210" i="2" l="1"/>
  <c r="J210" i="2" s="1"/>
  <c r="Q210" i="2" s="1"/>
  <c r="K210" i="2"/>
  <c r="H211" i="2"/>
  <c r="K209" i="4"/>
  <c r="S209" i="4" s="1"/>
  <c r="H211" i="4"/>
  <c r="L211" i="4" s="1"/>
  <c r="L897" i="11"/>
  <c r="P896" i="11"/>
  <c r="AE895" i="11"/>
  <c r="D895" i="11"/>
  <c r="J895" i="11" s="1"/>
  <c r="L211" i="2" l="1"/>
  <c r="J211" i="2" s="1"/>
  <c r="Q211" i="2" s="1"/>
  <c r="H212" i="2"/>
  <c r="K211" i="2"/>
  <c r="H212" i="4"/>
  <c r="L212" i="4" s="1"/>
  <c r="P897" i="11"/>
  <c r="L898" i="11"/>
  <c r="AE896" i="11"/>
  <c r="D896" i="11"/>
  <c r="J896" i="11" s="1"/>
  <c r="L212" i="2" l="1"/>
  <c r="J212" i="2" s="1"/>
  <c r="Q212" i="2" s="1"/>
  <c r="H213" i="2"/>
  <c r="K212" i="2"/>
  <c r="H213" i="4"/>
  <c r="L213" i="4" s="1"/>
  <c r="L899" i="11"/>
  <c r="P898" i="11"/>
  <c r="AE897" i="11"/>
  <c r="D897" i="11"/>
  <c r="J897" i="11" s="1"/>
  <c r="L213" i="2" l="1"/>
  <c r="J213" i="2" s="1"/>
  <c r="Q213" i="2" s="1"/>
  <c r="K213" i="2"/>
  <c r="H214" i="2"/>
  <c r="H214" i="4"/>
  <c r="L214" i="4" s="1"/>
  <c r="P899" i="11"/>
  <c r="L900" i="11"/>
  <c r="AE898" i="11"/>
  <c r="D898" i="11"/>
  <c r="J898" i="11" s="1"/>
  <c r="L214" i="2" l="1"/>
  <c r="J214" i="2" s="1"/>
  <c r="Q214" i="2" s="1"/>
  <c r="H215" i="2"/>
  <c r="K214" i="2"/>
  <c r="H215" i="4"/>
  <c r="L215" i="4" s="1"/>
  <c r="L901" i="11"/>
  <c r="P900" i="11"/>
  <c r="AE899" i="11"/>
  <c r="D899" i="11"/>
  <c r="J899" i="11" s="1"/>
  <c r="L215" i="2" l="1"/>
  <c r="J215" i="2" s="1"/>
  <c r="Q215" i="2" s="1"/>
  <c r="H216" i="2"/>
  <c r="K215" i="2"/>
  <c r="H216" i="4"/>
  <c r="L903" i="11"/>
  <c r="P901" i="11"/>
  <c r="L902" i="11"/>
  <c r="P902" i="11" s="1"/>
  <c r="AE900" i="11"/>
  <c r="D900" i="11"/>
  <c r="J900" i="11" s="1"/>
  <c r="L216" i="2" l="1"/>
  <c r="J216" i="2" s="1"/>
  <c r="Q216" i="2" s="1"/>
  <c r="K216" i="2"/>
  <c r="H217" i="2"/>
  <c r="L216" i="4"/>
  <c r="K216" i="4"/>
  <c r="S216" i="4" s="1"/>
  <c r="H217" i="4"/>
  <c r="P903" i="11"/>
  <c r="L904" i="11"/>
  <c r="AE901" i="11"/>
  <c r="D901" i="11"/>
  <c r="J901" i="11" s="1"/>
  <c r="L217" i="2" l="1"/>
  <c r="J217" i="2" s="1"/>
  <c r="Q217" i="2" s="1"/>
  <c r="K217" i="2"/>
  <c r="L217" i="4"/>
  <c r="H226" i="4"/>
  <c r="L226" i="4" s="1"/>
  <c r="L905" i="11"/>
  <c r="P904" i="11"/>
  <c r="AE902" i="11"/>
  <c r="D902" i="11"/>
  <c r="J902" i="11" s="1"/>
  <c r="AE903" i="11"/>
  <c r="D903" i="11"/>
  <c r="J903" i="11" s="1"/>
  <c r="K217" i="4" l="1"/>
  <c r="S217" i="4" s="1"/>
  <c r="H227" i="4"/>
  <c r="L227" i="4" s="1"/>
  <c r="P905" i="11"/>
  <c r="L906" i="11"/>
  <c r="AE904" i="11"/>
  <c r="D904" i="11"/>
  <c r="J904" i="11" s="1"/>
  <c r="H228" i="4" l="1"/>
  <c r="L228" i="4" s="1"/>
  <c r="L907" i="11"/>
  <c r="P906" i="11"/>
  <c r="AE905" i="11"/>
  <c r="D905" i="11"/>
  <c r="J905" i="11" s="1"/>
  <c r="H229" i="4" l="1"/>
  <c r="L229" i="4" s="1"/>
  <c r="P907" i="11"/>
  <c r="L908" i="11"/>
  <c r="AE906" i="11"/>
  <c r="D906" i="11"/>
  <c r="J906" i="11" s="1"/>
  <c r="H230" i="4" l="1"/>
  <c r="L230" i="4" s="1"/>
  <c r="L909" i="11"/>
  <c r="P908" i="11"/>
  <c r="AE907" i="11"/>
  <c r="D907" i="11"/>
  <c r="J907" i="11" s="1"/>
  <c r="H231" i="4" l="1"/>
  <c r="L231" i="4" s="1"/>
  <c r="P909" i="11"/>
  <c r="L910" i="11"/>
  <c r="AE908" i="11"/>
  <c r="D908" i="11"/>
  <c r="J908" i="11" s="1"/>
  <c r="K230" i="4" l="1"/>
  <c r="S230" i="4" s="1"/>
  <c r="H232" i="4"/>
  <c r="L232" i="4" s="1"/>
  <c r="L911" i="11"/>
  <c r="P910" i="11"/>
  <c r="AE909" i="11"/>
  <c r="D909" i="11"/>
  <c r="J909" i="11" s="1"/>
  <c r="K231" i="4" l="1"/>
  <c r="S231" i="4" s="1"/>
  <c r="H233" i="4"/>
  <c r="P911" i="11"/>
  <c r="L912" i="11"/>
  <c r="AE910" i="11"/>
  <c r="D910" i="11"/>
  <c r="J910" i="11" s="1"/>
  <c r="L233" i="4" l="1"/>
  <c r="K232" i="4"/>
  <c r="S232" i="4" s="1"/>
  <c r="H234" i="4"/>
  <c r="L234" i="4" s="1"/>
  <c r="L913" i="11"/>
  <c r="P913" i="11" s="1"/>
  <c r="P912" i="11"/>
  <c r="AE911" i="11"/>
  <c r="D911" i="11"/>
  <c r="J911" i="11" s="1"/>
  <c r="K233" i="4" l="1"/>
  <c r="S233" i="4" s="1"/>
  <c r="H235" i="4"/>
  <c r="L235" i="4" s="1"/>
  <c r="AE912" i="11"/>
  <c r="D912" i="11"/>
  <c r="J912" i="11" s="1"/>
  <c r="K243" i="4" l="1"/>
  <c r="S243" i="4" s="1"/>
  <c r="H236" i="4"/>
  <c r="L236" i="4" s="1"/>
  <c r="L914" i="11"/>
  <c r="P914" i="11" s="1"/>
  <c r="AE913" i="11"/>
  <c r="D913" i="11"/>
  <c r="J913" i="11" s="1"/>
  <c r="K250" i="4" l="1"/>
  <c r="S250" i="4" s="1"/>
  <c r="H237" i="4"/>
  <c r="L237" i="4" s="1"/>
  <c r="L915" i="11"/>
  <c r="P915" i="11" s="1"/>
  <c r="AE914" i="11"/>
  <c r="D914" i="11"/>
  <c r="J914" i="11" s="1"/>
  <c r="K251" i="4" l="1"/>
  <c r="S251" i="4" s="1"/>
  <c r="H238" i="4"/>
  <c r="L238" i="4" s="1"/>
  <c r="L916" i="11"/>
  <c r="P916" i="11" s="1"/>
  <c r="AE915" i="11"/>
  <c r="D915" i="11"/>
  <c r="J915" i="11" s="1"/>
  <c r="K252" i="4" l="1"/>
  <c r="S252" i="4" s="1"/>
  <c r="H239" i="4"/>
  <c r="L239" i="4" s="1"/>
  <c r="L917" i="11"/>
  <c r="P917" i="11" s="1"/>
  <c r="AE916" i="11"/>
  <c r="D916" i="11"/>
  <c r="J916" i="11" s="1"/>
  <c r="K253" i="4" l="1"/>
  <c r="S253" i="4" s="1"/>
  <c r="H240" i="4"/>
  <c r="L240" i="4" s="1"/>
  <c r="AE917" i="11"/>
  <c r="D917" i="11"/>
  <c r="J917" i="11" s="1"/>
  <c r="L918" i="11"/>
  <c r="P918" i="11" s="1"/>
  <c r="L919" i="11"/>
  <c r="P919" i="11" s="1"/>
  <c r="H241" i="4" l="1"/>
  <c r="AE918" i="11"/>
  <c r="D918" i="11"/>
  <c r="J918" i="11" s="1"/>
  <c r="L920" i="11"/>
  <c r="P920" i="11" s="1"/>
  <c r="AE919" i="11"/>
  <c r="D919" i="11"/>
  <c r="J919" i="11" s="1"/>
  <c r="L241" i="4" l="1"/>
  <c r="H242" i="4"/>
  <c r="L242" i="4" s="1"/>
  <c r="K254" i="4"/>
  <c r="S254" i="4" s="1"/>
  <c r="L921" i="11"/>
  <c r="P921" i="11" s="1"/>
  <c r="AE920" i="11"/>
  <c r="D920" i="11"/>
  <c r="J920" i="11" s="1"/>
  <c r="H243" i="4" l="1"/>
  <c r="K255" i="4"/>
  <c r="S255" i="4" s="1"/>
  <c r="L922" i="11"/>
  <c r="P922" i="11" s="1"/>
  <c r="AE921" i="11"/>
  <c r="D921" i="11"/>
  <c r="J921" i="11" s="1"/>
  <c r="L243" i="4" l="1"/>
  <c r="K257" i="4"/>
  <c r="S257" i="4" s="1"/>
  <c r="L923" i="11"/>
  <c r="P923" i="11" s="1"/>
  <c r="AE922" i="11"/>
  <c r="D922" i="11"/>
  <c r="J922" i="11" s="1"/>
  <c r="H251" i="4" l="1"/>
  <c r="L250" i="4"/>
  <c r="K258" i="4"/>
  <c r="S258" i="4" s="1"/>
  <c r="L924" i="11"/>
  <c r="P924" i="11" s="1"/>
  <c r="AE923" i="11"/>
  <c r="D923" i="11"/>
  <c r="J923" i="11" s="1"/>
  <c r="H252" i="4" l="1"/>
  <c r="L251" i="4"/>
  <c r="K259" i="4"/>
  <c r="S259" i="4" s="1"/>
  <c r="L925" i="11"/>
  <c r="P925" i="11" s="1"/>
  <c r="AE924" i="11"/>
  <c r="D924" i="11"/>
  <c r="J924" i="11" s="1"/>
  <c r="H253" i="4" l="1"/>
  <c r="H254" i="4" s="1"/>
  <c r="H255" i="4" s="1"/>
  <c r="H256" i="4" s="1"/>
  <c r="H257" i="4" s="1"/>
  <c r="H258" i="4" s="1"/>
  <c r="H259" i="4" s="1"/>
  <c r="H260" i="4" s="1"/>
  <c r="H261" i="4" s="1"/>
  <c r="H262" i="4" s="1"/>
  <c r="H263" i="4" s="1"/>
  <c r="L252" i="4"/>
  <c r="K260" i="4"/>
  <c r="S260" i="4" s="1"/>
  <c r="L926" i="11"/>
  <c r="P926" i="11" s="1"/>
  <c r="AE925" i="11"/>
  <c r="D925" i="11"/>
  <c r="J925" i="11" s="1"/>
  <c r="H264" i="4" l="1"/>
  <c r="H271" i="4"/>
  <c r="H272" i="4" s="1"/>
  <c r="L253" i="4"/>
  <c r="K261" i="4"/>
  <c r="S261" i="4" s="1"/>
  <c r="L927" i="11"/>
  <c r="P927" i="11" s="1"/>
  <c r="AE926" i="11"/>
  <c r="D926" i="11"/>
  <c r="J926" i="11" s="1"/>
  <c r="H265" i="4" l="1"/>
  <c r="L264" i="4"/>
  <c r="L254" i="4"/>
  <c r="K262" i="4"/>
  <c r="S262" i="4" s="1"/>
  <c r="L928" i="11"/>
  <c r="P928" i="11" s="1"/>
  <c r="AE927" i="11"/>
  <c r="D927" i="11"/>
  <c r="J927" i="11" s="1"/>
  <c r="H266" i="4" l="1"/>
  <c r="L265" i="4"/>
  <c r="L255" i="4"/>
  <c r="L929" i="11"/>
  <c r="P929" i="11" s="1"/>
  <c r="AE928" i="11"/>
  <c r="D928" i="11"/>
  <c r="J928" i="11" s="1"/>
  <c r="H267" i="4" l="1"/>
  <c r="L266" i="4"/>
  <c r="L256" i="4"/>
  <c r="L930" i="11"/>
  <c r="P930" i="11" s="1"/>
  <c r="AE929" i="11"/>
  <c r="D929" i="11"/>
  <c r="J929" i="11" s="1"/>
  <c r="H268" i="4" l="1"/>
  <c r="L267" i="4"/>
  <c r="L257" i="4"/>
  <c r="L931" i="11"/>
  <c r="P931" i="11" s="1"/>
  <c r="AE930" i="11"/>
  <c r="D930" i="11"/>
  <c r="J930" i="11" s="1"/>
  <c r="H269" i="4" l="1"/>
  <c r="L269" i="4" s="1"/>
  <c r="L268" i="4"/>
  <c r="L258" i="4"/>
  <c r="L932" i="11"/>
  <c r="P932" i="11" s="1"/>
  <c r="AE931" i="11"/>
  <c r="D931" i="11"/>
  <c r="J931" i="11" s="1"/>
  <c r="L259" i="4" l="1"/>
  <c r="L933" i="11"/>
  <c r="P933" i="11" s="1"/>
  <c r="AE932" i="11"/>
  <c r="D932" i="11"/>
  <c r="J932" i="11" s="1"/>
  <c r="L260" i="4" l="1"/>
  <c r="AE933" i="11"/>
  <c r="D933" i="11"/>
  <c r="J933" i="11" s="1"/>
  <c r="L934" i="11"/>
  <c r="P934" i="11" s="1"/>
  <c r="L935" i="11"/>
  <c r="P935" i="11" s="1"/>
  <c r="L261" i="4" l="1"/>
  <c r="AE934" i="11"/>
  <c r="D934" i="11"/>
  <c r="J934" i="11" s="1"/>
  <c r="L936" i="11"/>
  <c r="P936" i="11" s="1"/>
  <c r="AE935" i="11"/>
  <c r="D935" i="11"/>
  <c r="J935" i="11" s="1"/>
  <c r="L262" i="4" l="1"/>
  <c r="H273" i="4"/>
  <c r="H274" i="4" s="1"/>
  <c r="H275" i="4" s="1"/>
  <c r="H276" i="4" s="1"/>
  <c r="H277" i="4" s="1"/>
  <c r="L937" i="11"/>
  <c r="P937" i="11" s="1"/>
  <c r="AE936" i="11"/>
  <c r="D936" i="11"/>
  <c r="J936" i="11" s="1"/>
  <c r="L263" i="4" l="1"/>
  <c r="K263" i="4"/>
  <c r="S263" i="4" s="1"/>
  <c r="K276" i="4"/>
  <c r="S276" i="4" s="1"/>
  <c r="L938" i="11"/>
  <c r="P938" i="11" s="1"/>
  <c r="AE937" i="11"/>
  <c r="D937" i="11"/>
  <c r="J937" i="11" s="1"/>
  <c r="L270" i="4" l="1"/>
  <c r="K277" i="4"/>
  <c r="S277" i="4" s="1"/>
  <c r="L939" i="11"/>
  <c r="P939" i="11" s="1"/>
  <c r="AE938" i="11"/>
  <c r="D938" i="11"/>
  <c r="J938" i="11" s="1"/>
  <c r="L271" i="4" l="1"/>
  <c r="L940" i="11"/>
  <c r="P940" i="11" s="1"/>
  <c r="AE939" i="11"/>
  <c r="D939" i="11"/>
  <c r="J939" i="11" s="1"/>
  <c r="L272" i="4" l="1"/>
  <c r="L941" i="11"/>
  <c r="P941" i="11" s="1"/>
  <c r="AE940" i="11"/>
  <c r="D940" i="11"/>
  <c r="J940" i="11" s="1"/>
  <c r="L273" i="4" l="1"/>
  <c r="L942" i="11"/>
  <c r="P942" i="11" s="1"/>
  <c r="AE941" i="11"/>
  <c r="D941" i="11"/>
  <c r="J941" i="11" s="1"/>
  <c r="L274" i="4" l="1"/>
  <c r="L943" i="11"/>
  <c r="P943" i="11" s="1"/>
  <c r="AE942" i="11"/>
  <c r="D942" i="11"/>
  <c r="J942" i="11" s="1"/>
  <c r="L275" i="4" l="1"/>
  <c r="L944" i="11"/>
  <c r="P944" i="11" s="1"/>
  <c r="AE943" i="11"/>
  <c r="D943" i="11"/>
  <c r="J943" i="11" s="1"/>
  <c r="L276" i="4" l="1"/>
  <c r="L945" i="11"/>
  <c r="P945" i="11" s="1"/>
  <c r="AE944" i="11"/>
  <c r="D944" i="11"/>
  <c r="J944" i="11" s="1"/>
  <c r="L277" i="4" l="1"/>
  <c r="H278" i="4"/>
  <c r="L946" i="11"/>
  <c r="P946" i="11" s="1"/>
  <c r="AE945" i="11"/>
  <c r="D945" i="11"/>
  <c r="J945" i="11" s="1"/>
  <c r="L278" i="4" l="1"/>
  <c r="H279" i="4"/>
  <c r="L947" i="11"/>
  <c r="P947" i="11" s="1"/>
  <c r="AE946" i="11"/>
  <c r="D946" i="11"/>
  <c r="J946" i="11" s="1"/>
  <c r="L279" i="4" l="1"/>
  <c r="H280" i="4"/>
  <c r="K286" i="4"/>
  <c r="S286" i="4" s="1"/>
  <c r="L948" i="11"/>
  <c r="P948" i="11" s="1"/>
  <c r="AE947" i="11"/>
  <c r="D947" i="11"/>
  <c r="J947" i="11" s="1"/>
  <c r="L280" i="4" l="1"/>
  <c r="H281" i="4"/>
  <c r="K287" i="4"/>
  <c r="S287" i="4" s="1"/>
  <c r="L949" i="11"/>
  <c r="P949" i="11" s="1"/>
  <c r="AE948" i="11"/>
  <c r="D948" i="11"/>
  <c r="J948" i="11" s="1"/>
  <c r="L281" i="4" l="1"/>
  <c r="H282" i="4"/>
  <c r="K294" i="4"/>
  <c r="S294" i="4" s="1"/>
  <c r="L950" i="11"/>
  <c r="P950" i="11" s="1"/>
  <c r="AE949" i="11"/>
  <c r="D949" i="11"/>
  <c r="J949" i="11" s="1"/>
  <c r="L951" i="11"/>
  <c r="L282" i="4" l="1"/>
  <c r="H283" i="4"/>
  <c r="K295" i="4"/>
  <c r="S295" i="4" s="1"/>
  <c r="P951" i="11"/>
  <c r="D951" i="11"/>
  <c r="J951" i="11" s="1"/>
  <c r="AE950" i="11"/>
  <c r="D950" i="11"/>
  <c r="J950" i="11" s="1"/>
  <c r="L952" i="11"/>
  <c r="P952" i="11" s="1"/>
  <c r="AE951" i="11"/>
  <c r="L283" i="4" l="1"/>
  <c r="H284" i="4"/>
  <c r="K296" i="4"/>
  <c r="S296" i="4" s="1"/>
  <c r="L953" i="11"/>
  <c r="P953" i="11" s="1"/>
  <c r="AE952" i="11"/>
  <c r="D952" i="11"/>
  <c r="J952" i="11" s="1"/>
  <c r="L284" i="4" l="1"/>
  <c r="H285" i="4"/>
  <c r="K297" i="4"/>
  <c r="S297" i="4" s="1"/>
  <c r="L954" i="11"/>
  <c r="AE953" i="11"/>
  <c r="D953" i="11"/>
  <c r="J953" i="11" s="1"/>
  <c r="L285" i="4" l="1"/>
  <c r="H286" i="4"/>
  <c r="K298" i="4"/>
  <c r="S298" i="4" s="1"/>
  <c r="L955" i="11"/>
  <c r="D954" i="11"/>
  <c r="L286" i="4" l="1"/>
  <c r="H287" i="4"/>
  <c r="H288" i="4" s="1"/>
  <c r="H289" i="4" s="1"/>
  <c r="H290" i="4" s="1"/>
  <c r="H291" i="4" s="1"/>
  <c r="H292" i="4" s="1"/>
  <c r="H293" i="4" s="1"/>
  <c r="K299" i="4"/>
  <c r="S299" i="4" s="1"/>
  <c r="L956" i="11"/>
  <c r="D955" i="11"/>
  <c r="L287" i="4" l="1"/>
  <c r="L957" i="11"/>
  <c r="D956" i="11"/>
  <c r="L294" i="4" l="1"/>
  <c r="L958" i="11"/>
  <c r="D957" i="11"/>
  <c r="L295" i="4" l="1"/>
  <c r="L959" i="11"/>
  <c r="D958" i="11"/>
  <c r="L296" i="4" l="1"/>
  <c r="L960" i="11"/>
  <c r="D959" i="11"/>
  <c r="L297" i="4" l="1"/>
  <c r="L961" i="11"/>
  <c r="D960" i="11"/>
  <c r="L298" i="4" l="1"/>
  <c r="L962" i="11"/>
  <c r="D961" i="11"/>
  <c r="L308" i="4" l="1"/>
  <c r="L299" i="4"/>
  <c r="L963" i="11"/>
  <c r="D962" i="11"/>
  <c r="L309" i="4" l="1"/>
  <c r="L300" i="4"/>
  <c r="L964" i="11"/>
  <c r="D963" i="11"/>
  <c r="L310" i="4" l="1"/>
  <c r="L301" i="4"/>
  <c r="L965" i="11"/>
  <c r="L1309" i="11" s="1"/>
  <c r="L1310" i="11" s="1"/>
  <c r="L1311" i="11" s="1"/>
  <c r="L1312" i="11" s="1"/>
  <c r="L1313" i="11" s="1"/>
  <c r="L1314" i="11" s="1"/>
  <c r="L1315" i="11" s="1"/>
  <c r="L1316" i="11" s="1"/>
  <c r="L1317" i="11" s="1"/>
  <c r="L1318" i="11" s="1"/>
  <c r="L1319" i="11" s="1"/>
  <c r="L1320" i="11" s="1"/>
  <c r="L1321" i="11" s="1"/>
  <c r="L1322" i="11" s="1"/>
  <c r="L1323" i="11" s="1"/>
  <c r="D964" i="11"/>
  <c r="L311" i="4" l="1"/>
  <c r="L302" i="4"/>
  <c r="L1325" i="11"/>
  <c r="L1326" i="11" s="1"/>
  <c r="L1327" i="11" s="1"/>
  <c r="L1328" i="11" s="1"/>
  <c r="L1329" i="11" s="1"/>
  <c r="L1330" i="11" s="1"/>
  <c r="L1331" i="11" s="1"/>
  <c r="L1332" i="11" s="1"/>
  <c r="L1333" i="11" s="1"/>
  <c r="L1334" i="11" s="1"/>
  <c r="L1335" i="11" s="1"/>
  <c r="L1336" i="11" s="1"/>
  <c r="L1337" i="11" s="1"/>
  <c r="L1338" i="11" s="1"/>
  <c r="L1339" i="11" s="1"/>
  <c r="L1324" i="11"/>
  <c r="L966" i="11"/>
  <c r="D966" i="11" s="1"/>
  <c r="D965" i="11"/>
  <c r="L312" i="4" l="1"/>
  <c r="L303" i="4"/>
  <c r="L1341" i="11"/>
  <c r="L1342" i="11" s="1"/>
  <c r="L1343" i="11" s="1"/>
  <c r="L1344" i="11" s="1"/>
  <c r="L1345" i="11" s="1"/>
  <c r="L1346" i="11" s="1"/>
  <c r="L1347" i="11" s="1"/>
  <c r="L1348" i="11" s="1"/>
  <c r="L1349" i="11" s="1"/>
  <c r="L1350" i="11" s="1"/>
  <c r="L1351" i="11" s="1"/>
  <c r="L1352" i="11" s="1"/>
  <c r="L1353" i="11" s="1"/>
  <c r="L1354" i="11" s="1"/>
  <c r="L1355" i="11" s="1"/>
  <c r="L1340" i="11"/>
  <c r="L313" i="4" l="1"/>
  <c r="L304" i="4"/>
  <c r="L1357" i="11"/>
  <c r="L1358" i="11" s="1"/>
  <c r="L1359" i="11" s="1"/>
  <c r="L1360" i="11" s="1"/>
  <c r="L1361" i="11" s="1"/>
  <c r="L1362" i="11" s="1"/>
  <c r="L1363" i="11" s="1"/>
  <c r="L1364" i="11" s="1"/>
  <c r="L1365" i="11" s="1"/>
  <c r="L1366" i="11" s="1"/>
  <c r="L1367" i="11" s="1"/>
  <c r="L1368" i="11" s="1"/>
  <c r="L1369" i="11" s="1"/>
  <c r="L1370" i="11" s="1"/>
  <c r="L1371" i="11" s="1"/>
  <c r="L1356" i="11"/>
  <c r="L305" i="4" l="1"/>
  <c r="L1373" i="11"/>
  <c r="L1374" i="11" s="1"/>
  <c r="L1375" i="11" s="1"/>
  <c r="L1376" i="11" s="1"/>
  <c r="L1377" i="11" s="1"/>
  <c r="L1378" i="11" s="1"/>
  <c r="L1379" i="11" s="1"/>
  <c r="L1380" i="11" s="1"/>
  <c r="L1381" i="11" s="1"/>
  <c r="L1382" i="11" s="1"/>
  <c r="L1383" i="11" s="1"/>
  <c r="L1384" i="11" s="1"/>
  <c r="L1385" i="11" s="1"/>
  <c r="L1386" i="11" s="1"/>
  <c r="L1387" i="11" s="1"/>
  <c r="L1372" i="11"/>
  <c r="H315" i="4" l="1"/>
  <c r="H316" i="4" s="1"/>
  <c r="H317" i="4" s="1"/>
  <c r="H318" i="4" s="1"/>
  <c r="H319" i="4" s="1"/>
  <c r="H320" i="4" s="1"/>
  <c r="H321" i="4" s="1"/>
  <c r="L306" i="4"/>
  <c r="L1388" i="11"/>
  <c r="L1389" i="11"/>
  <c r="L1390" i="11" s="1"/>
  <c r="L1391" i="11" s="1"/>
  <c r="L1392" i="11" s="1"/>
  <c r="L1393" i="11" s="1"/>
  <c r="L1394" i="11" s="1"/>
  <c r="L1395" i="11" s="1"/>
  <c r="L1396" i="11" s="1"/>
  <c r="L1397" i="11" s="1"/>
  <c r="L1398" i="11" s="1"/>
  <c r="L1399" i="11" s="1"/>
  <c r="L1400" i="11" s="1"/>
  <c r="L1401" i="11" s="1"/>
  <c r="L1402" i="11" s="1"/>
  <c r="L1403" i="11" s="1"/>
  <c r="L307" i="4" l="1"/>
  <c r="K307" i="4"/>
  <c r="S307" i="4" s="1"/>
  <c r="L1404" i="11"/>
  <c r="L1405" i="11"/>
  <c r="L1406" i="11" s="1"/>
  <c r="L1407" i="11" s="1"/>
  <c r="L1408" i="11" s="1"/>
  <c r="L1409" i="11" s="1"/>
  <c r="L1410" i="11" s="1"/>
  <c r="L1411" i="11" s="1"/>
  <c r="L1412" i="11" s="1"/>
  <c r="L1413" i="11" s="1"/>
  <c r="L1414" i="11" s="1"/>
  <c r="L1415" i="11" s="1"/>
  <c r="L1416" i="11" s="1"/>
  <c r="L1417" i="11" s="1"/>
  <c r="L1418" i="11" s="1"/>
  <c r="L1419" i="11" s="1"/>
  <c r="L314" i="4" l="1"/>
  <c r="L1421" i="11"/>
  <c r="L1422" i="11" s="1"/>
  <c r="L1423" i="11" s="1"/>
  <c r="L1424" i="11" s="1"/>
  <c r="L1425" i="11" s="1"/>
  <c r="L1426" i="11" s="1"/>
  <c r="L1427" i="11" s="1"/>
  <c r="L1428" i="11" s="1"/>
  <c r="L1429" i="11" s="1"/>
  <c r="L1430" i="11" s="1"/>
  <c r="L1431" i="11" s="1"/>
  <c r="L1432" i="11" s="1"/>
  <c r="L1433" i="11" s="1"/>
  <c r="L1434" i="11" s="1"/>
  <c r="L1435" i="11" s="1"/>
  <c r="L1420" i="11"/>
  <c r="L315" i="4" l="1"/>
  <c r="L1437" i="11"/>
  <c r="L1438" i="11" s="1"/>
  <c r="L1439" i="11" s="1"/>
  <c r="L1440" i="11" s="1"/>
  <c r="L1441" i="11" s="1"/>
  <c r="L1442" i="11" s="1"/>
  <c r="L1443" i="11" s="1"/>
  <c r="L1444" i="11" s="1"/>
  <c r="L1445" i="11" s="1"/>
  <c r="L1446" i="11" s="1"/>
  <c r="L1447" i="11" s="1"/>
  <c r="L1448" i="11" s="1"/>
  <c r="L1449" i="11" s="1"/>
  <c r="L1450" i="11" s="1"/>
  <c r="L1451" i="11" s="1"/>
  <c r="L1436" i="11"/>
  <c r="L316" i="4" l="1"/>
  <c r="L1453" i="11"/>
  <c r="L1454" i="11" s="1"/>
  <c r="L1455" i="11" s="1"/>
  <c r="L1456" i="11" s="1"/>
  <c r="L1457" i="11" s="1"/>
  <c r="L1458" i="11" s="1"/>
  <c r="L1459" i="11" s="1"/>
  <c r="L1460" i="11" s="1"/>
  <c r="L1461" i="11" s="1"/>
  <c r="L1462" i="11" s="1"/>
  <c r="L1463" i="11" s="1"/>
  <c r="L1464" i="11" s="1"/>
  <c r="L1465" i="11" s="1"/>
  <c r="L1466" i="11" s="1"/>
  <c r="L1467" i="11" s="1"/>
  <c r="L1452" i="11"/>
  <c r="L317" i="4" l="1"/>
  <c r="L1469" i="11"/>
  <c r="L1470" i="11" s="1"/>
  <c r="L1471" i="11" s="1"/>
  <c r="L1472" i="11" s="1"/>
  <c r="L1473" i="11" s="1"/>
  <c r="L1474" i="11" s="1"/>
  <c r="L1475" i="11" s="1"/>
  <c r="L1476" i="11" s="1"/>
  <c r="L1477" i="11" s="1"/>
  <c r="L1478" i="11" s="1"/>
  <c r="L1479" i="11" s="1"/>
  <c r="L1480" i="11" s="1"/>
  <c r="L1481" i="11" s="1"/>
  <c r="L1482" i="11" s="1"/>
  <c r="L1483" i="11" s="1"/>
  <c r="L1468" i="11"/>
  <c r="L318" i="4" l="1"/>
  <c r="L1484" i="11"/>
  <c r="L1485" i="11"/>
  <c r="L1486" i="11" s="1"/>
  <c r="L1487" i="11" s="1"/>
  <c r="L1488" i="11" s="1"/>
  <c r="L1489" i="11" s="1"/>
  <c r="L1490" i="11" s="1"/>
  <c r="L1491" i="11" s="1"/>
  <c r="L1492" i="11" s="1"/>
  <c r="L1493" i="11" s="1"/>
  <c r="L1494" i="11" s="1"/>
  <c r="L1495" i="11" s="1"/>
  <c r="L1496" i="11" s="1"/>
  <c r="L1497" i="11" s="1"/>
  <c r="L1498" i="11" s="1"/>
  <c r="L1499" i="11" s="1"/>
  <c r="L319" i="4" l="1"/>
  <c r="L1501" i="11"/>
  <c r="L1502" i="11" s="1"/>
  <c r="L1503" i="11" s="1"/>
  <c r="L1504" i="11" s="1"/>
  <c r="L1505" i="11" s="1"/>
  <c r="L1506" i="11" s="1"/>
  <c r="L1507" i="11" s="1"/>
  <c r="L1508" i="11" s="1"/>
  <c r="L1509" i="11" s="1"/>
  <c r="L1510" i="11" s="1"/>
  <c r="L1511" i="11" s="1"/>
  <c r="L1512" i="11" s="1"/>
  <c r="L1513" i="11" s="1"/>
  <c r="L1514" i="11" s="1"/>
  <c r="L1515" i="11" s="1"/>
  <c r="L1500" i="11"/>
  <c r="L320" i="4" l="1"/>
  <c r="L1517" i="11"/>
  <c r="L1518" i="11" s="1"/>
  <c r="L1519" i="11" s="1"/>
  <c r="L1520" i="11" s="1"/>
  <c r="L1521" i="11" s="1"/>
  <c r="L1522" i="11" s="1"/>
  <c r="L1523" i="11" s="1"/>
  <c r="L1524" i="11" s="1"/>
  <c r="L1525" i="11" s="1"/>
  <c r="L1526" i="11" s="1"/>
  <c r="L1527" i="11" s="1"/>
  <c r="L1528" i="11" s="1"/>
  <c r="L1529" i="11" s="1"/>
  <c r="L1530" i="11" s="1"/>
  <c r="L1531" i="11" s="1"/>
  <c r="L1516" i="11"/>
  <c r="L321" i="4" l="1"/>
  <c r="H322" i="4"/>
  <c r="L1533" i="11"/>
  <c r="L1534" i="11" s="1"/>
  <c r="L1535" i="11" s="1"/>
  <c r="L1536" i="11" s="1"/>
  <c r="L1537" i="11" s="1"/>
  <c r="L1538" i="11" s="1"/>
  <c r="L1539" i="11" s="1"/>
  <c r="L1540" i="11" s="1"/>
  <c r="L1541" i="11" s="1"/>
  <c r="L1542" i="11" s="1"/>
  <c r="L1543" i="11" s="1"/>
  <c r="L1544" i="11" s="1"/>
  <c r="L1545" i="11" s="1"/>
  <c r="L1546" i="11" s="1"/>
  <c r="L1547" i="11" s="1"/>
  <c r="L1532" i="11"/>
  <c r="H323" i="4" l="1"/>
  <c r="L322" i="4"/>
  <c r="L1549" i="11"/>
  <c r="L1550" i="11" s="1"/>
  <c r="L1551" i="11" s="1"/>
  <c r="L1552" i="11" s="1"/>
  <c r="L1553" i="11" s="1"/>
  <c r="L1554" i="11" s="1"/>
  <c r="L1555" i="11" s="1"/>
  <c r="L1556" i="11" s="1"/>
  <c r="L1557" i="11" s="1"/>
  <c r="L1558" i="11" s="1"/>
  <c r="L1559" i="11" s="1"/>
  <c r="L1560" i="11" s="1"/>
  <c r="L1561" i="11" s="1"/>
  <c r="L1562" i="11" s="1"/>
  <c r="L1563" i="11" s="1"/>
  <c r="L1548" i="11"/>
  <c r="L323" i="4" l="1"/>
  <c r="H324" i="4"/>
  <c r="L1564" i="11"/>
  <c r="L1565" i="11"/>
  <c r="L1566" i="11" s="1"/>
  <c r="L1567" i="11" s="1"/>
  <c r="L1568" i="11" s="1"/>
  <c r="L1569" i="11" s="1"/>
  <c r="L1570" i="11" s="1"/>
  <c r="L1571" i="11" s="1"/>
  <c r="L1572" i="11" s="1"/>
  <c r="L1573" i="11" s="1"/>
  <c r="L1574" i="11" s="1"/>
  <c r="L1575" i="11" s="1"/>
  <c r="L1576" i="11" s="1"/>
  <c r="L1577" i="11" s="1"/>
  <c r="L1578" i="11" s="1"/>
  <c r="L1579" i="11" s="1"/>
  <c r="H325" i="4" l="1"/>
  <c r="L324" i="4"/>
  <c r="L1580" i="11"/>
  <c r="L1581" i="11"/>
  <c r="L1582" i="11" s="1"/>
  <c r="L1583" i="11" s="1"/>
  <c r="L1584" i="11" s="1"/>
  <c r="L1585" i="11" s="1"/>
  <c r="L1586" i="11" s="1"/>
  <c r="L1587" i="11" s="1"/>
  <c r="L1588" i="11" s="1"/>
  <c r="L1589" i="11" s="1"/>
  <c r="L1590" i="11" s="1"/>
  <c r="L1591" i="11" s="1"/>
  <c r="L1592" i="11" s="1"/>
  <c r="L1593" i="11" s="1"/>
  <c r="L1594" i="11" s="1"/>
  <c r="L1595" i="11" s="1"/>
  <c r="L325" i="4" l="1"/>
  <c r="H326" i="4"/>
  <c r="L1597" i="11"/>
  <c r="L1598" i="11" s="1"/>
  <c r="L1599" i="11" s="1"/>
  <c r="L1600" i="11" s="1"/>
  <c r="L1601" i="11" s="1"/>
  <c r="L1602" i="11" s="1"/>
  <c r="L1603" i="11" s="1"/>
  <c r="L1604" i="11" s="1"/>
  <c r="L1605" i="11" s="1"/>
  <c r="L1606" i="11" s="1"/>
  <c r="L1607" i="11" s="1"/>
  <c r="L1608" i="11" s="1"/>
  <c r="L1609" i="11" s="1"/>
  <c r="L1610" i="11" s="1"/>
  <c r="L1611" i="11" s="1"/>
  <c r="L1596" i="11"/>
  <c r="L326" i="4" l="1"/>
  <c r="H327" i="4"/>
  <c r="L1612" i="11"/>
  <c r="L1613" i="11"/>
  <c r="L1614" i="11" s="1"/>
  <c r="L1615" i="11" s="1"/>
  <c r="L1616" i="11" s="1"/>
  <c r="L1617" i="11" s="1"/>
  <c r="L1618" i="11" s="1"/>
  <c r="L1619" i="11" s="1"/>
  <c r="L1620" i="11" s="1"/>
  <c r="L1621" i="11" s="1"/>
  <c r="L1622" i="11" s="1"/>
  <c r="L1623" i="11" s="1"/>
  <c r="L1624" i="11" s="1"/>
  <c r="L1625" i="11" s="1"/>
  <c r="L1626" i="11" s="1"/>
  <c r="L1627" i="11" s="1"/>
  <c r="L327" i="4" l="1"/>
  <c r="H328" i="4"/>
  <c r="L1629" i="11"/>
  <c r="L1630" i="11" s="1"/>
  <c r="L1631" i="11" s="1"/>
  <c r="L1632" i="11" s="1"/>
  <c r="L1633" i="11" s="1"/>
  <c r="L1634" i="11" s="1"/>
  <c r="L1635" i="11" s="1"/>
  <c r="L1636" i="11" s="1"/>
  <c r="L1637" i="11" s="1"/>
  <c r="L1638" i="11" s="1"/>
  <c r="L1639" i="11" s="1"/>
  <c r="L1640" i="11" s="1"/>
  <c r="L1641" i="11" s="1"/>
  <c r="L1642" i="11" s="1"/>
  <c r="L1643" i="11" s="1"/>
  <c r="L1628" i="11"/>
  <c r="H329" i="4" l="1"/>
  <c r="L328" i="4"/>
  <c r="L1645" i="11"/>
  <c r="L1646" i="11" s="1"/>
  <c r="L1647" i="11" s="1"/>
  <c r="L1648" i="11" s="1"/>
  <c r="L1649" i="11" s="1"/>
  <c r="L1650" i="11" s="1"/>
  <c r="L1651" i="11" s="1"/>
  <c r="L1652" i="11" s="1"/>
  <c r="L1653" i="11" s="1"/>
  <c r="L1654" i="11" s="1"/>
  <c r="L1655" i="11" s="1"/>
  <c r="L1656" i="11" s="1"/>
  <c r="L1657" i="11" s="1"/>
  <c r="L1658" i="11" s="1"/>
  <c r="L1659" i="11" s="1"/>
  <c r="L1644" i="11"/>
  <c r="H330" i="4" l="1"/>
  <c r="L329" i="4"/>
  <c r="L1660" i="11"/>
  <c r="L1661" i="11"/>
  <c r="L1662" i="11" s="1"/>
  <c r="L1663" i="11" s="1"/>
  <c r="L1664" i="11" s="1"/>
  <c r="L1665" i="11" s="1"/>
  <c r="L1666" i="11" s="1"/>
  <c r="L1667" i="11" s="1"/>
  <c r="L1668" i="11" s="1"/>
  <c r="L1669" i="11" s="1"/>
  <c r="L1670" i="11" s="1"/>
  <c r="L1671" i="11" s="1"/>
  <c r="L1672" i="11" s="1"/>
  <c r="L1673" i="11" s="1"/>
  <c r="L1674" i="11" s="1"/>
  <c r="L1675" i="11" s="1"/>
  <c r="L330" i="4" l="1"/>
  <c r="H331" i="4"/>
  <c r="L1677" i="11"/>
  <c r="L1678" i="11" s="1"/>
  <c r="L1679" i="11" s="1"/>
  <c r="L1680" i="11" s="1"/>
  <c r="L1681" i="11" s="1"/>
  <c r="L1682" i="11" s="1"/>
  <c r="L1683" i="11" s="1"/>
  <c r="L1684" i="11" s="1"/>
  <c r="L1685" i="11" s="1"/>
  <c r="L1686" i="11" s="1"/>
  <c r="L1687" i="11" s="1"/>
  <c r="L1688" i="11" s="1"/>
  <c r="L1689" i="11" s="1"/>
  <c r="L1690" i="11" s="1"/>
  <c r="L1691" i="11" s="1"/>
  <c r="L1676" i="11"/>
  <c r="L331" i="4" l="1"/>
  <c r="H332" i="4"/>
  <c r="K346" i="4"/>
  <c r="S346" i="4" s="1"/>
  <c r="L1693" i="11"/>
  <c r="L1694" i="11" s="1"/>
  <c r="L1695" i="11" s="1"/>
  <c r="L1696" i="11" s="1"/>
  <c r="L1697" i="11" s="1"/>
  <c r="L1698" i="11" s="1"/>
  <c r="L1699" i="11" s="1"/>
  <c r="L1700" i="11" s="1"/>
  <c r="L1701" i="11" s="1"/>
  <c r="L1702" i="11" s="1"/>
  <c r="L1703" i="11" s="1"/>
  <c r="L1704" i="11" s="1"/>
  <c r="L1705" i="11" s="1"/>
  <c r="L1706" i="11" s="1"/>
  <c r="L1707" i="11" s="1"/>
  <c r="L1692" i="11"/>
  <c r="L332" i="4" l="1"/>
  <c r="H333" i="4"/>
  <c r="K347" i="4"/>
  <c r="S347" i="4" s="1"/>
  <c r="L1709" i="11"/>
  <c r="L1710" i="11" s="1"/>
  <c r="L1711" i="11" s="1"/>
  <c r="L1712" i="11" s="1"/>
  <c r="L1713" i="11" s="1"/>
  <c r="L1714" i="11" s="1"/>
  <c r="L1715" i="11" s="1"/>
  <c r="L1716" i="11" s="1"/>
  <c r="L1717" i="11" s="1"/>
  <c r="L1718" i="11" s="1"/>
  <c r="L1719" i="11" s="1"/>
  <c r="L1720" i="11" s="1"/>
  <c r="L1721" i="11" s="1"/>
  <c r="L1722" i="11" s="1"/>
  <c r="L1723" i="11" s="1"/>
  <c r="L1708" i="11"/>
  <c r="K333" i="4" l="1"/>
  <c r="S333" i="4" s="1"/>
  <c r="H334" i="4"/>
  <c r="L333" i="4"/>
  <c r="K348" i="4"/>
  <c r="S348" i="4" s="1"/>
  <c r="L1725" i="11"/>
  <c r="L1726" i="11" s="1"/>
  <c r="L1727" i="11" s="1"/>
  <c r="L1728" i="11" s="1"/>
  <c r="L1729" i="11" s="1"/>
  <c r="L1730" i="11" s="1"/>
  <c r="L1731" i="11" s="1"/>
  <c r="L1732" i="11" s="1"/>
  <c r="L1733" i="11" s="1"/>
  <c r="L1734" i="11" s="1"/>
  <c r="L1735" i="11" s="1"/>
  <c r="L1736" i="11" s="1"/>
  <c r="L1737" i="11" s="1"/>
  <c r="L1738" i="11" s="1"/>
  <c r="L1739" i="11" s="1"/>
  <c r="L1724" i="11"/>
  <c r="L334" i="4" l="1"/>
  <c r="H335" i="4"/>
  <c r="K349" i="4"/>
  <c r="S349" i="4" s="1"/>
  <c r="L1740" i="11"/>
  <c r="L1741" i="11"/>
  <c r="L1742" i="11" s="1"/>
  <c r="L1743" i="11" s="1"/>
  <c r="L1744" i="11" s="1"/>
  <c r="L1745" i="11" s="1"/>
  <c r="L1746" i="11" s="1"/>
  <c r="L1747" i="11" s="1"/>
  <c r="L1748" i="11" s="1"/>
  <c r="L1749" i="11" s="1"/>
  <c r="L1750" i="11" s="1"/>
  <c r="L1751" i="11" s="1"/>
  <c r="L1752" i="11" s="1"/>
  <c r="L1753" i="11" s="1"/>
  <c r="L1754" i="11" s="1"/>
  <c r="L1755" i="11" s="1"/>
  <c r="L335" i="4" l="1"/>
  <c r="H336" i="4"/>
  <c r="K350" i="4"/>
  <c r="S350" i="4" s="1"/>
  <c r="L1756" i="11"/>
  <c r="L1757" i="11"/>
  <c r="L1758" i="11" s="1"/>
  <c r="L1759" i="11" s="1"/>
  <c r="L1760" i="11" s="1"/>
  <c r="L1761" i="11" s="1"/>
  <c r="L1762" i="11" s="1"/>
  <c r="L1763" i="11" s="1"/>
  <c r="L1764" i="11" s="1"/>
  <c r="L1765" i="11" s="1"/>
  <c r="L1766" i="11" s="1"/>
  <c r="L1767" i="11" s="1"/>
  <c r="L1768" i="11" s="1"/>
  <c r="L1769" i="11" s="1"/>
  <c r="L1770" i="11" s="1"/>
  <c r="L1771" i="11" s="1"/>
  <c r="H337" i="4" l="1"/>
  <c r="L336" i="4"/>
  <c r="K351" i="4"/>
  <c r="S351" i="4" s="1"/>
  <c r="L1773" i="11"/>
  <c r="L1774" i="11" s="1"/>
  <c r="L1775" i="11" s="1"/>
  <c r="L1776" i="11" s="1"/>
  <c r="L1777" i="11" s="1"/>
  <c r="L1778" i="11" s="1"/>
  <c r="L1779" i="11" s="1"/>
  <c r="L1780" i="11" s="1"/>
  <c r="L1781" i="11" s="1"/>
  <c r="L1782" i="11" s="1"/>
  <c r="L1783" i="11" s="1"/>
  <c r="L1784" i="11" s="1"/>
  <c r="L1785" i="11" s="1"/>
  <c r="L1786" i="11" s="1"/>
  <c r="L1787" i="11" s="1"/>
  <c r="L1772" i="11"/>
  <c r="L337" i="4" l="1"/>
  <c r="H338" i="4"/>
  <c r="K352" i="4"/>
  <c r="S352" i="4" s="1"/>
  <c r="L1788" i="11"/>
  <c r="L1789" i="11"/>
  <c r="L1790" i="11" s="1"/>
  <c r="L1791" i="11" s="1"/>
  <c r="L1792" i="11" s="1"/>
  <c r="L1793" i="11" s="1"/>
  <c r="L1794" i="11" s="1"/>
  <c r="L1795" i="11" s="1"/>
  <c r="L1796" i="11" s="1"/>
  <c r="L1797" i="11" s="1"/>
  <c r="L1798" i="11" s="1"/>
  <c r="L1799" i="11" s="1"/>
  <c r="L1800" i="11" s="1"/>
  <c r="L1801" i="11" s="1"/>
  <c r="L1802" i="11" s="1"/>
  <c r="L1803" i="11" s="1"/>
  <c r="L338" i="4" l="1"/>
  <c r="H339" i="4"/>
  <c r="L1805" i="11"/>
  <c r="L1806" i="11" s="1"/>
  <c r="L1807" i="11" s="1"/>
  <c r="L1808" i="11" s="1"/>
  <c r="L1809" i="11" s="1"/>
  <c r="L1810" i="11" s="1"/>
  <c r="L1811" i="11" s="1"/>
  <c r="L1812" i="11" s="1"/>
  <c r="L1813" i="11" s="1"/>
  <c r="L1814" i="11" s="1"/>
  <c r="L1815" i="11" s="1"/>
  <c r="L1816" i="11" s="1"/>
  <c r="L1817" i="11" s="1"/>
  <c r="L1818" i="11" s="1"/>
  <c r="L1819" i="11" s="1"/>
  <c r="L1804" i="11"/>
  <c r="L339" i="4" l="1"/>
  <c r="H340" i="4"/>
  <c r="L1821" i="11"/>
  <c r="L1822" i="11" s="1"/>
  <c r="L1823" i="11" s="1"/>
  <c r="L1824" i="11" s="1"/>
  <c r="L1825" i="11" s="1"/>
  <c r="L1826" i="11" s="1"/>
  <c r="L1827" i="11" s="1"/>
  <c r="L1828" i="11" s="1"/>
  <c r="L1829" i="11" s="1"/>
  <c r="L1830" i="11" s="1"/>
  <c r="L1831" i="11" s="1"/>
  <c r="L1832" i="11" s="1"/>
  <c r="L1833" i="11" s="1"/>
  <c r="L1834" i="11" s="1"/>
  <c r="L1835" i="11" s="1"/>
  <c r="L1820" i="11"/>
  <c r="K340" i="4" l="1"/>
  <c r="S340" i="4" s="1"/>
  <c r="H341" i="4"/>
  <c r="L340" i="4"/>
  <c r="L1836" i="11"/>
  <c r="L1837" i="11"/>
  <c r="L1838" i="11" s="1"/>
  <c r="L1839" i="11" s="1"/>
  <c r="L1840" i="11" s="1"/>
  <c r="L1841" i="11" s="1"/>
  <c r="L1842" i="11" s="1"/>
  <c r="L1843" i="11" s="1"/>
  <c r="L1844" i="11" s="1"/>
  <c r="L1845" i="11" s="1"/>
  <c r="L1846" i="11" s="1"/>
  <c r="L1847" i="11" s="1"/>
  <c r="L1848" i="11" s="1"/>
  <c r="L1849" i="11" s="1"/>
  <c r="L1850" i="11" s="1"/>
  <c r="L1851" i="11" s="1"/>
  <c r="K341" i="4" l="1"/>
  <c r="S341" i="4" s="1"/>
  <c r="H342" i="4"/>
  <c r="L341" i="4"/>
  <c r="L1853" i="11"/>
  <c r="L1854" i="11" s="1"/>
  <c r="L1855" i="11" s="1"/>
  <c r="L1856" i="11" s="1"/>
  <c r="L1857" i="11" s="1"/>
  <c r="L1858" i="11" s="1"/>
  <c r="L1859" i="11" s="1"/>
  <c r="L1860" i="11" s="1"/>
  <c r="L1861" i="11" s="1"/>
  <c r="L1862" i="11" s="1"/>
  <c r="L1863" i="11" s="1"/>
  <c r="L1864" i="11" s="1"/>
  <c r="L1865" i="11" s="1"/>
  <c r="L1866" i="11" s="1"/>
  <c r="L1867" i="11" s="1"/>
  <c r="L1852" i="11"/>
  <c r="N342" i="4" l="1"/>
  <c r="K342" i="4" s="1"/>
  <c r="S342" i="4" s="1"/>
  <c r="H343" i="4"/>
  <c r="L342" i="4"/>
  <c r="L1869" i="11"/>
  <c r="L1870" i="11" s="1"/>
  <c r="L1871" i="11" s="1"/>
  <c r="L1872" i="11" s="1"/>
  <c r="L1873" i="11" s="1"/>
  <c r="L1874" i="11" s="1"/>
  <c r="L1875" i="11" s="1"/>
  <c r="L1876" i="11" s="1"/>
  <c r="L1877" i="11" s="1"/>
  <c r="L1878" i="11" s="1"/>
  <c r="L1879" i="11" s="1"/>
  <c r="L1880" i="11" s="1"/>
  <c r="L1881" i="11" s="1"/>
  <c r="L1882" i="11" s="1"/>
  <c r="L1883" i="11" s="1"/>
  <c r="L1868" i="11"/>
  <c r="N343" i="4" l="1"/>
  <c r="K343" i="4" s="1"/>
  <c r="S343" i="4" s="1"/>
  <c r="L343" i="4"/>
  <c r="H344" i="4"/>
  <c r="L1885" i="11"/>
  <c r="L1886" i="11" s="1"/>
  <c r="L1887" i="11" s="1"/>
  <c r="L1888" i="11" s="1"/>
  <c r="L1889" i="11" s="1"/>
  <c r="L1890" i="11" s="1"/>
  <c r="L1891" i="11" s="1"/>
  <c r="L1892" i="11" s="1"/>
  <c r="L1893" i="11" s="1"/>
  <c r="L1894" i="11" s="1"/>
  <c r="L1895" i="11" s="1"/>
  <c r="L1896" i="11" s="1"/>
  <c r="L1897" i="11" s="1"/>
  <c r="L1898" i="11" s="1"/>
  <c r="L1899" i="11" s="1"/>
  <c r="L1884" i="11"/>
  <c r="N344" i="4" l="1"/>
  <c r="K344" i="4" s="1"/>
  <c r="S344" i="4" s="1"/>
  <c r="H345" i="4"/>
  <c r="L344" i="4"/>
  <c r="L1901" i="11"/>
  <c r="L1902" i="11" s="1"/>
  <c r="L1903" i="11" s="1"/>
  <c r="L1904" i="11" s="1"/>
  <c r="L1905" i="11" s="1"/>
  <c r="L1906" i="11" s="1"/>
  <c r="L1907" i="11" s="1"/>
  <c r="L1908" i="11" s="1"/>
  <c r="L1909" i="11" s="1"/>
  <c r="L1910" i="11" s="1"/>
  <c r="L1911" i="11" s="1"/>
  <c r="L1912" i="11" s="1"/>
  <c r="L1913" i="11" s="1"/>
  <c r="L1914" i="11" s="1"/>
  <c r="L1915" i="11" s="1"/>
  <c r="L1900" i="11"/>
  <c r="N345" i="4" l="1"/>
  <c r="K345" i="4" s="1"/>
  <c r="S345" i="4" s="1"/>
  <c r="H346" i="4"/>
  <c r="L345" i="4"/>
  <c r="L1916" i="11"/>
  <c r="L1917" i="11"/>
  <c r="L1918" i="11" s="1"/>
  <c r="L1919" i="11" s="1"/>
  <c r="L1920" i="11" s="1"/>
  <c r="L1921" i="11" s="1"/>
  <c r="L1922" i="11" s="1"/>
  <c r="L1923" i="11" s="1"/>
  <c r="L1924" i="11" s="1"/>
  <c r="L1925" i="11" s="1"/>
  <c r="L1926" i="11" s="1"/>
  <c r="L1927" i="11" s="1"/>
  <c r="L1928" i="11" s="1"/>
  <c r="L1929" i="11" s="1"/>
  <c r="L1930" i="11" s="1"/>
  <c r="L1931" i="11" s="1"/>
  <c r="L346" i="4" l="1"/>
  <c r="H347" i="4"/>
  <c r="L1932" i="11"/>
  <c r="L1933" i="11"/>
  <c r="L1934" i="11" s="1"/>
  <c r="L1935" i="11" s="1"/>
  <c r="L1936" i="11" s="1"/>
  <c r="L1937" i="11" s="1"/>
  <c r="L1938" i="11" s="1"/>
  <c r="L1939" i="11" s="1"/>
  <c r="L1940" i="11" s="1"/>
  <c r="L1941" i="11" s="1"/>
  <c r="L1942" i="11" s="1"/>
  <c r="L1943" i="11" s="1"/>
  <c r="L1944" i="11" s="1"/>
  <c r="L1945" i="11" s="1"/>
  <c r="L1946" i="11" s="1"/>
  <c r="L1947" i="11" s="1"/>
  <c r="L347" i="4" l="1"/>
  <c r="H348" i="4"/>
  <c r="L1949" i="11"/>
  <c r="L1950" i="11" s="1"/>
  <c r="L1951" i="11" s="1"/>
  <c r="L1952" i="11" s="1"/>
  <c r="L1953" i="11" s="1"/>
  <c r="L1954" i="11" s="1"/>
  <c r="L1955" i="11" s="1"/>
  <c r="L1956" i="11" s="1"/>
  <c r="L1957" i="11" s="1"/>
  <c r="L1958" i="11" s="1"/>
  <c r="L1959" i="11" s="1"/>
  <c r="L1960" i="11" s="1"/>
  <c r="L1961" i="11" s="1"/>
  <c r="L1962" i="11" s="1"/>
  <c r="L1963" i="11" s="1"/>
  <c r="L1948" i="11"/>
  <c r="L348" i="4" l="1"/>
  <c r="H349" i="4"/>
  <c r="L1964" i="11"/>
  <c r="L1965" i="11"/>
  <c r="L1966" i="11" s="1"/>
  <c r="L1967" i="11" s="1"/>
  <c r="L1968" i="11" s="1"/>
  <c r="L1969" i="11" s="1"/>
  <c r="L1970" i="11" s="1"/>
  <c r="L1971" i="11" s="1"/>
  <c r="L1972" i="11" s="1"/>
  <c r="L1973" i="11" s="1"/>
  <c r="L1974" i="11" s="1"/>
  <c r="L1975" i="11" s="1"/>
  <c r="L1976" i="11" s="1"/>
  <c r="L1977" i="11" s="1"/>
  <c r="L1978" i="11" s="1"/>
  <c r="L1979" i="11" s="1"/>
  <c r="L349" i="4" l="1"/>
  <c r="H350" i="4"/>
  <c r="L1981" i="11"/>
  <c r="L1982" i="11" s="1"/>
  <c r="L1983" i="11" s="1"/>
  <c r="L1984" i="11" s="1"/>
  <c r="L1985" i="11" s="1"/>
  <c r="L1986" i="11" s="1"/>
  <c r="L1987" i="11" s="1"/>
  <c r="L1988" i="11" s="1"/>
  <c r="L1989" i="11" s="1"/>
  <c r="L1990" i="11" s="1"/>
  <c r="L1991" i="11" s="1"/>
  <c r="L1992" i="11" s="1"/>
  <c r="L1993" i="11" s="1"/>
  <c r="L1994" i="11" s="1"/>
  <c r="L1995" i="11" s="1"/>
  <c r="L1980" i="11"/>
  <c r="H351" i="4" l="1"/>
  <c r="L350" i="4"/>
  <c r="L1997" i="11"/>
  <c r="L1998" i="11" s="1"/>
  <c r="L1999" i="11" s="1"/>
  <c r="L2000" i="11" s="1"/>
  <c r="L2001" i="11" s="1"/>
  <c r="L2002" i="11" s="1"/>
  <c r="L2003" i="11" s="1"/>
  <c r="L2004" i="11" s="1"/>
  <c r="L2005" i="11" s="1"/>
  <c r="L2006" i="11" s="1"/>
  <c r="L2007" i="11" s="1"/>
  <c r="L2008" i="11" s="1"/>
  <c r="L2009" i="11" s="1"/>
  <c r="L2010" i="11" s="1"/>
  <c r="L2011" i="11" s="1"/>
  <c r="L1996" i="11"/>
  <c r="H352" i="4" l="1"/>
  <c r="L351" i="4"/>
  <c r="L2012" i="11"/>
  <c r="L2013" i="11"/>
  <c r="L2014" i="11" s="1"/>
  <c r="L2015" i="11" s="1"/>
  <c r="L2016" i="11" s="1"/>
  <c r="L2017" i="11" s="1"/>
  <c r="L2018" i="11" s="1"/>
  <c r="L2019" i="11" s="1"/>
  <c r="L2020" i="11" s="1"/>
  <c r="L2021" i="11" s="1"/>
  <c r="L2022" i="11" s="1"/>
  <c r="L2023" i="11" s="1"/>
  <c r="L2024" i="11" s="1"/>
  <c r="L2025" i="11" s="1"/>
  <c r="L2026" i="11" s="1"/>
  <c r="L2027" i="11" s="1"/>
  <c r="H353" i="4" l="1"/>
  <c r="L352" i="4"/>
  <c r="L2029" i="11"/>
  <c r="L2030" i="11" s="1"/>
  <c r="L2031" i="11" s="1"/>
  <c r="L2032" i="11" s="1"/>
  <c r="L2033" i="11" s="1"/>
  <c r="L2034" i="11" s="1"/>
  <c r="L2035" i="11" s="1"/>
  <c r="L2036" i="11" s="1"/>
  <c r="L2037" i="11" s="1"/>
  <c r="L2038" i="11" s="1"/>
  <c r="L2039" i="11" s="1"/>
  <c r="L2040" i="11" s="1"/>
  <c r="L2041" i="11" s="1"/>
  <c r="L2042" i="11" s="1"/>
  <c r="L2043" i="11" s="1"/>
  <c r="L2028" i="11"/>
  <c r="K353" i="4" l="1"/>
  <c r="S353" i="4" s="1"/>
  <c r="L353" i="4"/>
  <c r="H362" i="4"/>
  <c r="L2045" i="11"/>
  <c r="L2046" i="11" s="1"/>
  <c r="L2047" i="11" s="1"/>
  <c r="L2048" i="11" s="1"/>
  <c r="L2049" i="11" s="1"/>
  <c r="L2050" i="11" s="1"/>
  <c r="L2051" i="11" s="1"/>
  <c r="L2052" i="11" s="1"/>
  <c r="L2053" i="11" s="1"/>
  <c r="L2054" i="11" s="1"/>
  <c r="L2055" i="11" s="1"/>
  <c r="L2056" i="11" s="1"/>
  <c r="L2057" i="11" s="1"/>
  <c r="L2058" i="11" s="1"/>
  <c r="L2059" i="11" s="1"/>
  <c r="L2044" i="11"/>
  <c r="H363" i="4" l="1"/>
  <c r="L362" i="4"/>
  <c r="L2061" i="11"/>
  <c r="L2062" i="11" s="1"/>
  <c r="L2063" i="11" s="1"/>
  <c r="L2064" i="11" s="1"/>
  <c r="L2065" i="11" s="1"/>
  <c r="L2066" i="11" s="1"/>
  <c r="L2067" i="11" s="1"/>
  <c r="L2068" i="11" s="1"/>
  <c r="L2069" i="11" s="1"/>
  <c r="L2070" i="11" s="1"/>
  <c r="L2071" i="11" s="1"/>
  <c r="L2072" i="11" s="1"/>
  <c r="L2073" i="11" s="1"/>
  <c r="L2074" i="11" s="1"/>
  <c r="L2075" i="11" s="1"/>
  <c r="L2060" i="11"/>
  <c r="H364" i="4" l="1"/>
  <c r="L363" i="4"/>
  <c r="L2077" i="11"/>
  <c r="L2078" i="11" s="1"/>
  <c r="L2079" i="11" s="1"/>
  <c r="L2080" i="11" s="1"/>
  <c r="L2081" i="11" s="1"/>
  <c r="L2082" i="11" s="1"/>
  <c r="L2083" i="11" s="1"/>
  <c r="L2084" i="11" s="1"/>
  <c r="L2085" i="11" s="1"/>
  <c r="L2086" i="11" s="1"/>
  <c r="L2087" i="11" s="1"/>
  <c r="L2088" i="11" s="1"/>
  <c r="L2089" i="11" s="1"/>
  <c r="L2090" i="11" s="1"/>
  <c r="L2091" i="11" s="1"/>
  <c r="L2076" i="11"/>
  <c r="L364" i="4" l="1"/>
  <c r="H365" i="4"/>
  <c r="L2092" i="11"/>
  <c r="L2093" i="11"/>
  <c r="L2094" i="11" s="1"/>
  <c r="L2095" i="11" s="1"/>
  <c r="L2096" i="11" s="1"/>
  <c r="L2097" i="11" s="1"/>
  <c r="L2098" i="11" s="1"/>
  <c r="L2099" i="11" s="1"/>
  <c r="L2100" i="11" s="1"/>
  <c r="L2101" i="11" s="1"/>
  <c r="L2102" i="11" s="1"/>
  <c r="L2103" i="11" s="1"/>
  <c r="L2104" i="11" s="1"/>
  <c r="L2105" i="11" s="1"/>
  <c r="L2106" i="11" s="1"/>
  <c r="L2107" i="11" s="1"/>
  <c r="H366" i="4" l="1"/>
  <c r="L365" i="4"/>
  <c r="L2108" i="11"/>
  <c r="L2109" i="11"/>
  <c r="L2110" i="11" s="1"/>
  <c r="L2111" i="11" s="1"/>
  <c r="L2112" i="11" s="1"/>
  <c r="L2113" i="11" s="1"/>
  <c r="L2114" i="11" s="1"/>
  <c r="L2115" i="11" s="1"/>
  <c r="L2116" i="11" s="1"/>
  <c r="L2117" i="11" s="1"/>
  <c r="L2118" i="11" s="1"/>
  <c r="L2119" i="11" s="1"/>
  <c r="L2120" i="11" s="1"/>
  <c r="L2121" i="11" s="1"/>
  <c r="L2122" i="11" s="1"/>
  <c r="L2123" i="11" s="1"/>
  <c r="H367" i="4" l="1"/>
  <c r="L366" i="4"/>
  <c r="L2125" i="11"/>
  <c r="L2126" i="11" s="1"/>
  <c r="L2127" i="11" s="1"/>
  <c r="L2128" i="11" s="1"/>
  <c r="L2129" i="11" s="1"/>
  <c r="L2130" i="11" s="1"/>
  <c r="L2131" i="11" s="1"/>
  <c r="L2132" i="11" s="1"/>
  <c r="L2133" i="11" s="1"/>
  <c r="L2134" i="11" s="1"/>
  <c r="L2135" i="11" s="1"/>
  <c r="L2136" i="11" s="1"/>
  <c r="L2137" i="11" s="1"/>
  <c r="L2138" i="11" s="1"/>
  <c r="L2139" i="11" s="1"/>
  <c r="L2124" i="11"/>
  <c r="H368" i="4" l="1"/>
  <c r="L367" i="4"/>
  <c r="L2141" i="11"/>
  <c r="L2142" i="11" s="1"/>
  <c r="L2143" i="11" s="1"/>
  <c r="L2144" i="11" s="1"/>
  <c r="L2145" i="11" s="1"/>
  <c r="L2146" i="11" s="1"/>
  <c r="L2147" i="11" s="1"/>
  <c r="L2148" i="11" s="1"/>
  <c r="L2149" i="11" s="1"/>
  <c r="L2150" i="11" s="1"/>
  <c r="L2151" i="11" s="1"/>
  <c r="L2152" i="11" s="1"/>
  <c r="L2153" i="11" s="1"/>
  <c r="L2154" i="11" s="1"/>
  <c r="L2155" i="11" s="1"/>
  <c r="L2140" i="11"/>
  <c r="L368" i="4" l="1"/>
  <c r="H369" i="4"/>
  <c r="L2157" i="11"/>
  <c r="L2158" i="11" s="1"/>
  <c r="L2159" i="11" s="1"/>
  <c r="L2160" i="11" s="1"/>
  <c r="L2161" i="11" s="1"/>
  <c r="L2162" i="11" s="1"/>
  <c r="L2163" i="11" s="1"/>
  <c r="L2164" i="11" s="1"/>
  <c r="L2165" i="11" s="1"/>
  <c r="L2166" i="11" s="1"/>
  <c r="L2167" i="11" s="1"/>
  <c r="L2168" i="11" s="1"/>
  <c r="L2169" i="11" s="1"/>
  <c r="L2170" i="11" s="1"/>
  <c r="L2171" i="11" s="1"/>
  <c r="L2156" i="11"/>
  <c r="L369" i="4" l="1"/>
  <c r="H370" i="4"/>
  <c r="L2173" i="11"/>
  <c r="L2174" i="11" s="1"/>
  <c r="L2175" i="11" s="1"/>
  <c r="L2176" i="11" s="1"/>
  <c r="L2177" i="11" s="1"/>
  <c r="L2178" i="11" s="1"/>
  <c r="L2179" i="11" s="1"/>
  <c r="L2180" i="11" s="1"/>
  <c r="L2181" i="11" s="1"/>
  <c r="L2182" i="11" s="1"/>
  <c r="L2183" i="11" s="1"/>
  <c r="L2184" i="11" s="1"/>
  <c r="L2185" i="11" s="1"/>
  <c r="L2186" i="11" s="1"/>
  <c r="L2187" i="11" s="1"/>
  <c r="L2172" i="11"/>
  <c r="L370" i="4" l="1"/>
  <c r="H371" i="4"/>
  <c r="L2188" i="11"/>
  <c r="L2189" i="11"/>
  <c r="L2190" i="11" s="1"/>
  <c r="L2191" i="11" s="1"/>
  <c r="L2192" i="11" s="1"/>
  <c r="L2193" i="11" s="1"/>
  <c r="L2194" i="11" s="1"/>
  <c r="L2195" i="11" s="1"/>
  <c r="L2196" i="11" s="1"/>
  <c r="L2197" i="11" s="1"/>
  <c r="L2198" i="11" s="1"/>
  <c r="L2199" i="11" s="1"/>
  <c r="L2200" i="11" s="1"/>
  <c r="L2201" i="11" s="1"/>
  <c r="L2202" i="11" s="1"/>
  <c r="L2203" i="11" s="1"/>
  <c r="H372" i="4" l="1"/>
  <c r="L371" i="4"/>
  <c r="L2205" i="11"/>
  <c r="L2206" i="11" s="1"/>
  <c r="L2207" i="11" s="1"/>
  <c r="L2208" i="11" s="1"/>
  <c r="L2209" i="11" s="1"/>
  <c r="L2210" i="11" s="1"/>
  <c r="L2211" i="11" s="1"/>
  <c r="L2212" i="11" s="1"/>
  <c r="L2213" i="11" s="1"/>
  <c r="L2214" i="11" s="1"/>
  <c r="L2215" i="11" s="1"/>
  <c r="L2216" i="11" s="1"/>
  <c r="L2217" i="11" s="1"/>
  <c r="L2218" i="11" s="1"/>
  <c r="L2219" i="11" s="1"/>
  <c r="L2204" i="11"/>
  <c r="H373" i="4" l="1"/>
  <c r="L372" i="4"/>
  <c r="K372" i="4"/>
  <c r="S372" i="4" s="1"/>
  <c r="L2221" i="11"/>
  <c r="L2222" i="11" s="1"/>
  <c r="L2223" i="11" s="1"/>
  <c r="L2224" i="11" s="1"/>
  <c r="L2225" i="11" s="1"/>
  <c r="L2226" i="11" s="1"/>
  <c r="L2227" i="11" s="1"/>
  <c r="L2228" i="11" s="1"/>
  <c r="L2229" i="11" s="1"/>
  <c r="L2230" i="11" s="1"/>
  <c r="L2231" i="11" s="1"/>
  <c r="L2232" i="11" s="1"/>
  <c r="L2233" i="11" s="1"/>
  <c r="L2234" i="11" s="1"/>
  <c r="L2235" i="11" s="1"/>
  <c r="L2220" i="11"/>
  <c r="N373" i="4" l="1"/>
  <c r="K373" i="4" s="1"/>
  <c r="S373" i="4" s="1"/>
  <c r="H374" i="4"/>
  <c r="L373" i="4"/>
  <c r="L2237" i="11"/>
  <c r="L2238" i="11" s="1"/>
  <c r="L2239" i="11" s="1"/>
  <c r="L2240" i="11" s="1"/>
  <c r="L2241" i="11" s="1"/>
  <c r="L2242" i="11" s="1"/>
  <c r="L2243" i="11" s="1"/>
  <c r="L2244" i="11" s="1"/>
  <c r="L2245" i="11" s="1"/>
  <c r="L2246" i="11" s="1"/>
  <c r="L2247" i="11" s="1"/>
  <c r="L2248" i="11" s="1"/>
  <c r="L2249" i="11" s="1"/>
  <c r="L2250" i="11" s="1"/>
  <c r="L2251" i="11" s="1"/>
  <c r="L2236" i="11"/>
  <c r="L374" i="4" l="1"/>
  <c r="N374" i="4"/>
  <c r="K374" i="4" s="1"/>
  <c r="S374" i="4" s="1"/>
  <c r="H375" i="4"/>
  <c r="L2253" i="11"/>
  <c r="L2254" i="11" s="1"/>
  <c r="L2255" i="11" s="1"/>
  <c r="L2256" i="11" s="1"/>
  <c r="L2257" i="11" s="1"/>
  <c r="L2258" i="11" s="1"/>
  <c r="L2259" i="11" s="1"/>
  <c r="L2260" i="11" s="1"/>
  <c r="L2261" i="11" s="1"/>
  <c r="L2262" i="11" s="1"/>
  <c r="L2263" i="11" s="1"/>
  <c r="L2264" i="11" s="1"/>
  <c r="L2265" i="11" s="1"/>
  <c r="L2266" i="11" s="1"/>
  <c r="L2267" i="11" s="1"/>
  <c r="L2252" i="11"/>
  <c r="N375" i="4" l="1"/>
  <c r="K375" i="4" s="1"/>
  <c r="S375" i="4" s="1"/>
  <c r="H376" i="4"/>
  <c r="L375" i="4"/>
  <c r="L2268" i="11"/>
  <c r="L2269" i="11"/>
  <c r="L2270" i="11" s="1"/>
  <c r="L2271" i="11" s="1"/>
  <c r="L2272" i="11" s="1"/>
  <c r="L2273" i="11" s="1"/>
  <c r="L2274" i="11" s="1"/>
  <c r="L2275" i="11" s="1"/>
  <c r="L2276" i="11" s="1"/>
  <c r="L2277" i="11" s="1"/>
  <c r="L2278" i="11" s="1"/>
  <c r="L2279" i="11" s="1"/>
  <c r="L2280" i="11" s="1"/>
  <c r="L2281" i="11" s="1"/>
  <c r="L2282" i="11" s="1"/>
  <c r="L2283" i="11" s="1"/>
  <c r="L376" i="4" l="1"/>
  <c r="N376" i="4"/>
  <c r="K376" i="4" s="1"/>
  <c r="S376" i="4" s="1"/>
  <c r="H377" i="4"/>
  <c r="L2284" i="11"/>
  <c r="L2285" i="11"/>
  <c r="L2286" i="11" s="1"/>
  <c r="L2287" i="11" s="1"/>
  <c r="L2288" i="11" s="1"/>
  <c r="L2289" i="11" s="1"/>
  <c r="L2290" i="11" s="1"/>
  <c r="L2291" i="11" s="1"/>
  <c r="L2292" i="11" s="1"/>
  <c r="L2293" i="11" s="1"/>
  <c r="L2294" i="11" s="1"/>
  <c r="L2295" i="11" s="1"/>
  <c r="L2296" i="11" s="1"/>
  <c r="L2297" i="11" s="1"/>
  <c r="L2298" i="11" s="1"/>
  <c r="L2299" i="11" s="1"/>
  <c r="N377" i="4" l="1"/>
  <c r="K377" i="4" s="1"/>
  <c r="S377" i="4" s="1"/>
  <c r="H378" i="4"/>
  <c r="L377" i="4"/>
  <c r="L2301" i="11"/>
  <c r="L2302" i="11" s="1"/>
  <c r="L2303" i="11" s="1"/>
  <c r="L2304" i="11" s="1"/>
  <c r="L2305" i="11" s="1"/>
  <c r="L2306" i="11" s="1"/>
  <c r="L2307" i="11" s="1"/>
  <c r="L2308" i="11" s="1"/>
  <c r="L2309" i="11" s="1"/>
  <c r="L2310" i="11" s="1"/>
  <c r="L2311" i="11" s="1"/>
  <c r="L2312" i="11" s="1"/>
  <c r="L2313" i="11" s="1"/>
  <c r="L2314" i="11" s="1"/>
  <c r="L2315" i="11" s="1"/>
  <c r="L2316" i="11" s="1"/>
  <c r="L2300" i="11"/>
  <c r="H379" i="4" l="1"/>
  <c r="L378" i="4"/>
  <c r="H380" i="4" l="1"/>
  <c r="L379" i="4"/>
  <c r="L380" i="4" l="1"/>
  <c r="H381" i="4"/>
  <c r="L381" i="4" l="1"/>
  <c r="H382" i="4"/>
  <c r="H383" i="4" l="1"/>
  <c r="L382" i="4"/>
  <c r="H384" i="4" l="1"/>
  <c r="L383" i="4"/>
  <c r="H385" i="4" l="1"/>
  <c r="L384" i="4"/>
  <c r="H386" i="4" l="1"/>
  <c r="L385" i="4"/>
  <c r="L386" i="4" l="1"/>
  <c r="H387" i="4"/>
  <c r="H388" i="4" l="1"/>
  <c r="L387" i="4"/>
  <c r="L388" i="4" l="1"/>
  <c r="H389" i="4"/>
  <c r="L389" i="4" l="1"/>
  <c r="H390" i="4"/>
  <c r="L390" i="4" l="1"/>
  <c r="H391" i="4"/>
  <c r="L391" i="4" l="1"/>
  <c r="H392" i="4"/>
  <c r="L392" i="4" l="1"/>
  <c r="H393" i="4"/>
  <c r="H394" i="4" l="1"/>
  <c r="L393" i="4"/>
  <c r="L394" i="4" l="1"/>
  <c r="H395" i="4"/>
  <c r="L395" i="4" l="1"/>
  <c r="H396" i="4"/>
  <c r="L396" i="4" l="1"/>
  <c r="H397" i="4"/>
  <c r="L397" i="4" l="1"/>
  <c r="H398" i="4"/>
  <c r="H399" i="4" l="1"/>
  <c r="L398" i="4"/>
  <c r="K413" i="4"/>
  <c r="S413" i="4" s="1"/>
  <c r="L399" i="4" l="1"/>
  <c r="H400" i="4"/>
  <c r="K414" i="4"/>
  <c r="S414" i="4" s="1"/>
  <c r="H401" i="4" l="1"/>
  <c r="L400" i="4"/>
  <c r="K400" i="4"/>
  <c r="S400" i="4" s="1"/>
  <c r="K415" i="4"/>
  <c r="S415" i="4" s="1"/>
  <c r="N401" i="4" l="1"/>
  <c r="K401" i="4" s="1"/>
  <c r="S401" i="4" s="1"/>
  <c r="H402" i="4"/>
  <c r="L401" i="4"/>
  <c r="H403" i="4" l="1"/>
  <c r="L402" i="4"/>
  <c r="H404" i="4" l="1"/>
  <c r="L403" i="4"/>
  <c r="H405" i="4" l="1"/>
  <c r="L404" i="4"/>
  <c r="L405" i="4" l="1"/>
  <c r="H406" i="4"/>
  <c r="H407" i="4" l="1"/>
  <c r="L406" i="4"/>
  <c r="L407" i="4" l="1"/>
  <c r="H408" i="4"/>
  <c r="H409" i="4" l="1"/>
  <c r="L408" i="4"/>
  <c r="H410" i="4" l="1"/>
  <c r="L409" i="4"/>
  <c r="L410" i="4" l="1"/>
  <c r="H411" i="4"/>
  <c r="L411" i="4" l="1"/>
  <c r="H412" i="4"/>
  <c r="H413" i="4" l="1"/>
  <c r="L412" i="4"/>
  <c r="H414" i="4" l="1"/>
  <c r="L413" i="4"/>
  <c r="L414" i="4" l="1"/>
  <c r="H415" i="4"/>
  <c r="H416" i="4" l="1"/>
  <c r="L415" i="4"/>
  <c r="K416" i="4" l="1"/>
  <c r="S416" i="4" s="1"/>
  <c r="L416" i="4"/>
  <c r="H417" i="4"/>
  <c r="N417" i="4" l="1"/>
  <c r="K417" i="4" s="1"/>
  <c r="S417" i="4" s="1"/>
  <c r="L417" i="4"/>
  <c r="H418" i="4"/>
  <c r="L418" i="4" l="1"/>
  <c r="H419" i="4"/>
  <c r="H420" i="4" l="1"/>
  <c r="L419" i="4"/>
  <c r="L420" i="4" l="1"/>
  <c r="H421" i="4"/>
  <c r="H422" i="4" l="1"/>
  <c r="L421" i="4"/>
  <c r="L422" i="4" l="1"/>
  <c r="H423" i="4"/>
  <c r="L423" i="4" l="1"/>
  <c r="H424" i="4"/>
  <c r="H425" i="4" l="1"/>
  <c r="L424" i="4"/>
  <c r="H426" i="4" l="1"/>
  <c r="L425" i="4"/>
  <c r="L426" i="4" l="1"/>
  <c r="H427" i="4"/>
  <c r="H428" i="4" l="1"/>
  <c r="L427" i="4"/>
  <c r="L428" i="4" l="1"/>
  <c r="H429" i="4"/>
  <c r="H430" i="4" l="1"/>
  <c r="L429" i="4"/>
  <c r="H431" i="4" l="1"/>
  <c r="L430" i="4"/>
  <c r="H432" i="4" l="1"/>
  <c r="L431" i="4"/>
  <c r="H433" i="4" l="1"/>
  <c r="L432" i="4"/>
  <c r="H434" i="4" l="1"/>
  <c r="N434" i="4" s="1"/>
  <c r="K434" i="4" s="1"/>
  <c r="S434" i="4" s="1"/>
  <c r="L433" i="4"/>
  <c r="L434" i="4" l="1"/>
  <c r="H435" i="4"/>
  <c r="N435" i="4" l="1"/>
  <c r="K435" i="4" s="1"/>
  <c r="S435" i="4" s="1"/>
  <c r="L435" i="4"/>
  <c r="H436" i="4"/>
  <c r="N436" i="4" l="1"/>
  <c r="K436" i="4" s="1"/>
  <c r="S436" i="4" s="1"/>
  <c r="L436" i="4"/>
  <c r="H437" i="4"/>
  <c r="N437" i="4" l="1"/>
  <c r="K437" i="4" s="1"/>
  <c r="S437" i="4" s="1"/>
  <c r="H438" i="4"/>
  <c r="L437" i="4"/>
  <c r="N438" i="4" l="1"/>
  <c r="K438" i="4" s="1"/>
  <c r="S438" i="4" s="1"/>
  <c r="H439" i="4"/>
  <c r="L438" i="4"/>
  <c r="N439" i="4" l="1"/>
  <c r="K439" i="4" s="1"/>
  <c r="S439" i="4" s="1"/>
  <c r="H440" i="4"/>
  <c r="L439" i="4"/>
  <c r="N440" i="4" l="1"/>
  <c r="K440" i="4" s="1"/>
  <c r="S440" i="4" s="1"/>
  <c r="L440" i="4"/>
  <c r="H441" i="4"/>
  <c r="L441" i="4" l="1"/>
  <c r="N441" i="4"/>
  <c r="K441" i="4" s="1"/>
  <c r="S441" i="4" s="1"/>
</calcChain>
</file>

<file path=xl/sharedStrings.xml><?xml version="1.0" encoding="utf-8"?>
<sst xmlns="http://schemas.openxmlformats.org/spreadsheetml/2006/main" count="23654" uniqueCount="4779">
  <si>
    <t>Авария Ф1-1</t>
  </si>
  <si>
    <t>Авария Ф1-2</t>
  </si>
  <si>
    <t>Авария Ф1-3</t>
  </si>
  <si>
    <t>Авария Ф1-4</t>
  </si>
  <si>
    <t>Авария Ф1-5</t>
  </si>
  <si>
    <t>Авария Ф1-6</t>
  </si>
  <si>
    <t>Авария Ф1-7</t>
  </si>
  <si>
    <t>Работа Н1-3</t>
  </si>
  <si>
    <t>Авария Н1-3</t>
  </si>
  <si>
    <t>Работа Н4-6</t>
  </si>
  <si>
    <t>Авария Н4-6</t>
  </si>
  <si>
    <t>Работа Н5-1</t>
  </si>
  <si>
    <t>Работа Н5-2</t>
  </si>
  <si>
    <t>Авария УОВ5-1</t>
  </si>
  <si>
    <t>Авария УОВ5-2</t>
  </si>
  <si>
    <t>Авария УОВ5-3</t>
  </si>
  <si>
    <t>Работа Н6-1</t>
  </si>
  <si>
    <t>Авария Н6-1</t>
  </si>
  <si>
    <t>Аварийный стоп Н1-3</t>
  </si>
  <si>
    <t>Аварийный стоп Н4-6</t>
  </si>
  <si>
    <t>Аварийный стоп Н5-1/Н5-2</t>
  </si>
  <si>
    <t>Аварийный стоп Н6-1</t>
  </si>
  <si>
    <t>Работа КРЛ3-3</t>
  </si>
  <si>
    <t>Авария КРЛ3-3</t>
  </si>
  <si>
    <t>Работа КРЛ3-4</t>
  </si>
  <si>
    <t>Авария КРЛ3-4</t>
  </si>
  <si>
    <t>Аварийный стоп  КРЛ3-4</t>
  </si>
  <si>
    <t>Аварийный стоп КРЛ3-3</t>
  </si>
  <si>
    <t>Работа Н4-1</t>
  </si>
  <si>
    <t>Авария ПЧ Н4-1</t>
  </si>
  <si>
    <t>Работа Н4-3</t>
  </si>
  <si>
    <t>Авария ПЧ Н4-3</t>
  </si>
  <si>
    <t>Работа КРЛ4-1</t>
  </si>
  <si>
    <t>Авария ПЧ КРЛ4-1</t>
  </si>
  <si>
    <t>Работа Н4-5</t>
  </si>
  <si>
    <t>Авария ПЧ Н4-5</t>
  </si>
  <si>
    <t>Аварийный стоп  КРЛ3-2</t>
  </si>
  <si>
    <t>Аварийный стоп  КРЛ3-1</t>
  </si>
  <si>
    <t>Аварийный стоп Н4-1</t>
  </si>
  <si>
    <t>Аварийный стоп Н4-3</t>
  </si>
  <si>
    <t>Аварийный стоп  КРЛ4-1</t>
  </si>
  <si>
    <t>Работа Н1-1</t>
  </si>
  <si>
    <t>Авария Н1-1</t>
  </si>
  <si>
    <t>Работа Н1-2</t>
  </si>
  <si>
    <t>Авария Н1-2</t>
  </si>
  <si>
    <t>Работа Мш1-1</t>
  </si>
  <si>
    <t>Работа Мш2-1</t>
  </si>
  <si>
    <t>Авария Мш1-1</t>
  </si>
  <si>
    <t>Авария Мш2-1</t>
  </si>
  <si>
    <t>Работа Мш2-2</t>
  </si>
  <si>
    <t>Авария Мш2-2</t>
  </si>
  <si>
    <t>Работа Мш2-3</t>
  </si>
  <si>
    <t>Авария Мш2-3</t>
  </si>
  <si>
    <t>Работа Мш2-4</t>
  </si>
  <si>
    <t>Авария Мш2-4</t>
  </si>
  <si>
    <t>Работа Н2-1</t>
  </si>
  <si>
    <t>Авария Н2-1</t>
  </si>
  <si>
    <t>Работа Н2-2</t>
  </si>
  <si>
    <t>Авария Н2-2</t>
  </si>
  <si>
    <t>Работа Н2-3</t>
  </si>
  <si>
    <t>Авария Н2-3</t>
  </si>
  <si>
    <t>Работа Н2-4</t>
  </si>
  <si>
    <t>Авария Н2-4</t>
  </si>
  <si>
    <t>Аварийный стоп Мш1-1</t>
  </si>
  <si>
    <t>Аварийный стоп Мш2-1</t>
  </si>
  <si>
    <t>Аварийный стоп Мш2-2</t>
  </si>
  <si>
    <t>Аварийный стоп Мш2-3</t>
  </si>
  <si>
    <t>Аварийный стоп Мш2-4</t>
  </si>
  <si>
    <t>Аварийный стоп Н2-1</t>
  </si>
  <si>
    <t>Аварийный стоп Н2-2</t>
  </si>
  <si>
    <t>Аварийный стоп Н2-3</t>
  </si>
  <si>
    <t>Аварийный стоп Н2-4</t>
  </si>
  <si>
    <t>ЗЭ1-1 Открыта</t>
  </si>
  <si>
    <t>ЗЭ1-1 Закрыта</t>
  </si>
  <si>
    <t>ЗЭ1-2 Открыта</t>
  </si>
  <si>
    <t>ЗЭ1-2 Закрыта</t>
  </si>
  <si>
    <t>ЗЭ1-3 Открыта</t>
  </si>
  <si>
    <t>ЗЭ1-3 Закрыта</t>
  </si>
  <si>
    <t>ЗЭ1-4 Открыта</t>
  </si>
  <si>
    <t>ЗЭ1-4 Закрыта</t>
  </si>
  <si>
    <t>ЗЭ1-5 Открыта</t>
  </si>
  <si>
    <t>ЗЭ1-5 Закрыта</t>
  </si>
  <si>
    <t>ЗЭ1-6 Открыта</t>
  </si>
  <si>
    <t>ЗЭ1-6 Закрыта</t>
  </si>
  <si>
    <t>ЗЭ1-7 Открыта</t>
  </si>
  <si>
    <t>ЗЭ1-7 Закрыта</t>
  </si>
  <si>
    <t>ЗЭ1-8 Открыта</t>
  </si>
  <si>
    <t>ЗЭ1-8 Закрыта</t>
  </si>
  <si>
    <t>ЗЭ1-9 Открыта</t>
  </si>
  <si>
    <t>ЗЭ1-9 Закрыта</t>
  </si>
  <si>
    <t>ЗЭ1-10 Открыта</t>
  </si>
  <si>
    <t>ЗЭ1-10 Закрыта</t>
  </si>
  <si>
    <t>ЗЭ1-11 Открыта</t>
  </si>
  <si>
    <t>ЗЭ1-11 Закрыта</t>
  </si>
  <si>
    <t>ЗЭ1-12 Открыта</t>
  </si>
  <si>
    <t>ЗЭ1-12 Закрыта</t>
  </si>
  <si>
    <t>ЗЭ1-13 Открыта</t>
  </si>
  <si>
    <t>ЗЭ1-13 Закрыта</t>
  </si>
  <si>
    <t>ЗЭ1-14 Открыта</t>
  </si>
  <si>
    <t>ЗЭ1-14 Закрыта</t>
  </si>
  <si>
    <t>ЗЭ1-15 Открыта</t>
  </si>
  <si>
    <t>ЗЭ1-15 Закрыта</t>
  </si>
  <si>
    <t>ЗЭ1-16 Открыта</t>
  </si>
  <si>
    <t>ЗЭ1-16 Закрыта</t>
  </si>
  <si>
    <t>ЗЭ1-17 Открыта</t>
  </si>
  <si>
    <t>ЗЭ1-17 Закрыта</t>
  </si>
  <si>
    <t>ЗЭ1-18 Открыта</t>
  </si>
  <si>
    <t>ЗЭ1-18 Закрыта</t>
  </si>
  <si>
    <t>ЗЭ1-19 Открыта</t>
  </si>
  <si>
    <t>ЗЭ1-19 Закрыта</t>
  </si>
  <si>
    <t>ЗЭ1-20 Открыта</t>
  </si>
  <si>
    <t>ЗЭ1-20 Закрыта</t>
  </si>
  <si>
    <t>ЗЭ1-21 Открыта</t>
  </si>
  <si>
    <t>ЗЭ1-21 Закрыта</t>
  </si>
  <si>
    <t>ЗЭ1-22 Открыта</t>
  </si>
  <si>
    <t>ЗЭ1-22 Закрыта</t>
  </si>
  <si>
    <t>ЗЭ1-23 Открыта</t>
  </si>
  <si>
    <t>ЗЭ1-23 Закрыта</t>
  </si>
  <si>
    <t>ЗЭ1-24 Открыта</t>
  </si>
  <si>
    <t>ЗЭ1-24 Закрыта</t>
  </si>
  <si>
    <t>ЗЭ3-1 Открыта</t>
  </si>
  <si>
    <t>ЗЭ3-1 Закрыта</t>
  </si>
  <si>
    <t>ЗЭ3-2 Открыта</t>
  </si>
  <si>
    <t>ЗЭ3-2 Закрыта</t>
  </si>
  <si>
    <t>ЗЭ5-1 Открыта</t>
  </si>
  <si>
    <t>ЗЭ5-1 Закрыта</t>
  </si>
  <si>
    <t>ЗЭ5-2 Открыта</t>
  </si>
  <si>
    <t>ЗЭ5-2 Закрыта</t>
  </si>
  <si>
    <t>ЗЭ4-1 Открыта</t>
  </si>
  <si>
    <t>ЗЭ4-1 Закрыта</t>
  </si>
  <si>
    <t>ЗЭ4-2 Открыта</t>
  </si>
  <si>
    <t>ЗЭ4-2 Закрыта</t>
  </si>
  <si>
    <t>ЗЭ4-3 Открыта</t>
  </si>
  <si>
    <t>ЗЭ4-3 Закрыта</t>
  </si>
  <si>
    <t>ЗЭ4-4 Открыта</t>
  </si>
  <si>
    <t>ЗЭ4-4 Закрыта</t>
  </si>
  <si>
    <t>ЗЭ4-5 Открыта</t>
  </si>
  <si>
    <t>ЗЭ4-5 Закрыта</t>
  </si>
  <si>
    <t>ЗЭ4-6 Открыта</t>
  </si>
  <si>
    <t>ЗЭ4-6 Закрыта</t>
  </si>
  <si>
    <t>Аварийный стоп Н4-2</t>
  </si>
  <si>
    <t>Аварийный стоп Н4-4</t>
  </si>
  <si>
    <t>Аварийный стоп Н4-5</t>
  </si>
  <si>
    <t>Аварийный стоп КРЛ4-2</t>
  </si>
  <si>
    <t>Авария НД1-2</t>
  </si>
  <si>
    <t>Авария НД1-4</t>
  </si>
  <si>
    <t>Работа Мп1-2</t>
  </si>
  <si>
    <t>Авария Мп1-2</t>
  </si>
  <si>
    <t>Авария Мп1-3</t>
  </si>
  <si>
    <t>Нижний уровень в ЕР1-2</t>
  </si>
  <si>
    <t>Старт приготовления раствора СД1-2</t>
  </si>
  <si>
    <t>Стоп приготовления раствора СД1-2</t>
  </si>
  <si>
    <t>Работа ШП1-1</t>
  </si>
  <si>
    <t>Авария ШП1-1</t>
  </si>
  <si>
    <t>Аварийный стоп СД1-2</t>
  </si>
  <si>
    <t>Авария НД1-3</t>
  </si>
  <si>
    <t>Авария НД1-5</t>
  </si>
  <si>
    <t>Работа Мп1-4</t>
  </si>
  <si>
    <t>Авария Мп1-4</t>
  </si>
  <si>
    <t>Нижний уровень в ЕР1-3</t>
  </si>
  <si>
    <t>Старт приготовления раствора СД1-3</t>
  </si>
  <si>
    <t>Стоп приготовления раствора СД1-3</t>
  </si>
  <si>
    <t>Работа ШП1-2</t>
  </si>
  <si>
    <t>Авария ШП1-2</t>
  </si>
  <si>
    <t>Аварийный стоп СД1-3</t>
  </si>
  <si>
    <t>Пожар</t>
  </si>
  <si>
    <t>Авария НД1-1</t>
  </si>
  <si>
    <t>Авария НД5-1</t>
  </si>
  <si>
    <t>Авария НД5-2</t>
  </si>
  <si>
    <t>Авария НД6-1</t>
  </si>
  <si>
    <t>Авария НД6-2</t>
  </si>
  <si>
    <t>Пополнить реагенты ЕР1-1</t>
  </si>
  <si>
    <t>Пополнить реагенты ЕР5-1</t>
  </si>
  <si>
    <t>Пополнить реагенты ЕР5-2</t>
  </si>
  <si>
    <t>Авария Мп1-5</t>
  </si>
  <si>
    <t>Верхний уровень ПР</t>
  </si>
  <si>
    <t>Наличие воды в сливном трубопроводе АУФ1</t>
  </si>
  <si>
    <t>Наличие воды в сливном трубопроводе АУФ2</t>
  </si>
  <si>
    <t>Пополнить реагенты ЕР6-1</t>
  </si>
  <si>
    <t>Пополнить реагенты ЕР6-2</t>
  </si>
  <si>
    <t>Наличие потока после Н2-1</t>
  </si>
  <si>
    <t>Наличие потока после Н2-2</t>
  </si>
  <si>
    <t>Наличие потока после Н2-3</t>
  </si>
  <si>
    <t>Наличие потока после Н2-4</t>
  </si>
  <si>
    <t>Наличие давления после КРЛ3-1...КРЛ3-4</t>
  </si>
  <si>
    <t>Промывка Ф5-1</t>
  </si>
  <si>
    <t>Промывка Ф5-2</t>
  </si>
  <si>
    <t>Промывка Ф5-3</t>
  </si>
  <si>
    <t>Промывка Ф5-4</t>
  </si>
  <si>
    <t>Промывка Ф5-5</t>
  </si>
  <si>
    <t>Промывка Ф5-6</t>
  </si>
  <si>
    <t>Промывка Ф5-7</t>
  </si>
  <si>
    <t>Промывка Ф5-8</t>
  </si>
  <si>
    <t>Сброс аварии</t>
  </si>
  <si>
    <t>Высокое давление после Н5-1,Н5-2</t>
  </si>
  <si>
    <t>ЗЭ1-1 открыть</t>
  </si>
  <si>
    <t>ЗЭ1-2 открыть</t>
  </si>
  <si>
    <t>ЗЭ1-3 открыть</t>
  </si>
  <si>
    <t>ЗЭ1-4 открыть</t>
  </si>
  <si>
    <t>ЗЭ1-5 открыть</t>
  </si>
  <si>
    <t>ЗЭ1-6 открыть</t>
  </si>
  <si>
    <t>ЗЭ1-7 открыть</t>
  </si>
  <si>
    <t>ЗЭ1-8 открыть</t>
  </si>
  <si>
    <t>ЗЭ1-9 открыть</t>
  </si>
  <si>
    <t>ЗЭ1-10 открыть</t>
  </si>
  <si>
    <t>ЗЭ1-11 открыть</t>
  </si>
  <si>
    <t>ЗЭ1-12 открыть</t>
  </si>
  <si>
    <t>ЗЭ1-13 открыть</t>
  </si>
  <si>
    <t>ЗЭ1-14 открыть</t>
  </si>
  <si>
    <t>ЗЭ1-15 открыть</t>
  </si>
  <si>
    <t>ЗЭ1-16 открыть</t>
  </si>
  <si>
    <t>ЗЭ1-17 открыть</t>
  </si>
  <si>
    <t>ЗЭ1-18 открыть</t>
  </si>
  <si>
    <t>ЗЭ1-19 открыть</t>
  </si>
  <si>
    <t>ЗЭ1-20 открыть</t>
  </si>
  <si>
    <t>ЗЭ1-21 открыть</t>
  </si>
  <si>
    <t>ЗЭ1-22 открыть</t>
  </si>
  <si>
    <t>ЗЭ1-23 открыть</t>
  </si>
  <si>
    <t>ЗЭ1-24 открыть</t>
  </si>
  <si>
    <t>ЗЭ5-1 открыть</t>
  </si>
  <si>
    <t>ЗЭ5-2 открыть</t>
  </si>
  <si>
    <t>ЗЭ4-1 открыть</t>
  </si>
  <si>
    <t>ЗЭ4-2 открыть</t>
  </si>
  <si>
    <t>ЗЭ4-3 открыть</t>
  </si>
  <si>
    <t>ЗЭ4-4 открыть</t>
  </si>
  <si>
    <t>ЗЭ4-5 открыть</t>
  </si>
  <si>
    <t>ЗЭ4-6 открыть</t>
  </si>
  <si>
    <t>ЗЭ1-1 закрыть</t>
  </si>
  <si>
    <t>ЗЭ1-2 закрыть</t>
  </si>
  <si>
    <t>ЗЭ1-3 закрыть</t>
  </si>
  <si>
    <t>ЗЭ1-4 закрыть</t>
  </si>
  <si>
    <t>ЗЭ1-5 закрыть</t>
  </si>
  <si>
    <t>ЗЭ1-6 закрыть</t>
  </si>
  <si>
    <t>ЗЭ1-7 закрыть</t>
  </si>
  <si>
    <t>ЗЭ1-8 закрыть</t>
  </si>
  <si>
    <t>ЗЭ1-9 закрыть</t>
  </si>
  <si>
    <t>ЗЭ1-10 закрыть</t>
  </si>
  <si>
    <t>ЗЭ1-11 закрыть</t>
  </si>
  <si>
    <t>ЗЭ1-12 закрыть</t>
  </si>
  <si>
    <t>ЗЭ1-13 закрыть</t>
  </si>
  <si>
    <t>ЗЭ1-14 закрыть</t>
  </si>
  <si>
    <t>ЗЭ1-15 закрыть</t>
  </si>
  <si>
    <t>ЗЭ1-16 закрыть</t>
  </si>
  <si>
    <t>ЗЭ1-17 закрыть</t>
  </si>
  <si>
    <t>ЗЭ1-18 закрыть</t>
  </si>
  <si>
    <t>ЗЭ1-19 закрыть</t>
  </si>
  <si>
    <t>ЗЭ1-20 закрыть</t>
  </si>
  <si>
    <t>ЗЭ1-21 закрыть</t>
  </si>
  <si>
    <t>ЗЭ1-22 закрыть</t>
  </si>
  <si>
    <t>ЗЭ1-23 закрыть</t>
  </si>
  <si>
    <t>ЗЭ1-24 закрыть</t>
  </si>
  <si>
    <t>ЗЭ5-1 закрыть</t>
  </si>
  <si>
    <t>ЗЭ5-2 закрыть</t>
  </si>
  <si>
    <t>ЗЭ4-1 закрыть</t>
  </si>
  <si>
    <t>ЗЭ4-2 закрыть</t>
  </si>
  <si>
    <t>ЗЭ4-3 закрыть</t>
  </si>
  <si>
    <t>ЗЭ4-4 закрыть</t>
  </si>
  <si>
    <t>ЗЭ4-5 закрыть</t>
  </si>
  <si>
    <t>ЗЭ4-6 закрыть</t>
  </si>
  <si>
    <t>Пуск Н1-3</t>
  </si>
  <si>
    <t>Пуск КРЛ3-4</t>
  </si>
  <si>
    <t>Пуск НД4-1</t>
  </si>
  <si>
    <t>Пуск НД4-2</t>
  </si>
  <si>
    <t>Пуск КРЛ3-3</t>
  </si>
  <si>
    <t>Пуск Н4-6</t>
  </si>
  <si>
    <t>Пуск Н6-1</t>
  </si>
  <si>
    <t>Пуск Мш1-1</t>
  </si>
  <si>
    <t>Пуск Мш2-1</t>
  </si>
  <si>
    <t>Пуск Мш2-2</t>
  </si>
  <si>
    <t>Пуск Мш2-3</t>
  </si>
  <si>
    <t>Пуск Мш2-4</t>
  </si>
  <si>
    <t>Пуск Н2-1</t>
  </si>
  <si>
    <t>Пуск Н2-2</t>
  </si>
  <si>
    <t>Пуск Н2-3</t>
  </si>
  <si>
    <t>Пуск Н2-4</t>
  </si>
  <si>
    <t>Включить промывку Ф5-1</t>
  </si>
  <si>
    <t>Включить промывку Ф5-2</t>
  </si>
  <si>
    <t>Включить промывку Ф5-3</t>
  </si>
  <si>
    <t>Включить промывку Ф5-4</t>
  </si>
  <si>
    <t>Включить промывку Ф5-5</t>
  </si>
  <si>
    <t>Включить промывку Ф5-6</t>
  </si>
  <si>
    <t>Пуск НД6-1</t>
  </si>
  <si>
    <t>Пуск НД6-2</t>
  </si>
  <si>
    <t>Открыть КЭ1-1</t>
  </si>
  <si>
    <t>Пуск ШП1-1</t>
  </si>
  <si>
    <t>Пуск МП1-2</t>
  </si>
  <si>
    <t>Пуск МП1-3</t>
  </si>
  <si>
    <t>Открыть КЭ1-2</t>
  </si>
  <si>
    <t>Пуск ШП1-2</t>
  </si>
  <si>
    <t>Пуск МП1-4</t>
  </si>
  <si>
    <t>Пуск МП1-5</t>
  </si>
  <si>
    <t>Аварийный звуковой сигнал</t>
  </si>
  <si>
    <t>Уровень в РУ</t>
  </si>
  <si>
    <t>Уровень в БР1</t>
  </si>
  <si>
    <t>Уровень в БР2</t>
  </si>
  <si>
    <t>Уровень в ЕП1</t>
  </si>
  <si>
    <t>Уровень в ЕП2</t>
  </si>
  <si>
    <t>Уровень в ЕТ</t>
  </si>
  <si>
    <t>Уровень в АСИ</t>
  </si>
  <si>
    <t>Расход на входе</t>
  </si>
  <si>
    <t>Расход после Н1-1/Н1-2</t>
  </si>
  <si>
    <t>Температура воды в трубопроводе Т1</t>
  </si>
  <si>
    <t>Температура воды в БР1</t>
  </si>
  <si>
    <t>Температура воды в БР2</t>
  </si>
  <si>
    <t>Давление после Ф1(1...7)</t>
  </si>
  <si>
    <t xml:space="preserve">Давление в сливном трубопроводе  после (1...7) </t>
  </si>
  <si>
    <t>Кислород в БР1</t>
  </si>
  <si>
    <t>Кислород в БР2</t>
  </si>
  <si>
    <t>pH БР1</t>
  </si>
  <si>
    <t>pH БР2</t>
  </si>
  <si>
    <t>pH промывной воды АУФ1, АУФ2</t>
  </si>
  <si>
    <t>Расход воздуха на БР1</t>
  </si>
  <si>
    <t>Расход воздуха на БР2</t>
  </si>
  <si>
    <t>Управление ЗЭ3-1</t>
  </si>
  <si>
    <t>Управление ЗЭ3-2</t>
  </si>
  <si>
    <t>Управление НД1-1</t>
  </si>
  <si>
    <t>Управление НД1-2</t>
  </si>
  <si>
    <t>Управление НД1-3</t>
  </si>
  <si>
    <t>Управление НД1-4</t>
  </si>
  <si>
    <t>Управление НД1-5</t>
  </si>
  <si>
    <t>Управление НД5-1</t>
  </si>
  <si>
    <t>Управление НД5-2</t>
  </si>
  <si>
    <t>Задание на ПЧ Н4-1</t>
  </si>
  <si>
    <t>Задание на ПЧ Н4-2</t>
  </si>
  <si>
    <t>Задание на ПЧ Н4-3</t>
  </si>
  <si>
    <t>Задание на ПЧ Н4-4</t>
  </si>
  <si>
    <t>Задание на ПЧ Н4-5</t>
  </si>
  <si>
    <t xml:space="preserve">Задание на ПЧ КРЛ4-1 </t>
  </si>
  <si>
    <t>Задание на ПЧ КРЛ4-2</t>
  </si>
  <si>
    <t>AO</t>
  </si>
  <si>
    <t>Работа МП1-1</t>
  </si>
  <si>
    <t>Авария МП1-1</t>
  </si>
  <si>
    <t>Работа МП4-1</t>
  </si>
  <si>
    <t>Авария МП4-1</t>
  </si>
  <si>
    <t>Работа МП4-2</t>
  </si>
  <si>
    <t>Авария МП4-2</t>
  </si>
  <si>
    <t>Авария Н5-1, 2</t>
  </si>
  <si>
    <t>Авария КРЛ4-2</t>
  </si>
  <si>
    <t>Работа Ф1-1</t>
  </si>
  <si>
    <t>Работа Ф1-2</t>
  </si>
  <si>
    <t>Работа Ф1-3</t>
  </si>
  <si>
    <t>Работа Ф1-4</t>
  </si>
  <si>
    <t>Работа Ф1-5</t>
  </si>
  <si>
    <t>Работа Ф1-6</t>
  </si>
  <si>
    <t>Работа Ф1-7</t>
  </si>
  <si>
    <t>Термисторная защита Н6-1</t>
  </si>
  <si>
    <t>Термисторная защита Н4-1</t>
  </si>
  <si>
    <t>Термисторная защита Н4-2</t>
  </si>
  <si>
    <t>Термисторная защита Н4-3</t>
  </si>
  <si>
    <t>Термисторная защита Н4-5</t>
  </si>
  <si>
    <t>Аварийный стоп Н1-1</t>
  </si>
  <si>
    <t>Аварийный стоп Н1-2</t>
  </si>
  <si>
    <t>Работа МП5-1</t>
  </si>
  <si>
    <t>Авария МП5-1</t>
  </si>
  <si>
    <t>Работа МП6-1</t>
  </si>
  <si>
    <t>Авария МП6-1</t>
  </si>
  <si>
    <t>Работа МП6-2</t>
  </si>
  <si>
    <t>Авария МП6-2</t>
  </si>
  <si>
    <t>Авария Н4-2</t>
  </si>
  <si>
    <t>Термисторная защита Н4-4</t>
  </si>
  <si>
    <t>Авария Н4-4</t>
  </si>
  <si>
    <t>Наличие потока после АЭР1-12</t>
  </si>
  <si>
    <t>Наличие потока после АЭР25-36</t>
  </si>
  <si>
    <t>Наличие потока после АЭР13-24</t>
  </si>
  <si>
    <t>Наличие потока после АЭР37-48</t>
  </si>
  <si>
    <t>Наличие потока после АЭР49-60</t>
  </si>
  <si>
    <t>Наличие потока после АЭР61-72</t>
  </si>
  <si>
    <t>Наличие потока после АЭР85-96</t>
  </si>
  <si>
    <t>Аварийный нижний уровень ЕР1-1</t>
  </si>
  <si>
    <t>Аварийный нижний уровень ЕР5-1</t>
  </si>
  <si>
    <t>Аварийный нижний уровень ЕР5-2</t>
  </si>
  <si>
    <t>Наличие потока после АЭР73-84</t>
  </si>
  <si>
    <t>Аварийный нижний уровень ЕР6-1</t>
  </si>
  <si>
    <t>Аварийный нижний уровень ЕР6-2</t>
  </si>
  <si>
    <t>Пополнить реагенты ЕР4-1</t>
  </si>
  <si>
    <t>Аварийный нижний уровень ЕР4-1</t>
  </si>
  <si>
    <t>Пополнить реагенты ЕР4-2</t>
  </si>
  <si>
    <t>Аварийный нижний уровень ЕР4-2</t>
  </si>
  <si>
    <t>Включить промывку Ф1-1 (вращение щеток вправо)</t>
  </si>
  <si>
    <t>Включить промывку Ф1-2 (вращение щеток вправо))</t>
  </si>
  <si>
    <t>Включить промывку Ф1-3 (вращение щеток вправо))</t>
  </si>
  <si>
    <t>Включить промывку Ф1-5 (вращение щеток вправо))</t>
  </si>
  <si>
    <t>Включить промывку Ф1-4 (вращение щеток вправо))</t>
  </si>
  <si>
    <t>Включить промывку Ф1-7 (вращение щеток вправо))</t>
  </si>
  <si>
    <t>Включить промывку Ф1-6 (вращение щеток вправо))</t>
  </si>
  <si>
    <t>Включить промывку Ф1-1 (вращение щеток влево)</t>
  </si>
  <si>
    <t>Включить промывку Ф1-2 (вращение щеток влево)</t>
  </si>
  <si>
    <t>Включить промывку Ф1-3 (вращение щеток влево)</t>
  </si>
  <si>
    <t>Включить промывку Ф1-4 (вращение щеток влево)</t>
  </si>
  <si>
    <t>Включить промывку Ф1-5 (вращение щеток влево)</t>
  </si>
  <si>
    <t>Включить промывку Ф1-6 (вращение щеток влево)</t>
  </si>
  <si>
    <t>Включить промывку Ф1-7 (вращение щеток влево)</t>
  </si>
  <si>
    <t>РМУ НД4-1</t>
  </si>
  <si>
    <t>РМУ НД4-2</t>
  </si>
  <si>
    <t>РМУ ЗЭ1-1</t>
  </si>
  <si>
    <t>РМУ  Ф1-1, ЗЭ1-2, ЗЭ1-5, ЗЭ1-12, ЗЭ1-15</t>
  </si>
  <si>
    <t>РМУ  Ф1-2, ЗЭ1-3, ЗЭ1-6, ЗЭ1-13, ЗЭ1-16</t>
  </si>
  <si>
    <t>РМУ Ф1-3, ЗЭ1-4,ЗЭ1-7, ЗЭ1-14, ЗЭ1-17</t>
  </si>
  <si>
    <t>РМУ  Ф1-4, Ф1-5, ЗЭ1-8, ЗЭ1-10, ЗЭ1-18, ЗЭ1-20</t>
  </si>
  <si>
    <t>РМУ Ф1-6, Ф1-7,ЗЭ1-9, ЗЭ1-11, ЗЭ1-19, ЗЭ1-21</t>
  </si>
  <si>
    <t>РМУ  ЗЭ1-22</t>
  </si>
  <si>
    <t>РМУ ЗЭ1-23</t>
  </si>
  <si>
    <t>РМУ  ЗЭ1-24</t>
  </si>
  <si>
    <t>РМУ ЗЭ5-1</t>
  </si>
  <si>
    <t>РМУ  ЗЭ5-2</t>
  </si>
  <si>
    <t>РМУ Н5-1, Н5-2</t>
  </si>
  <si>
    <t>Пуск Н5-1</t>
  </si>
  <si>
    <t>Пуск Н5-2</t>
  </si>
  <si>
    <t>Сброс ПТС Н6-1</t>
  </si>
  <si>
    <t>Пуск Н4-1</t>
  </si>
  <si>
    <t>Сброс ПТС Н4-1</t>
  </si>
  <si>
    <t>Пуск Н4-3</t>
  </si>
  <si>
    <t>Сброс ПТС Н4-3</t>
  </si>
  <si>
    <t>Пуск Н4-2</t>
  </si>
  <si>
    <t>Сброс ПТС Н4-2</t>
  </si>
  <si>
    <t>Пуск Н4-5</t>
  </si>
  <si>
    <t>Сброс ПТС Н4-5</t>
  </si>
  <si>
    <t>Пуск КРЛ3-1</t>
  </si>
  <si>
    <t>Пуск КРЛ3-2</t>
  </si>
  <si>
    <t>Пуск КРЛ4-1</t>
  </si>
  <si>
    <t>Пуск Н1-1</t>
  </si>
  <si>
    <t>Пуск Н1-2</t>
  </si>
  <si>
    <t>Н4-2</t>
  </si>
  <si>
    <t>Пуск Н4-4</t>
  </si>
  <si>
    <t>Сброс ПТС Н4-4</t>
  </si>
  <si>
    <t>Пуск КРЛ4-2</t>
  </si>
  <si>
    <t>Температура воды после Н1-1,1-2</t>
  </si>
  <si>
    <t>Температура воды в трубопроводе Т2</t>
  </si>
  <si>
    <t>Расход воды на промывку УФ1,2</t>
  </si>
  <si>
    <t>ЗЭ1-1</t>
  </si>
  <si>
    <t>ЗЭ1-2</t>
  </si>
  <si>
    <t>ЗЭ1-3</t>
  </si>
  <si>
    <t>Н1-3</t>
  </si>
  <si>
    <t>Н4-6</t>
  </si>
  <si>
    <t>КРЛ4-1</t>
  </si>
  <si>
    <t>Н6-1</t>
  </si>
  <si>
    <t>КРЛ4-2</t>
  </si>
  <si>
    <t>КРЛ3-3</t>
  </si>
  <si>
    <t>Н4-5</t>
  </si>
  <si>
    <t>Н1-1</t>
  </si>
  <si>
    <t>Н1-2</t>
  </si>
  <si>
    <t>Н2-1</t>
  </si>
  <si>
    <t>Н2-2</t>
  </si>
  <si>
    <t>Н2-3</t>
  </si>
  <si>
    <t>Н2-4</t>
  </si>
  <si>
    <t>Н4-1</t>
  </si>
  <si>
    <t>Н4-3</t>
  </si>
  <si>
    <t>Н4-4</t>
  </si>
  <si>
    <t>НД1-2</t>
  </si>
  <si>
    <t>НД1-4</t>
  </si>
  <si>
    <t>НД1-3</t>
  </si>
  <si>
    <t>НД1-5</t>
  </si>
  <si>
    <t>НД1-1</t>
  </si>
  <si>
    <t>Н5-1</t>
  </si>
  <si>
    <t>Н5-2</t>
  </si>
  <si>
    <t>*</t>
  </si>
  <si>
    <t>Работа Обезвоживатель</t>
  </si>
  <si>
    <t>Авария Обезвоживатель</t>
  </si>
  <si>
    <t>Решетка готова</t>
  </si>
  <si>
    <t>КРЛ3-1</t>
  </si>
  <si>
    <t>КРЛ3-2</t>
  </si>
  <si>
    <t>Z1_1</t>
  </si>
  <si>
    <t>Z1_2</t>
  </si>
  <si>
    <t>Z1_3</t>
  </si>
  <si>
    <t>Z1_4</t>
  </si>
  <si>
    <t>Z1_5</t>
  </si>
  <si>
    <t>Z1_6</t>
  </si>
  <si>
    <t>Z1_7</t>
  </si>
  <si>
    <t>Z1_8</t>
  </si>
  <si>
    <t>Z1_9</t>
  </si>
  <si>
    <t>Z1_10</t>
  </si>
  <si>
    <t>Z1_11</t>
  </si>
  <si>
    <t>Z1_12</t>
  </si>
  <si>
    <t>Z1_13</t>
  </si>
  <si>
    <t>Z1_14</t>
  </si>
  <si>
    <t>Z3_1</t>
  </si>
  <si>
    <t>Z3_2</t>
  </si>
  <si>
    <t>GR_ready</t>
  </si>
  <si>
    <t>N1_3</t>
  </si>
  <si>
    <t>N4_6</t>
  </si>
  <si>
    <t>N5_1</t>
  </si>
  <si>
    <t>N5_2</t>
  </si>
  <si>
    <t>Алг. Имя</t>
  </si>
  <si>
    <t>UOV5_1_crs</t>
  </si>
  <si>
    <t>UOV5_2_crs</t>
  </si>
  <si>
    <t>OD_on</t>
  </si>
  <si>
    <t>OD_crs</t>
  </si>
  <si>
    <t>N6_1_on</t>
  </si>
  <si>
    <t>N6_1_crs</t>
  </si>
  <si>
    <t>N6_1_ao</t>
  </si>
  <si>
    <t>N1_3_ao</t>
  </si>
  <si>
    <t>N4_6_ao</t>
  </si>
  <si>
    <t>N6_1_ptc</t>
  </si>
  <si>
    <t>K3_3_on</t>
  </si>
  <si>
    <t>K3_3_crs</t>
  </si>
  <si>
    <t>K3_4_on</t>
  </si>
  <si>
    <t>K3_4_crs</t>
  </si>
  <si>
    <t>K3_3_ao</t>
  </si>
  <si>
    <t>K3_4_ao</t>
  </si>
  <si>
    <t>F1_1_on</t>
  </si>
  <si>
    <t>F1_2_on</t>
  </si>
  <si>
    <t>F1_3_on</t>
  </si>
  <si>
    <t>F1_4_on</t>
  </si>
  <si>
    <t>F1_5_on</t>
  </si>
  <si>
    <t>F1_6_on</t>
  </si>
  <si>
    <t>F1_7_on</t>
  </si>
  <si>
    <t>N4_1_ptc</t>
  </si>
  <si>
    <t>N4_3_ptc</t>
  </si>
  <si>
    <t>N4_5_ptc</t>
  </si>
  <si>
    <t>K3_1_on</t>
  </si>
  <si>
    <t>K3_1_crs</t>
  </si>
  <si>
    <t>K3_2_on</t>
  </si>
  <si>
    <t>K3_2_crs</t>
  </si>
  <si>
    <t>N4_1_on</t>
  </si>
  <si>
    <t>N4_3_on</t>
  </si>
  <si>
    <t>K4_1_on</t>
  </si>
  <si>
    <t>N4_5_on</t>
  </si>
  <si>
    <t>K3_1_ao</t>
  </si>
  <si>
    <t>K3_2_ao</t>
  </si>
  <si>
    <t>K4_1_ao</t>
  </si>
  <si>
    <t>K4_5_ao</t>
  </si>
  <si>
    <t>Z4_1</t>
  </si>
  <si>
    <t>Z4_2</t>
  </si>
  <si>
    <t>Z4_3</t>
  </si>
  <si>
    <t>Z4_4</t>
  </si>
  <si>
    <t>Z4_5</t>
  </si>
  <si>
    <t>Z4_6</t>
  </si>
  <si>
    <t>N1_1_on</t>
  </si>
  <si>
    <t>N1_1_crs</t>
  </si>
  <si>
    <t>N1_2_on</t>
  </si>
  <si>
    <t>N1_2_crs</t>
  </si>
  <si>
    <t>M1_1_on</t>
  </si>
  <si>
    <t>M1_1_crs</t>
  </si>
  <si>
    <t>M2_1_on</t>
  </si>
  <si>
    <t>M2_1_crs</t>
  </si>
  <si>
    <t>M2_2_on</t>
  </si>
  <si>
    <t>M2_2_crs</t>
  </si>
  <si>
    <t>M2_3_on</t>
  </si>
  <si>
    <t>M2_3_crs</t>
  </si>
  <si>
    <t>M2_4_on</t>
  </si>
  <si>
    <t>M2_4_crs</t>
  </si>
  <si>
    <t>N2_1_on</t>
  </si>
  <si>
    <t>N2_1_crs</t>
  </si>
  <si>
    <t>N2_2_on</t>
  </si>
  <si>
    <t>N2_2_crs</t>
  </si>
  <si>
    <t>N2_3_on</t>
  </si>
  <si>
    <t>N2_3_crs</t>
  </si>
  <si>
    <t>N2_4_on</t>
  </si>
  <si>
    <t>N2_4_crs</t>
  </si>
  <si>
    <t>N1_1_ao</t>
  </si>
  <si>
    <t>M1_1_ao</t>
  </si>
  <si>
    <t>M2_1_ao</t>
  </si>
  <si>
    <t>M2_2_ao</t>
  </si>
  <si>
    <t>M2_3_ao</t>
  </si>
  <si>
    <t>M2_4_ao</t>
  </si>
  <si>
    <t>N2_1_ao</t>
  </si>
  <si>
    <t>N2_2_ao</t>
  </si>
  <si>
    <t>N2_3_ao</t>
  </si>
  <si>
    <t>N2_4_ao</t>
  </si>
  <si>
    <t>N1_2_ao</t>
  </si>
  <si>
    <t>MP5_1_on</t>
  </si>
  <si>
    <t>MP5_1_crs</t>
  </si>
  <si>
    <t>MP6_1_on</t>
  </si>
  <si>
    <t>MP6_1_crs</t>
  </si>
  <si>
    <t>MP6_2_crs</t>
  </si>
  <si>
    <t>MP6_2_on</t>
  </si>
  <si>
    <t>N4_2_on</t>
  </si>
  <si>
    <t>N4_4_on</t>
  </si>
  <si>
    <t>K4_2_on</t>
  </si>
  <si>
    <t>N4_2_ao</t>
  </si>
  <si>
    <t>N4_4_ao</t>
  </si>
  <si>
    <t>K4_2_ao</t>
  </si>
  <si>
    <t>N4_2_ptc</t>
  </si>
  <si>
    <t>N4_4_ptc</t>
  </si>
  <si>
    <t>ND1_2_crs</t>
  </si>
  <si>
    <t>ND1_4_crs</t>
  </si>
  <si>
    <t>L_ER1_2_LL</t>
  </si>
  <si>
    <t>SD1_2_start</t>
  </si>
  <si>
    <t>SD1_2_stop</t>
  </si>
  <si>
    <t>SD1_2_AC</t>
  </si>
  <si>
    <t>ShP1_1_on</t>
  </si>
  <si>
    <t>ShP1_1_crs</t>
  </si>
  <si>
    <t>SD1_2_ao</t>
  </si>
  <si>
    <t>ND1_3_crs</t>
  </si>
  <si>
    <t>ND1_5_crs</t>
  </si>
  <si>
    <t>L_ER1_3_LL</t>
  </si>
  <si>
    <t>SD1_3_start</t>
  </si>
  <si>
    <t>SD1_3_stop</t>
  </si>
  <si>
    <t>SD1_3_AC</t>
  </si>
  <si>
    <t>ShP1_2_on</t>
  </si>
  <si>
    <t>ShP1_2_crs</t>
  </si>
  <si>
    <t>SD1_3_ao</t>
  </si>
  <si>
    <t>Power</t>
  </si>
  <si>
    <t>Fire</t>
  </si>
  <si>
    <t>ND1_1_crs</t>
  </si>
  <si>
    <t>ND5_1_crs</t>
  </si>
  <si>
    <t>ND5_2_crs</t>
  </si>
  <si>
    <t>ND6_1_crs</t>
  </si>
  <si>
    <t>L_ER1_1_L</t>
  </si>
  <si>
    <t>L_ER5_1_L</t>
  </si>
  <si>
    <t>L_ER5_2_L</t>
  </si>
  <si>
    <t>L_PR_HH</t>
  </si>
  <si>
    <t>F_drUF1</t>
  </si>
  <si>
    <t>F_drUF2</t>
  </si>
  <si>
    <t>L_ER6_1_L</t>
  </si>
  <si>
    <t>L_ER6_2_L</t>
  </si>
  <si>
    <t>F_afN2_1</t>
  </si>
  <si>
    <t>F_afN2_2</t>
  </si>
  <si>
    <t>F_afN2_3</t>
  </si>
  <si>
    <t>F_afN2_4</t>
  </si>
  <si>
    <t>P_afK3</t>
  </si>
  <si>
    <t>F5_1_wash</t>
  </si>
  <si>
    <t>F5_8_wash</t>
  </si>
  <si>
    <t>F5_7_wash</t>
  </si>
  <si>
    <t>F5_6_wash</t>
  </si>
  <si>
    <t>F5_5_wash</t>
  </si>
  <si>
    <t>F5_4_wash</t>
  </si>
  <si>
    <t>F5_3_wash</t>
  </si>
  <si>
    <t>F5_2_wash</t>
  </si>
  <si>
    <t>F_afAir1_12</t>
  </si>
  <si>
    <t>F_afAir13_24</t>
  </si>
  <si>
    <t>F_afAir25_36</t>
  </si>
  <si>
    <t>F_afAir37_48</t>
  </si>
  <si>
    <t>F_afAir49_60</t>
  </si>
  <si>
    <t>F_afAir61_72</t>
  </si>
  <si>
    <t>F_afAir73_84</t>
  </si>
  <si>
    <t>F_afAir85_96</t>
  </si>
  <si>
    <t>L_ER1_1_LL</t>
  </si>
  <si>
    <t>L_ER5_1_LL</t>
  </si>
  <si>
    <t>L_ER5_2_LL</t>
  </si>
  <si>
    <t>L_ER6_1_LL</t>
  </si>
  <si>
    <t>L_ER6_2_LL</t>
  </si>
  <si>
    <t>L_ER4_1_L</t>
  </si>
  <si>
    <t>L_ER4_1_LL</t>
  </si>
  <si>
    <t>L_ER4_2_L</t>
  </si>
  <si>
    <t>L_ER4_2_LL</t>
  </si>
  <si>
    <t>btAO</t>
  </si>
  <si>
    <t>Unlock</t>
  </si>
  <si>
    <t>P_afN5_H</t>
  </si>
  <si>
    <t>L_BR2_LL</t>
  </si>
  <si>
    <t>L_BR2_HH</t>
  </si>
  <si>
    <t>L_BR1_LL</t>
  </si>
  <si>
    <t>L_BR1_HH</t>
  </si>
  <si>
    <t>Z1_1_on</t>
  </si>
  <si>
    <t>Z1_1_of</t>
  </si>
  <si>
    <t>Z1_2_on</t>
  </si>
  <si>
    <t>Z1_2_of</t>
  </si>
  <si>
    <t>Z1_3_on</t>
  </si>
  <si>
    <t>Z1_3_of</t>
  </si>
  <si>
    <t>Z1_4_on</t>
  </si>
  <si>
    <t>Z1_4_of</t>
  </si>
  <si>
    <t>Z1_5_on</t>
  </si>
  <si>
    <t>Z1_5_of</t>
  </si>
  <si>
    <t>Z1_6_on</t>
  </si>
  <si>
    <t>Z1_6_of</t>
  </si>
  <si>
    <t>Z1_7_on</t>
  </si>
  <si>
    <t>Z1_7_of</t>
  </si>
  <si>
    <t>Z1_8_on</t>
  </si>
  <si>
    <t>Z1_8_of</t>
  </si>
  <si>
    <t>Z1_9_on</t>
  </si>
  <si>
    <t>Z1_9_of</t>
  </si>
  <si>
    <t>Z1_10_on</t>
  </si>
  <si>
    <t>Z1_10_of</t>
  </si>
  <si>
    <t>Z1_11_on</t>
  </si>
  <si>
    <t>Z1_11_of</t>
  </si>
  <si>
    <t>Z1_12_on</t>
  </si>
  <si>
    <t>Z1_12_of</t>
  </si>
  <si>
    <t>Z1_13_on</t>
  </si>
  <si>
    <t>Z1_13_of</t>
  </si>
  <si>
    <t>Z1_14_on</t>
  </si>
  <si>
    <t>Z1_14_of</t>
  </si>
  <si>
    <t>Z1_15_on</t>
  </si>
  <si>
    <t>Z1_15_of</t>
  </si>
  <si>
    <t>Z1_16_on</t>
  </si>
  <si>
    <t>Z1_16_of</t>
  </si>
  <si>
    <t>Z1_17_on</t>
  </si>
  <si>
    <t>Z1_17_of</t>
  </si>
  <si>
    <t>Z1_18_on</t>
  </si>
  <si>
    <t>Z1_18_of</t>
  </si>
  <si>
    <t>Z1_19_on</t>
  </si>
  <si>
    <t>Z1_19_of</t>
  </si>
  <si>
    <t>Z1_20_on</t>
  </si>
  <si>
    <t>Z1_20_of</t>
  </si>
  <si>
    <t>Z1_21_on</t>
  </si>
  <si>
    <t>Z1_21_of</t>
  </si>
  <si>
    <t>Z1_22_on</t>
  </si>
  <si>
    <t>Z1_22_of</t>
  </si>
  <si>
    <t>Z1_23_on</t>
  </si>
  <si>
    <t>Z1_23_of</t>
  </si>
  <si>
    <t>Z1_24_on</t>
  </si>
  <si>
    <t>Z1_24_of</t>
  </si>
  <si>
    <t>Z5_1_on</t>
  </si>
  <si>
    <t>Z5_1_of</t>
  </si>
  <si>
    <t>Z5_2_on</t>
  </si>
  <si>
    <t>Z5_2_of</t>
  </si>
  <si>
    <t>F1_1_r</t>
  </si>
  <si>
    <t>F1_1_l</t>
  </si>
  <si>
    <t>F1_2_r</t>
  </si>
  <si>
    <t>F1_2_l</t>
  </si>
  <si>
    <t>F1_3_r</t>
  </si>
  <si>
    <t>F1_3_l</t>
  </si>
  <si>
    <t>F1_4_r</t>
  </si>
  <si>
    <t>F1_4_l</t>
  </si>
  <si>
    <t>F1_5_r</t>
  </si>
  <si>
    <t>F1_5_l</t>
  </si>
  <si>
    <t>F1_6_r</t>
  </si>
  <si>
    <t>F1_6_l</t>
  </si>
  <si>
    <t>F1_7_r</t>
  </si>
  <si>
    <t>F1_7_l</t>
  </si>
  <si>
    <t>N1_3_on</t>
  </si>
  <si>
    <t>Стоп МП1-1</t>
  </si>
  <si>
    <t>Стоп МП4-1</t>
  </si>
  <si>
    <t>Стоп МП4-2</t>
  </si>
  <si>
    <t>Стоп МП5-1</t>
  </si>
  <si>
    <t>Стоп МП6-1</t>
  </si>
  <si>
    <t>Стоп МП6-2</t>
  </si>
  <si>
    <t>Включить промывку Ф5-7</t>
  </si>
  <si>
    <t>Включить промывку Ф5-8</t>
  </si>
  <si>
    <t>Управление НД4-1</t>
  </si>
  <si>
    <t>Управление НД4-2</t>
  </si>
  <si>
    <t xml:space="preserve">Задание на ПЧ КРЛ3-1 </t>
  </si>
  <si>
    <t>Задание на ПЧ КРЛ3-2</t>
  </si>
  <si>
    <t>ND4_1_on</t>
  </si>
  <si>
    <t>RCP_ND4_1</t>
  </si>
  <si>
    <t>RCP_ND4_2</t>
  </si>
  <si>
    <t>ND4_2_on</t>
  </si>
  <si>
    <t>N4_6_on</t>
  </si>
  <si>
    <t>RCP_Z1_1</t>
  </si>
  <si>
    <t>RCP_1</t>
  </si>
  <si>
    <t>RCP_2</t>
  </si>
  <si>
    <t>RCP_3</t>
  </si>
  <si>
    <t>RCP_4</t>
  </si>
  <si>
    <t>RCP_5</t>
  </si>
  <si>
    <t>RCP_Z1_22</t>
  </si>
  <si>
    <t>RCP_Z1_23</t>
  </si>
  <si>
    <t>RCP_Z1_24</t>
  </si>
  <si>
    <t>RCP_Z5_1</t>
  </si>
  <si>
    <t>RCP_Z5_2</t>
  </si>
  <si>
    <t>MP1_1_stop</t>
  </si>
  <si>
    <t>Work</t>
  </si>
  <si>
    <t>Sound</t>
  </si>
  <si>
    <t>N5_1_on</t>
  </si>
  <si>
    <t>N6_1_rPTS</t>
  </si>
  <si>
    <t>N4_5_rPTS</t>
  </si>
  <si>
    <t>N4_3_rPTS</t>
  </si>
  <si>
    <t>N4_1_rPTS</t>
  </si>
  <si>
    <t>RCP_N4_2</t>
  </si>
  <si>
    <t>RCP_N4_4</t>
  </si>
  <si>
    <t>Z4_1_on</t>
  </si>
  <si>
    <t>Z4_1_of</t>
  </si>
  <si>
    <t>Z4_2_on</t>
  </si>
  <si>
    <t>Z4_2_of</t>
  </si>
  <si>
    <t>Z4_3_on</t>
  </si>
  <si>
    <t>Z4_3_of</t>
  </si>
  <si>
    <t>Z4_4_on</t>
  </si>
  <si>
    <t>Z4_4_of</t>
  </si>
  <si>
    <t>Z4_5_on</t>
  </si>
  <si>
    <t>Z4_5_of</t>
  </si>
  <si>
    <t>Z4_6_on</t>
  </si>
  <si>
    <t>Z4_6_of</t>
  </si>
  <si>
    <t>ND6_1_on</t>
  </si>
  <si>
    <t>ND6_2_on</t>
  </si>
  <si>
    <t>Z11_06_on</t>
  </si>
  <si>
    <t>KE1_1_on</t>
  </si>
  <si>
    <t>MP1_2</t>
  </si>
  <si>
    <t>MP1_3</t>
  </si>
  <si>
    <t>KE1_2_on</t>
  </si>
  <si>
    <t>MP1_4</t>
  </si>
  <si>
    <t>MP1_5</t>
  </si>
  <si>
    <t>N5_ao</t>
  </si>
  <si>
    <t>RCP_N5</t>
  </si>
  <si>
    <t>L_RU</t>
  </si>
  <si>
    <t>L_BR1</t>
  </si>
  <si>
    <t>L_BR2</t>
  </si>
  <si>
    <t>L_ASI</t>
  </si>
  <si>
    <t>T_BR1</t>
  </si>
  <si>
    <t>T_BR2</t>
  </si>
  <si>
    <t>O2_BR1</t>
  </si>
  <si>
    <t>O2_BR2</t>
  </si>
  <si>
    <t>pH_BR1</t>
  </si>
  <si>
    <t>pH_BR2</t>
  </si>
  <si>
    <t>Qa_afK4_1</t>
  </si>
  <si>
    <t>Qa_afK4_2</t>
  </si>
  <si>
    <t>P_afF4_3</t>
  </si>
  <si>
    <t>pH_bfF5</t>
  </si>
  <si>
    <t>K4_1</t>
  </si>
  <si>
    <t>K4_2</t>
  </si>
  <si>
    <t>K3_1</t>
  </si>
  <si>
    <t>K3_2</t>
  </si>
  <si>
    <t>Наименование</t>
  </si>
  <si>
    <t>клемма</t>
  </si>
  <si>
    <t>модуль</t>
  </si>
  <si>
    <t>байт</t>
  </si>
  <si>
    <t>бит</t>
  </si>
  <si>
    <t>Адрес I</t>
  </si>
  <si>
    <t>Стойка</t>
  </si>
  <si>
    <t>Слот</t>
  </si>
  <si>
    <t>Имя I</t>
  </si>
  <si>
    <t>чтение</t>
  </si>
  <si>
    <t>Адрес Q</t>
  </si>
  <si>
    <t>Имя Q</t>
  </si>
  <si>
    <t>запись</t>
  </si>
  <si>
    <t>UOV5_3_crs</t>
  </si>
  <si>
    <t>K4_1_Fr_crs</t>
  </si>
  <si>
    <t>N4_5_Fr_crs</t>
  </si>
  <si>
    <t>N4_1_ao</t>
  </si>
  <si>
    <t>N4_2_Fr_crs</t>
  </si>
  <si>
    <t>K4_2_Fr_crs</t>
  </si>
  <si>
    <t>N4_1_Fr_crs</t>
  </si>
  <si>
    <t>N4_3_Fr_crs</t>
  </si>
  <si>
    <t>N4_4_Fr_crs</t>
  </si>
  <si>
    <t>L_PR_H</t>
  </si>
  <si>
    <t>MP4_1_stop</t>
  </si>
  <si>
    <t>MP4_2_stop</t>
  </si>
  <si>
    <t>MP5_1_stop</t>
  </si>
  <si>
    <t>MP6_1_stop</t>
  </si>
  <si>
    <t>MP6_2_stop</t>
  </si>
  <si>
    <t>Z11_06_of</t>
  </si>
  <si>
    <t>Z12_06_of</t>
  </si>
  <si>
    <t>Z12_06_on</t>
  </si>
  <si>
    <t>DB</t>
  </si>
  <si>
    <t>:</t>
  </si>
  <si>
    <t>BOOL;</t>
  </si>
  <si>
    <t>//</t>
  </si>
  <si>
    <t>ai;</t>
  </si>
  <si>
    <t>ao;</t>
  </si>
  <si>
    <t>am2_2</t>
  </si>
  <si>
    <t>am1_1</t>
  </si>
  <si>
    <t>am0_1</t>
  </si>
  <si>
    <t>Z11_06</t>
  </si>
  <si>
    <t>Z12_06</t>
  </si>
  <si>
    <t>N1_1</t>
  </si>
  <si>
    <t>N2_1</t>
  </si>
  <si>
    <t>N1_2</t>
  </si>
  <si>
    <t>N2_2</t>
  </si>
  <si>
    <t>N2_3</t>
  </si>
  <si>
    <t>N2_4</t>
  </si>
  <si>
    <t>K3_3</t>
  </si>
  <si>
    <t>N4_1</t>
  </si>
  <si>
    <t>N4_2</t>
  </si>
  <si>
    <t>N4_3</t>
  </si>
  <si>
    <t>N4_4</t>
  </si>
  <si>
    <t>N4_5</t>
  </si>
  <si>
    <t>N6_1</t>
  </si>
  <si>
    <t>M1_1</t>
  </si>
  <si>
    <t>M2_2</t>
  </si>
  <si>
    <t>M2_1</t>
  </si>
  <si>
    <t>M2_3</t>
  </si>
  <si>
    <t>M2_4</t>
  </si>
  <si>
    <t>Работа КРЛ3-1</t>
  </si>
  <si>
    <t>Авария КРЛ3-1</t>
  </si>
  <si>
    <t>Работа КРЛ3-2</t>
  </si>
  <si>
    <t>Авария КРЛ3-2</t>
  </si>
  <si>
    <t>Работа Н4-2</t>
  </si>
  <si>
    <t>Работа Н4-4</t>
  </si>
  <si>
    <t>Работа КРЛ4-2</t>
  </si>
  <si>
    <t>К11-07 открыт</t>
  </si>
  <si>
    <t>К11-07 закрыт</t>
  </si>
  <si>
    <t>К11-03 открыт</t>
  </si>
  <si>
    <t>К11-03 закрыт</t>
  </si>
  <si>
    <t>К11-06 открыт</t>
  </si>
  <si>
    <t>К11-06 закрыт</t>
  </si>
  <si>
    <t>К11-05 открыт</t>
  </si>
  <si>
    <t>К11-05 закрыт</t>
  </si>
  <si>
    <t>К12-07 открыт</t>
  </si>
  <si>
    <t>К12-07 закрыт</t>
  </si>
  <si>
    <t>К12-03 открыт</t>
  </si>
  <si>
    <t>К12-03 закрыт</t>
  </si>
  <si>
    <t>К12-06 открыт</t>
  </si>
  <si>
    <t>К12-06 закрыт</t>
  </si>
  <si>
    <t>АУ Н1-3</t>
  </si>
  <si>
    <t>АУ КРЛ3-3</t>
  </si>
  <si>
    <t>АУ КРЛ3-4</t>
  </si>
  <si>
    <t>АУ Н6-1</t>
  </si>
  <si>
    <t>АУ Н4-6</t>
  </si>
  <si>
    <t>АУ  Н1-1/Н1-2</t>
  </si>
  <si>
    <t>АУ  Мш1-1</t>
  </si>
  <si>
    <t>АУ  Мш2-1</t>
  </si>
  <si>
    <t>АУ  Мш2-2</t>
  </si>
  <si>
    <t>АУ  Мш2-3</t>
  </si>
  <si>
    <t>АУ  Мш2-4</t>
  </si>
  <si>
    <t>АУ Н2-1</t>
  </si>
  <si>
    <t>АУ Н2-2</t>
  </si>
  <si>
    <t>АУ Н2-4</t>
  </si>
  <si>
    <t>АУ Н2-3</t>
  </si>
  <si>
    <t>К11-07 открыть</t>
  </si>
  <si>
    <t>К11-07 закрыть</t>
  </si>
  <si>
    <t>К11-03 открыть</t>
  </si>
  <si>
    <t>К11-03 закрыть</t>
  </si>
  <si>
    <t>К11-06 открыть</t>
  </si>
  <si>
    <t>К11-06 закрыть</t>
  </si>
  <si>
    <t>К11-05 открыть</t>
  </si>
  <si>
    <t>К11-05 закрыть</t>
  </si>
  <si>
    <t>К12-07 открыть</t>
  </si>
  <si>
    <t>К12-07 закрыть</t>
  </si>
  <si>
    <t>К12-03 открыть</t>
  </si>
  <si>
    <t>К12-03 закрыть</t>
  </si>
  <si>
    <t>К12-06 открыть</t>
  </si>
  <si>
    <t>К12-06 закрыть</t>
  </si>
  <si>
    <t>К12-05 открыть</t>
  </si>
  <si>
    <t>К12-05 закрыть</t>
  </si>
  <si>
    <t>Авария РС</t>
  </si>
  <si>
    <t>вызов</t>
  </si>
  <si>
    <t>wr</t>
  </si>
  <si>
    <t>algON</t>
  </si>
  <si>
    <t>algOF</t>
  </si>
  <si>
    <t>alwON</t>
  </si>
  <si>
    <t>alwOF</t>
  </si>
  <si>
    <t>GR_ao</t>
  </si>
  <si>
    <t>Z11_07_on</t>
  </si>
  <si>
    <t>Z11_07_of</t>
  </si>
  <si>
    <t>Z11_03_on</t>
  </si>
  <si>
    <t>Z11_03_of</t>
  </si>
  <si>
    <t>Z11_05_on</t>
  </si>
  <si>
    <t>Z11_05_of</t>
  </si>
  <si>
    <t>Z12_07_on</t>
  </si>
  <si>
    <t>Z12_07_of</t>
  </si>
  <si>
    <t>Z12_03_on</t>
  </si>
  <si>
    <t>Z12_03_of</t>
  </si>
  <si>
    <t>Z12_05_on</t>
  </si>
  <si>
    <t>Z12_05_of</t>
  </si>
  <si>
    <t>АО решетки</t>
  </si>
  <si>
    <t>AC_N1_3</t>
  </si>
  <si>
    <t>AC_K3_3</t>
  </si>
  <si>
    <t>AC_K3_4</t>
  </si>
  <si>
    <t>AC_N4_6</t>
  </si>
  <si>
    <t>AC_N6_1</t>
  </si>
  <si>
    <t>AC_N1</t>
  </si>
  <si>
    <t>AC_M1_1</t>
  </si>
  <si>
    <t>AC_M2_1</t>
  </si>
  <si>
    <t>AC_M2_2</t>
  </si>
  <si>
    <t>AC_M2_3</t>
  </si>
  <si>
    <t>AC_M2_4</t>
  </si>
  <si>
    <t>AC_N2_1</t>
  </si>
  <si>
    <t>AC_N2_2</t>
  </si>
  <si>
    <t>AC_N2_3</t>
  </si>
  <si>
    <t>AC_N2_4</t>
  </si>
  <si>
    <t>GR_crs</t>
  </si>
  <si>
    <t>MP1_4_crs</t>
  </si>
  <si>
    <t>MP1_4_on</t>
  </si>
  <si>
    <t>MP1_2_on</t>
  </si>
  <si>
    <t>MP1_2_crs</t>
  </si>
  <si>
    <t>MP1_3_crs</t>
  </si>
  <si>
    <t>MP1_5_crs</t>
  </si>
  <si>
    <t>Fin</t>
  </si>
  <si>
    <t>-</t>
  </si>
  <si>
    <t>ani.L_BR1.ll</t>
  </si>
  <si>
    <t>ani.L_BR2.ll</t>
  </si>
  <si>
    <t>Тип</t>
  </si>
  <si>
    <t>Сигнал</t>
  </si>
  <si>
    <t>Условие</t>
  </si>
  <si>
    <t>var</t>
  </si>
  <si>
    <t>call</t>
  </si>
  <si>
    <t>Аварийный стоп НД4-1</t>
  </si>
  <si>
    <t>Аварийный стоп НД4-2</t>
  </si>
  <si>
    <t>ND4_1_ao</t>
  </si>
  <si>
    <t>ND4_2_ao</t>
  </si>
  <si>
    <t>Z12_07</t>
  </si>
  <si>
    <t>Z11_07</t>
  </si>
  <si>
    <t>Z11_03</t>
  </si>
  <si>
    <t>Z11_05</t>
  </si>
  <si>
    <t>Z12_03</t>
  </si>
  <si>
    <t>Z12_05</t>
  </si>
  <si>
    <t>imit</t>
  </si>
  <si>
    <t>+</t>
  </si>
  <si>
    <t>Расход воды после Н4-2, м3/ч</t>
  </si>
  <si>
    <t>Расход воды после Н4-1, м3/ч</t>
  </si>
  <si>
    <t>Расход воды  после Н4-3, м3/ч</t>
  </si>
  <si>
    <t>Расход воды после Н4-4, м3/ч</t>
  </si>
  <si>
    <t>Давление воды на выходе из УФ2, бар</t>
  </si>
  <si>
    <t>Давление воды на входе в УФ2, бар</t>
  </si>
  <si>
    <t>Давление воды на выходе из УФ1, бар</t>
  </si>
  <si>
    <t>Давление воды на входе в УФ1, бар</t>
  </si>
  <si>
    <t>Давление после Н1-1/Н1-2, бар</t>
  </si>
  <si>
    <t>Давление после Ф4-3, бар</t>
  </si>
  <si>
    <t>Давление после Н5-1/Н5-2, бар</t>
  </si>
  <si>
    <t>Контроль ЗЭ3-1, %</t>
  </si>
  <si>
    <t>Контроль ЗЭ3-2, %</t>
  </si>
  <si>
    <t>Контроль НД4-1, мА</t>
  </si>
  <si>
    <t>Контроль НД4-2, мА</t>
  </si>
  <si>
    <t>Расход воздуха на РУ, м3/ч</t>
  </si>
  <si>
    <t>Значение pH перед Ф5(1...8)</t>
  </si>
  <si>
    <t>N5_2_on</t>
  </si>
  <si>
    <t>Включить НД6-2</t>
  </si>
  <si>
    <t>Включить Н6-1</t>
  </si>
  <si>
    <t>doON_N6_1</t>
  </si>
  <si>
    <t>doON_ND6_2</t>
  </si>
  <si>
    <t>ND6_2_crs</t>
  </si>
  <si>
    <t>N4_3_ao</t>
  </si>
  <si>
    <t>Расход воздуха после КРЛ4-2, м3/ч</t>
  </si>
  <si>
    <t>Расход воздуха после КРЛ4-1, м3/ч</t>
  </si>
  <si>
    <t>ТИП</t>
  </si>
  <si>
    <t>STRUCT</t>
  </si>
  <si>
    <t>Кнопка АО ШA</t>
  </si>
  <si>
    <t>alg</t>
  </si>
  <si>
    <t>btAO_Sha</t>
  </si>
  <si>
    <t>ALG.btAO_Sha</t>
  </si>
  <si>
    <t>Кнопка АО с панели</t>
  </si>
  <si>
    <t>//Обобщенный сигнал АО</t>
  </si>
  <si>
    <t>Кнопка АО с верхнего уровня</t>
  </si>
  <si>
    <t>btAO_MB</t>
  </si>
  <si>
    <t>FUNCTION AlgAlr  : VOID</t>
  </si>
  <si>
    <t>DATA_BLOCK ALR</t>
  </si>
  <si>
    <t>dgi</t>
  </si>
  <si>
    <t>WRN</t>
  </si>
  <si>
    <t>ALR</t>
  </si>
  <si>
    <t>F1_1_crs</t>
  </si>
  <si>
    <t>F1_2_crs</t>
  </si>
  <si>
    <t>F1_3_crs</t>
  </si>
  <si>
    <t>F1_4_crs</t>
  </si>
  <si>
    <t>F1_5_crs</t>
  </si>
  <si>
    <t>F1_6_crs</t>
  </si>
  <si>
    <t>F1_7_crs</t>
  </si>
  <si>
    <t>N1_3_crs</t>
  </si>
  <si>
    <t>MP1_1_crs</t>
  </si>
  <si>
    <t>MP4_1_crs</t>
  </si>
  <si>
    <t>MP4_2_crs</t>
  </si>
  <si>
    <t>N4_6_crs</t>
  </si>
  <si>
    <t>N5_crs</t>
  </si>
  <si>
    <t>CRS</t>
  </si>
  <si>
    <t>Ил в УФ1</t>
  </si>
  <si>
    <t>Ил в УФ2</t>
  </si>
  <si>
    <t>sludge1</t>
  </si>
  <si>
    <t>sludge2</t>
  </si>
  <si>
    <t>Химикаты в УФ1</t>
  </si>
  <si>
    <t>Химикаты в УФ2</t>
  </si>
  <si>
    <t>chemicals1</t>
  </si>
  <si>
    <t>chemicals2</t>
  </si>
  <si>
    <t>тип</t>
  </si>
  <si>
    <t>Перелив ПР</t>
  </si>
  <si>
    <t>Отсутствие напряжения</t>
  </si>
  <si>
    <t>Отсутствие потока после АЭР1-12</t>
  </si>
  <si>
    <t>Отсутствие потока после АЭР13-24</t>
  </si>
  <si>
    <t>Отсутствие потока после АЭР25-36</t>
  </si>
  <si>
    <t>Отсутствие потока после АЭР37-48</t>
  </si>
  <si>
    <t>Отсутствие потока после АЭР49-60</t>
  </si>
  <si>
    <t>Отсутствие потока после АЭР61-72</t>
  </si>
  <si>
    <t>Отсутствие потока после АЭР73-84</t>
  </si>
  <si>
    <t>Отсутствие потока после АЭР85-96</t>
  </si>
  <si>
    <t>Z1_1_nON</t>
  </si>
  <si>
    <t>Z1_2_nON</t>
  </si>
  <si>
    <t>Z1_3_nON</t>
  </si>
  <si>
    <t>Z1_4_nON</t>
  </si>
  <si>
    <t>Z1_5_nON</t>
  </si>
  <si>
    <t>Z1_6_nON</t>
  </si>
  <si>
    <t>Z1_7_nON</t>
  </si>
  <si>
    <t>Z1_8_nON</t>
  </si>
  <si>
    <t>Z1_9_nON</t>
  </si>
  <si>
    <t>Z1_10_nON</t>
  </si>
  <si>
    <t>Z1_11_nON</t>
  </si>
  <si>
    <t>Z1_12_nON</t>
  </si>
  <si>
    <t>Z1_13_nON</t>
  </si>
  <si>
    <t>Z1_14_nON</t>
  </si>
  <si>
    <t>Z1_15_nON</t>
  </si>
  <si>
    <t>Z1_16_nON</t>
  </si>
  <si>
    <t>Z1_17_nON</t>
  </si>
  <si>
    <t>Z1_18_nON</t>
  </si>
  <si>
    <t>Z1_19_nON</t>
  </si>
  <si>
    <t>Z1_20_nON</t>
  </si>
  <si>
    <t>Z1_21_nON</t>
  </si>
  <si>
    <t>Z1_22_nON</t>
  </si>
  <si>
    <t>Z1_23_nON</t>
  </si>
  <si>
    <t>Z1_24_nON</t>
  </si>
  <si>
    <t>Z3_1_nON</t>
  </si>
  <si>
    <t>Z3_2_nON</t>
  </si>
  <si>
    <t>Z4_1_nON</t>
  </si>
  <si>
    <t>Z4_2_nON</t>
  </si>
  <si>
    <t>Z4_3_nON</t>
  </si>
  <si>
    <t>Z4_4_nON</t>
  </si>
  <si>
    <t>Z4_5_nON</t>
  </si>
  <si>
    <t>Z4_6_nON</t>
  </si>
  <si>
    <t>Z11_03_nON</t>
  </si>
  <si>
    <t>Z11_05_nON</t>
  </si>
  <si>
    <t>Z11_06_nON</t>
  </si>
  <si>
    <t>Z11_07_nON</t>
  </si>
  <si>
    <t>Z12_03_nON</t>
  </si>
  <si>
    <t>Z12_05_nON</t>
  </si>
  <si>
    <t>Z12_06_nON</t>
  </si>
  <si>
    <t>Z12_07_nON</t>
  </si>
  <si>
    <t>Z5_1_nON</t>
  </si>
  <si>
    <t>Z5_2_nON</t>
  </si>
  <si>
    <t>ЗЭ1-1 не переставлена</t>
  </si>
  <si>
    <t>ЗЭ1-2 не переставлена</t>
  </si>
  <si>
    <t>ЗЭ1-3 не переставлена</t>
  </si>
  <si>
    <t>ЗЭ1-4 не переставлена</t>
  </si>
  <si>
    <t>ЗЭ1-5 не переставлена</t>
  </si>
  <si>
    <t>ЗЭ1-6 не переставлена</t>
  </si>
  <si>
    <t>ЗЭ1-7 не переставлена</t>
  </si>
  <si>
    <t>ЗЭ1-8 не переставлена</t>
  </si>
  <si>
    <t>ЗЭ1-9 не переставлена</t>
  </si>
  <si>
    <t>ЗЭ1-10 не переставлена</t>
  </si>
  <si>
    <t>ЗЭ1-11 не переставлена</t>
  </si>
  <si>
    <t>ЗЭ1-12 не переставлена</t>
  </si>
  <si>
    <t>ЗЭ1-13 не переставлена</t>
  </si>
  <si>
    <t>ЗЭ1-14 не переставлена</t>
  </si>
  <si>
    <t>ЗЭ1-15 не переставлена</t>
  </si>
  <si>
    <t>ЗЭ1-16 не переставлена</t>
  </si>
  <si>
    <t>ЗЭ1-17 не переставлена</t>
  </si>
  <si>
    <t>ЗЭ1-18 не переставлена</t>
  </si>
  <si>
    <t>ЗЭ1-19 не переставлена</t>
  </si>
  <si>
    <t>ЗЭ1-20 не переставлена</t>
  </si>
  <si>
    <t>ЗЭ1-21 не переставлена</t>
  </si>
  <si>
    <t>ЗЭ1-22 не переставлена</t>
  </si>
  <si>
    <t>ЗЭ1-23 не переставлена</t>
  </si>
  <si>
    <t>ЗЭ1-24 не переставлена</t>
  </si>
  <si>
    <t>ЗЭ3-1 не переставлена</t>
  </si>
  <si>
    <t>ЗЭ3-2 не переставлена</t>
  </si>
  <si>
    <t>ЗЭ4-1 не переставлена</t>
  </si>
  <si>
    <t>ЗЭ4-2 не переставлена</t>
  </si>
  <si>
    <t>ЗЭ4-3 не переставлена</t>
  </si>
  <si>
    <t>ЗЭ4-4 не переставлена</t>
  </si>
  <si>
    <t>ЗЭ4-5 не переставлена</t>
  </si>
  <si>
    <t>ЗЭ4-6 не переставлена</t>
  </si>
  <si>
    <t>11-03 не переставлена</t>
  </si>
  <si>
    <t>11-05 не переставлена</t>
  </si>
  <si>
    <t>11-06 не переставлена</t>
  </si>
  <si>
    <t>11-07 не переставлена</t>
  </si>
  <si>
    <t>12-02 не переставлена</t>
  </si>
  <si>
    <t>12-05 не переставлена</t>
  </si>
  <si>
    <t>12-06 не переставлена</t>
  </si>
  <si>
    <t>12-07 не переставлена</t>
  </si>
  <si>
    <t>ЗЭ5-1 не переставлена</t>
  </si>
  <si>
    <t>ЗЭ5-2 не переставлена</t>
  </si>
  <si>
    <t>Расход на входе  - превышен верхний аварийный предел</t>
  </si>
  <si>
    <t>Расход после Н1-1/Н1-2 - превышен верхний аварийный предел</t>
  </si>
  <si>
    <t>Температура воды после Н1-1,1-2 - превышен верхний аварийный предел</t>
  </si>
  <si>
    <t>Температура воды в трубопроводе Т1 - превышен верхний аварийный предел</t>
  </si>
  <si>
    <t>Температура воды в БР1 - превышен верхний аварийный предел</t>
  </si>
  <si>
    <t>Температура воды в БР2 - превышен верхний аварийный предел</t>
  </si>
  <si>
    <t>Давление после Ф1(1...7) - превышен верхний аварийный предел</t>
  </si>
  <si>
    <t>Давление в сливном трубопроводе  после (1...7)  - превышен верхний аварийный предел</t>
  </si>
  <si>
    <t>Кислород в БР1 - превышен верхний аварийный предел</t>
  </si>
  <si>
    <t>Кислород в БР2 - превышен верхний аварийный предел</t>
  </si>
  <si>
    <t>pH БР1 - превышен верхний аварийный предел</t>
  </si>
  <si>
    <t>pH БР2 - превышен верхний аварийный предел</t>
  </si>
  <si>
    <t>pH промывной воды АУФ1, АУФ2 - превышен верхний аварийный предел</t>
  </si>
  <si>
    <t>Температура воды в трубопроводе Т2 - превышен верхний аварийный предел</t>
  </si>
  <si>
    <t>Расход воздуха на БР1 - превышен верхний аварийный предел</t>
  </si>
  <si>
    <t>Расход воздуха на БР2 - превышен верхний аварийный предел</t>
  </si>
  <si>
    <t>Расход воды на промывку УФ1,2 - превышен верхний аварийный предел</t>
  </si>
  <si>
    <t>Расход воды после Н4-1, м3/ч - превышен верхний аварийный предел</t>
  </si>
  <si>
    <t>Расход воды после Н4-2, м3/ч - превышен верхний аварийный предел</t>
  </si>
  <si>
    <t>Расход воды  после Н4-3, м3/ч - превышен верхний аварийный предел</t>
  </si>
  <si>
    <t>Расход воды после Н4-4, м3/ч - превышен верхний аварийный предел</t>
  </si>
  <si>
    <t>Расход воздуха после КРЛ4-1, м3/ч - превышен верхний аварийный предел</t>
  </si>
  <si>
    <t>Давление воды на входе в УФ1, бар - превышен верхний аварийный предел</t>
  </si>
  <si>
    <t>Давление воды на выходе из УФ1, бар - превышен верхний аварийный предел</t>
  </si>
  <si>
    <t>Давление воды на входе в УФ2, бар - превышен верхний аварийный предел</t>
  </si>
  <si>
    <t>Давление воды на выходе из УФ2, бар - превышен верхний аварийный предел</t>
  </si>
  <si>
    <t>Давление после Н1-1/Н1-2, бар - превышен верхний аварийный предел</t>
  </si>
  <si>
    <t>Расход воздуха на РУ, м3/ч - превышен верхний аварийный предел</t>
  </si>
  <si>
    <t>Расход воздуха после КРЛ4-2, м3/ч - превышен верхний аварийный предел</t>
  </si>
  <si>
    <t>Давление после Ф4-3, бар - превышен верхний аварийный предел</t>
  </si>
  <si>
    <t>Значение pH перед Ф5(1...8) - превышен верхний аварийный предел</t>
  </si>
  <si>
    <t>Давление после Н5-1/Н5-2, бар - превышен верхний аварийный предел</t>
  </si>
  <si>
    <t>Контроль ЗЭ3-1, % - превышен верхний аварийный предел</t>
  </si>
  <si>
    <t>Контроль ЗЭ3-2, % - превышен верхний аварийный предел</t>
  </si>
  <si>
    <t>Контроль НД4-1, мА - превышен верхний аварийный предел</t>
  </si>
  <si>
    <t>Контроль НД4-2, мА - превышен верхний аварийный предел</t>
  </si>
  <si>
    <t>Уровень в БР1 - превышен верхний аварийный предел</t>
  </si>
  <si>
    <t>Уровень в БР2 - превышен верхний аварийный предел</t>
  </si>
  <si>
    <t>Расход на входе  - превышен нижний аварийный предел</t>
  </si>
  <si>
    <t>Расход после Н1-1/Н1-2 - превышен нижний аварийный предел</t>
  </si>
  <si>
    <t>Температура воды после Н1-1,1-2 - превышен нижний аварийный предел</t>
  </si>
  <si>
    <t>Температура воды в трубопроводе Т1 - превышен нижний аварийный предел</t>
  </si>
  <si>
    <t>Температура воды в БР1 - превышен нижний аварийный предел</t>
  </si>
  <si>
    <t>Температура воды в БР2 - превышен нижний аварийный предел</t>
  </si>
  <si>
    <t>Давление после Ф1(1...7) - превышен нижний аварийный предел</t>
  </si>
  <si>
    <t>Давление в сливном трубопроводе  после (1...7)  - превышен нижний аварийный предел</t>
  </si>
  <si>
    <t>Кислород в БР1 - превышен нижний аварийный предел</t>
  </si>
  <si>
    <t>Кислород в БР2 - превышен нижний аварийный предел</t>
  </si>
  <si>
    <t>pH БР1 - превышен нижний аварийный предел</t>
  </si>
  <si>
    <t>pH БР2 - превышен нижний аварийный предел</t>
  </si>
  <si>
    <t>pH промывной воды АУФ1, АУФ2 - превышен нижний аварийный предел</t>
  </si>
  <si>
    <t>Температура воды в трубопроводе Т2 - превышен нижний аварийный предел</t>
  </si>
  <si>
    <t>Расход воздуха на БР1 - превышен нижний аварийный предел</t>
  </si>
  <si>
    <t>Расход воздуха на БР2 - превышен нижний аварийный предел</t>
  </si>
  <si>
    <t>Расход воды на промывку УФ1,2 - превышен нижний аварийный предел</t>
  </si>
  <si>
    <t>Расход воды после Н4-1, м3/ч - превышен нижний аварийный предел</t>
  </si>
  <si>
    <t>Расход воды после Н4-2, м3/ч - превышен нижний аварийный предел</t>
  </si>
  <si>
    <t>Расход воды  после Н4-3, м3/ч - превышен нижний аварийный предел</t>
  </si>
  <si>
    <t>Расход воды после Н4-4, м3/ч - превышен нижний аварийный предел</t>
  </si>
  <si>
    <t>Расход воздуха после КРЛ4-1, м3/ч - превышен нижний аварийный предел</t>
  </si>
  <si>
    <t>Давление воды на входе в УФ1, бар - превышен нижний аварийный предел</t>
  </si>
  <si>
    <t>Давление воды на выходе из УФ1, бар - превышен нижний аварийный предел</t>
  </si>
  <si>
    <t>Давление воды на входе в УФ2, бар - превышен нижний аварийный предел</t>
  </si>
  <si>
    <t>Давление воды на выходе из УФ2, бар - превышен нижний аварийный предел</t>
  </si>
  <si>
    <t>Давление после Н1-1/Н1-2, бар - превышен нижний аварийный предел</t>
  </si>
  <si>
    <t>Расход воздуха на РУ, м3/ч - превышен нижний аварийный предел</t>
  </si>
  <si>
    <t>Расход воздуха после КРЛ4-2, м3/ч - превышен нижний аварийный предел</t>
  </si>
  <si>
    <t>Давление после Ф4-3, бар - превышен нижний аварийный предел</t>
  </si>
  <si>
    <t>Значение pH перед Ф5(1...8) - превышен нижний аварийный предел</t>
  </si>
  <si>
    <t>Давление после Н5-1/Н5-2, бар - превышен нижний аварийный предел</t>
  </si>
  <si>
    <t>Контроль ЗЭ3-1, % - превышен нижний аварийный предел</t>
  </si>
  <si>
    <t>Контроль ЗЭ3-2, % - превышен нижний аварийный предел</t>
  </si>
  <si>
    <t>Контроль НД4-1, мА - превышен нижний аварийный предел</t>
  </si>
  <si>
    <t>Контроль НД4-2, мА - превышен нижний аварийный предел</t>
  </si>
  <si>
    <t>Уровень в БР1 - превышен нижний аварийный предел</t>
  </si>
  <si>
    <t>Уровень в БР2 - превышен нижний аварийный предел</t>
  </si>
  <si>
    <t>Расход на входе  - превышен верхний рабочий предел</t>
  </si>
  <si>
    <t>Уровень в РУ  - превышен верхний аварийный предел</t>
  </si>
  <si>
    <t>Уровень в БР1  - превышен верхний аварийный предел</t>
  </si>
  <si>
    <t>Уровень в ЕП1  - превышен верхний аварийный предел</t>
  </si>
  <si>
    <t>Уровень в ЕП2 - превышен верхний аварийный предел</t>
  </si>
  <si>
    <t>Уровень в ЕТ - превышен верхний аварийный предел</t>
  </si>
  <si>
    <t>Уровень в АСИ  - превышен верхний аварийный предел</t>
  </si>
  <si>
    <t>Уровень в РУ  - превышен нижний аварийный предел</t>
  </si>
  <si>
    <t>Уровень в БР1  - превышен нижний аварийный предел</t>
  </si>
  <si>
    <t>Уровень в ЕП1  - превышен нижний аварийный предел</t>
  </si>
  <si>
    <t>Уровень в ЕП2 - превышен нижний аварийный предел</t>
  </si>
  <si>
    <t>Уровень в ЕТ - превышен нижний аварийный предел</t>
  </si>
  <si>
    <t>Уровень в АСИ  - превышен нижний аварийный предел</t>
  </si>
  <si>
    <t>Уровень в РУ  - превышен верхний рабочий предел</t>
  </si>
  <si>
    <t>Уровень в БР1  - превышен верхний рабочий предел</t>
  </si>
  <si>
    <t>Уровень в ЕП1  - превышен верхний рабочий предел</t>
  </si>
  <si>
    <t>Уровень в ЕП2 - превышен верхний рабочий предел</t>
  </si>
  <si>
    <t>Уровень в ЕТ - превышен верхний рабочий предел</t>
  </si>
  <si>
    <t>Уровень в АСИ  - превышен верхний рабочий предел</t>
  </si>
  <si>
    <t>Уровень в РУ  - превышен нижний рабочий предел</t>
  </si>
  <si>
    <t>Уровень в БР1  - превышен нижний рабочий предел</t>
  </si>
  <si>
    <t>Уровень в ЕП1  - превышен нижний рабочий предел</t>
  </si>
  <si>
    <t>Уровень в ЕП2 - превышен нижний рабочий предел</t>
  </si>
  <si>
    <t>Уровень в ЕТ - превышен нижний рабочий предел</t>
  </si>
  <si>
    <t>Уровень в АСИ  - превышен нижний рабочий предел</t>
  </si>
  <si>
    <t>Расход после Н1-1/Н1-2 - превышен верхний рабочий предел</t>
  </si>
  <si>
    <t>Температура воды после Н1-1,1-2 - превышен верхний рабочий предел</t>
  </si>
  <si>
    <t>Температура воды в трубопроводе Т1 - превышен верхний рабочий предел</t>
  </si>
  <si>
    <t>Температура воды в БР1 - превышен верхний рабочий предел</t>
  </si>
  <si>
    <t>Температура воды в БР2 - превышен верхний рабочий предел</t>
  </si>
  <si>
    <t>Давление после Ф1(1...7) - превышен верхний рабочий предел</t>
  </si>
  <si>
    <t>Давление в сливном трубопроводе  после (1...7)  - превышен верхний рабочий предел</t>
  </si>
  <si>
    <t>Кислород в БР1 - превышен верхний рабочий предел</t>
  </si>
  <si>
    <t>Кислород в БР2 - превышен верхний рабочий предел</t>
  </si>
  <si>
    <t>pH БР1 - превышен верхний рабочий предел</t>
  </si>
  <si>
    <t>pH БР2 - превышен верхний рабочий предел</t>
  </si>
  <si>
    <t>pH промывной воды АУФ1, АУФ2 - превышен верхний рабочий предел</t>
  </si>
  <si>
    <t>Температура воды в трубопроводе Т2 - превышен верхний рабочий предел</t>
  </si>
  <si>
    <t>Расход воздуха на БР1 - превышен верхний рабочий предел</t>
  </si>
  <si>
    <t>Расход воздуха на БР2 - превышен верхний рабочий предел</t>
  </si>
  <si>
    <t>Расход воды на промывку УФ1,2 - превышен верхний рабочий предел</t>
  </si>
  <si>
    <t>Расход воды после Н4-1, м3/ч - превышен верхний рабочий предел</t>
  </si>
  <si>
    <t>Расход воды после Н4-2, м3/ч - превышен верхний рабочий предел</t>
  </si>
  <si>
    <t>Расход воды  после Н4-3, м3/ч - превышен верхний рабочий предел</t>
  </si>
  <si>
    <t>Расход воды после Н4-4, м3/ч - превышен верхний рабочий предел</t>
  </si>
  <si>
    <t>Расход воздуха после КРЛ4-1, м3/ч - превышен верхний рабочий предел</t>
  </si>
  <si>
    <t>Давление воды на входе в УФ1, бар - превышен верхний рабочий предел</t>
  </si>
  <si>
    <t>Давление воды на выходе из УФ1, бар - превышен верхний рабочий предел</t>
  </si>
  <si>
    <t>Давление воды на входе в УФ2, бар - превышен верхний рабочий предел</t>
  </si>
  <si>
    <t>Давление воды на выходе из УФ2, бар - превышен верхний рабочий предел</t>
  </si>
  <si>
    <t>Давление после Н1-1/Н1-2, бар - превышен верхний рабочий предел</t>
  </si>
  <si>
    <t>Расход воздуха на РУ, м3/ч - превышен верхний рабочий предел</t>
  </si>
  <si>
    <t>Расход воздуха после КРЛ4-2, м3/ч - превышен верхний рабочий предел</t>
  </si>
  <si>
    <t>Давление после Ф4-3, бар - превышен верхний рабочий предел</t>
  </si>
  <si>
    <t>Значение pH перед Ф5(1...8) - превышен верхний рабочий предел</t>
  </si>
  <si>
    <t>Давление после Н5-1/Н5-2, бар - превышен верхний рабочий предел</t>
  </si>
  <si>
    <t>Контроль ЗЭ3-1, % - превышен верхний рабочий предел</t>
  </si>
  <si>
    <t>Контроль ЗЭ3-2, % - превышен верхний рабочий предел</t>
  </si>
  <si>
    <t>Контроль НД4-1, мА - превышен верхний рабочий предел</t>
  </si>
  <si>
    <t>Контроль НД4-2, мА - превышен верхний рабочий предел</t>
  </si>
  <si>
    <t>Расход на входе  - превышен нижний рабочий предел</t>
  </si>
  <si>
    <t>Расход после Н1-1/Н1-2 - превышен нижний рабочий предел</t>
  </si>
  <si>
    <t>Температура воды после Н1-1,1-2 - превышен нижний рабочий предел</t>
  </si>
  <si>
    <t>Температура воды в трубопроводе Т1 - превышен нижний рабочий предел</t>
  </si>
  <si>
    <t>Температура воды в БР1 - превышен нижний рабочий предел</t>
  </si>
  <si>
    <t>Температура воды в БР2 - превышен нижний рабочий предел</t>
  </si>
  <si>
    <t>Давление после Ф1(1...7) - превышен нижний рабочий предел</t>
  </si>
  <si>
    <t>Давление в сливном трубопроводе  после (1...7)  - превышен нижний рабочий предел</t>
  </si>
  <si>
    <t>Кислород в БР1 - превышен нижний рабочий предел</t>
  </si>
  <si>
    <t>Кислород в БР2 - превышен нижний рабочий предел</t>
  </si>
  <si>
    <t>pH БР1 - превышен нижний рабочий предел</t>
  </si>
  <si>
    <t>pH БР2 - превышен нижний рабочий предел</t>
  </si>
  <si>
    <t>pH промывной воды АУФ1, АУФ2 - превышен нижний рабочий предел</t>
  </si>
  <si>
    <t>Температура воды в трубопроводе Т2 - превышен нижний рабочий предел</t>
  </si>
  <si>
    <t>Расход воздуха на БР1 - превышен нижний рабочий предел</t>
  </si>
  <si>
    <t>Расход воздуха на БР2 - превышен нижний рабочий предел</t>
  </si>
  <si>
    <t>Расход воды на промывку УФ1,2 - превышен нижний рабочий предел</t>
  </si>
  <si>
    <t>Расход воды после Н4-1, м3/ч - превышен нижний рабочий предел</t>
  </si>
  <si>
    <t>Расход воды после Н4-2, м3/ч - превышен нижний рабочий предел</t>
  </si>
  <si>
    <t>Расход воды  после Н4-3, м3/ч - превышен нижний рабочий предел</t>
  </si>
  <si>
    <t>Расход воды после Н4-4, м3/ч - превышен нижний рабочий предел</t>
  </si>
  <si>
    <t>Расход воздуха после КРЛ4-1, м3/ч - превышен нижний рабочий предел</t>
  </si>
  <si>
    <t>Давление воды на входе в УФ1, бар - превышен нижний рабочий предел</t>
  </si>
  <si>
    <t>Давление воды на выходе из УФ1, бар - превышен нижний рабочий предел</t>
  </si>
  <si>
    <t>Давление воды на входе в УФ2, бар - превышен нижний рабочий предел</t>
  </si>
  <si>
    <t>Давление воды на выходе из УФ2, бар - превышен нижний рабочий предел</t>
  </si>
  <si>
    <t>Давление после Н1-1/Н1-2, бар - превышен нижний рабочий предел</t>
  </si>
  <si>
    <t>Расход воздуха на РУ, м3/ч - превышен нижний рабочий предел</t>
  </si>
  <si>
    <t>Расход воздуха после КРЛ4-2, м3/ч - превышен нижний рабочий предел</t>
  </si>
  <si>
    <t>Давление после Ф4-3, бар - превышен нижний рабочий предел</t>
  </si>
  <si>
    <t>Значение pH перед Ф5(1...8) - превышен нижний рабочий предел</t>
  </si>
  <si>
    <t>Давление после Н5-1/Н5-2, бар - превышен нижний рабочий предел</t>
  </si>
  <si>
    <t>Контроль ЗЭ3-1, % - превышен нижний рабочий предел</t>
  </si>
  <si>
    <t>Контроль ЗЭ3-2, % - превышен нижний рабочий предел</t>
  </si>
  <si>
    <t>Контроль НД4-1, мА - превышен нижний рабочий предел</t>
  </si>
  <si>
    <t>Контроль НД4-2, мА - превышен нижний рабочий предел</t>
  </si>
  <si>
    <t>Автоматическое управление СД1-2 отсутствует</t>
  </si>
  <si>
    <t>Автоматическое управление СД1-3 отсутствует</t>
  </si>
  <si>
    <t>наименование</t>
  </si>
  <si>
    <t>Регистр</t>
  </si>
  <si>
    <t>бит р-ра</t>
  </si>
  <si>
    <t>сигнал</t>
  </si>
  <si>
    <t>значение</t>
  </si>
  <si>
    <t>// Аварии</t>
  </si>
  <si>
    <t>№</t>
  </si>
  <si>
    <t>адрес</t>
  </si>
  <si>
    <t>название</t>
  </si>
  <si>
    <t>crs</t>
  </si>
  <si>
    <t>D</t>
  </si>
  <si>
    <t>en-US=</t>
  </si>
  <si>
    <t>// Тревоги</t>
  </si>
  <si>
    <t>alr</t>
  </si>
  <si>
    <t>Flexible</t>
  </si>
  <si>
    <t>Н1-1 не включен</t>
  </si>
  <si>
    <t>N1_1_nON</t>
  </si>
  <si>
    <t>Н1-2 не включен</t>
  </si>
  <si>
    <t>N1_2_nON</t>
  </si>
  <si>
    <t>Н1-3 не включен</t>
  </si>
  <si>
    <t>N1_3_nON</t>
  </si>
  <si>
    <t>Н2-1 не включен</t>
  </si>
  <si>
    <t>N2_1_nON</t>
  </si>
  <si>
    <t>Н2-2 не включен</t>
  </si>
  <si>
    <t>N2_2_nON</t>
  </si>
  <si>
    <t>Н2-3 не включен</t>
  </si>
  <si>
    <t>N2_3_nON</t>
  </si>
  <si>
    <t>Н2-4 не включен</t>
  </si>
  <si>
    <t>N2_4_nON</t>
  </si>
  <si>
    <t>КРЛ3-1 не включен</t>
  </si>
  <si>
    <t>K3_1_nON</t>
  </si>
  <si>
    <t>КРЛ3-2 не включен</t>
  </si>
  <si>
    <t>K3_2_nON</t>
  </si>
  <si>
    <t>КРЛ3-3 не включен</t>
  </si>
  <si>
    <t>K3_3_nON</t>
  </si>
  <si>
    <t>КРЛ3-4 не включен</t>
  </si>
  <si>
    <t>K3_4_nON</t>
  </si>
  <si>
    <t>КРЛ4-1 не включен</t>
  </si>
  <si>
    <t>K4_1_nON</t>
  </si>
  <si>
    <t>КРЛ4-2 не включен</t>
  </si>
  <si>
    <t>K4_2_nON</t>
  </si>
  <si>
    <t>Н4-1 не включен</t>
  </si>
  <si>
    <t>N4_1_nON</t>
  </si>
  <si>
    <t>Н4-2 не включен</t>
  </si>
  <si>
    <t>N4_2_nON</t>
  </si>
  <si>
    <t>Н4-3 не включен</t>
  </si>
  <si>
    <t>N4_3_nON</t>
  </si>
  <si>
    <t>Н4-4 не включен</t>
  </si>
  <si>
    <t>N4_4_nON</t>
  </si>
  <si>
    <t>Н4-5 не включен</t>
  </si>
  <si>
    <t>N4_5_nON</t>
  </si>
  <si>
    <t>Н4-6 не включен</t>
  </si>
  <si>
    <t>N4_6_nON</t>
  </si>
  <si>
    <t>Н5-1 не включен</t>
  </si>
  <si>
    <t>N5_1_nON</t>
  </si>
  <si>
    <t>Н5-2 не включен</t>
  </si>
  <si>
    <t>N5_2_nON</t>
  </si>
  <si>
    <t>Н6-1 не включен</t>
  </si>
  <si>
    <t>N6_1_nON</t>
  </si>
  <si>
    <t>ШП1-1 не включен</t>
  </si>
  <si>
    <t>ShP1_1_nON</t>
  </si>
  <si>
    <t>ШП1-2 не включен</t>
  </si>
  <si>
    <t>ShP1_2_nON</t>
  </si>
  <si>
    <t>МП1-1 не включен</t>
  </si>
  <si>
    <t>MP1_1_nON</t>
  </si>
  <si>
    <t>МП1-2 не включен</t>
  </si>
  <si>
    <t>MP1_2_nON</t>
  </si>
  <si>
    <t>МП1-3 не включен</t>
  </si>
  <si>
    <t>MP1_3_nON</t>
  </si>
  <si>
    <t>МП1-4 не включен</t>
  </si>
  <si>
    <t>MP1_4_nON</t>
  </si>
  <si>
    <t>МП1-5 не включен</t>
  </si>
  <si>
    <t>MP1_5_nON</t>
  </si>
  <si>
    <t>МП4-1 не включен</t>
  </si>
  <si>
    <t>MP4_1_nON</t>
  </si>
  <si>
    <t>МП4-2 не включен</t>
  </si>
  <si>
    <t>MP4_2_nON</t>
  </si>
  <si>
    <t>МП5-1 не включен</t>
  </si>
  <si>
    <t>MP5_1_nON</t>
  </si>
  <si>
    <t>МП6-1 не включен</t>
  </si>
  <si>
    <t>MP6_1_nON</t>
  </si>
  <si>
    <t>МП6-2 не включен</t>
  </si>
  <si>
    <t>MP6_2_nON</t>
  </si>
  <si>
    <t>Мш1-1 не включен</t>
  </si>
  <si>
    <t>M1_1_nON</t>
  </si>
  <si>
    <t>Мш2-1 не включен</t>
  </si>
  <si>
    <t>M2_1_nON</t>
  </si>
  <si>
    <t>Мш2-2 не включен</t>
  </si>
  <si>
    <t>M2_2_nON</t>
  </si>
  <si>
    <t>Мш2-3 не включен</t>
  </si>
  <si>
    <t>M2_3_nON</t>
  </si>
  <si>
    <t>Мш2-4 не включен</t>
  </si>
  <si>
    <t>M2_4_nON</t>
  </si>
  <si>
    <t xml:space="preserve"> не включен</t>
  </si>
  <si>
    <t>N1_1_nFP</t>
  </si>
  <si>
    <t>N1_2_nFP</t>
  </si>
  <si>
    <t>N2_1_nFP</t>
  </si>
  <si>
    <t>N2_2_nFP</t>
  </si>
  <si>
    <t>N2_3_nFP</t>
  </si>
  <si>
    <t>N2_4_nFP</t>
  </si>
  <si>
    <t>K3_1_nFP</t>
  </si>
  <si>
    <t>K3_2_nFP</t>
  </si>
  <si>
    <t>K3_3_nFP</t>
  </si>
  <si>
    <t>K3_4_nFP</t>
  </si>
  <si>
    <t>K4_1_nFP</t>
  </si>
  <si>
    <t>K4_2_nFP</t>
  </si>
  <si>
    <t>N4_1_nFP</t>
  </si>
  <si>
    <t>N4_2_nFP</t>
  </si>
  <si>
    <t>N4_3_nFP</t>
  </si>
  <si>
    <t>N4_4_nFP</t>
  </si>
  <si>
    <t>N4_5_nFP</t>
  </si>
  <si>
    <t>Qin_hh</t>
  </si>
  <si>
    <t>Q_afN1_hh</t>
  </si>
  <si>
    <t>T_afN1_hh</t>
  </si>
  <si>
    <t>T_T1_hh</t>
  </si>
  <si>
    <t>T_BR1_hh</t>
  </si>
  <si>
    <t>T_BR2_hh</t>
  </si>
  <si>
    <t>P_afF1_hh</t>
  </si>
  <si>
    <t>P_drF1_hh</t>
  </si>
  <si>
    <t>O2_BR1_hh</t>
  </si>
  <si>
    <t>O2_BR2_hh</t>
  </si>
  <si>
    <t>pH_BR1_hh</t>
  </si>
  <si>
    <t>pH_BR2_hh</t>
  </si>
  <si>
    <t>pH_wUF_hh</t>
  </si>
  <si>
    <t>T_T2_hh</t>
  </si>
  <si>
    <t>Qa_BR1_hh</t>
  </si>
  <si>
    <t>Qa_BR2_hh</t>
  </si>
  <si>
    <t>Qw_wUF_hh</t>
  </si>
  <si>
    <t>Qw_afN4_1_hh</t>
  </si>
  <si>
    <t>Qw_afN4_2_hh</t>
  </si>
  <si>
    <t>Qw_afN4_3_hh</t>
  </si>
  <si>
    <t>Qw_afN4_4_hh</t>
  </si>
  <si>
    <t>Qa_afK4_1_hh</t>
  </si>
  <si>
    <t>Pw_inUF1_hh</t>
  </si>
  <si>
    <t>Pw_outUF1_hh</t>
  </si>
  <si>
    <t>Pw_inUF2_hh</t>
  </si>
  <si>
    <t>Pw_outUF2_hh</t>
  </si>
  <si>
    <t>P_afN1_hh</t>
  </si>
  <si>
    <t>Qa_RU_hh</t>
  </si>
  <si>
    <t>Qa_afK4_2_hh</t>
  </si>
  <si>
    <t>P_afF4_3_hh</t>
  </si>
  <si>
    <t>pH_bfF5_hh</t>
  </si>
  <si>
    <t>P_afN5_hh</t>
  </si>
  <si>
    <t>Z3_1_pos_hh</t>
  </si>
  <si>
    <t>Z3_2_pos_hh</t>
  </si>
  <si>
    <t>ND4_1_ctrl_hh</t>
  </si>
  <si>
    <t>ND4_2_ctrl_hh</t>
  </si>
  <si>
    <t>L_BR1_hh</t>
  </si>
  <si>
    <t>L_BR2_hh</t>
  </si>
  <si>
    <t>Qin_ll</t>
  </si>
  <si>
    <t>Q_afN1_ll</t>
  </si>
  <si>
    <t>T_afN1_ll</t>
  </si>
  <si>
    <t>T_T1_ll</t>
  </si>
  <si>
    <t>T_BR1_ll</t>
  </si>
  <si>
    <t>T_BR2_ll</t>
  </si>
  <si>
    <t>P_afF1_ll</t>
  </si>
  <si>
    <t>P_drF1_ll</t>
  </si>
  <si>
    <t>O2_BR1_ll</t>
  </si>
  <si>
    <t>O2_BR2_ll</t>
  </si>
  <si>
    <t>pH_BR1_ll</t>
  </si>
  <si>
    <t>pH_BR2_ll</t>
  </si>
  <si>
    <t>pH_wUF_ll</t>
  </si>
  <si>
    <t>T_T2_ll</t>
  </si>
  <si>
    <t>Qa_BR1_ll</t>
  </si>
  <si>
    <t>Qa_BR2_ll</t>
  </si>
  <si>
    <t>Qw_wUF_ll</t>
  </si>
  <si>
    <t>Qw_afN4_1_ll</t>
  </si>
  <si>
    <t>Qw_afN4_2_ll</t>
  </si>
  <si>
    <t>Qw_afN4_3_ll</t>
  </si>
  <si>
    <t>Qw_afN4_4_ll</t>
  </si>
  <si>
    <t>Qa_afK4_1_ll</t>
  </si>
  <si>
    <t>Pw_inUF1_ll</t>
  </si>
  <si>
    <t>Pw_outUF1_ll</t>
  </si>
  <si>
    <t>Pw_inUF2_ll</t>
  </si>
  <si>
    <t>Pw_outUF2_ll</t>
  </si>
  <si>
    <t>P_afN1_ll</t>
  </si>
  <si>
    <t>Qa_RU_ll</t>
  </si>
  <si>
    <t>Qa_afK4_2_ll</t>
  </si>
  <si>
    <t>P_afF4_3_ll</t>
  </si>
  <si>
    <t>pH_bfF5_ll</t>
  </si>
  <si>
    <t>P_afN5_ll</t>
  </si>
  <si>
    <t>Z3_1_pos_ll</t>
  </si>
  <si>
    <t>Z3_2_pos_ll</t>
  </si>
  <si>
    <t>ND4_1_ctrl_ll</t>
  </si>
  <si>
    <t>ND4_2_ctrl_ll</t>
  </si>
  <si>
    <t>L_BR1_ll</t>
  </si>
  <si>
    <t>L_BR2_ll</t>
  </si>
  <si>
    <t>// Предупреждения</t>
  </si>
  <si>
    <t>Регулирование К3-1 достигло верхнего предела</t>
  </si>
  <si>
    <t>Регулирование К3-2 достигло верхнего предела</t>
  </si>
  <si>
    <t>Регулирование К4-1 достигло верхнего предела</t>
  </si>
  <si>
    <t>Регулирование К4-2 достигло верхнего предела</t>
  </si>
  <si>
    <t>Регулирование Н4-1 достигло верхнего предела</t>
  </si>
  <si>
    <t>Регулирование Н4-2 достигло верхнего предела</t>
  </si>
  <si>
    <t>Регулирование Н4-3 достигло верхнего предела</t>
  </si>
  <si>
    <t>Регулирование Н4-4 достигло верхнего предела</t>
  </si>
  <si>
    <t>Регулирование Н4-5 достигло верхнего предела</t>
  </si>
  <si>
    <t>Регулирование К3-1 достигло нижнего предела</t>
  </si>
  <si>
    <t>Регулирование К3-2 достигло нижнего предела</t>
  </si>
  <si>
    <t>Регулирование К4-1 достигло нижнего предела</t>
  </si>
  <si>
    <t>Регулирование К4-2 достигло нижнего предела</t>
  </si>
  <si>
    <t>Регулирование Н4-1 достигло нижнего предела</t>
  </si>
  <si>
    <t>Регулирование Н4-2 достигло нижнего предела</t>
  </si>
  <si>
    <t>Регулирование Н4-3 достигло нижнего предела</t>
  </si>
  <si>
    <t>Регулирование Н4-4 достигло нижнего предела</t>
  </si>
  <si>
    <t>Регулирование Н4-5 достигло нижнего предела</t>
  </si>
  <si>
    <t>L_RU_hh</t>
  </si>
  <si>
    <t>L_EP1_hh</t>
  </si>
  <si>
    <t>L_EP2_hh</t>
  </si>
  <si>
    <t>L_ET_hh</t>
  </si>
  <si>
    <t>L_ASI_hh</t>
  </si>
  <si>
    <t>L_RU_ll</t>
  </si>
  <si>
    <t>L_EP1_ll</t>
  </si>
  <si>
    <t>L_EP2_ll</t>
  </si>
  <si>
    <t>L_ET_ll</t>
  </si>
  <si>
    <t>L_ASI_ll</t>
  </si>
  <si>
    <t>L_RU_h</t>
  </si>
  <si>
    <t>L_BR1_h</t>
  </si>
  <si>
    <t>L_EP1_h</t>
  </si>
  <si>
    <t>L_EP2_h</t>
  </si>
  <si>
    <t>L_ET_h</t>
  </si>
  <si>
    <t>L_ASI_h</t>
  </si>
  <si>
    <t>L_RU_l</t>
  </si>
  <si>
    <t>L_BR1_l</t>
  </si>
  <si>
    <t>L_EP1_l</t>
  </si>
  <si>
    <t>L_EP2_l</t>
  </si>
  <si>
    <t>L_ET_l</t>
  </si>
  <si>
    <t>L_ASI_l</t>
  </si>
  <si>
    <t>Qin_H</t>
  </si>
  <si>
    <t>Q_afN1_H</t>
  </si>
  <si>
    <t>T_afN1_H</t>
  </si>
  <si>
    <t>T_T1_H</t>
  </si>
  <si>
    <t>T_BR1_H</t>
  </si>
  <si>
    <t>T_BR2_H</t>
  </si>
  <si>
    <t>P_afF1_H</t>
  </si>
  <si>
    <t>P_drF1_H</t>
  </si>
  <si>
    <t>O2_BR1_H</t>
  </si>
  <si>
    <t>O2_BR2_H</t>
  </si>
  <si>
    <t>pH_BR1_H</t>
  </si>
  <si>
    <t>pH_BR2_H</t>
  </si>
  <si>
    <t>pH_wUF_H</t>
  </si>
  <si>
    <t>T_T2_H</t>
  </si>
  <si>
    <t>Qa_BR1_H</t>
  </si>
  <si>
    <t>Qa_BR2_H</t>
  </si>
  <si>
    <t>Qw_wUF_H</t>
  </si>
  <si>
    <t>Qw_afN4_1_H</t>
  </si>
  <si>
    <t>Qw_afN4_2_H</t>
  </si>
  <si>
    <t>Qw_afN4_3_H</t>
  </si>
  <si>
    <t>Qw_afN4_4_H</t>
  </si>
  <si>
    <t>Qa_afK4_1_H</t>
  </si>
  <si>
    <t>Pw_inUF1_H</t>
  </si>
  <si>
    <t>Pw_outUF1_H</t>
  </si>
  <si>
    <t>Pw_inUF2_H</t>
  </si>
  <si>
    <t>Pw_outUF2_H</t>
  </si>
  <si>
    <t>P_afN1_H</t>
  </si>
  <si>
    <t>Qa_RU_H</t>
  </si>
  <si>
    <t>Qa_afK4_2_H</t>
  </si>
  <si>
    <t>P_afF4_3_H</t>
  </si>
  <si>
    <t>pH_bfF5_H</t>
  </si>
  <si>
    <t>Z3_1_pos_H</t>
  </si>
  <si>
    <t>Z3_2_pos_H</t>
  </si>
  <si>
    <t>ND4_1_ctrl_H</t>
  </si>
  <si>
    <t>ND4_2_ctrl_H</t>
  </si>
  <si>
    <t>Qin_L</t>
  </si>
  <si>
    <t>Q_afN1_L</t>
  </si>
  <si>
    <t>T_afN1_L</t>
  </si>
  <si>
    <t>T_T1_L</t>
  </si>
  <si>
    <t>T_BR1_L</t>
  </si>
  <si>
    <t>T_BR2_L</t>
  </si>
  <si>
    <t>P_afF1_L</t>
  </si>
  <si>
    <t>P_drF1_L</t>
  </si>
  <si>
    <t>O2_BR1_L</t>
  </si>
  <si>
    <t>O2_BR2_L</t>
  </si>
  <si>
    <t>pH_BR1_L</t>
  </si>
  <si>
    <t>pH_BR2_L</t>
  </si>
  <si>
    <t>pH_wUF_L</t>
  </si>
  <si>
    <t>T_T2_L</t>
  </si>
  <si>
    <t>Qa_BR1_L</t>
  </si>
  <si>
    <t>Qa_BR2_L</t>
  </si>
  <si>
    <t>Qw_wUF_L</t>
  </si>
  <si>
    <t>Qw_afN4_1_L</t>
  </si>
  <si>
    <t>Qw_afN4_2_L</t>
  </si>
  <si>
    <t>Qw_afN4_3_L</t>
  </si>
  <si>
    <t>Qw_afN4_4_L</t>
  </si>
  <si>
    <t>Qa_afK4_1_L</t>
  </si>
  <si>
    <t>Pw_inUF1_L</t>
  </si>
  <si>
    <t>Pw_outUF1_L</t>
  </si>
  <si>
    <t>Pw_inUF2_L</t>
  </si>
  <si>
    <t>Pw_outUF2_L</t>
  </si>
  <si>
    <t>P_afN1_L</t>
  </si>
  <si>
    <t>Qa_RU_L</t>
  </si>
  <si>
    <t>Qa_afK4_2_L</t>
  </si>
  <si>
    <t>P_afF4_3_L</t>
  </si>
  <si>
    <t>pH_bfF5_L</t>
  </si>
  <si>
    <t>P_afN5_L</t>
  </si>
  <si>
    <t>Z3_1_pos_L</t>
  </si>
  <si>
    <t>Z3_2_pos_L</t>
  </si>
  <si>
    <t>ND4_1_ctrl_L</t>
  </si>
  <si>
    <t>ND4_2_ctrl_L</t>
  </si>
  <si>
    <t>K3_1_pid_HLM</t>
  </si>
  <si>
    <t>K3_2_pid_HLM</t>
  </si>
  <si>
    <t>K4_1_pid_HLM</t>
  </si>
  <si>
    <t>K4_2_pid_HLM</t>
  </si>
  <si>
    <t>N4_1_pid_HLM</t>
  </si>
  <si>
    <t>N4_2_pid_HLM</t>
  </si>
  <si>
    <t>N4_3_pid_HLM</t>
  </si>
  <si>
    <t>N4_4_pid_HLM</t>
  </si>
  <si>
    <t>N4_5_pid_HLM</t>
  </si>
  <si>
    <t>K3_1_pid_LLM</t>
  </si>
  <si>
    <t>K3_2_pid_LLM</t>
  </si>
  <si>
    <t>K4_1_pid_LLM</t>
  </si>
  <si>
    <t>K4_2_pid_LLM</t>
  </si>
  <si>
    <t>N4_1_pid_LLM</t>
  </si>
  <si>
    <t>N4_2_pid_LLM</t>
  </si>
  <si>
    <t>N4_3_pid_LLM</t>
  </si>
  <si>
    <t>N4_4_pid_LLM</t>
  </si>
  <si>
    <t>N4_5_pid_LLM</t>
  </si>
  <si>
    <t>wrn</t>
  </si>
  <si>
    <t>Z3_1_on</t>
  </si>
  <si>
    <t>Z3_1_of</t>
  </si>
  <si>
    <t>Z3_2_on</t>
  </si>
  <si>
    <t>Z3_2_of</t>
  </si>
  <si>
    <t>MP1_1_on</t>
  </si>
  <si>
    <t>MP4_1_on</t>
  </si>
  <si>
    <t>MP4_2_on</t>
  </si>
  <si>
    <t>// События</t>
  </si>
  <si>
    <t>// Команды</t>
  </si>
  <si>
    <t>//Режимы</t>
  </si>
  <si>
    <t>Готов</t>
  </si>
  <si>
    <t>Работа</t>
  </si>
  <si>
    <t>Стоп</t>
  </si>
  <si>
    <t>Ошибка</t>
  </si>
  <si>
    <t>АО</t>
  </si>
  <si>
    <t>Ready</t>
  </si>
  <si>
    <t>Stop</t>
  </si>
  <si>
    <t>Err</t>
  </si>
  <si>
    <t>Ao</t>
  </si>
  <si>
    <t>//Режимы УФ</t>
  </si>
  <si>
    <t>UF1_IDLE</t>
  </si>
  <si>
    <t>UF1_Filtr</t>
  </si>
  <si>
    <t>UF1_BW</t>
  </si>
  <si>
    <t>UF1_Wait</t>
  </si>
  <si>
    <t>UF1_ChemWash</t>
  </si>
  <si>
    <t>UF1_Drain</t>
  </si>
  <si>
    <t>UF1_DrainFill</t>
  </si>
  <si>
    <t>UF2_IDLE</t>
  </si>
  <si>
    <t>UF2_Filtr</t>
  </si>
  <si>
    <t>UF2_BW</t>
  </si>
  <si>
    <t>UF2_Wait</t>
  </si>
  <si>
    <t>UF2_ChemWash</t>
  </si>
  <si>
    <t>UF2_Drain</t>
  </si>
  <si>
    <t>UF2_DrainFill</t>
  </si>
  <si>
    <t>УФ1 Бездействие</t>
  </si>
  <si>
    <t>УФ1 Фильтрация</t>
  </si>
  <si>
    <t>УФ1 Обратная промывка</t>
  </si>
  <si>
    <t>УФ1 Ожидание</t>
  </si>
  <si>
    <t>УФ1 Слив</t>
  </si>
  <si>
    <t>УФ1 Химическая промывка</t>
  </si>
  <si>
    <t>УФ1 Слив-Заполнение</t>
  </si>
  <si>
    <t>УФ2 Бездействие</t>
  </si>
  <si>
    <t>УФ2 Фильтрация</t>
  </si>
  <si>
    <t>УФ2 Обратная промывка</t>
  </si>
  <si>
    <t>УФ2 Ожидание</t>
  </si>
  <si>
    <t>УФ2 Химическая промывка</t>
  </si>
  <si>
    <t>УФ2 Слив</t>
  </si>
  <si>
    <t>УФ2 Слив-Заполнение</t>
  </si>
  <si>
    <t>f1_1</t>
  </si>
  <si>
    <t>f1_2</t>
  </si>
  <si>
    <t>f1_3</t>
  </si>
  <si>
    <t>f1_4</t>
  </si>
  <si>
    <t>f1_5</t>
  </si>
  <si>
    <t>f1_6</t>
  </si>
  <si>
    <t>f1_7</t>
  </si>
  <si>
    <t>f1_101</t>
  </si>
  <si>
    <t>f1_102</t>
  </si>
  <si>
    <t>f2_1</t>
  </si>
  <si>
    <t>f2_2</t>
  </si>
  <si>
    <t>f2_3</t>
  </si>
  <si>
    <t>f2_4</t>
  </si>
  <si>
    <t>f2_5</t>
  </si>
  <si>
    <t>f2_6</t>
  </si>
  <si>
    <t>f2_7</t>
  </si>
  <si>
    <t>f2_101</t>
  </si>
  <si>
    <t>f2_102</t>
  </si>
  <si>
    <t>bw_1</t>
  </si>
  <si>
    <t>bw_2</t>
  </si>
  <si>
    <t>bw_3</t>
  </si>
  <si>
    <t>bw_4</t>
  </si>
  <si>
    <t>bw_5</t>
  </si>
  <si>
    <t>bw_6</t>
  </si>
  <si>
    <t>bw_7</t>
  </si>
  <si>
    <t>bw_8</t>
  </si>
  <si>
    <t>bw_101</t>
  </si>
  <si>
    <t>bw_102</t>
  </si>
  <si>
    <t>alg.ch2_1</t>
  </si>
  <si>
    <t>Дозирование раствора 2</t>
  </si>
  <si>
    <t>wt1_1</t>
  </si>
  <si>
    <t>wt1_2</t>
  </si>
  <si>
    <t>wt1_3</t>
  </si>
  <si>
    <t>wt1_4</t>
  </si>
  <si>
    <t>wt1_5</t>
  </si>
  <si>
    <t>wt1_101</t>
  </si>
  <si>
    <t>wt1_102</t>
  </si>
  <si>
    <t>wt2_1</t>
  </si>
  <si>
    <t>wt2_2</t>
  </si>
  <si>
    <t>wt2_3</t>
  </si>
  <si>
    <t>wt2_4</t>
  </si>
  <si>
    <t>wt2_101</t>
  </si>
  <si>
    <t>wt2_102</t>
  </si>
  <si>
    <t>dr1_1</t>
  </si>
  <si>
    <t>dr1_2</t>
  </si>
  <si>
    <t>dr1_3</t>
  </si>
  <si>
    <t>dr1_4</t>
  </si>
  <si>
    <t>dr1_5</t>
  </si>
  <si>
    <t>dr1_6</t>
  </si>
  <si>
    <t>dr1_7</t>
  </si>
  <si>
    <t>dr1_8</t>
  </si>
  <si>
    <t xml:space="preserve">Фильтрация УФ1. 1. Перестановка задвижек </t>
  </si>
  <si>
    <t>Фильтрация УФ1. 2. Задвижки открыты</t>
  </si>
  <si>
    <t>Фильтрация УФ1. 3. Мин. расход превышен</t>
  </si>
  <si>
    <t>Фильтрация УФ1. 4. Перм.задвижка открыта</t>
  </si>
  <si>
    <t>Фильтрация УФ1. 5. Остановка для BW</t>
  </si>
  <si>
    <t xml:space="preserve">Фильтрация УФ1. 6. Перм.насос отключен </t>
  </si>
  <si>
    <t>Фильтрация УФ1. 7. Перм.задвижка закрыта</t>
  </si>
  <si>
    <t>Фильтрация УФ1. 101. Остановка работы</t>
  </si>
  <si>
    <t>Фильтрация УФ1. 102. Остановлена</t>
  </si>
  <si>
    <t xml:space="preserve">Фильтрация УФ2. 1. Перестановка задвижек </t>
  </si>
  <si>
    <t>Фильтрация УФ2. 2. Задвижки открыты</t>
  </si>
  <si>
    <t>Фильтрация УФ2. 3. Мин. расход превышен</t>
  </si>
  <si>
    <t>Фильтрация УФ2. 4. Перм.задвижка открыта</t>
  </si>
  <si>
    <t>Фильтрация УФ2. 5. Остановка для BW</t>
  </si>
  <si>
    <t xml:space="preserve">Фильтрация УФ2. 6. Перм.насос отключен </t>
  </si>
  <si>
    <t>Фильтрация УФ2. 7. Перм.задвижка закрыта</t>
  </si>
  <si>
    <t>Фильтрация УФ2. 101. Остановка работы</t>
  </si>
  <si>
    <t>Фильтрация УФ2. 102. Остановлена</t>
  </si>
  <si>
    <t>Обратная промывка. 1. Открытие З-11-05</t>
  </si>
  <si>
    <t>Обратная промывка. 2. Включение насоса BW</t>
  </si>
  <si>
    <t>Обратная промывка. 3. BW блока 1</t>
  </si>
  <si>
    <t>Обратная промывка. 4. Открытие З-12-05</t>
  </si>
  <si>
    <t>Обратная промывка. 5. Закрытие З-11-05</t>
  </si>
  <si>
    <t>Обратная промывка. 6. BW блока 2</t>
  </si>
  <si>
    <t>Обратная промывка. 7. Стоп насоса BW</t>
  </si>
  <si>
    <t>Обратная промывка. 8. Мин.расход достигнут</t>
  </si>
  <si>
    <t>Обратная промывка. 101. Остановка работы</t>
  </si>
  <si>
    <t>Обратная промывка. 102. Остановлена</t>
  </si>
  <si>
    <t>2. Рециркуляция начата</t>
  </si>
  <si>
    <t>3. Аэрация</t>
  </si>
  <si>
    <t>4. Рециркуляция завершена</t>
  </si>
  <si>
    <t>5. Ожидание</t>
  </si>
  <si>
    <t>101. Остановка работы</t>
  </si>
  <si>
    <t>102. Остановлено</t>
  </si>
  <si>
    <t>wt2_5</t>
  </si>
  <si>
    <t>1. Мин.расход достигнут</t>
  </si>
  <si>
    <t>2. Сброс ила</t>
  </si>
  <si>
    <t>3. Слив</t>
  </si>
  <si>
    <t>4. Слив с аэрацией</t>
  </si>
  <si>
    <t>5. Задвижки закрыты</t>
  </si>
  <si>
    <t>6. BW насос отключен</t>
  </si>
  <si>
    <t>7. Мин.расход достигнут</t>
  </si>
  <si>
    <t>8. Завершено</t>
  </si>
  <si>
    <t>dr1_101</t>
  </si>
  <si>
    <t>dr1_102</t>
  </si>
  <si>
    <t>dr2_1</t>
  </si>
  <si>
    <t>dr2_101</t>
  </si>
  <si>
    <t>dr2_102</t>
  </si>
  <si>
    <t>dr2_2</t>
  </si>
  <si>
    <t>dr2_3</t>
  </si>
  <si>
    <t>dr2_4</t>
  </si>
  <si>
    <t>dr2_5</t>
  </si>
  <si>
    <t>dr2_6</t>
  </si>
  <si>
    <t>dr2_7</t>
  </si>
  <si>
    <t>dr2_8</t>
  </si>
  <si>
    <t>1. Сброс ила</t>
  </si>
  <si>
    <t xml:space="preserve">2. Слив </t>
  </si>
  <si>
    <t>3. Слив с аэрацией</t>
  </si>
  <si>
    <t>4. Задвижки закрыты</t>
  </si>
  <si>
    <t>5. Дозирование</t>
  </si>
  <si>
    <t>6. Промывка трубы</t>
  </si>
  <si>
    <t>8. Замачивание</t>
  </si>
  <si>
    <t>9. Сброс химикатов</t>
  </si>
  <si>
    <t>10. Слив</t>
  </si>
  <si>
    <t>11. Слив с аэрацией</t>
  </si>
  <si>
    <t>12. Заполнение</t>
  </si>
  <si>
    <t>13. Заполнение завершено</t>
  </si>
  <si>
    <t>14. Мин.расход достигнут</t>
  </si>
  <si>
    <t>15. Завершено</t>
  </si>
  <si>
    <t>102. Остановлена</t>
  </si>
  <si>
    <t>ch1_1</t>
  </si>
  <si>
    <t>ch1_2</t>
  </si>
  <si>
    <t>ch1_3</t>
  </si>
  <si>
    <t>ch1_4</t>
  </si>
  <si>
    <t>ch1_5</t>
  </si>
  <si>
    <t>ch1_6</t>
  </si>
  <si>
    <t>ch1_7</t>
  </si>
  <si>
    <t>ch1_8</t>
  </si>
  <si>
    <t>ch1_9</t>
  </si>
  <si>
    <t>ch1_10</t>
  </si>
  <si>
    <t>ch1_11</t>
  </si>
  <si>
    <t>ch1_12</t>
  </si>
  <si>
    <t>ch1_13</t>
  </si>
  <si>
    <t>ch1_14</t>
  </si>
  <si>
    <t>ch1_15</t>
  </si>
  <si>
    <t>ch2_1</t>
  </si>
  <si>
    <t>ch2_2</t>
  </si>
  <si>
    <t>ch2_3</t>
  </si>
  <si>
    <t>ch2_4</t>
  </si>
  <si>
    <t>ch2_5</t>
  </si>
  <si>
    <t>ch2_6</t>
  </si>
  <si>
    <t>ch2_7</t>
  </si>
  <si>
    <t>ch2_8</t>
  </si>
  <si>
    <t>ch2_9</t>
  </si>
  <si>
    <t>ch2_10</t>
  </si>
  <si>
    <t>ch2_11</t>
  </si>
  <si>
    <t>ch2_12</t>
  </si>
  <si>
    <t>ch2_13</t>
  </si>
  <si>
    <t>ch2_14</t>
  </si>
  <si>
    <t>ch2_15</t>
  </si>
  <si>
    <t>ch1_101</t>
  </si>
  <si>
    <t>ch1_102</t>
  </si>
  <si>
    <t>ch2_101</t>
  </si>
  <si>
    <t>ch2_102</t>
  </si>
  <si>
    <t>2. Слив</t>
  </si>
  <si>
    <t>4. Слив завершен</t>
  </si>
  <si>
    <t>5. Заполнение</t>
  </si>
  <si>
    <t>6. Заполнение завершено</t>
  </si>
  <si>
    <t>df1_1</t>
  </si>
  <si>
    <t>df1_2</t>
  </si>
  <si>
    <t>df1_3</t>
  </si>
  <si>
    <t>df1_4</t>
  </si>
  <si>
    <t>df1_5</t>
  </si>
  <si>
    <t>df1_6</t>
  </si>
  <si>
    <t>df1_7</t>
  </si>
  <si>
    <t>df1_8</t>
  </si>
  <si>
    <t>df1_101</t>
  </si>
  <si>
    <t>df1_102</t>
  </si>
  <si>
    <t>df2_1</t>
  </si>
  <si>
    <t>df2_2</t>
  </si>
  <si>
    <t>df2_3</t>
  </si>
  <si>
    <t>df2_4</t>
  </si>
  <si>
    <t>df2_5</t>
  </si>
  <si>
    <t>df2_6</t>
  </si>
  <si>
    <t>df2_7</t>
  </si>
  <si>
    <t>df2_8</t>
  </si>
  <si>
    <t>df2_101</t>
  </si>
  <si>
    <t>df2_102</t>
  </si>
  <si>
    <t>dgo</t>
  </si>
  <si>
    <t>mde</t>
  </si>
  <si>
    <t>stu</t>
  </si>
  <si>
    <t>R1</t>
  </si>
  <si>
    <t>:WORD;</t>
  </si>
  <si>
    <t>R2</t>
  </si>
  <si>
    <t>R3</t>
  </si>
  <si>
    <t>R4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</si>
  <si>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</si>
  <si>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</si>
  <si>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</si>
  <si>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</si>
  <si>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</si>
  <si>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</si>
  <si>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</si>
  <si>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</si>
  <si>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</si>
  <si>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</si>
  <si>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</si>
  <si>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</si>
  <si>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</si>
  <si>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</si>
  <si>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</si>
  <si>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</si>
  <si>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</si>
  <si>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</si>
  <si>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</si>
  <si>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</si>
  <si>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</si>
  <si>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</si>
  <si>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</si>
  <si>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</si>
  <si>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</si>
  <si>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</si>
  <si>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</si>
  <si>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</si>
  <si>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</si>
  <si>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</si>
  <si>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</si>
  <si>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</si>
  <si>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</si>
  <si>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</si>
  <si>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</si>
  <si>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</si>
  <si>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</si>
  <si>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</si>
  <si>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</si>
  <si>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</si>
  <si>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</si>
  <si>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</si>
  <si>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</si>
  <si>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</si>
  <si>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</si>
  <si>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</si>
  <si>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</si>
  <si>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</si>
  <si>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</si>
  <si>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</si>
  <si>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</si>
  <si>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</si>
  <si>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</si>
  <si>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</si>
  <si>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</si>
  <si>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</si>
  <si>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</si>
  <si>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</si>
  <si>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</si>
  <si>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</si>
  <si>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</si>
  <si>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</si>
  <si>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</si>
  <si>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</si>
  <si>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</si>
  <si>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</si>
  <si>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</si>
  <si>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</si>
  <si>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</si>
  <si>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</si>
  <si>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</si>
  <si>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</si>
  <si>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</si>
  <si>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</si>
  <si>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</si>
  <si>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</si>
  <si>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</si>
  <si>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</si>
  <si>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</si>
  <si>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</si>
  <si>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</si>
  <si>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</si>
  <si>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</si>
  <si>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</si>
  <si>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</si>
  <si>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</si>
  <si>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</si>
  <si>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</si>
  <si>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</si>
  <si>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</si>
  <si>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</si>
  <si>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ресурсов КРЛ не достаточно для обеспечения необходимого О2</t>
  </si>
  <si>
    <t>дожатие задвижки 3-1 до 50% не привело к снижению О2</t>
  </si>
  <si>
    <t>дожатие задвижки 3-2 до 50% не привело к снижению О2</t>
  </si>
  <si>
    <t>O2_l_KRL_fail</t>
  </si>
  <si>
    <t>O2_z1_fail</t>
  </si>
  <si>
    <t>O2_z2_fail</t>
  </si>
  <si>
    <t>dbd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</si>
  <si>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</si>
  <si>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</si>
  <si>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</si>
  <si>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</si>
  <si>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</si>
  <si>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</si>
  <si>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</si>
  <si>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</si>
  <si>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</si>
  <si>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</si>
  <si>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</si>
  <si>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</si>
  <si>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</si>
  <si>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</si>
  <si>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</si>
  <si>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</si>
  <si>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</si>
  <si>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</si>
  <si>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</si>
  <si>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</si>
  <si>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</si>
  <si>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</si>
  <si>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</si>
  <si>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</si>
  <si>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</si>
  <si>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</si>
  <si>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</si>
  <si>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</si>
  <si>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</si>
  <si>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</si>
  <si>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</si>
  <si>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</si>
  <si>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</si>
  <si>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</si>
  <si>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</si>
  <si>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</si>
  <si>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</si>
  <si>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</si>
  <si>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</si>
  <si>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</si>
  <si>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</si>
  <si>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</si>
  <si>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</si>
  <si>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</si>
  <si>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</si>
  <si>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</si>
  <si>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</si>
  <si>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</si>
  <si>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</si>
  <si>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</si>
  <si>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</si>
  <si>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</si>
  <si>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</si>
  <si>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</si>
  <si>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</si>
  <si>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</si>
  <si>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</si>
  <si>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</si>
  <si>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</si>
  <si>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</si>
  <si>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mx</t>
  </si>
  <si>
    <t>mn</t>
  </si>
  <si>
    <t>HH</t>
  </si>
  <si>
    <t>H</t>
  </si>
  <si>
    <t>L</t>
  </si>
  <si>
    <t>LL</t>
  </si>
  <si>
    <t>0.0</t>
  </si>
  <si>
    <t>100.0</t>
  </si>
  <si>
    <t>20.0</t>
  </si>
  <si>
    <t>30.0</t>
  </si>
  <si>
    <t>Бит регистра</t>
  </si>
  <si>
    <t>Авария</t>
  </si>
  <si>
    <t>Тревога</t>
  </si>
  <si>
    <t>Предупреждение</t>
  </si>
  <si>
    <t>Alarm</t>
  </si>
  <si>
    <t>Warnings</t>
  </si>
  <si>
    <t>DI</t>
  </si>
  <si>
    <t>DO</t>
  </si>
  <si>
    <t>MDE</t>
  </si>
  <si>
    <t>UF</t>
  </si>
  <si>
    <t>Трансмембранное давление 1 высокое</t>
  </si>
  <si>
    <t>Трансмембранное давление 2 высокое</t>
  </si>
  <si>
    <t>TMP1_h</t>
  </si>
  <si>
    <t>TMP2_h</t>
  </si>
  <si>
    <t>Pw_outUF1_neg</t>
  </si>
  <si>
    <t>Pw_outUF2_neg</t>
  </si>
  <si>
    <t>Давление воды на выходе из УФ1, бар - отрицательно</t>
  </si>
  <si>
    <t>Давление воды на выходе из УФ2, бар - отрицательно</t>
  </si>
  <si>
    <t>Расход пермеата во время фильтрации lmh 1 - превышен верхний рабочий предел</t>
  </si>
  <si>
    <t>Расход пермеата во время фильтрации lmh 2 - превышен верхний рабочий предел</t>
  </si>
  <si>
    <t>Расход пермеата во время обратной промывки lmh 1 - превышен верхний рабочий предел</t>
  </si>
  <si>
    <t>Расход пермеата во время обратной промывки lmh 2 - превышен верхний рабочий предел</t>
  </si>
  <si>
    <t>Проницаемость 1 - превышен верхний рабочий предел</t>
  </si>
  <si>
    <t>Проницаемость 2 - превышен верхний рабочий предел</t>
  </si>
  <si>
    <t>Расход пермеата во время фильтрации lmh 1 - превышен нижний рабочий предел</t>
  </si>
  <si>
    <t>Расход пермеата во время фильтрации lmh 2 - превышен нижний рабочий предел</t>
  </si>
  <si>
    <t>Расход пермеата во время обратной промывки lmh 1 - превышен нижний рабочий предел</t>
  </si>
  <si>
    <t>Расход пермеата во время обратной промывки lmh 2 - превышен нижний рабочий предел</t>
  </si>
  <si>
    <t>Проницаемость 1 - превышен нижний рабочий предел</t>
  </si>
  <si>
    <t>Проницаемость 2 - превышен нижний рабочий предел</t>
  </si>
  <si>
    <t>Трансмембранное давление 1  - превышен нижний рабочий предел</t>
  </si>
  <si>
    <t>Трансмембранное давление 2  - превышен нижний рабочий предел</t>
  </si>
  <si>
    <t>Расход пермеата во время фильтрации lmh 1 - превышен верхний аварийный предел</t>
  </si>
  <si>
    <t>Расход пермеата во время фильтрации lmh 2 - превышен верхний аварийный предел</t>
  </si>
  <si>
    <t>Расход пермеата во время обратной промывки lmh 1 - превышен верхний аварийный предел</t>
  </si>
  <si>
    <t>Расход пермеата во время обратной промывки lmh 2 - превышен верхний аварийный предел</t>
  </si>
  <si>
    <t>Проницаемость 1 - превышен верхний аварийный предел</t>
  </si>
  <si>
    <t>Проницаемость 2 - превышен верхний аварийный предел</t>
  </si>
  <si>
    <t>Трансмембранное давление 1  - превышен нижний аварийный предел</t>
  </si>
  <si>
    <t>Трансмембранное давление 2  - превышен нижний аварийный предел</t>
  </si>
  <si>
    <t>Трансмембранное давление 1  - превышен верхний аварийный предел</t>
  </si>
  <si>
    <t>Трансмембранное давление 2  - превышен верхний аварийный предел</t>
  </si>
  <si>
    <t>Расход пермеата во время фильтрации lmh 1 - превышен нижний аварийный предел</t>
  </si>
  <si>
    <t>Расход пермеата во время фильтрации lmh 2 - превышен нижний аварийный предел</t>
  </si>
  <si>
    <t>Расход пермеата во время обратной промывки lmh 1 - превышен нижний аварийный предел</t>
  </si>
  <si>
    <t>Расход пермеата во время обратной промывки lmh 2 - превышен нижний аварийный предел</t>
  </si>
  <si>
    <t>Проницаемость 1 - превышен нижний аварийный предел</t>
  </si>
  <si>
    <t>Проницаемость 2 - превышен нижний аварийный предел</t>
  </si>
  <si>
    <t>Qp1_lmh_HH</t>
  </si>
  <si>
    <t>Qp2_lmh_HH</t>
  </si>
  <si>
    <t>Qbw1_lmh_HH</t>
  </si>
  <si>
    <t>Qbw2_lmh_HH</t>
  </si>
  <si>
    <t>G1_HH</t>
  </si>
  <si>
    <t>G2_HH</t>
  </si>
  <si>
    <t>TMP1_HH</t>
  </si>
  <si>
    <t>TMP2_HH</t>
  </si>
  <si>
    <t>Qp1_lmh_LL</t>
  </si>
  <si>
    <t>Qp2_lmh_L</t>
  </si>
  <si>
    <t>Qbw1_lmh_L</t>
  </si>
  <si>
    <t>Qbw2_lmh_L</t>
  </si>
  <si>
    <t>G1_L</t>
  </si>
  <si>
    <t>G2_L</t>
  </si>
  <si>
    <t>TMP1_L</t>
  </si>
  <si>
    <t>TMP2_L</t>
  </si>
  <si>
    <t>Ресурсов КРЛ не достаточно для обеспечения необходимого О2</t>
  </si>
  <si>
    <t>Дожатие задвижки 3-1 до 50% не привело к снижению О2</t>
  </si>
  <si>
    <t>Дожатие задвижки 3-2 до 50% не привело к снижению О2</t>
  </si>
  <si>
    <t>Qp1_lmh_H</t>
  </si>
  <si>
    <t>Qp2_lmh_H</t>
  </si>
  <si>
    <t>Qbw1_lmh_H</t>
  </si>
  <si>
    <t>Qbw2_lmh_H</t>
  </si>
  <si>
    <t>G1_H</t>
  </si>
  <si>
    <t>G2_H</t>
  </si>
  <si>
    <t>Qp1_lmh_L</t>
  </si>
  <si>
    <t>NOTprm_UF_bw</t>
  </si>
  <si>
    <t>NOTprm_UF_bw1</t>
  </si>
  <si>
    <t>NOTprm_UF_bw2</t>
  </si>
  <si>
    <t>NOTprm_UF1_dr</t>
  </si>
  <si>
    <t>NOTprm_UF2_dr</t>
  </si>
  <si>
    <t>NOTprm_UF1_cw</t>
  </si>
  <si>
    <t>NOTprm_UF2_cw</t>
  </si>
  <si>
    <t>NOTprm_UF1_dr_fil</t>
  </si>
  <si>
    <t>NOTprm_UF2_dr_fil</t>
  </si>
  <si>
    <t>BW_UF1_stop</t>
  </si>
  <si>
    <t>BW_UF2_stop</t>
  </si>
  <si>
    <t>BW_stop</t>
  </si>
  <si>
    <t>BW_ao</t>
  </si>
  <si>
    <t>BW_L_EP1_HH</t>
  </si>
  <si>
    <t>BW_L_EP2_HH</t>
  </si>
  <si>
    <t>BW_L_EP12_LL</t>
  </si>
  <si>
    <t>BW_ao1</t>
  </si>
  <si>
    <t>BW_P_pnevmo1_LL</t>
  </si>
  <si>
    <t>BW_ao2</t>
  </si>
  <si>
    <t>BW_P_pnevmo2_LL</t>
  </si>
  <si>
    <t>Нет разрешения ОП</t>
  </si>
  <si>
    <t>Нет разрешения ХП1</t>
  </si>
  <si>
    <t>Нет разрешения СН1</t>
  </si>
  <si>
    <t>Стоп ОП. Кн.Стоп УФ1</t>
  </si>
  <si>
    <t>Стоп ОП. Кн.Стоп УФ2</t>
  </si>
  <si>
    <t>Стоп ОП. Кн.Стоп системы</t>
  </si>
  <si>
    <t>Стоп ОП. АО системы</t>
  </si>
  <si>
    <t>Стоп ОП. Авар.верхний ур.ЕП1</t>
  </si>
  <si>
    <t>Стоп ОП. Авар.верхний ур.ЕП2</t>
  </si>
  <si>
    <t>Стоп ОП. Авар.нижний ур.ЕП1 и ЕП2</t>
  </si>
  <si>
    <t>Стоп ОП. АО УФ1</t>
  </si>
  <si>
    <t>Стоп ОП. Низкое давление в пневмоклапанах УФ1</t>
  </si>
  <si>
    <t>Стоп ОП. АО УФ2</t>
  </si>
  <si>
    <t>Стоп ОП.Низкое давление в пневмоклапанах УФ2</t>
  </si>
  <si>
    <t>BW1_UF1_stop</t>
  </si>
  <si>
    <t>BW1_stop</t>
  </si>
  <si>
    <t>BW1_ao</t>
  </si>
  <si>
    <t>BW1_L_EP1_HH</t>
  </si>
  <si>
    <t>BW1_L_EP2_HH</t>
  </si>
  <si>
    <t>BW1_L_EP12_LL</t>
  </si>
  <si>
    <t>BW1_ao1</t>
  </si>
  <si>
    <t>BW1_P_pnevmo1_LL</t>
  </si>
  <si>
    <t>BW2_stop</t>
  </si>
  <si>
    <t>BW2_ao</t>
  </si>
  <si>
    <t>BW2_L_EP1_HH</t>
  </si>
  <si>
    <t>BW2_L_EP2_HH</t>
  </si>
  <si>
    <t>BW2_L_EP12_LL</t>
  </si>
  <si>
    <t>BW2_ao2</t>
  </si>
  <si>
    <t>BW2_P_pnevmo2_LL</t>
  </si>
  <si>
    <t>BW2_UF2_stop</t>
  </si>
  <si>
    <t>BW_TMP1_LL</t>
  </si>
  <si>
    <t>BW_TMP2_LL</t>
  </si>
  <si>
    <t>BW_Qw_wUF_LL</t>
  </si>
  <si>
    <t>BW_Qw_wUF_HH</t>
  </si>
  <si>
    <t>BW1_TMP1_LL</t>
  </si>
  <si>
    <t>BW1_Qw_wUF_LL</t>
  </si>
  <si>
    <t>BW1_Qw_wUF_HH</t>
  </si>
  <si>
    <t>BW2_TMP2_LL</t>
  </si>
  <si>
    <t>BW2_Qw_wUF_LL</t>
  </si>
  <si>
    <t>BW2_Qw_wUF_HH</t>
  </si>
  <si>
    <t>Стоп ОП1. Кн.Стоп УФ1</t>
  </si>
  <si>
    <t>Стоп ОП1. Кн.Стоп системы</t>
  </si>
  <si>
    <t>Стоп ОП1. АО системы</t>
  </si>
  <si>
    <t>Стоп ОП1. Авар.верхний ур.ЕП1</t>
  </si>
  <si>
    <t>Стоп ОП1. Авар.верхний ур.ЕП2</t>
  </si>
  <si>
    <t>Стоп ОП1. Авар.нижний ур.ЕП1 и ЕП2</t>
  </si>
  <si>
    <t>Стоп ОП1. АО УФ1</t>
  </si>
  <si>
    <t>Стоп ОП1. Низкое давление в пневмоклапанах УФ1</t>
  </si>
  <si>
    <t>Стоп ОП2. Кн.Стоп УФ2</t>
  </si>
  <si>
    <t>Стоп ОП2. Кн.Стоп системы</t>
  </si>
  <si>
    <t>Стоп ОП2. АО системы</t>
  </si>
  <si>
    <t>Стоп ОП2. Авар.верхний ур.ЕП1</t>
  </si>
  <si>
    <t>Стоп ОП2. Авар.верхний ур.ЕП2</t>
  </si>
  <si>
    <t>Стоп ОП2. Авар.нижний ур.ЕП1 и ЕП2</t>
  </si>
  <si>
    <t>Стоп ОП2. АО УФ2</t>
  </si>
  <si>
    <t>Стоп ОП2. Низкое давление в пневмоклапанах УФ2</t>
  </si>
  <si>
    <t>Авария А ОП. Аварийно низкое трансмембранное давление УФ1</t>
  </si>
  <si>
    <t>Авария А ОП. Аварийно низкое трансмембранное давление УФ2</t>
  </si>
  <si>
    <t>Авария А ОП. Аварийно низкий расход в линии промывки</t>
  </si>
  <si>
    <t>Авария А ОП. Аварийно высокий расход в линии промывки</t>
  </si>
  <si>
    <t>Авария А ОП1. Аварийно низкое трансмембранное давление УФ1</t>
  </si>
  <si>
    <t>Авария А ОП1. Аварийно низкий расход в линии промывки</t>
  </si>
  <si>
    <t>Авария А ОП1. Аварийно высокий расход в линии промывки</t>
  </si>
  <si>
    <t>Авария А ОП2. Аварийно низкое трансмембранное давление УФ2</t>
  </si>
  <si>
    <t>Авария А ОП2. Аварийно низкий расход в линии промывки</t>
  </si>
  <si>
    <t>Авария А ОП2. Аварийно высокий расход в линии промывки</t>
  </si>
  <si>
    <t>BW_Pw_inUF1_HH</t>
  </si>
  <si>
    <t>BW_Pw_inUF1_LL</t>
  </si>
  <si>
    <t>BW_Pw_inUF2_HH</t>
  </si>
  <si>
    <t>BW_Pw_inUF2_LL</t>
  </si>
  <si>
    <t>BW_TMP1_HH</t>
  </si>
  <si>
    <t>BW_TMP2_HH</t>
  </si>
  <si>
    <t>BW_Qw_afN4_1_HH</t>
  </si>
  <si>
    <t>BW_Qw_afN4_1_LL</t>
  </si>
  <si>
    <t>BW_Qw_afN4_2_HH</t>
  </si>
  <si>
    <t>BW_Qw_afN4_2_LL</t>
  </si>
  <si>
    <t>Авария А ОП. Аварийно высокое давление на входе УФ1</t>
  </si>
  <si>
    <t>Авария А ОП. Аварийно низкое давление на входе УФ1</t>
  </si>
  <si>
    <t>Авария А ОП. Аварийно высокое давление на входе УФ2</t>
  </si>
  <si>
    <t>Авария А ОП. Аварийно низкое давление на входе УФ2</t>
  </si>
  <si>
    <t>Авария А ОП. Аварийно высокое трансмембранное давление УФ1</t>
  </si>
  <si>
    <t>Авария А ОП. Аварийно высокое трансмембранное давление УФ2</t>
  </si>
  <si>
    <t>Авария А ОП. Аварийно высокий расход после Н4-1 УФ1</t>
  </si>
  <si>
    <t>Авария А ОП. Аварийно низкий расход после Н4-1 УФ1</t>
  </si>
  <si>
    <t>Авария А ОП. Аварийно высокий расход после Н4-2 УФ2</t>
  </si>
  <si>
    <t>Авария А ОП. Аварийно низкий расход после Н4-2 УФ2</t>
  </si>
  <si>
    <t>BW1_Pw_inUF1_HH</t>
  </si>
  <si>
    <t>BW1_Pw_inUF1_LL</t>
  </si>
  <si>
    <t>BW1_TMP1_HH</t>
  </si>
  <si>
    <t>BW1_Qw_afN4_1_HH</t>
  </si>
  <si>
    <t>BW1_Qw_afN4_1_LL</t>
  </si>
  <si>
    <t>BW2_Pw_inUF2_HH</t>
  </si>
  <si>
    <t>BW2_Pw_inUF2_LL</t>
  </si>
  <si>
    <t>BW2_TMP2_HH</t>
  </si>
  <si>
    <t>BW2_Qw_afN4_2_HH</t>
  </si>
  <si>
    <t>BW2_Qw_afN4_2_LL</t>
  </si>
  <si>
    <t>F1_UF1_stop</t>
  </si>
  <si>
    <t>F1_stop</t>
  </si>
  <si>
    <t>F1_ao</t>
  </si>
  <si>
    <t>F1_ao1</t>
  </si>
  <si>
    <t>F1_P_pnevmo1_LL</t>
  </si>
  <si>
    <t>Авария А ОП1. Аварийно высокое давление на входе УФ1</t>
  </si>
  <si>
    <t>Авария А ОП1. Аварийно низкое давление на входе УФ1</t>
  </si>
  <si>
    <t>Авария А ОП1. Аварийно высокое трансмембранное давление УФ1</t>
  </si>
  <si>
    <t>Авария А ОП1. Аварийно высокий расход после Н4-1 УФ1</t>
  </si>
  <si>
    <t>Авария А ОП1. Аварийно низкий расход после Н4-1 УФ1</t>
  </si>
  <si>
    <t>Авария А ОП2. Аварийно высокое давление на входе УФ2</t>
  </si>
  <si>
    <t>Авария А ОП2. Аварийно низкое давление на входе УФ2</t>
  </si>
  <si>
    <t>Авария А ОП2. Аварийно высокое трансмембранное давление УФ2</t>
  </si>
  <si>
    <t>Авария А ОП2. Аварийно высокий расход после Н4-2 УФ2</t>
  </si>
  <si>
    <t>Авария А ОП2. Аварийно низкий расход после Н4-2 УФ2</t>
  </si>
  <si>
    <t>Стоп Ф1. Кн.Стоп УФ1</t>
  </si>
  <si>
    <t>Стоп Ф1. Кн.Стоп системы</t>
  </si>
  <si>
    <t>Стоп Ф1. АО системы</t>
  </si>
  <si>
    <t>Стоп Ф1. АО УФ1</t>
  </si>
  <si>
    <t>Стоп Ф1. Низкое давление в пневмоклапанах УФ1</t>
  </si>
  <si>
    <t>F1_Pw_outUF1_H</t>
  </si>
  <si>
    <t>F1_TMP1_LL</t>
  </si>
  <si>
    <t>F1_t_maxFiltr1</t>
  </si>
  <si>
    <t>Авария А Ф1. Повышенное давление на выходе УФ1</t>
  </si>
  <si>
    <t>Авария А Ф1. Аварийно низкое трансмембранное давление УФ1</t>
  </si>
  <si>
    <t>Авария А Ф1. Истекло максимальное время фильтрации. Разрешение ОП отсутствует</t>
  </si>
  <si>
    <t>F1_Pw_outUF1_L</t>
  </si>
  <si>
    <t>F1_Pw_inUF1_HH</t>
  </si>
  <si>
    <t>F1_Pw_inUF1_ll</t>
  </si>
  <si>
    <t>F1_TMP1_HH</t>
  </si>
  <si>
    <t>F1_Qw_afN4_1_HH</t>
  </si>
  <si>
    <t>F1_Qw_afN4_1_LL</t>
  </si>
  <si>
    <t>F1_Qa_afK4_1_LL</t>
  </si>
  <si>
    <t>F1_Qa_afK4_1_HH</t>
  </si>
  <si>
    <t>F1_Qw_afN4_3_HH</t>
  </si>
  <si>
    <t>F1_Qw_afN4_3_LL</t>
  </si>
  <si>
    <t>Авария B Ф1. Пониженное (низкое) давление на выходе УФ1</t>
  </si>
  <si>
    <t>Авария B Ф1. Аварийно высокое давление на входе УФ1</t>
  </si>
  <si>
    <t>Авария B Ф1. Аварийно низкое давление на входе УФ1</t>
  </si>
  <si>
    <t>Авария B Ф1. Аварийно высокое трансмембранное давление УФ1</t>
  </si>
  <si>
    <t>Авария B Ф1. Аварийно высокий расход после Н4-1 УФ1</t>
  </si>
  <si>
    <t>Авария B Ф1. Аварийно низкий расход после Н4-1 УФ1</t>
  </si>
  <si>
    <t>Авария B Ф1. Аварийно высокий расход воздуха после К4-1 УФ1</t>
  </si>
  <si>
    <t>Авария B Ф1. Аварийно низкий расход воздуха после К4-1 УФ1</t>
  </si>
  <si>
    <t>Авария B Ф1. Аварийно высокий расход после Н4-3 УФ1</t>
  </si>
  <si>
    <t>Авария B Ф1. Аварийно низкий расход после Н4-3 УФ1</t>
  </si>
  <si>
    <t>F2_UF2_stop</t>
  </si>
  <si>
    <t>F2_stop</t>
  </si>
  <si>
    <t>F2_ao</t>
  </si>
  <si>
    <t>F2_ao2</t>
  </si>
  <si>
    <t>F2_P_pnevmo2_LL</t>
  </si>
  <si>
    <t>F2_Pw_outUF2_H</t>
  </si>
  <si>
    <t>F2_TMP2_LL</t>
  </si>
  <si>
    <t>F2_t_maxFiltr2</t>
  </si>
  <si>
    <t>F2_Pw_outUF2_L</t>
  </si>
  <si>
    <t>F2_Pw_inUF2_HH</t>
  </si>
  <si>
    <t>F2_Pw_inUF2_ll</t>
  </si>
  <si>
    <t>F2_TMP2_HH</t>
  </si>
  <si>
    <t>F2_Qw_afN4_2_HH</t>
  </si>
  <si>
    <t>F2_Qw_afN4_2_LL</t>
  </si>
  <si>
    <t>F2_Qa_afK4_2_LL</t>
  </si>
  <si>
    <t>F2_Qa_afK4_2_HH</t>
  </si>
  <si>
    <t>F2_Qw_afN4_4_HH</t>
  </si>
  <si>
    <t>F2_Qw_afN4_4_LL</t>
  </si>
  <si>
    <t>Dr1_UF1_stop</t>
  </si>
  <si>
    <t>Dr1_stop</t>
  </si>
  <si>
    <t>Dr1_ao</t>
  </si>
  <si>
    <t>Dr1_ao1</t>
  </si>
  <si>
    <t>Dr1_P_pnevmo1_LL</t>
  </si>
  <si>
    <t>Dr1_L_PR_HH</t>
  </si>
  <si>
    <t>Dr1_Qw_wUF_LL</t>
  </si>
  <si>
    <t>Dr1_Qw_wUF_HH</t>
  </si>
  <si>
    <t>Dr2_UF2_stop</t>
  </si>
  <si>
    <t>Dr2_stop</t>
  </si>
  <si>
    <t>Dr2_ao</t>
  </si>
  <si>
    <t>Dr2_ao2</t>
  </si>
  <si>
    <t>Dr2_P_pnevmo2_LL</t>
  </si>
  <si>
    <t>Dr2_L_PR_HH</t>
  </si>
  <si>
    <t>Стоп Ф2. Кн.Стоп УФ2</t>
  </si>
  <si>
    <t>Стоп Ф2. Кн.Стоп системы</t>
  </si>
  <si>
    <t>Стоп Ф2. АО системы</t>
  </si>
  <si>
    <t>Стоп Ф2. АО УФ1</t>
  </si>
  <si>
    <t>Стоп Ф2. Низкое давление в пневмоклапанах УФ2</t>
  </si>
  <si>
    <t>Авария А Ф2. Повышенное давление на выходе УФ2</t>
  </si>
  <si>
    <t xml:space="preserve"> Авария А Ф2. Аварийно низкое трансмембранное давление УФ2</t>
  </si>
  <si>
    <t>Авария А Ф2. Истекло максимальное время фильтрации. Разрешение ОП отсутствует</t>
  </si>
  <si>
    <t>Авария B Ф2. Пониженное (низкое) давление на выходе УФ2</t>
  </si>
  <si>
    <t>Авария B Ф2. Аварийно высокое давление на входе УФ2</t>
  </si>
  <si>
    <t>Авария B Ф2. Аварийно низкое давление на входе УФ2</t>
  </si>
  <si>
    <t>Авария B Ф2. Аварийно высокое трансмембранное давление УФ2</t>
  </si>
  <si>
    <t>Авария B Ф2. Аварийно высокий расход после Н4-2 УФ2</t>
  </si>
  <si>
    <t>Авария B Ф2. Аварийно низкий расход после Н4-2 УФ2</t>
  </si>
  <si>
    <t>Авария B Ф2. Аварийно высокий расход воздуха после К4-2 УФ2</t>
  </si>
  <si>
    <t>Авария B Ф2. Аварийно низкий расход воздуха после К4-2 УФ2</t>
  </si>
  <si>
    <t>Авария B Ф2. Аварийно высокий расход после Н4-4 УФ2</t>
  </si>
  <si>
    <t>Авария B Ф2. Аварийно низкий расход после Н4-4 УФ2</t>
  </si>
  <si>
    <t>Стоп СЛ1. Кн.Стоп УФ1</t>
  </si>
  <si>
    <t>Стоп СЛ1. Кн.Стоп системы</t>
  </si>
  <si>
    <t>Стоп СЛ1. АО системы</t>
  </si>
  <si>
    <t>Стоп СЛ1. АО УФ1</t>
  </si>
  <si>
    <t>Стоп СЛ1. Низкое давление в пневмоклапанах УФ1</t>
  </si>
  <si>
    <t>Стоп СЛ1. Приямок переполнен</t>
  </si>
  <si>
    <t>Авария А СЛ1. Аварийно низкий расход в линии промывки</t>
  </si>
  <si>
    <t>Авария А СЛ1. Аварийно высокий расход в линии промывки</t>
  </si>
  <si>
    <t>Стоп СЛ2. Кн.Стоп УФ2</t>
  </si>
  <si>
    <t>Стоп СЛ2. Кн.Стоп системы</t>
  </si>
  <si>
    <t>Стоп СЛ2. АО системы</t>
  </si>
  <si>
    <t>Стоп СЛ2. АО УФ2</t>
  </si>
  <si>
    <t>Стоп СЛ2. Низкое давление в пневмоклапанах УФ2</t>
  </si>
  <si>
    <t>Стоп СЛ2. Приямок переполнен</t>
  </si>
  <si>
    <t>Dr2_Qw_wUF_LL</t>
  </si>
  <si>
    <t>Dr2_Qw_wUF_HH</t>
  </si>
  <si>
    <t>Cw1_UF1_stop</t>
  </si>
  <si>
    <t>Cw1_stop</t>
  </si>
  <si>
    <t>Cw1_ao</t>
  </si>
  <si>
    <t>Cw1_ao1</t>
  </si>
  <si>
    <t>Cw1_P_pnevmo1_LL</t>
  </si>
  <si>
    <t>Cw1_Qw_wUF_LL</t>
  </si>
  <si>
    <t>Cw1_Qw_wUF_HH</t>
  </si>
  <si>
    <t>Cw1_Qw_wUF_C_LL</t>
  </si>
  <si>
    <t>Cw1_Qw_wUF_C_HH</t>
  </si>
  <si>
    <t>Авария А СЛ2. Аварийно низкий расход в линии промывки</t>
  </si>
  <si>
    <t>Авария А СЛ2. Аварийно высокий расход в линии промывки</t>
  </si>
  <si>
    <t>Стоп ХП1. Кн.Стоп УФ1</t>
  </si>
  <si>
    <t>Стоп ХП1. Кн.Стоп системы</t>
  </si>
  <si>
    <t>Стоп ХП1. АО системы</t>
  </si>
  <si>
    <t>Стоп ХП1. АО УФ1</t>
  </si>
  <si>
    <t>Стоп ХП1. Низкое давление в пневмоклапанах УФ1</t>
  </si>
  <si>
    <t>Авария А ХП1. Аварийно низкий расход в линии промывки</t>
  </si>
  <si>
    <t>Авария А ХП1. Аварийно высокий расход в линии промывки</t>
  </si>
  <si>
    <t>Авария B ХП1. Аварийно низкий расход в линии промывки c реагентами</t>
  </si>
  <si>
    <t>Авария B ХП1. Аварийно высокий расход в линии промывки c реагентами</t>
  </si>
  <si>
    <t>Cw2_UF2_stop</t>
  </si>
  <si>
    <t>Cw2_stop</t>
  </si>
  <si>
    <t>Cw2_ao</t>
  </si>
  <si>
    <t>Cw2_ao2</t>
  </si>
  <si>
    <t>Cw2_P_pnevmo2_LL</t>
  </si>
  <si>
    <t>Cw2_Qw_wUF_LL</t>
  </si>
  <si>
    <t>Cw2_Qw_wUF_HH</t>
  </si>
  <si>
    <t>Cw2_Qw_wUF_C_LL</t>
  </si>
  <si>
    <t>Cw2_Qw_wUF_C_HH</t>
  </si>
  <si>
    <t>W1_UF1_stop</t>
  </si>
  <si>
    <t>W1_stop</t>
  </si>
  <si>
    <t>W1_ao</t>
  </si>
  <si>
    <t>W1_ao1</t>
  </si>
  <si>
    <t>W1_P_pnevmo1_LL</t>
  </si>
  <si>
    <t>W1_Qw_afN4_1_LL</t>
  </si>
  <si>
    <t>W1_Qw_afN4_1_HH</t>
  </si>
  <si>
    <t>W1_Qw_afK4_1_LL</t>
  </si>
  <si>
    <t>W1_Qw_afK4_1_HH</t>
  </si>
  <si>
    <t>W2_UF2_stop</t>
  </si>
  <si>
    <t>W2_stop</t>
  </si>
  <si>
    <t>W2_ao</t>
  </si>
  <si>
    <t>W2_ao2</t>
  </si>
  <si>
    <t>W2_P_pnevmo2_LL</t>
  </si>
  <si>
    <t>W2_Qw_afN4_2_LL</t>
  </si>
  <si>
    <t>W2_Qw_afN4_2_HH</t>
  </si>
  <si>
    <t>W2_Qw_afK4_2_LL</t>
  </si>
  <si>
    <t>W2_Qw_afK4_2_HH</t>
  </si>
  <si>
    <t>Df1_UF1_stop</t>
  </si>
  <si>
    <t>Df1_stop</t>
  </si>
  <si>
    <t>Df1_ao</t>
  </si>
  <si>
    <t>Df1_ao1</t>
  </si>
  <si>
    <t>Df1_P_pnevmo1_LL</t>
  </si>
  <si>
    <t>Стоп ХП2. Кн.Стоп УФ1</t>
  </si>
  <si>
    <t>Стоп ХП2. Кн.Стоп системы</t>
  </si>
  <si>
    <t>Стоп ХП2. АО системы</t>
  </si>
  <si>
    <t>Стоп ХП2. АО УФ1</t>
  </si>
  <si>
    <t>Стоп ХП2. Низкое давление в пневмоклапанах УФ1</t>
  </si>
  <si>
    <t>Авария А ХП2. Аварийно низкий расход в линии промывки</t>
  </si>
  <si>
    <t>Авария А ХП2. Аварийно высокий расход в линии промывки</t>
  </si>
  <si>
    <t>Авария B ХП2. Аварийно низкий расход в линии промывки c реагентами</t>
  </si>
  <si>
    <t>Авария B ХП2. Аварийно высокий расход в линии промывки c реагентами</t>
  </si>
  <si>
    <t>Стоп О1. Кн.Стоп УФ1</t>
  </si>
  <si>
    <t>Стоп О1. Кн.Стоп системы</t>
  </si>
  <si>
    <t>Стоп О1. АО системы</t>
  </si>
  <si>
    <t>Стоп О1. АО УФ1</t>
  </si>
  <si>
    <t>Стоп О1. Низкое давление в пневмоклапанах УФ1</t>
  </si>
  <si>
    <t>Авария B О1. Аварийно высокий расход после Н4-1 УФ1</t>
  </si>
  <si>
    <t>Авария B О1. Аварийно низкий расход после Н4-1 УФ1</t>
  </si>
  <si>
    <t>Авария B О1. Аварийно высокий расход воздуха после К4-1 УФ1</t>
  </si>
  <si>
    <t>Авария B О1. Аварийно низкий расход воздуха после К4-1 УФ1</t>
  </si>
  <si>
    <t>Стоп О2. Кн.Стоп УФ2</t>
  </si>
  <si>
    <t>Стоп О2. Кн.Стоп системы</t>
  </si>
  <si>
    <t>Стоп О2. АО системы</t>
  </si>
  <si>
    <t>Стоп О2. АО УФ1</t>
  </si>
  <si>
    <t>Стоп О2. Низкое давление в пневмоклапанах УФ2</t>
  </si>
  <si>
    <t>Авария B О2. Аварийно высокий расход после Н4-2 УФ2</t>
  </si>
  <si>
    <t>Авария B О2. Аварийно низкий расход после Н4-2 УФ2</t>
  </si>
  <si>
    <t>Авария B О2. Аварийно высокий расход воздуха после К4-2 УФ2</t>
  </si>
  <si>
    <t>Авария B О2. Аварийно низкий расход воздуха после К4-2 УФ2</t>
  </si>
  <si>
    <t>Стоп СН1. Кн.Стоп УФ1</t>
  </si>
  <si>
    <t>Стоп СН1. Кн.Стоп системы</t>
  </si>
  <si>
    <t>Стоп СН1. АО системы</t>
  </si>
  <si>
    <t>Стоп СН1. АО УФ1</t>
  </si>
  <si>
    <t>Стоп СН1. Низкое давление в пневмоклапанах УФ1</t>
  </si>
  <si>
    <t>Df1_Qw_wUF_LL</t>
  </si>
  <si>
    <t>Df1_Qw_wUF_HH</t>
  </si>
  <si>
    <t>Df2_UF2_stop</t>
  </si>
  <si>
    <t>Df2_stop</t>
  </si>
  <si>
    <t>Df2_ao</t>
  </si>
  <si>
    <t>Df2_ao2</t>
  </si>
  <si>
    <t>Df2_P_pnevmo2_LL</t>
  </si>
  <si>
    <t>Df2_Qw_wUF_LL</t>
  </si>
  <si>
    <t>Df2_Qw_wUF_HH</t>
  </si>
  <si>
    <t>Авария А СН1. Аварийно низкий расход в линии промывки</t>
  </si>
  <si>
    <t>Авария А СН1. Аварийно высокий расход в линии промывки</t>
  </si>
  <si>
    <t>Стоп СН2. Кн.Стоп УФ2</t>
  </si>
  <si>
    <t>Стоп СН2. Кн.Стоп системы</t>
  </si>
  <si>
    <t>Стоп СН2. АО системы</t>
  </si>
  <si>
    <t>Стоп СН2. АО УФ2</t>
  </si>
  <si>
    <t>Стоп СН2. Низкое давление в пневмоклапанах УФ2</t>
  </si>
  <si>
    <t>Авария А СН2. Аварийно низкий расход в линии промывки</t>
  </si>
  <si>
    <t>Авария А СН2. Аварийно высокий расход в линии промывки</t>
  </si>
  <si>
    <t>Z1_1_flt</t>
  </si>
  <si>
    <t>ЗЭ1-1 в аварии (получены оба концевика положения)</t>
  </si>
  <si>
    <t>ЗЭ1-2 в аварии (получены оба концевика положения)</t>
  </si>
  <si>
    <t>ЗЭ1-3 в аварии (получены оба концевика положения)</t>
  </si>
  <si>
    <t>ЗЭ1-4 в аварии (получены оба концевика положения)</t>
  </si>
  <si>
    <t>ЗЭ1-5 в аварии (получены оба концевика положения)</t>
  </si>
  <si>
    <t>ЗЭ1-6 в аварии (получены оба концевика положения)</t>
  </si>
  <si>
    <t>ЗЭ1-7 в аварии (получены оба концевика положения)</t>
  </si>
  <si>
    <t>ЗЭ1-8 в аварии (получены оба концевика положения)</t>
  </si>
  <si>
    <t>ЗЭ1-9 в аварии (получены оба концевика положения)</t>
  </si>
  <si>
    <t>ЗЭ1-10 в аварии (получены оба концевика положения)</t>
  </si>
  <si>
    <t>ЗЭ1-11 в аварии (получены оба концевика положения)</t>
  </si>
  <si>
    <t>ЗЭ1-12 в аварии (получены оба концевика положения)</t>
  </si>
  <si>
    <t>ЗЭ1-13 в аварии (получены оба концевика положения)</t>
  </si>
  <si>
    <t>ЗЭ1-14 в аварии (получены оба концевика положения)</t>
  </si>
  <si>
    <t>ЗЭ1-15 в аварии (получены оба концевика положения)</t>
  </si>
  <si>
    <t>ЗЭ1-16 в аварии (получены оба концевика положения)</t>
  </si>
  <si>
    <t>ЗЭ1-17 в аварии (получены оба концевика положения)</t>
  </si>
  <si>
    <t>ЗЭ1-18 в аварии (получены оба концевика положения)</t>
  </si>
  <si>
    <t>ЗЭ1-19 в аварии (получены оба концевика положения)</t>
  </si>
  <si>
    <t>ЗЭ1-20 в аварии (получены оба концевика положения)</t>
  </si>
  <si>
    <t>ЗЭ1-21 в аварии (получены оба концевика положения)</t>
  </si>
  <si>
    <t>ЗЭ1-22 в аварии (получены оба концевика положения)</t>
  </si>
  <si>
    <t>ЗЭ1-23 в аварии (получены оба концевика положения)</t>
  </si>
  <si>
    <t>ЗЭ1-24 в аварии (получены оба концевика положения)</t>
  </si>
  <si>
    <t>ЗЭ3-1 в аварии (получены оба концевика положения)</t>
  </si>
  <si>
    <t>ЗЭ3-2 в аварии (получены оба концевика положения)</t>
  </si>
  <si>
    <t>ЗЭ4-1 в аварии (получены оба концевика положения)</t>
  </si>
  <si>
    <t>ЗЭ4-2 в аварии (получены оба концевика положения)</t>
  </si>
  <si>
    <t>ЗЭ4-3 в аварии (получены оба концевика положения)</t>
  </si>
  <si>
    <t>ЗЭ4-4 в аварии (получены оба концевика положения)</t>
  </si>
  <si>
    <t>ЗЭ4-5 в аварии (получены оба концевика положения)</t>
  </si>
  <si>
    <t>ЗЭ4-6 в аварии (получены оба концевика положения)</t>
  </si>
  <si>
    <t>11-03 в аварии (получены оба концевика положения)</t>
  </si>
  <si>
    <t>11-05 в аварии (получены оба концевика положения)</t>
  </si>
  <si>
    <t>11-06 в аварии (получены оба концевика положения)</t>
  </si>
  <si>
    <t>11-07 в аварии (получены оба концевика положения)</t>
  </si>
  <si>
    <t>12-02 в аварии (получены оба концевика положения)</t>
  </si>
  <si>
    <t>12-05 в аварии (получены оба концевика положения)</t>
  </si>
  <si>
    <t>12-06 в аварии (получены оба концевика положения)</t>
  </si>
  <si>
    <t>12-07 в аварии (получены оба концевика положения)</t>
  </si>
  <si>
    <t>ЗЭ5-1 в аварии (получены оба концевика положения)</t>
  </si>
  <si>
    <t>ЗЭ5-2 в аварии (получены оба концевика положения)</t>
  </si>
  <si>
    <t>Z1_2_flt</t>
  </si>
  <si>
    <t>Z1_3_flt</t>
  </si>
  <si>
    <t>Z1_4_flt</t>
  </si>
  <si>
    <t>Z1_5_flt</t>
  </si>
  <si>
    <t>Z1_6_flt</t>
  </si>
  <si>
    <t>Z1_7_flt</t>
  </si>
  <si>
    <t>Z1_8_flt</t>
  </si>
  <si>
    <t>Z1_9_flt</t>
  </si>
  <si>
    <t>Z1_10_flt</t>
  </si>
  <si>
    <t>Z1_11_flt</t>
  </si>
  <si>
    <t>Z1_12_flt</t>
  </si>
  <si>
    <t>Z1_13_flt</t>
  </si>
  <si>
    <t>Z1_14_flt</t>
  </si>
  <si>
    <t>Z1_15_flt</t>
  </si>
  <si>
    <t>Z1_16_flt</t>
  </si>
  <si>
    <t>Z1_17_flt</t>
  </si>
  <si>
    <t>Z1_18_flt</t>
  </si>
  <si>
    <t>Z1_19_flt</t>
  </si>
  <si>
    <t>Z1_20_flt</t>
  </si>
  <si>
    <t>Z1_21_flt</t>
  </si>
  <si>
    <t>Z1_22_flt</t>
  </si>
  <si>
    <t>Z1_23_flt</t>
  </si>
  <si>
    <t>Z1_24_flt</t>
  </si>
  <si>
    <t>Z3_1_flt</t>
  </si>
  <si>
    <t>Z3_2_flt</t>
  </si>
  <si>
    <t>Z4_1_flt</t>
  </si>
  <si>
    <t>Z4_2_flt</t>
  </si>
  <si>
    <t>Z4_3_flt</t>
  </si>
  <si>
    <t>Z4_4_flt</t>
  </si>
  <si>
    <t>Z4_5_flt</t>
  </si>
  <si>
    <t>Z4_6_flt</t>
  </si>
  <si>
    <t>Z11_03_flt</t>
  </si>
  <si>
    <t>Z11_05_flt</t>
  </si>
  <si>
    <t>Z11_06_flt</t>
  </si>
  <si>
    <t>Z11_07_flt</t>
  </si>
  <si>
    <t>Z12_03_flt</t>
  </si>
  <si>
    <t>Z12_05_flt</t>
  </si>
  <si>
    <t>Z12_06_flt</t>
  </si>
  <si>
    <t>Z12_07_flt</t>
  </si>
  <si>
    <t>Z5_1_flt</t>
  </si>
  <si>
    <t>Z5_2_flt</t>
  </si>
  <si>
    <t>1. Открытие задвижек</t>
  </si>
  <si>
    <t>Фильтрация УФ1. Остановка по ав.А</t>
  </si>
  <si>
    <t>Фильтрация УФ1. Остановлена по ав.А</t>
  </si>
  <si>
    <t>Фильтрация УФ1. Остановка по ав.Б</t>
  </si>
  <si>
    <t>f1_201</t>
  </si>
  <si>
    <t>f1_202</t>
  </si>
  <si>
    <t>f1_301</t>
  </si>
  <si>
    <t>f1_302</t>
  </si>
  <si>
    <t>Фильтрация УФ1. Остановлена по ав.Б</t>
  </si>
  <si>
    <t>Фильтрация УФ2. Остановка по ав.А</t>
  </si>
  <si>
    <t>Фильтрация УФ2. Остановлена по ав.А</t>
  </si>
  <si>
    <t>Фильтрация УФ2. Остановка по ав.Б</t>
  </si>
  <si>
    <t>Фильтрация УФ2. Остановлена по ав.Б</t>
  </si>
  <si>
    <t>f2_201</t>
  </si>
  <si>
    <t>f2_202</t>
  </si>
  <si>
    <t>f2_301</t>
  </si>
  <si>
    <t>f2_302</t>
  </si>
  <si>
    <t>Обратная промывка. Остановка по ав.А</t>
  </si>
  <si>
    <t>Обратная промывка. Отключение насоса BW</t>
  </si>
  <si>
    <t>Обратная промывка. Отключение К4-1</t>
  </si>
  <si>
    <t>Обратная промывка. Отключение К4-2</t>
  </si>
  <si>
    <t>Обратная промывка. Отключение Н4-1</t>
  </si>
  <si>
    <t>Обратная промывка. Отключение Н4-2</t>
  </si>
  <si>
    <t>Обратная промывка. Ожидание мин.расходов</t>
  </si>
  <si>
    <t>Обратная промывка. Остановлена по ав.А</t>
  </si>
  <si>
    <t>Обратная промывка. Остановка по ав.Б</t>
  </si>
  <si>
    <t>Обратная промывка. Остановлена по ав.Б</t>
  </si>
  <si>
    <t>bw_2001</t>
  </si>
  <si>
    <t>bw_2002</t>
  </si>
  <si>
    <t>bw_2003</t>
  </si>
  <si>
    <t>bw_2004</t>
  </si>
  <si>
    <t>bw_2005</t>
  </si>
  <si>
    <t>bw_2006</t>
  </si>
  <si>
    <t>bw_201</t>
  </si>
  <si>
    <t>bw_202</t>
  </si>
  <si>
    <t>bw_301</t>
  </si>
  <si>
    <t>bw_302</t>
  </si>
  <si>
    <t>Обратная промывка УФ1. Открытие З-11-05</t>
  </si>
  <si>
    <t>Обратная промывка УФ1. Включение насоса BW</t>
  </si>
  <si>
    <t>Обратная промывка УФ1. BW блока 1</t>
  </si>
  <si>
    <t>Обратная промывка УФ1. Стоп насоса BW</t>
  </si>
  <si>
    <t>Обратная промывка УФ1. Мин.расход достигнут</t>
  </si>
  <si>
    <t>Обратная промывка УФ1. Остановка работы</t>
  </si>
  <si>
    <t>Обратная промывка УФ1. Остановлена</t>
  </si>
  <si>
    <t>Обратная промывка УФ1. Остановка по ав.А</t>
  </si>
  <si>
    <t>Обратная промывка УФ1. Отключение насоса BW</t>
  </si>
  <si>
    <t>Обратная промывка УФ1. Отключение К4-1</t>
  </si>
  <si>
    <t>Обратная промывка УФ1. Отключение Н4-1</t>
  </si>
  <si>
    <t>Обратная промывка УФ1. Ожидание мин.расходов</t>
  </si>
  <si>
    <t>Обратная промывка УФ1. Остановлена по ав.А</t>
  </si>
  <si>
    <t>Обратная промывка УФ1. Остановка по ав.Б</t>
  </si>
  <si>
    <t>Обратная промывка УФ1. Остановлена по ав.Б</t>
  </si>
  <si>
    <t>bw1_1</t>
  </si>
  <si>
    <t>bw1_2</t>
  </si>
  <si>
    <t>bw1_3</t>
  </si>
  <si>
    <t>bw1_7</t>
  </si>
  <si>
    <t>bw1_8</t>
  </si>
  <si>
    <t>Обратная промывка УФ2. Включение насоса BW</t>
  </si>
  <si>
    <t>Обратная промывка УФ2. Стоп насоса BW</t>
  </si>
  <si>
    <t>Обратная промывка УФ2. Мин.расход достигнут</t>
  </si>
  <si>
    <t>Обратная промывка УФ2. Остановка работы</t>
  </si>
  <si>
    <t>Обратная промывка УФ2. Остановлена</t>
  </si>
  <si>
    <t>Обратная промывка УФ2. Остановка по ав.А</t>
  </si>
  <si>
    <t>Обратная промывка УФ2. Отключение насоса BW</t>
  </si>
  <si>
    <t>Обратная промывка УФ2. Ожидание мин.расходов</t>
  </si>
  <si>
    <t>Обратная промывка УФ2. Остановлена по ав.А</t>
  </si>
  <si>
    <t>Обратная промывка УФ2. Остановка по ав.Б</t>
  </si>
  <si>
    <t>Обратная промывка УФ2. Остановлена по ав.Б</t>
  </si>
  <si>
    <t>Обратная промывка УФ2. Открытие З-12-05</t>
  </si>
  <si>
    <t>Обратная промывка УФ2. BW блока 2</t>
  </si>
  <si>
    <t>Обратная промывка УФ2. Отключение К4-2</t>
  </si>
  <si>
    <t>Обратная промывка УФ2. Отключение Н4-2</t>
  </si>
  <si>
    <t>bw1_101</t>
  </si>
  <si>
    <t>bw1_102</t>
  </si>
  <si>
    <t>bw1_2001</t>
  </si>
  <si>
    <t>bw1_2002</t>
  </si>
  <si>
    <t>bw1_2003</t>
  </si>
  <si>
    <t>bw1_2004</t>
  </si>
  <si>
    <t>bw1_201</t>
  </si>
  <si>
    <t>bw1_202</t>
  </si>
  <si>
    <t>bw1_301</t>
  </si>
  <si>
    <t>bw1_302</t>
  </si>
  <si>
    <t>bw2_1</t>
  </si>
  <si>
    <t>bw2_2</t>
  </si>
  <si>
    <t>bw2_3</t>
  </si>
  <si>
    <t>bw2_7</t>
  </si>
  <si>
    <t>bw2_8</t>
  </si>
  <si>
    <t>bw2_101</t>
  </si>
  <si>
    <t>bw2_102</t>
  </si>
  <si>
    <t>bw2_2001</t>
  </si>
  <si>
    <t>bw2_2002</t>
  </si>
  <si>
    <t>bw2_2003</t>
  </si>
  <si>
    <t>bw2_2004</t>
  </si>
  <si>
    <t>bw2_201</t>
  </si>
  <si>
    <t>bw2_202</t>
  </si>
  <si>
    <t>bw2_301</t>
  </si>
  <si>
    <t>bw2_302</t>
  </si>
  <si>
    <t>Ожидание УФ1. Цирк.задвижка открыта</t>
  </si>
  <si>
    <t>Ожидание УФ1. Ожидание Завершено</t>
  </si>
  <si>
    <t>Ожидание УФ1. Остановка по ав.Б</t>
  </si>
  <si>
    <t>Ожидание УФ1. Остановлен по ав.Б</t>
  </si>
  <si>
    <t>wt1_12</t>
  </si>
  <si>
    <t>wt1_20</t>
  </si>
  <si>
    <t>wt1_6</t>
  </si>
  <si>
    <t>wt1_301</t>
  </si>
  <si>
    <t>wt1_302</t>
  </si>
  <si>
    <t>Ожидание УФ2. Цирк.задвижка открыта</t>
  </si>
  <si>
    <t>Ожидание УФ2. Ожидание Завершено</t>
  </si>
  <si>
    <t>Ожидание УФ2. Остановка по ав.Б</t>
  </si>
  <si>
    <t>Ожидание УФ2. Остановлен по ав.Б</t>
  </si>
  <si>
    <t>wt2_12</t>
  </si>
  <si>
    <t>wt2_20</t>
  </si>
  <si>
    <t>wt2_6</t>
  </si>
  <si>
    <t>wt2_301</t>
  </si>
  <si>
    <t>wt2_302</t>
  </si>
  <si>
    <t>Закрытие задвижек</t>
  </si>
  <si>
    <t>Остановка работы</t>
  </si>
  <si>
    <t>Слив УФ1. Остановлено</t>
  </si>
  <si>
    <t>Слив УФ1. Остановка по ав.А</t>
  </si>
  <si>
    <t>Слив УФ1. Закрытие задв.по ав.А</t>
  </si>
  <si>
    <t>Слив УФ1. Остановлен по ав.А</t>
  </si>
  <si>
    <t>Слив УФ1. Остановка по ав.Б</t>
  </si>
  <si>
    <t>Слив УФ1. Закрытие задв.по ав.Б</t>
  </si>
  <si>
    <t>Слив УФ1. Остановлен по ав.Б</t>
  </si>
  <si>
    <t>dr1_103</t>
  </si>
  <si>
    <t>dr1_201</t>
  </si>
  <si>
    <t>dr1_301</t>
  </si>
  <si>
    <t>dr1_302</t>
  </si>
  <si>
    <t>dr1_303</t>
  </si>
  <si>
    <t>dr1_202</t>
  </si>
  <si>
    <t>dr1_203</t>
  </si>
  <si>
    <t>Слив УФ2. Остановлено</t>
  </si>
  <si>
    <t>Слив УФ2. Остановка по ав.А</t>
  </si>
  <si>
    <t>Слив УФ2. Закрытие задв.по ав.А</t>
  </si>
  <si>
    <t>Слив УФ2. Остановлен по ав.А</t>
  </si>
  <si>
    <t>Слив УФ2. Остановка по ав.Б</t>
  </si>
  <si>
    <t>Слив УФ2. Закрытие задв.по ав.Б</t>
  </si>
  <si>
    <t>Слив УФ2. Остановлен по ав.Б</t>
  </si>
  <si>
    <t>dr2_103</t>
  </si>
  <si>
    <t>dr2_201</t>
  </si>
  <si>
    <t>dr2_202</t>
  </si>
  <si>
    <t>dr2_203</t>
  </si>
  <si>
    <t>dr2_301</t>
  </si>
  <si>
    <t>dr2_302</t>
  </si>
  <si>
    <t>dr2_303</t>
  </si>
  <si>
    <t>ХП1. Переход в ф-ю</t>
  </si>
  <si>
    <t>ХП1. Остановка по ав.А</t>
  </si>
  <si>
    <t>ХП1. Остановлена по ав.А</t>
  </si>
  <si>
    <t>ХП1. Остановка по ав.Б</t>
  </si>
  <si>
    <t>ХП1. Остановлена по ав.Б</t>
  </si>
  <si>
    <t>ch1_16</t>
  </si>
  <si>
    <t>ch1_201</t>
  </si>
  <si>
    <t>ch1_301</t>
  </si>
  <si>
    <t>ch1_202</t>
  </si>
  <si>
    <t>ch1_302</t>
  </si>
  <si>
    <t>ХП2. Переход в ф-ю</t>
  </si>
  <si>
    <t>ХП2. Остановка по ав.А</t>
  </si>
  <si>
    <t>ХП2. Остановлена по ав.А</t>
  </si>
  <si>
    <t>ХП2. Остановка по ав.Б</t>
  </si>
  <si>
    <t>ХП2. Остановлена по ав.Б</t>
  </si>
  <si>
    <t>ch2_16</t>
  </si>
  <si>
    <t>ch2_201</t>
  </si>
  <si>
    <t>ch2_202</t>
  </si>
  <si>
    <t>ch2_301</t>
  </si>
  <si>
    <t>ch2_302</t>
  </si>
  <si>
    <t>Слив-заполнение УФ1. Отключение насосов</t>
  </si>
  <si>
    <t>Слив-заполнение УФ1. Закрытие задвижек</t>
  </si>
  <si>
    <t>Слив-заполнение УФ1. Остановка по ав.А</t>
  </si>
  <si>
    <t>Слив-заполнение УФ1. Остановлен по ав.А</t>
  </si>
  <si>
    <t>df1_111</t>
  </si>
  <si>
    <t>df1_112</t>
  </si>
  <si>
    <t>df1_201</t>
  </si>
  <si>
    <t>df1_202</t>
  </si>
  <si>
    <t>Слив-заполнение УФ2. Отключение насосов</t>
  </si>
  <si>
    <t>Слив-заполнение УФ2. Закрытие задвижек</t>
  </si>
  <si>
    <t>Слив-заполнение УФ2. Остановка по ав.А</t>
  </si>
  <si>
    <t>Слив-заполнение УФ2. Остановлен по ав.А</t>
  </si>
  <si>
    <t>df2_111</t>
  </si>
  <si>
    <t>df2_112</t>
  </si>
  <si>
    <t>df2_201</t>
  </si>
  <si>
    <t>df2_202</t>
  </si>
  <si>
    <t>Аварийный стоп</t>
  </si>
  <si>
    <t>Р</t>
  </si>
  <si>
    <t>Инд.Работа</t>
  </si>
  <si>
    <t>Инд.Авария</t>
  </si>
  <si>
    <t>IM1</t>
  </si>
  <si>
    <t>CPU</t>
  </si>
  <si>
    <t>IM2</t>
  </si>
  <si>
    <t>IM3</t>
  </si>
  <si>
    <t>Открыть ЗЭ1-2</t>
  </si>
  <si>
    <t>Закрыть ЗЭ1-2</t>
  </si>
  <si>
    <t>Открыть ЗЭ1-3</t>
  </si>
  <si>
    <t>Закрыть ЗЭ1-3</t>
  </si>
  <si>
    <t>Сброс реле ПТС насоса Н1-1</t>
  </si>
  <si>
    <t>IM4</t>
  </si>
  <si>
    <t>Сброс реле ПТС насоса Н1-2</t>
  </si>
  <si>
    <t>IM5</t>
  </si>
  <si>
    <t>IM6</t>
  </si>
  <si>
    <t>IM7</t>
  </si>
  <si>
    <t>IM8</t>
  </si>
  <si>
    <t>Наименование в АК</t>
  </si>
  <si>
    <t>Документ</t>
  </si>
  <si>
    <t>ВС</t>
  </si>
  <si>
    <t>IM9</t>
  </si>
  <si>
    <t>IM10</t>
  </si>
  <si>
    <t>IM11</t>
  </si>
  <si>
    <t>IM12</t>
  </si>
  <si>
    <t>IM13</t>
  </si>
  <si>
    <t>IM14</t>
  </si>
  <si>
    <t>IM15</t>
  </si>
  <si>
    <t>IM16</t>
  </si>
  <si>
    <t>Авария Н5-1</t>
  </si>
  <si>
    <t>Открыть ЗЭ1-1</t>
  </si>
  <si>
    <t>Закрыть ЗЭ1-1</t>
  </si>
  <si>
    <t>419.1.1</t>
  </si>
  <si>
    <t>419.1.2</t>
  </si>
  <si>
    <t>найти</t>
  </si>
  <si>
    <t>ЕТ3-1</t>
  </si>
  <si>
    <t>ЕТ3-2</t>
  </si>
  <si>
    <t>ЕТ3-3</t>
  </si>
  <si>
    <t>БОФ</t>
  </si>
  <si>
    <t>ЕТ3-4</t>
  </si>
  <si>
    <t>ПР</t>
  </si>
  <si>
    <t>МВ1-1</t>
  </si>
  <si>
    <t>МВ1-2</t>
  </si>
  <si>
    <t>МВ1-3</t>
  </si>
  <si>
    <t>МВ1-4</t>
  </si>
  <si>
    <t>МВ1-5</t>
  </si>
  <si>
    <t>КК1-1</t>
  </si>
  <si>
    <t>БФ</t>
  </si>
  <si>
    <t>КК1-2</t>
  </si>
  <si>
    <t>П1-1</t>
  </si>
  <si>
    <t>МВ5-1</t>
  </si>
  <si>
    <t>МВ5-2</t>
  </si>
  <si>
    <t>ЕР5-1</t>
  </si>
  <si>
    <t>ЕР5-2</t>
  </si>
  <si>
    <t>ЕР1-1</t>
  </si>
  <si>
    <t>ЕР1-2</t>
  </si>
  <si>
    <t>ЕР1-3</t>
  </si>
  <si>
    <t>ЕР1-4</t>
  </si>
  <si>
    <t>ЕР1-5</t>
  </si>
  <si>
    <t>ЕР1-6</t>
  </si>
  <si>
    <t>ЕР1-7</t>
  </si>
  <si>
    <t>ЕР1-8</t>
  </si>
  <si>
    <t>419.1.3</t>
  </si>
  <si>
    <t>419.1.1а</t>
  </si>
  <si>
    <t>419.1.2а</t>
  </si>
  <si>
    <t>419.1.3а</t>
  </si>
  <si>
    <t>419.2.1</t>
  </si>
  <si>
    <t>419.2.2</t>
  </si>
  <si>
    <t>419.6.1</t>
  </si>
  <si>
    <t>419.6.2</t>
  </si>
  <si>
    <t>LED_Work</t>
  </si>
  <si>
    <t>LED_AO</t>
  </si>
  <si>
    <t>N2_1_ON</t>
  </si>
  <si>
    <t>N2_2_ON</t>
  </si>
  <si>
    <t>N1_1_ON</t>
  </si>
  <si>
    <t>N1_3_ON</t>
  </si>
  <si>
    <t>MV1_5_ON</t>
  </si>
  <si>
    <t>Z1_2_ON</t>
  </si>
  <si>
    <t>Z1_2_OF</t>
  </si>
  <si>
    <t>Z1_3_ON</t>
  </si>
  <si>
    <t>Z1_3_OF</t>
  </si>
  <si>
    <t>N1_2_ON</t>
  </si>
  <si>
    <t>N1_1_CRS</t>
  </si>
  <si>
    <t>N1_3_CRS</t>
  </si>
  <si>
    <t>AO_IM3</t>
  </si>
  <si>
    <t>N1_2_CRS</t>
  </si>
  <si>
    <t>AO_IM4</t>
  </si>
  <si>
    <t>AO_IM5</t>
  </si>
  <si>
    <t>ND1_5_CRS</t>
  </si>
  <si>
    <t>L_ER1_3_L</t>
  </si>
  <si>
    <t>L_ER1_4_L</t>
  </si>
  <si>
    <t>L_ER1_5_L</t>
  </si>
  <si>
    <t>AO_IM6</t>
  </si>
  <si>
    <t>AO_IM7</t>
  </si>
  <si>
    <t>AO_IM8</t>
  </si>
  <si>
    <t>AO_IM10</t>
  </si>
  <si>
    <t>N2_3_ON</t>
  </si>
  <si>
    <t>N2_3_CRS</t>
  </si>
  <si>
    <t>N2_4_ON</t>
  </si>
  <si>
    <t>N2_4_CRS</t>
  </si>
  <si>
    <t>AO_IM11</t>
  </si>
  <si>
    <t>MV5_1_ON</t>
  </si>
  <si>
    <t>MV5_1_CRS</t>
  </si>
  <si>
    <t>MV5_2_ON</t>
  </si>
  <si>
    <t>MV5_2_CRS</t>
  </si>
  <si>
    <t>N5_1_ON</t>
  </si>
  <si>
    <t>N5_1_CRS</t>
  </si>
  <si>
    <t>AO_IM12</t>
  </si>
  <si>
    <t>ND5_1_CRS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</si>
  <si>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</si>
  <si>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</si>
  <si>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</si>
  <si>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</si>
  <si>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</si>
  <si>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</si>
  <si>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</si>
  <si>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</si>
  <si>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</si>
  <si>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</si>
  <si>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</si>
  <si>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</si>
  <si>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</si>
  <si>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</si>
  <si>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</si>
  <si>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</si>
  <si>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</si>
  <si>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</si>
  <si>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</si>
  <si>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</si>
  <si>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</si>
  <si>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</si>
  <si>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</si>
  <si>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</si>
  <si>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</si>
  <si>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</si>
  <si>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</si>
  <si>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</si>
  <si>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</si>
  <si>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</si>
  <si>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</si>
  <si>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</si>
  <si>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AO_IM13</t>
  </si>
  <si>
    <t>MV1_1_ON</t>
  </si>
  <si>
    <t>MV1_2_ON</t>
  </si>
  <si>
    <t>Открыта ЗЭ1-1</t>
  </si>
  <si>
    <t>Закрыта ЗЭ1-1</t>
  </si>
  <si>
    <t>Z1_1_ON</t>
  </si>
  <si>
    <t>Z1_1_OF</t>
  </si>
  <si>
    <t>MV1_3_ON</t>
  </si>
  <si>
    <t>MV1_4_ON</t>
  </si>
  <si>
    <t>ND1_5</t>
  </si>
  <si>
    <t>ND1_8</t>
  </si>
  <si>
    <t>ND5_1</t>
  </si>
  <si>
    <t>ND5_2</t>
  </si>
  <si>
    <t>ND1_1</t>
  </si>
  <si>
    <t>ND1_2</t>
  </si>
  <si>
    <t>ND1_3</t>
  </si>
  <si>
    <t>ND1_4</t>
  </si>
  <si>
    <t>Адрес PM</t>
  </si>
  <si>
    <t>CP1</t>
  </si>
  <si>
    <t>CP2</t>
  </si>
  <si>
    <t>CPLean</t>
  </si>
  <si>
    <t>ND5_2_CRS</t>
  </si>
  <si>
    <t>KL5_1</t>
  </si>
  <si>
    <t>KL1_1</t>
  </si>
  <si>
    <t>KL5_2</t>
  </si>
  <si>
    <t>KL1_2</t>
  </si>
  <si>
    <t>KL1_3</t>
  </si>
  <si>
    <t>KL1_4</t>
  </si>
  <si>
    <t>MV1_1</t>
  </si>
  <si>
    <t>MV1_2</t>
  </si>
  <si>
    <t>MV1_3</t>
  </si>
  <si>
    <t>MV1_4</t>
  </si>
  <si>
    <t>MV1_5</t>
  </si>
  <si>
    <t>MV1_6</t>
  </si>
  <si>
    <t>MV1_7</t>
  </si>
  <si>
    <t>MV1_9</t>
  </si>
  <si>
    <t>MV1_10</t>
  </si>
  <si>
    <t>K1_1</t>
  </si>
  <si>
    <t>SP1_1</t>
  </si>
  <si>
    <t>SP5_1</t>
  </si>
  <si>
    <t>SP1_2</t>
  </si>
  <si>
    <t>SP1_3</t>
  </si>
  <si>
    <t>SP1_4</t>
  </si>
  <si>
    <t>SP5_2</t>
  </si>
  <si>
    <t>MV5_1</t>
  </si>
  <si>
    <t>MV5_2</t>
  </si>
  <si>
    <t>Halarm</t>
  </si>
  <si>
    <t>Lalarm</t>
  </si>
  <si>
    <t>call ai var</t>
  </si>
  <si>
    <t xml:space="preserve">call ai </t>
  </si>
  <si>
    <t>call imit</t>
  </si>
  <si>
    <t>едизм</t>
  </si>
  <si>
    <t>Уставки СИМ</t>
  </si>
  <si>
    <t>%</t>
  </si>
  <si>
    <t>85.0</t>
  </si>
  <si>
    <t>92.0</t>
  </si>
  <si>
    <t>VAR</t>
  </si>
  <si>
    <t>f0_1</t>
  </si>
  <si>
    <t>Таймеры контроля</t>
  </si>
  <si>
    <t>ON</t>
  </si>
  <si>
    <t>FP(OF)</t>
  </si>
  <si>
    <t>FP</t>
  </si>
  <si>
    <t>BOOL</t>
  </si>
  <si>
    <t>TON</t>
  </si>
  <si>
    <t>PT</t>
  </si>
  <si>
    <t>Вызов</t>
  </si>
  <si>
    <t>call wr</t>
  </si>
  <si>
    <t>call a</t>
  </si>
  <si>
    <t>am</t>
  </si>
  <si>
    <t>WR</t>
  </si>
  <si>
    <t>GR</t>
  </si>
  <si>
    <t>F</t>
  </si>
  <si>
    <t>MU</t>
  </si>
  <si>
    <t>Запись сигналов</t>
  </si>
  <si>
    <t>Наработка</t>
  </si>
  <si>
    <t>симулятор</t>
  </si>
  <si>
    <t>nON</t>
  </si>
  <si>
    <t>nFP</t>
  </si>
  <si>
    <t>запрограммирован</t>
  </si>
  <si>
    <t>проверен</t>
  </si>
  <si>
    <t>sim</t>
  </si>
  <si>
    <t>tm</t>
  </si>
  <si>
    <t>itg.none</t>
  </si>
  <si>
    <t xml:space="preserve">: Qcur; </t>
  </si>
  <si>
    <t>varCur</t>
  </si>
  <si>
    <t>clc</t>
  </si>
  <si>
    <t>: Qimp;</t>
  </si>
  <si>
    <t>Cur</t>
  </si>
  <si>
    <t>QCM</t>
  </si>
  <si>
    <t>MV5_3</t>
  </si>
  <si>
    <t>MV5_4</t>
  </si>
  <si>
    <t>start</t>
  </si>
  <si>
    <t>LH</t>
  </si>
  <si>
    <t>step</t>
  </si>
  <si>
    <t>KL</t>
  </si>
  <si>
    <t>СД</t>
  </si>
  <si>
    <t>М1</t>
  </si>
  <si>
    <t>М2</t>
  </si>
  <si>
    <t>ND1</t>
  </si>
  <si>
    <t>ND2</t>
  </si>
  <si>
    <t>itg</t>
  </si>
  <si>
    <t>ER1_1</t>
  </si>
  <si>
    <t>ALG</t>
  </si>
  <si>
    <t xml:space="preserve">BTN </t>
  </si>
  <si>
    <t>Timers</t>
  </si>
  <si>
    <t>dgi.Z1_2_ON and (ani.Q_L1.state=7)</t>
  </si>
  <si>
    <t>dgi.Z1_3_ON and (ani.Q_L2.state=7)</t>
  </si>
  <si>
    <t>ER1_2</t>
  </si>
  <si>
    <t>ER1_3</t>
  </si>
  <si>
    <t>ER1_6</t>
  </si>
  <si>
    <t>ER5_1</t>
  </si>
  <si>
    <t>ER5_2</t>
  </si>
  <si>
    <t>timers var</t>
  </si>
  <si>
    <t>ITG</t>
  </si>
  <si>
    <t>stop</t>
  </si>
  <si>
    <t>Работа по таймеру</t>
  </si>
  <si>
    <t xml:space="preserve">TIN </t>
  </si>
  <si>
    <t>AI</t>
  </si>
  <si>
    <t>PM</t>
  </si>
  <si>
    <t>Card</t>
  </si>
  <si>
    <t>всего</t>
  </si>
  <si>
    <t>cb10</t>
  </si>
  <si>
    <t>cb30</t>
  </si>
  <si>
    <t>ce10</t>
  </si>
  <si>
    <t>стр АК</t>
  </si>
  <si>
    <t>Упр. Профинет</t>
  </si>
  <si>
    <t>Н3.1</t>
  </si>
  <si>
    <t>Н3.2</t>
  </si>
  <si>
    <t>Н3.3</t>
  </si>
  <si>
    <t>Н3.5</t>
  </si>
  <si>
    <t>Н3.6</t>
  </si>
  <si>
    <t>Н3.7</t>
  </si>
  <si>
    <t>Адрес IP</t>
  </si>
  <si>
    <t>192.168.0.1</t>
  </si>
  <si>
    <t>Сеть</t>
  </si>
  <si>
    <t>АРМ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</si>
  <si>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</si>
  <si>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</si>
  <si>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</si>
  <si>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</si>
  <si>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</si>
  <si>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</si>
  <si>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</si>
  <si>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</si>
  <si>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</si>
  <si>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</si>
  <si>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192.168.0.12</t>
  </si>
  <si>
    <t>192.168.0.13</t>
  </si>
  <si>
    <t>192.168.0.14</t>
  </si>
  <si>
    <t>192.168.0.15</t>
  </si>
  <si>
    <t>192.168.0.16</t>
  </si>
  <si>
    <t>192.168.0.17</t>
  </si>
  <si>
    <t>192.168.0.18</t>
  </si>
  <si>
    <t>192.168.0.23</t>
  </si>
  <si>
    <t>192.168.0.24</t>
  </si>
  <si>
    <t>192.168.0.25</t>
  </si>
  <si>
    <t>192.168.0.26</t>
  </si>
  <si>
    <t>192.168.0.27</t>
  </si>
  <si>
    <t>192.168.0.28</t>
  </si>
  <si>
    <t>192.168.0.29</t>
  </si>
  <si>
    <t>192.168.0.30</t>
  </si>
  <si>
    <t>Алг.имя</t>
  </si>
  <si>
    <t>ШУ1-1</t>
  </si>
  <si>
    <t>SU11</t>
  </si>
  <si>
    <t>ШУ1-2</t>
  </si>
  <si>
    <t>ШУ1-3</t>
  </si>
  <si>
    <t>ШУ1-4</t>
  </si>
  <si>
    <t>ШУ2-1</t>
  </si>
  <si>
    <t>ШУ СД1</t>
  </si>
  <si>
    <t>ШУ2-2</t>
  </si>
  <si>
    <t>ШУ2-3</t>
  </si>
  <si>
    <t>ШУ4-1</t>
  </si>
  <si>
    <t>ШУ4-2</t>
  </si>
  <si>
    <t>ШУ4-3</t>
  </si>
  <si>
    <t>ШУ Пр</t>
  </si>
  <si>
    <t>ШУ5-1</t>
  </si>
  <si>
    <t>ШУ6-1</t>
  </si>
  <si>
    <t>ШУ7-1</t>
  </si>
  <si>
    <t>ШУ3-1</t>
  </si>
  <si>
    <t>SU12</t>
  </si>
  <si>
    <t>SU13</t>
  </si>
  <si>
    <t>SU14</t>
  </si>
  <si>
    <t>SU21</t>
  </si>
  <si>
    <t>SU22</t>
  </si>
  <si>
    <t>SU23</t>
  </si>
  <si>
    <t>SUSD1</t>
  </si>
  <si>
    <t>SU41</t>
  </si>
  <si>
    <t>SU42</t>
  </si>
  <si>
    <t>SU43</t>
  </si>
  <si>
    <t>SUPR</t>
  </si>
  <si>
    <t>SU51</t>
  </si>
  <si>
    <t>SU61</t>
  </si>
  <si>
    <t>SU71</t>
  </si>
  <si>
    <t>SU31</t>
  </si>
  <si>
    <t>ПЧ Н2-1</t>
  </si>
  <si>
    <t>ПЧ Н2-2</t>
  </si>
  <si>
    <t>ПЧ Н2-3</t>
  </si>
  <si>
    <t>ПЧ Н2-4</t>
  </si>
  <si>
    <t>ПЧ КРЛ4-1</t>
  </si>
  <si>
    <t>ПЧ Н4-1</t>
  </si>
  <si>
    <t>ПЧ Н4-3</t>
  </si>
  <si>
    <t>ПЧ КРЛ4-2</t>
  </si>
  <si>
    <t>ПЧ Н4-2</t>
  </si>
  <si>
    <t>ПЧ Н4-4</t>
  </si>
  <si>
    <t>ПЧ Н4-5</t>
  </si>
  <si>
    <t>ПЧ НД4-1</t>
  </si>
  <si>
    <t>ПЧ НД4-2</t>
  </si>
  <si>
    <t>Авария ступенчатой решетки РС</t>
  </si>
  <si>
    <t>Пополнить реагенты СД1-1</t>
  </si>
  <si>
    <t>Кнопка Аварийный стоп</t>
  </si>
  <si>
    <t>Автоматический режим</t>
  </si>
  <si>
    <t>Работа Мв1-1</t>
  </si>
  <si>
    <t>Авария Мв1-1</t>
  </si>
  <si>
    <t>Автоматический  режим</t>
  </si>
  <si>
    <t>Переполнение Ф1-1</t>
  </si>
  <si>
    <t>Переполнение Ф1-2</t>
  </si>
  <si>
    <t>Переполнение Ф1-3</t>
  </si>
  <si>
    <t>Верхний аварийный уровень РУ</t>
  </si>
  <si>
    <t>Нижний аварийный уровень РУ</t>
  </si>
  <si>
    <t>Высокое давление Н1-1, Н1-2</t>
  </si>
  <si>
    <t>Работа КРЛ1-1</t>
  </si>
  <si>
    <t>Авария КРЛ1-1</t>
  </si>
  <si>
    <t>Наличие потока Н1-3</t>
  </si>
  <si>
    <t>Высокое давление КРЛ1-1</t>
  </si>
  <si>
    <t>Открыта ЗЭ1-2</t>
  </si>
  <si>
    <t>Закрыта ЗЭ1-2</t>
  </si>
  <si>
    <t>Открыта ЗЭ1-3</t>
  </si>
  <si>
    <t>Закрыта ЗЭ1-3</t>
  </si>
  <si>
    <t>Открыта ЗЭ1-4</t>
  </si>
  <si>
    <t>Закрыта ЗЭ1-4</t>
  </si>
  <si>
    <t>Открыта ЗЭ1-5</t>
  </si>
  <si>
    <t>Закрыта ЗЭ1-5</t>
  </si>
  <si>
    <t>Открыта ЗЭ1-6</t>
  </si>
  <si>
    <t>Закрыта ЗЭ1-6</t>
  </si>
  <si>
    <t>Открыта ЗЭ1-7</t>
  </si>
  <si>
    <t>Закрыта ЗЭ1-7</t>
  </si>
  <si>
    <t>Открыта ЗЭ1-8</t>
  </si>
  <si>
    <t>Закрыта ЗЭ1-8</t>
  </si>
  <si>
    <t>Открыта ЗЭ1-9</t>
  </si>
  <si>
    <t>Закрыта ЗЭ1-9</t>
  </si>
  <si>
    <t>Открыта ЗЭ1-10</t>
  </si>
  <si>
    <t>Закрыта ЗЭ1-10</t>
  </si>
  <si>
    <t>Открыта ЗЭ1-11</t>
  </si>
  <si>
    <t>Закрыта ЗЭ1-11</t>
  </si>
  <si>
    <t>Открыта ЗЭ1-12</t>
  </si>
  <si>
    <t>Закрыта ЗЭ1-12</t>
  </si>
  <si>
    <t>Работа Мв1-2</t>
  </si>
  <si>
    <t>Авария Мв1-2</t>
  </si>
  <si>
    <t>Работа Мв1-3</t>
  </si>
  <si>
    <t>Авария Мв1-3</t>
  </si>
  <si>
    <t>Работа Мв1-4</t>
  </si>
  <si>
    <t>Авария Мв1-4</t>
  </si>
  <si>
    <t>Работа Мв1-5</t>
  </si>
  <si>
    <t>Авария Мв1-5</t>
  </si>
  <si>
    <t>Пополнить реагенты СД1-2</t>
  </si>
  <si>
    <t>Пополнить реагенты СД1-3</t>
  </si>
  <si>
    <t>Пополнить реагенты СД1-4</t>
  </si>
  <si>
    <t>Пополнить реагенты СД1-5</t>
  </si>
  <si>
    <t>Кнопка Аварийный Стоп</t>
  </si>
  <si>
    <t>Открыта ЗЭ1-13</t>
  </si>
  <si>
    <t>Закрыта ЗЭ1-13</t>
  </si>
  <si>
    <t>АварияН2-1</t>
  </si>
  <si>
    <t>Работа ПЧ Н2-1</t>
  </si>
  <si>
    <t>Авария ПЧ Н2-1</t>
  </si>
  <si>
    <t>Включен байпас Н2-1</t>
  </si>
  <si>
    <t>АварияН2-3</t>
  </si>
  <si>
    <t>Работа ПЧ Н2-3</t>
  </si>
  <si>
    <t>Авария ПЧ Н2-3</t>
  </si>
  <si>
    <t>Включен байпас Н2-3</t>
  </si>
  <si>
    <t>Верхний Аварийный уровень БР1</t>
  </si>
  <si>
    <t>Нижний Аварийный уровень БР1</t>
  </si>
  <si>
    <t>Открыта ЗЭ1-14</t>
  </si>
  <si>
    <t>Закрыта ЗЭ1-14</t>
  </si>
  <si>
    <t>АварияН2-2</t>
  </si>
  <si>
    <t>Работа ПЧ Н2-2</t>
  </si>
  <si>
    <t>Авария ПЧ Н2-2</t>
  </si>
  <si>
    <t>Включен байпас Н2-2</t>
  </si>
  <si>
    <t>АварияН2-4</t>
  </si>
  <si>
    <t>Работа ПЧ Н2-4</t>
  </si>
  <si>
    <t>Авария ПЧ Н2-4</t>
  </si>
  <si>
    <t>Включен байпас Н2-4</t>
  </si>
  <si>
    <t>Верхний Аварийный уровень БР2</t>
  </si>
  <si>
    <t>Нижний Аварийный уровень БР2</t>
  </si>
  <si>
    <t>Авария КРЛ4-1</t>
  </si>
  <si>
    <t>Работа ПЧ КРЛ4-1</t>
  </si>
  <si>
    <t>Включен байпас КРЛ4-1</t>
  </si>
  <si>
    <t>Авария Н4-1</t>
  </si>
  <si>
    <t>Работа ПЧ Н4-1</t>
  </si>
  <si>
    <t>Включен байпас Н4-1</t>
  </si>
  <si>
    <t>Авария Н4-3</t>
  </si>
  <si>
    <t>Работа ПЧ Н4-3</t>
  </si>
  <si>
    <t>Включен байпас Н4-3</t>
  </si>
  <si>
    <t>Авария Н4-5</t>
  </si>
  <si>
    <t>Работа ПЧ Н4-5</t>
  </si>
  <si>
    <t>Включен байпас Н4-5</t>
  </si>
  <si>
    <t>Работа Мв4-1</t>
  </si>
  <si>
    <t>Авария Мв4-1</t>
  </si>
  <si>
    <t>Работа Мв4-2</t>
  </si>
  <si>
    <t>Авария Мв4-2</t>
  </si>
  <si>
    <t>Нижний аварийный  уровень ЕП1-1</t>
  </si>
  <si>
    <t>Верхний аварийный  уровень ЕП1-1</t>
  </si>
  <si>
    <t>Пополнить реагенты СД4-1</t>
  </si>
  <si>
    <t>Пополнить реагенты СД4-2</t>
  </si>
  <si>
    <t>Сухой ход СД4-1</t>
  </si>
  <si>
    <t>Сухой ход СД4-2</t>
  </si>
  <si>
    <t>Работа НД4-1</t>
  </si>
  <si>
    <t>Авария НД4-1</t>
  </si>
  <si>
    <t>Работа ПЧ НД4-1</t>
  </si>
  <si>
    <t>Авария ПЧ НД4-1</t>
  </si>
  <si>
    <t>Работа НД4-2</t>
  </si>
  <si>
    <t>Авария НД4-2</t>
  </si>
  <si>
    <t>Работа ПЧ  НД4-2</t>
  </si>
  <si>
    <t>Авария ПЧ НД4-2</t>
  </si>
  <si>
    <t>Аварийный верхний уровень ПР</t>
  </si>
  <si>
    <t>Сухой ход Н4-6</t>
  </si>
  <si>
    <t xml:space="preserve">Пополнить реагенты СД6-1  </t>
  </si>
  <si>
    <t>Верхний аварийный уровень в ЕТ6-1</t>
  </si>
  <si>
    <t>Нижний аварийный уровень в ЕТ6-1</t>
  </si>
  <si>
    <t>Высокое давление после Н6-1</t>
  </si>
  <si>
    <t>Наличие потока после Н6-1</t>
  </si>
  <si>
    <t>Авария Н5-2</t>
  </si>
  <si>
    <t>Работа Мв5-1</t>
  </si>
  <si>
    <t>Авария Мв5-1</t>
  </si>
  <si>
    <t>Работа Мв5-2</t>
  </si>
  <si>
    <t>Авария Мв5-2</t>
  </si>
  <si>
    <t>Нижний аварийный  уровень ЕТ5-1</t>
  </si>
  <si>
    <t>Верхний аварийный  уровень ЕТ5-1</t>
  </si>
  <si>
    <t>Высокое давление Н5-1, Н5-2</t>
  </si>
  <si>
    <t>Наличие потока после Н5-1,Н5-2</t>
  </si>
  <si>
    <t>Пополнить реагенты СД5-1</t>
  </si>
  <si>
    <t>Пополнить реагенты СД5-2</t>
  </si>
  <si>
    <t>Расход на выходе УОВ</t>
  </si>
  <si>
    <t>Работа Н8-1</t>
  </si>
  <si>
    <t>Авария Н8-1</t>
  </si>
  <si>
    <t>Работа Мв8-1</t>
  </si>
  <si>
    <t>Авария Мв8-1</t>
  </si>
  <si>
    <t>Работа ОД</t>
  </si>
  <si>
    <t>Авария ОД</t>
  </si>
  <si>
    <t>Включить Н8-1</t>
  </si>
  <si>
    <t>Включить НД8-1</t>
  </si>
  <si>
    <t>Нижний аварийный  уровень АСИ</t>
  </si>
  <si>
    <t>Верхний аварийный  уровень АСИ</t>
  </si>
  <si>
    <t>Авария НД8-1</t>
  </si>
  <si>
    <t>Работа ПЧ КРЛ3-1</t>
  </si>
  <si>
    <t>Авария ПЧ КРЛ3-1</t>
  </si>
  <si>
    <t>Работа ПЧ КРЛ3-3</t>
  </si>
  <si>
    <t>Авария ПЧ КРЛ3-3</t>
  </si>
  <si>
    <t>Открыта ЗЭ3-1</t>
  </si>
  <si>
    <t>Закрыта ЗЭ3-1</t>
  </si>
  <si>
    <t>Открыта ЗЭ3-2</t>
  </si>
  <si>
    <t>Закрыта ЗЭ3-2</t>
  </si>
  <si>
    <t>Высокое давление после КРЛ</t>
  </si>
  <si>
    <t>Открыть ЗЭШ1-1</t>
  </si>
  <si>
    <t>Закрыть ЗЭШ1-1</t>
  </si>
  <si>
    <t>Пуск/Стоп Мв1-1</t>
  </si>
  <si>
    <t>Включение  автоматического режима</t>
  </si>
  <si>
    <t>Сброс реле ПТС насоса ЗЭШ1-1</t>
  </si>
  <si>
    <t>Пуск/Стоп Ф1-1</t>
  </si>
  <si>
    <t>Пуск/Стоп Ф1-2</t>
  </si>
  <si>
    <t>Пуск/Стоп Ф1-3</t>
  </si>
  <si>
    <t>Пуск/Стоп Мш1-1</t>
  </si>
  <si>
    <t>Пуск/Стоп Н1-1</t>
  </si>
  <si>
    <t>Пуск/Стоп Н1-2</t>
  </si>
  <si>
    <t>Пуск/Стоп Н1-3</t>
  </si>
  <si>
    <t>Пуск/Стоп КРЛ1-1</t>
  </si>
  <si>
    <t>Пуск/Стоп Мв1-2</t>
  </si>
  <si>
    <t>Пуск/Стоп Мв1-3</t>
  </si>
  <si>
    <t>Пуск/Стоп Мв1-4</t>
  </si>
  <si>
    <t>Пуск/Стоп Мв1-5</t>
  </si>
  <si>
    <t>Открыть ЗЭ1-13</t>
  </si>
  <si>
    <t>Закрыть ЗЭ1-13</t>
  </si>
  <si>
    <t>Пуск/Стоп Мш2-1</t>
  </si>
  <si>
    <t>Пуск/Стоп Мш2-3</t>
  </si>
  <si>
    <t>Пуск/Стоп Н2-1</t>
  </si>
  <si>
    <t>Пуск/Стоп Н2-3</t>
  </si>
  <si>
    <t>Открыть ЗЭ1-14</t>
  </si>
  <si>
    <t>Закрыть ЗЭ1-14</t>
  </si>
  <si>
    <t>Пуск/Стоп Мш2-2</t>
  </si>
  <si>
    <t>Пуск/Стоп Мш2-4</t>
  </si>
  <si>
    <t>Пуск/Стоп Н2-2</t>
  </si>
  <si>
    <t>Пуск/Стоп Н2-4</t>
  </si>
  <si>
    <t>Расход на Ф1-4,..,Ф1-6</t>
  </si>
  <si>
    <t>Давление на выходе Н1-1, Н1-2</t>
  </si>
  <si>
    <t>Температура в РУ</t>
  </si>
  <si>
    <t>Температура после Н1-1, Н1-2</t>
  </si>
  <si>
    <t>Расход воздуха С1-2</t>
  </si>
  <si>
    <t>Открыть ЗЭ1-4</t>
  </si>
  <si>
    <t>Закрыть ЗЭ1-4</t>
  </si>
  <si>
    <t>Открыть ЗЭ1-5</t>
  </si>
  <si>
    <t>Закрыть ЗЭ1-5</t>
  </si>
  <si>
    <t>Открыть ЗЭ1-6</t>
  </si>
  <si>
    <t>Закрыть ЗЭ1-6</t>
  </si>
  <si>
    <t>Открыть ЗЭ1-7</t>
  </si>
  <si>
    <t>Закрыть ЗЭ1-7</t>
  </si>
  <si>
    <t>Открыть ЗЭ1-8</t>
  </si>
  <si>
    <t>Закрыть ЗЭ1-8</t>
  </si>
  <si>
    <t>Открыть ЗЭ1-9</t>
  </si>
  <si>
    <t>Закрыть ЗЭ1-9</t>
  </si>
  <si>
    <t>Открыть ЗЭ1-10</t>
  </si>
  <si>
    <t>Закрыть ЗЭ1-10</t>
  </si>
  <si>
    <t>Открыть ЗЭ1-11</t>
  </si>
  <si>
    <t>Закрыть ЗЭ1-11</t>
  </si>
  <si>
    <t>Открыть ЗЭ1-12</t>
  </si>
  <si>
    <t>Закрыть ЗЭ1-12</t>
  </si>
  <si>
    <t>Вращение щеток Ф1-4 вправо</t>
  </si>
  <si>
    <t>Вращение щеток Ф1-4 влево</t>
  </si>
  <si>
    <t>Вращение щеток Ф1-5 вправо</t>
  </si>
  <si>
    <t>Вращение щеток Ф1-5 влево</t>
  </si>
  <si>
    <t>Вращение щеток Ф1-6 вправо</t>
  </si>
  <si>
    <t>Вращение щеток Ф1-6 влево</t>
  </si>
  <si>
    <t>Давление на выходе Ф1-4,.., Ф1-6</t>
  </si>
  <si>
    <t xml:space="preserve">Давление на выходе промывной воды Ф1-4,..,Ф1-6 </t>
  </si>
  <si>
    <t>Уровень рН в БР1</t>
  </si>
  <si>
    <t>Уровень О2 в БР1</t>
  </si>
  <si>
    <t xml:space="preserve">Температура в БР1 </t>
  </si>
  <si>
    <t>Давление на АЭР 7,…,АЭР12</t>
  </si>
  <si>
    <t>Давление на АЭР 13,…,АЭР18</t>
  </si>
  <si>
    <t>Давление на АЭР 19,…,АЭР24</t>
  </si>
  <si>
    <t>Давление на АЭР 25,…,АЭР30</t>
  </si>
  <si>
    <t>Уровень рН в БР2</t>
  </si>
  <si>
    <t>Уровень О2 в БР2</t>
  </si>
  <si>
    <t xml:space="preserve">Температура в БР2 </t>
  </si>
  <si>
    <t>Давление на АЭР 31,…,АЭР36</t>
  </si>
  <si>
    <t>Давление на АЭР 37,…,АЭР42</t>
  </si>
  <si>
    <t>Давление на АЭР 43,…,АЭР48</t>
  </si>
  <si>
    <t>Давление на АЭР 49,…,АЭР54</t>
  </si>
  <si>
    <t>Пуск/Стоп КРЛ4-1</t>
  </si>
  <si>
    <t>Пуск/Стоп Н4-1</t>
  </si>
  <si>
    <t>Пуск/Стоп Н4-3</t>
  </si>
  <si>
    <t>Расход на входе АУФ1</t>
  </si>
  <si>
    <t>Расход на выходе Н4-3</t>
  </si>
  <si>
    <t>Пуск/Стоп КРЛ4-2</t>
  </si>
  <si>
    <t>Пуск/Стоп Н4-2</t>
  </si>
  <si>
    <t>Пуск/Стоп Н4-4</t>
  </si>
  <si>
    <t>Расход на входе АУФ2</t>
  </si>
  <si>
    <t>Расход на выходе Н4-4</t>
  </si>
  <si>
    <t>Пуск/Стоп Н4-5</t>
  </si>
  <si>
    <t>Пуск/Стоп Мв4-1</t>
  </si>
  <si>
    <t>Пуск/Стоп Мв4-2</t>
  </si>
  <si>
    <t>Пуск/Стоп НД4-1</t>
  </si>
  <si>
    <t>Пуск/Стоп НД4-2</t>
  </si>
  <si>
    <t>Сброс реле ПТС насоса Н4-5</t>
  </si>
  <si>
    <t>Температура на промывку АУФ1,2</t>
  </si>
  <si>
    <t>Расход на выходе Н4-5</t>
  </si>
  <si>
    <t>Давление после Ф4-3</t>
  </si>
  <si>
    <t>Уровень в емкости ЕП1-1</t>
  </si>
  <si>
    <t>Пуск/Стоп Н4-6</t>
  </si>
  <si>
    <t>Пуск/Стоп Н6-1</t>
  </si>
  <si>
    <t>Уровень в ЕТ6-1</t>
  </si>
  <si>
    <t>Управление НД6-1</t>
  </si>
  <si>
    <t>Пуск/Стоп Н5-1</t>
  </si>
  <si>
    <t>Пуск/Стоп Н5-2</t>
  </si>
  <si>
    <t>Пуск/Стоп Мв5-1</t>
  </si>
  <si>
    <t>Пуск/Стоп Мв5-2</t>
  </si>
  <si>
    <t>Уровень в ЕТ5-1</t>
  </si>
  <si>
    <t>Уровень рН перед Ф5-1,..,Ф5-8</t>
  </si>
  <si>
    <t>Температура перед Ф5-1,..,Ф5-8</t>
  </si>
  <si>
    <t>Пуск/Стоп Н8-1</t>
  </si>
  <si>
    <t>Пуск/Стоп Мв8-1</t>
  </si>
  <si>
    <t>Управление НД8-1</t>
  </si>
  <si>
    <t>Пуск/Стоп КРЛ3-1</t>
  </si>
  <si>
    <t>Пуск/Стоп КРЛ3-2</t>
  </si>
  <si>
    <t>Пуск/Стоп КРЛ3-3</t>
  </si>
  <si>
    <t>Расход сжатого воздуха на БР1</t>
  </si>
  <si>
    <t>Расход сжатого воздуха на БР2</t>
  </si>
  <si>
    <t>Индикация положения ЗЭ3-1</t>
  </si>
  <si>
    <t>Индикация положения ЗЭ3-2</t>
  </si>
  <si>
    <t>ША418</t>
  </si>
  <si>
    <t>192.168.0.19</t>
  </si>
  <si>
    <t>192.168.0.20</t>
  </si>
  <si>
    <t>192.168.0.21</t>
  </si>
  <si>
    <t>192.168.0.22</t>
  </si>
  <si>
    <t>ND1_1_CRS</t>
  </si>
  <si>
    <t>AU_IM1</t>
  </si>
  <si>
    <t>MV1_1_CRS</t>
  </si>
  <si>
    <t>F1_1_ON</t>
  </si>
  <si>
    <t>F1_1_CRS</t>
  </si>
  <si>
    <t>F1_2_ON</t>
  </si>
  <si>
    <t>F1_2_CRS</t>
  </si>
  <si>
    <t>F1_3_ON</t>
  </si>
  <si>
    <t>F1_3_CRS</t>
  </si>
  <si>
    <t>AO_IM1</t>
  </si>
  <si>
    <t>AO_IM2</t>
  </si>
  <si>
    <t>F1_1_HH</t>
  </si>
  <si>
    <t>F1_2_HH</t>
  </si>
  <si>
    <t>F1_3_HH</t>
  </si>
  <si>
    <t>M1_1_ON</t>
  </si>
  <si>
    <t>M1_1_CRS</t>
  </si>
  <si>
    <t>L_RU_LL</t>
  </si>
  <si>
    <t>L_RU_HH</t>
  </si>
  <si>
    <t>AU_IM2</t>
  </si>
  <si>
    <t>AU_IM3</t>
  </si>
  <si>
    <t>F_afN1_3</t>
  </si>
  <si>
    <t>AU_IM4</t>
  </si>
  <si>
    <t>F1_4_ON</t>
  </si>
  <si>
    <t>F1_4_CRS</t>
  </si>
  <si>
    <t>F1_5_ON</t>
  </si>
  <si>
    <t>F1_5_CRS</t>
  </si>
  <si>
    <t>F1_6_ON</t>
  </si>
  <si>
    <t>F1_6_CRS</t>
  </si>
  <si>
    <t>Z1_ON</t>
  </si>
  <si>
    <t>Z1_OF</t>
  </si>
  <si>
    <t>M1_3</t>
  </si>
  <si>
    <t>M1_4</t>
  </si>
  <si>
    <t>M1_5</t>
  </si>
  <si>
    <t>L_ER1_2_L</t>
  </si>
  <si>
    <t>Z1_13_ON</t>
  </si>
  <si>
    <t>Z1_13_OF</t>
  </si>
  <si>
    <t>M2_1_ON</t>
  </si>
  <si>
    <t>M2_1_CRS</t>
  </si>
  <si>
    <t>M2_3_ON</t>
  </si>
  <si>
    <t>M2_3_CRS</t>
  </si>
  <si>
    <t>N2_1_CRS</t>
  </si>
  <si>
    <t>N2_1_FC_ON</t>
  </si>
  <si>
    <t>N2_1_FC_CRS</t>
  </si>
  <si>
    <t>N2_1_BP</t>
  </si>
  <si>
    <t>N2_3_FC_ON</t>
  </si>
  <si>
    <t>N2_3_FC_CRS</t>
  </si>
  <si>
    <t>Z1_14_ON</t>
  </si>
  <si>
    <t>Z1_14_OF</t>
  </si>
  <si>
    <t>M2_2_ON</t>
  </si>
  <si>
    <t>M2_2_CRS</t>
  </si>
  <si>
    <t>M2_4_ON</t>
  </si>
  <si>
    <t>M2_4_CRS</t>
  </si>
  <si>
    <t>N2_2_CRS</t>
  </si>
  <si>
    <t>N2_2_FC_ON</t>
  </si>
  <si>
    <t>N2_2_FC_CRS</t>
  </si>
  <si>
    <t>N2_2_BP</t>
  </si>
  <si>
    <t>N2_3_BP</t>
  </si>
  <si>
    <t>N2_4_BP</t>
  </si>
  <si>
    <t>N2_4_FC_CRS</t>
  </si>
  <si>
    <t>N2_4_FC_ON</t>
  </si>
  <si>
    <t>N4_1_ON</t>
  </si>
  <si>
    <t>N4_1_CRS</t>
  </si>
  <si>
    <t>N4_1_FC_ON</t>
  </si>
  <si>
    <t>N4_1_FC_CRS</t>
  </si>
  <si>
    <t>N4_1_BP</t>
  </si>
  <si>
    <t>N4_3_ON</t>
  </si>
  <si>
    <t>N4_3_CRS</t>
  </si>
  <si>
    <t>N4_3_FC_ON</t>
  </si>
  <si>
    <t>N4_3_FC_CRS</t>
  </si>
  <si>
    <t>N4_3_BP</t>
  </si>
  <si>
    <t>AO_IM9</t>
  </si>
  <si>
    <t>Работа ПЧ КРЛ4-2</t>
  </si>
  <si>
    <t>Авария ПЧ КРЛ4-2</t>
  </si>
  <si>
    <t>Включен байпас КРЛ4-2</t>
  </si>
  <si>
    <t>Работа ПЧ Н4-2</t>
  </si>
  <si>
    <t>Авария ПЧ Н4-2</t>
  </si>
  <si>
    <t>Включен байпас Н4-2</t>
  </si>
  <si>
    <t>Работа ПЧ Н4-4</t>
  </si>
  <si>
    <t>Авария ПЧ Н4-4</t>
  </si>
  <si>
    <t>Включен байпас Н4-4</t>
  </si>
  <si>
    <t>N4_2_BP</t>
  </si>
  <si>
    <t>N4_2_ON</t>
  </si>
  <si>
    <t>N4_2_CRS</t>
  </si>
  <si>
    <t>N4_2_FC_ON</t>
  </si>
  <si>
    <t>N4_2_FC_CRS</t>
  </si>
  <si>
    <t>N4_4_ON</t>
  </si>
  <si>
    <t>N4_4_CRS</t>
  </si>
  <si>
    <t>N4_4_FC_ON</t>
  </si>
  <si>
    <t>N4_4_FC_CRS</t>
  </si>
  <si>
    <t>N4_4_BP</t>
  </si>
  <si>
    <t>N4_5_ON</t>
  </si>
  <si>
    <t>N4_5_CRS</t>
  </si>
  <si>
    <t>N4_5_FC_ON</t>
  </si>
  <si>
    <t>N4_5_FC_CRS</t>
  </si>
  <si>
    <t>N4_5_BP</t>
  </si>
  <si>
    <t>L_EP1_1_LL</t>
  </si>
  <si>
    <t>L_EP1_1_HH</t>
  </si>
  <si>
    <t>ND4_1_ON</t>
  </si>
  <si>
    <t>ND4_1_CRS</t>
  </si>
  <si>
    <t>ND4_1_FC_ON</t>
  </si>
  <si>
    <t>ND4_1_FC_CRS</t>
  </si>
  <si>
    <t>AU_IM10</t>
  </si>
  <si>
    <t>AU_IM11</t>
  </si>
  <si>
    <t>AU_IM5</t>
  </si>
  <si>
    <t>AU_IM6</t>
  </si>
  <si>
    <t>AU_IM7</t>
  </si>
  <si>
    <t>AU_IM8</t>
  </si>
  <si>
    <t>AU_IM9</t>
  </si>
  <si>
    <t>N4_6_ON</t>
  </si>
  <si>
    <t>N4_6_CRS</t>
  </si>
  <si>
    <t>L_PR_LL</t>
  </si>
  <si>
    <t>AU_IM12</t>
  </si>
  <si>
    <t>N6_1_ON</t>
  </si>
  <si>
    <t>N6_1_CRS</t>
  </si>
  <si>
    <t>ND6_1_CRS</t>
  </si>
  <si>
    <t>L_ET6_1_HH</t>
  </si>
  <si>
    <t>L_ET6_1_LL</t>
  </si>
  <si>
    <t>P_afN6_1_H</t>
  </si>
  <si>
    <t>F_afN6_1</t>
  </si>
  <si>
    <t>AU_IM13</t>
  </si>
  <si>
    <t>N5_2_ON</t>
  </si>
  <si>
    <t>N5_2_CRS</t>
  </si>
  <si>
    <t>L_ET5_1_LL</t>
  </si>
  <si>
    <t>L_ET5_1_HH</t>
  </si>
  <si>
    <t>f_afN5</t>
  </si>
  <si>
    <t>UOV5_1_CRS</t>
  </si>
  <si>
    <t>UOV5_2_CRS</t>
  </si>
  <si>
    <t>AU_IM14</t>
  </si>
  <si>
    <t>AO_IM14</t>
  </si>
  <si>
    <t>N8_1_ON</t>
  </si>
  <si>
    <t>N8_1_CRS</t>
  </si>
  <si>
    <t>MV8_1_ON</t>
  </si>
  <si>
    <t>MV8_1_CRS</t>
  </si>
  <si>
    <t>OD_ON</t>
  </si>
  <si>
    <t>OD_CRS</t>
  </si>
  <si>
    <t>OD_N8_1_ON</t>
  </si>
  <si>
    <t>OD_ND8_1_ON</t>
  </si>
  <si>
    <t>L_ASI_LL</t>
  </si>
  <si>
    <t>L_ASI_HH</t>
  </si>
  <si>
    <t>ND8_1_CRS</t>
  </si>
  <si>
    <t>L_ER8_1_L</t>
  </si>
  <si>
    <t>AU_IM15</t>
  </si>
  <si>
    <t>AO_IM15</t>
  </si>
  <si>
    <t>Z3_1_ON</t>
  </si>
  <si>
    <t>Z3_1_OF</t>
  </si>
  <si>
    <t>Z3_2_ON</t>
  </si>
  <si>
    <t>Z3_2_OF</t>
  </si>
  <si>
    <t>Res_Z1</t>
  </si>
  <si>
    <t>Res_N1_1</t>
  </si>
  <si>
    <t>Res_N1_2</t>
  </si>
  <si>
    <t>Z1_4_ON</t>
  </si>
  <si>
    <t>Z1_4_OF</t>
  </si>
  <si>
    <t>Z1_5_ON</t>
  </si>
  <si>
    <t>Z1_5_OF</t>
  </si>
  <si>
    <t>Z1_6_ON</t>
  </si>
  <si>
    <t>Z1_6_OF</t>
  </si>
  <si>
    <t>Z1_7_ON</t>
  </si>
  <si>
    <t>Z1_7_OF</t>
  </si>
  <si>
    <t>Z1_8_ON</t>
  </si>
  <si>
    <t>Z1_8_OF</t>
  </si>
  <si>
    <t>Z1_9_ON</t>
  </si>
  <si>
    <t>Z1_9_OF</t>
  </si>
  <si>
    <t>Z1_10_ON</t>
  </si>
  <si>
    <t>Z1_10_OF</t>
  </si>
  <si>
    <t>Z1_11_ON</t>
  </si>
  <si>
    <t>Z1_11_OF</t>
  </si>
  <si>
    <t>Z1_12_ON</t>
  </si>
  <si>
    <t>Z1_12_OF</t>
  </si>
  <si>
    <t>MV4_1_ON</t>
  </si>
  <si>
    <t>MV4_2_ON</t>
  </si>
  <si>
    <t>ND4_2_ON</t>
  </si>
  <si>
    <t>AU_IM16</t>
  </si>
  <si>
    <t>Res_N4_5</t>
  </si>
  <si>
    <t>Q_F1_4_6</t>
  </si>
  <si>
    <t>P_afN1_12</t>
  </si>
  <si>
    <t>T_RU</t>
  </si>
  <si>
    <t>T_afN1_12</t>
  </si>
  <si>
    <t>Qa</t>
  </si>
  <si>
    <t>P_afF1_4_6</t>
  </si>
  <si>
    <t>P_F1_wash</t>
  </si>
  <si>
    <t>P_aer7_12</t>
  </si>
  <si>
    <t>P_aer13_18</t>
  </si>
  <si>
    <t>P_aer19_24</t>
  </si>
  <si>
    <t>P_aer25_30</t>
  </si>
  <si>
    <t>P_aer31_36</t>
  </si>
  <si>
    <t>P_aer37_42</t>
  </si>
  <si>
    <t>P_aer43_48</t>
  </si>
  <si>
    <t>P_aer49_54</t>
  </si>
  <si>
    <t>Q_afN4_3</t>
  </si>
  <si>
    <t>Q_afN4_4</t>
  </si>
  <si>
    <t>pos_Z3_1</t>
  </si>
  <si>
    <t>pos_Z3_2</t>
  </si>
  <si>
    <t>Qair_BR1</t>
  </si>
  <si>
    <t>Qair_BR2</t>
  </si>
  <si>
    <t>L_ET5_1</t>
  </si>
  <si>
    <t>T_bfF5</t>
  </si>
  <si>
    <t>L_ET6_1</t>
  </si>
  <si>
    <t>Q_afN4_5</t>
  </si>
  <si>
    <t>L_EP1_1</t>
  </si>
  <si>
    <t>рН в линии промывки</t>
  </si>
  <si>
    <t>ph_afN4_5</t>
  </si>
  <si>
    <t>T_afN4_5</t>
  </si>
  <si>
    <t>ND6_1</t>
  </si>
  <si>
    <t>ND8_1</t>
  </si>
  <si>
    <t>Управление ПЧ Н4-1</t>
  </si>
  <si>
    <t>Управление ПЧ Н4-3</t>
  </si>
  <si>
    <t>Управление ПЧ Н4-2</t>
  </si>
  <si>
    <t>Управление ПЧ Н4-4</t>
  </si>
  <si>
    <t>Управление ПЧ Н4-5</t>
  </si>
  <si>
    <t>Управление ПЧ НД4-1</t>
  </si>
  <si>
    <t>Управление ПЧ НД4-2</t>
  </si>
  <si>
    <t>KRL4_1</t>
  </si>
  <si>
    <t>KRL4_2</t>
  </si>
  <si>
    <t>ND4_1</t>
  </si>
  <si>
    <t>ND4_2</t>
  </si>
  <si>
    <t>ND1_2_CRS</t>
  </si>
  <si>
    <t>ND1_3_CRS</t>
  </si>
  <si>
    <t>ND1_4_CRS</t>
  </si>
  <si>
    <t>ND4_2_CRS</t>
  </si>
  <si>
    <t>ND4_2_FC_ON</t>
  </si>
  <si>
    <t>ND4_2_FC_CRS</t>
  </si>
  <si>
    <t>UOV5_3_CRS</t>
  </si>
  <si>
    <t>AO_IM16</t>
  </si>
  <si>
    <t>RS485</t>
  </si>
  <si>
    <t>о</t>
  </si>
  <si>
    <t>з</t>
  </si>
  <si>
    <t>готов</t>
  </si>
  <si>
    <t>работа</t>
  </si>
  <si>
    <t>авария</t>
  </si>
  <si>
    <t>авПЧ</t>
  </si>
  <si>
    <t>давл</t>
  </si>
  <si>
    <t>поток</t>
  </si>
  <si>
    <t>АвСтоп</t>
  </si>
  <si>
    <t>Промывка</t>
  </si>
  <si>
    <t>по БП</t>
  </si>
  <si>
    <t>ТЗ</t>
  </si>
  <si>
    <t>Пуск</t>
  </si>
  <si>
    <t>промывка</t>
  </si>
  <si>
    <t>РМУ</t>
  </si>
  <si>
    <t>Сброс ПТС</t>
  </si>
  <si>
    <t>влево</t>
  </si>
  <si>
    <t>вправо</t>
  </si>
  <si>
    <t>Sys</t>
  </si>
  <si>
    <t>Алгоритм работы</t>
  </si>
  <si>
    <t>взято</t>
  </si>
  <si>
    <t>проверка</t>
  </si>
  <si>
    <t>TW</t>
  </si>
  <si>
    <t>TIMERS</t>
  </si>
  <si>
    <t>TIN TMQ</t>
  </si>
  <si>
    <t>pt</t>
  </si>
  <si>
    <t>pt _fp</t>
  </si>
  <si>
    <t>pt_fp</t>
  </si>
  <si>
    <t>di fp</t>
  </si>
  <si>
    <t>fp</t>
  </si>
  <si>
    <t>on</t>
  </si>
  <si>
    <t>of/FP</t>
  </si>
  <si>
    <t>Отладка</t>
  </si>
  <si>
    <t>ДУ</t>
  </si>
  <si>
    <t>АЛГ</t>
  </si>
  <si>
    <t>;//</t>
  </si>
  <si>
    <t>btn.Start and prm.start OR MDE.Work AND (ANI.L_RU.val &lt; ANI.L_RU.hv-5.0)</t>
  </si>
  <si>
    <t>ANI.L_RU.h OR ANI.L_RU.hh OR DGI.L_RU_hh OR BTN.Stop OR ALG.AO OR MDE.Stop</t>
  </si>
  <si>
    <t>ez150_1</t>
  </si>
  <si>
    <t>act.f1_1.state=0</t>
  </si>
  <si>
    <t>ez80_1</t>
  </si>
  <si>
    <t>act.f1_2.state=0</t>
  </si>
  <si>
    <t>ЗЭ1-4</t>
  </si>
  <si>
    <t>act.f1_3.state=0</t>
  </si>
  <si>
    <t>ЗЭ1-5</t>
  </si>
  <si>
    <t>ЗЭ1-6</t>
  </si>
  <si>
    <t>ЗЭ1-7</t>
  </si>
  <si>
    <t>ЗЭ1-8</t>
  </si>
  <si>
    <t>act.f1_4.state=0 and act.f1_5.state=0</t>
  </si>
  <si>
    <t>ЗЭ1-9</t>
  </si>
  <si>
    <t>act.f1_6.state=0 and act.f1_7.state=0</t>
  </si>
  <si>
    <t>ЗЭ1-10</t>
  </si>
  <si>
    <t>ЗЭ1-11</t>
  </si>
  <si>
    <t>ЗЭ1-12</t>
  </si>
  <si>
    <t>ez40_1</t>
  </si>
  <si>
    <t>ЗЭ1-13</t>
  </si>
  <si>
    <t>ЗЭ1-14</t>
  </si>
  <si>
    <t>ЗЭ3-1</t>
  </si>
  <si>
    <t>ez200_1</t>
  </si>
  <si>
    <t>ЗЭ3-2</t>
  </si>
  <si>
    <t>ЗЭ4-1</t>
  </si>
  <si>
    <t>ez200_2</t>
  </si>
  <si>
    <t>ЗЭ4-2</t>
  </si>
  <si>
    <t>ЗЭ4-3</t>
  </si>
  <si>
    <t>ez250_1</t>
  </si>
  <si>
    <t>ЗЭ4-4</t>
  </si>
  <si>
    <t>ЗЭ4-5</t>
  </si>
  <si>
    <t>ez65_1</t>
  </si>
  <si>
    <t>ЗЭ4-6</t>
  </si>
  <si>
    <t>11-03</t>
  </si>
  <si>
    <t>ez80_3</t>
  </si>
  <si>
    <t>11-05</t>
  </si>
  <si>
    <t>ez50_1</t>
  </si>
  <si>
    <t>11-06</t>
  </si>
  <si>
    <t>11-07</t>
  </si>
  <si>
    <t>ez80_2</t>
  </si>
  <si>
    <t>12-05</t>
  </si>
  <si>
    <t>12-06</t>
  </si>
  <si>
    <t>12-07</t>
  </si>
  <si>
    <t>itg.wr_N1_1_2</t>
  </si>
  <si>
    <t>MDE.Work  AND Alg.L_L</t>
  </si>
  <si>
    <t>dgi.L_RU_LL OR ani.L_RU.ll OR NOT (alg.F1_1_ez_filtr OR alg.F1_2_ez_filtr OR alg.F1_3_ez_filtr)
    OR NOT (alg.F1_45_ez_filtr OR alg.F1_67_ez_filtr)  OR NOT (dgi.z1_22_on OR dgi.z1_23_on) OR (ani.L_BR1.hh OR ani.L_BR2.hh) OR 
    (alg.L_h1 AND alg.L_h2)</t>
  </si>
  <si>
    <t>n12</t>
  </si>
  <si>
    <t>fp_n1</t>
  </si>
  <si>
    <t>ani.Q_afN1.val&gt;=ani.Q_afN1.llv</t>
  </si>
  <si>
    <t>n1_2</t>
  </si>
  <si>
    <t>itg.null</t>
  </si>
  <si>
    <t>TIN.N1_3_on</t>
  </si>
  <si>
    <t>dgi.L_RU_LL OR ani.L_RU.ll OR dgi.L_ASI_HH OR (ani.L_BR1.hh AND ani.L_BR2.hh) OR  TMQ.N1_3_on</t>
  </si>
  <si>
    <t>n13</t>
  </si>
  <si>
    <t>n212</t>
  </si>
  <si>
    <t>fp_n212</t>
  </si>
  <si>
    <t>n234</t>
  </si>
  <si>
    <t>fp_n234</t>
  </si>
  <si>
    <t>k3</t>
  </si>
  <si>
    <t>fp_k3</t>
  </si>
  <si>
    <t>itg.wr_K3_3_4</t>
  </si>
  <si>
    <t>ani.P_afK3.val&gt;=ani.P_afK3.llv</t>
  </si>
  <si>
    <t>k4</t>
  </si>
  <si>
    <t>fp_k4</t>
  </si>
  <si>
    <t>n412</t>
  </si>
  <si>
    <t>fp_n412</t>
  </si>
  <si>
    <t>n434</t>
  </si>
  <si>
    <t>fp_n434</t>
  </si>
  <si>
    <t>n45</t>
  </si>
  <si>
    <t>fp_n45</t>
  </si>
  <si>
    <t>DGI.L_PR_H</t>
  </si>
  <si>
    <t>DGI.L_PR_LL</t>
  </si>
  <si>
    <t>n46</t>
  </si>
  <si>
    <t>itg.wr_N5_1_2</t>
  </si>
  <si>
    <t>dgi.L_ET_HH</t>
  </si>
  <si>
    <t>dgi.L_ET_LL</t>
  </si>
  <si>
    <t>n5</t>
  </si>
  <si>
    <t>n5_1</t>
  </si>
  <si>
    <t>DGI.doON_N6_1</t>
  </si>
  <si>
    <t>dgi.L_ASI_LL</t>
  </si>
  <si>
    <t>n6</t>
  </si>
  <si>
    <t>mde.work</t>
  </si>
  <si>
    <t>dgi.L_ER1_1_LL</t>
  </si>
  <si>
    <t>mp</t>
  </si>
  <si>
    <t>dgi.L_ER1_2_LL</t>
  </si>
  <si>
    <t>dgi.L_ER1_3_LL</t>
  </si>
  <si>
    <t>dgi.L_ER4_1_LL</t>
  </si>
  <si>
    <t>dgi.L_ER4_2_LL</t>
  </si>
  <si>
    <t>dgi.L_ER5_2_LL</t>
  </si>
  <si>
    <t>dgi.L_ER6_1_LL</t>
  </si>
  <si>
    <t>dgi.L_ER6_2_LL</t>
  </si>
  <si>
    <t>dgi.L_RU_LL</t>
  </si>
  <si>
    <t>msh</t>
  </si>
  <si>
    <t>Ф1-1</t>
  </si>
  <si>
    <t>F1_1</t>
  </si>
  <si>
    <t>Ф1-2</t>
  </si>
  <si>
    <t>F1_2</t>
  </si>
  <si>
    <t>Ф1-3</t>
  </si>
  <si>
    <t>F1_3</t>
  </si>
  <si>
    <t>Ф1-4</t>
  </si>
  <si>
    <t>F1_4</t>
  </si>
  <si>
    <t>Ф1-5</t>
  </si>
  <si>
    <t>F1_5</t>
  </si>
  <si>
    <t>Ф1-6</t>
  </si>
  <si>
    <t>F1_6</t>
  </si>
  <si>
    <t>НД4-1</t>
  </si>
  <si>
    <t>НД4-2</t>
  </si>
  <si>
    <t>НД5-1</t>
  </si>
  <si>
    <t>НД5-2</t>
  </si>
  <si>
    <t>НД6-1</t>
  </si>
  <si>
    <t>Z1</t>
  </si>
  <si>
    <t>ЗЭШ1-1</t>
  </si>
  <si>
    <t>12-03</t>
  </si>
  <si>
    <t>Н8-1</t>
  </si>
  <si>
    <t>N8_1</t>
  </si>
  <si>
    <t>МШ1-1</t>
  </si>
  <si>
    <t>МШ2-1</t>
  </si>
  <si>
    <t>МШ2-2</t>
  </si>
  <si>
    <t>МШ2-3</t>
  </si>
  <si>
    <t>МШ2-4</t>
  </si>
  <si>
    <t>МВ4-1</t>
  </si>
  <si>
    <t>MV4_1</t>
  </si>
  <si>
    <t>МВ4-2</t>
  </si>
  <si>
    <t>MV4_2</t>
  </si>
  <si>
    <t>МВ8-1</t>
  </si>
  <si>
    <t>MV8_1</t>
  </si>
  <si>
    <t>НД8-1</t>
  </si>
  <si>
    <t>Pttime</t>
  </si>
  <si>
    <t>: TIME; //</t>
  </si>
  <si>
    <t>dgi.F_afN1_3</t>
  </si>
  <si>
    <t>dgi.F_afN2_1</t>
  </si>
  <si>
    <t>dgi.F_afN2_2</t>
  </si>
  <si>
    <t>dgi.F_afN2_3</t>
  </si>
  <si>
    <t>dgi.F_afN2_4</t>
  </si>
  <si>
    <t>dgi.F_afN5</t>
  </si>
  <si>
    <t>KRL1_1</t>
  </si>
  <si>
    <t>M4_1</t>
  </si>
  <si>
    <t>M4_2</t>
  </si>
  <si>
    <t>KRL3_1</t>
  </si>
  <si>
    <t>KRL3_2</t>
  </si>
  <si>
    <t>KRL3_3</t>
  </si>
  <si>
    <t>not dgi.AU_IM1</t>
  </si>
  <si>
    <t>not dgi.AU_IM2</t>
  </si>
  <si>
    <t>not dgi.AU_IM3</t>
  </si>
  <si>
    <t>not dgi.AU_IM4</t>
  </si>
  <si>
    <t>КРЛ1-1</t>
  </si>
  <si>
    <t>not dgi.AU_IM5</t>
  </si>
  <si>
    <t>not dgi.AU_IM6</t>
  </si>
  <si>
    <t>not dgi.AU_IM7</t>
  </si>
  <si>
    <t>not dgi.AU_IM8</t>
  </si>
  <si>
    <t>not dgi.AU_IM9</t>
  </si>
  <si>
    <t>not dgi.AU_IM10</t>
  </si>
  <si>
    <t>not dgi.AU_IM11</t>
  </si>
  <si>
    <t>not dgi.AU_IM12</t>
  </si>
  <si>
    <t>not dgi.AU_IM13</t>
  </si>
  <si>
    <t>not dgi.AU_IM14</t>
  </si>
  <si>
    <t>not dgi.AU_IM15</t>
  </si>
  <si>
    <t>not dgi.AU_IM16</t>
  </si>
  <si>
    <t>itg.N1_1</t>
  </si>
  <si>
    <t>itg.N1_2</t>
  </si>
  <si>
    <t>itg.N5_1</t>
  </si>
  <si>
    <t>itg.N5_2</t>
  </si>
  <si>
    <t>N1_12</t>
  </si>
  <si>
    <t>N5_12</t>
  </si>
  <si>
    <t>: wr;</t>
  </si>
  <si>
    <t>Q_afUOV_imp</t>
  </si>
  <si>
    <t>ЗЭ4-1 открыта</t>
  </si>
  <si>
    <t>ЗЭ4-1 закрыта</t>
  </si>
  <si>
    <t>ЗЭ4-3 открыта</t>
  </si>
  <si>
    <t>ЗЭ4-3 закрыта</t>
  </si>
  <si>
    <t>ЗЭ4-5 открыта</t>
  </si>
  <si>
    <t>ЗЭ4-5 закрыта</t>
  </si>
  <si>
    <t>11-03 открыта</t>
  </si>
  <si>
    <t>11-03 закрыта</t>
  </si>
  <si>
    <t>11-05 открыта</t>
  </si>
  <si>
    <t>11-05 закрыта</t>
  </si>
  <si>
    <t>11-06 открыта</t>
  </si>
  <si>
    <t>11-06 закрыта</t>
  </si>
  <si>
    <t>11-07 открыта</t>
  </si>
  <si>
    <t>11-07 закрыта</t>
  </si>
  <si>
    <t>Z4_1_ON</t>
  </si>
  <si>
    <t>Z4_1_OF</t>
  </si>
  <si>
    <t>Z4_3_ON</t>
  </si>
  <si>
    <t>Z4_3_OF</t>
  </si>
  <si>
    <t>Z4_5_ON</t>
  </si>
  <si>
    <t>Z4_5_OF</t>
  </si>
  <si>
    <t>Z11_03_ON</t>
  </si>
  <si>
    <t>Z11_03_OF</t>
  </si>
  <si>
    <t>Z11_05_ON</t>
  </si>
  <si>
    <t>Z11_05_OF</t>
  </si>
  <si>
    <t>Z11_06_ON</t>
  </si>
  <si>
    <t>Z11_06_OF</t>
  </si>
  <si>
    <t>Z11_07_ON</t>
  </si>
  <si>
    <t>Z11_07_OF</t>
  </si>
  <si>
    <t>ЗЭ4-2 открыта</t>
  </si>
  <si>
    <t>ЗЭ4-2 закрыта</t>
  </si>
  <si>
    <t>ЗЭ4-4 открыта</t>
  </si>
  <si>
    <t>ЗЭ4-4 закрыта</t>
  </si>
  <si>
    <t>ЗЭ4-6 открыта</t>
  </si>
  <si>
    <t>ЗЭ4-6 закрыта</t>
  </si>
  <si>
    <t>12-03 открыта</t>
  </si>
  <si>
    <t>12-03 закрыта</t>
  </si>
  <si>
    <t>12-05 открыта</t>
  </si>
  <si>
    <t>12-05 закрыта</t>
  </si>
  <si>
    <t>12-06 закрыта</t>
  </si>
  <si>
    <t>12-06 открыта</t>
  </si>
  <si>
    <t>12-07 закрыта</t>
  </si>
  <si>
    <t>12-07 открыта</t>
  </si>
  <si>
    <t>Z4_2_ON</t>
  </si>
  <si>
    <t>Z4_2_OF</t>
  </si>
  <si>
    <t>Z4_4_ON</t>
  </si>
  <si>
    <t>Z4_4_OF</t>
  </si>
  <si>
    <t>Z4_6_ON</t>
  </si>
  <si>
    <t>Z4_6_OF</t>
  </si>
  <si>
    <t>Z12_03_ON</t>
  </si>
  <si>
    <t>Z12_03_OF</t>
  </si>
  <si>
    <t>Z12_05_ON</t>
  </si>
  <si>
    <t>Z12_05_OF</t>
  </si>
  <si>
    <t>Z12_06_OF</t>
  </si>
  <si>
    <t>Z12_06_ON</t>
  </si>
  <si>
    <t>Z12_07_OF</t>
  </si>
  <si>
    <t>Z12_07_ON</t>
  </si>
  <si>
    <t>11-03 открыть</t>
  </si>
  <si>
    <t>11-05 открыть</t>
  </si>
  <si>
    <t>11-06 открыть</t>
  </si>
  <si>
    <t>11-07 открыть</t>
  </si>
  <si>
    <t>12-03 открыть</t>
  </si>
  <si>
    <t>12-05 открыть</t>
  </si>
  <si>
    <t>12-06 открыть</t>
  </si>
  <si>
    <t>12-07 открыть</t>
  </si>
  <si>
    <t>Расход воздуха после КРЛ4-1</t>
  </si>
  <si>
    <t>Давление на входе АУФ1</t>
  </si>
  <si>
    <t>Давление на выходе АУФ1</t>
  </si>
  <si>
    <t>Q_bfAUF1</t>
  </si>
  <si>
    <t>Q_bfAUF2</t>
  </si>
  <si>
    <t>P_bfAUF1</t>
  </si>
  <si>
    <t>P_afAUF1</t>
  </si>
  <si>
    <t>Расход воздуха после КРЛ4-2</t>
  </si>
  <si>
    <t>Давление на входе АУФ2</t>
  </si>
  <si>
    <t>Давление на выходе АУФ2</t>
  </si>
  <si>
    <t>P_bfAUF2</t>
  </si>
  <si>
    <t>P_afAUF2</t>
  </si>
  <si>
    <t>P</t>
  </si>
  <si>
    <t>Fdz</t>
  </si>
  <si>
    <t>DZ</t>
  </si>
  <si>
    <t>(dgi.n1_1_on or dgi.n1_2_on)</t>
  </si>
  <si>
    <t>dgi.k1_1_ON</t>
  </si>
  <si>
    <t>(dgi.k3_1_ON or dgi.k3_2_ON or dgi.k3_3_ON)</t>
  </si>
  <si>
    <t>dgi.n4_1_on</t>
  </si>
  <si>
    <t>dgi.n4_3_on</t>
  </si>
  <si>
    <t>NOT dgi.n4_1_on</t>
  </si>
  <si>
    <t>NOT dgi.n4_2_on</t>
  </si>
  <si>
    <t>dgi.k4_1_ON</t>
  </si>
  <si>
    <t>dgi.n4_2_on</t>
  </si>
  <si>
    <t>dgi.n4_4_on</t>
  </si>
  <si>
    <t>dgi.k4_2_ON</t>
  </si>
  <si>
    <t>dgi.n4_5_ON</t>
  </si>
  <si>
    <t>NOT dgi.N8_1_ON</t>
  </si>
  <si>
    <t>0.5</t>
  </si>
  <si>
    <t>-50.0</t>
  </si>
  <si>
    <t>oC</t>
  </si>
  <si>
    <t>0.181</t>
  </si>
  <si>
    <t>181.0</t>
  </si>
  <si>
    <t>м3/ч</t>
  </si>
  <si>
    <t>нм3/ч</t>
  </si>
  <si>
    <t>15.0</t>
  </si>
  <si>
    <t>4400.0</t>
  </si>
  <si>
    <t>200.0</t>
  </si>
  <si>
    <t>3000.0</t>
  </si>
  <si>
    <t>3500.0</t>
  </si>
  <si>
    <t>5.0</t>
  </si>
  <si>
    <t>40.0</t>
  </si>
  <si>
    <t>50.0</t>
  </si>
  <si>
    <t>14.0</t>
  </si>
  <si>
    <t>4.0</t>
  </si>
  <si>
    <t>8.0</t>
  </si>
  <si>
    <t>10.0</t>
  </si>
  <si>
    <t>18.0</t>
  </si>
  <si>
    <t>32.0</t>
  </si>
  <si>
    <t>35.0</t>
  </si>
  <si>
    <t>мг/л</t>
  </si>
  <si>
    <t>pH</t>
  </si>
  <si>
    <t>0.284</t>
  </si>
  <si>
    <t>284.0</t>
  </si>
  <si>
    <t>0.636</t>
  </si>
  <si>
    <t>636.0</t>
  </si>
  <si>
    <t>400.0</t>
  </si>
  <si>
    <t>90.0</t>
  </si>
  <si>
    <t>80.0</t>
  </si>
  <si>
    <t>95.0</t>
  </si>
  <si>
    <t>87.0</t>
  </si>
  <si>
    <t>82.0</t>
  </si>
  <si>
    <t>60.0</t>
  </si>
  <si>
    <t>103.0</t>
  </si>
  <si>
    <t>17.0</t>
  </si>
  <si>
    <t>70.0</t>
  </si>
  <si>
    <t>55.0</t>
  </si>
  <si>
    <t>550.0</t>
  </si>
  <si>
    <t>500.0</t>
  </si>
  <si>
    <t>300.0</t>
  </si>
  <si>
    <t>250.0</t>
  </si>
  <si>
    <t>27.0</t>
  </si>
  <si>
    <t>150.0</t>
  </si>
  <si>
    <t>170.0</t>
  </si>
  <si>
    <t>210.0</t>
  </si>
  <si>
    <t>220.0</t>
  </si>
  <si>
    <t>130.0</t>
  </si>
  <si>
    <t>120.0</t>
  </si>
  <si>
    <t>140.0</t>
  </si>
  <si>
    <t>190.0</t>
  </si>
  <si>
    <t>1.0</t>
  </si>
  <si>
    <t>0.25</t>
  </si>
  <si>
    <t>7.3</t>
  </si>
  <si>
    <t>7.9</t>
  </si>
  <si>
    <t>8.1</t>
  </si>
  <si>
    <t>8.2</t>
  </si>
  <si>
    <t>8.5</t>
  </si>
  <si>
    <t>25.0</t>
  </si>
  <si>
    <t>0.029</t>
  </si>
  <si>
    <t>99.5</t>
  </si>
  <si>
    <t>K1_1_ON</t>
  </si>
  <si>
    <t>K1_1_CRS</t>
  </si>
  <si>
    <t>P_afK1_1_H</t>
  </si>
  <si>
    <t>K4_1_ON</t>
  </si>
  <si>
    <t>K4_1_CRS</t>
  </si>
  <si>
    <t>K4_1_FC_ON</t>
  </si>
  <si>
    <t>K4_1_FC_CRS</t>
  </si>
  <si>
    <t>K4_1_BP</t>
  </si>
  <si>
    <t>K4_2_ON</t>
  </si>
  <si>
    <t>K4_2_CRS</t>
  </si>
  <si>
    <t>K4_2_FC_ON</t>
  </si>
  <si>
    <t>K4_2_FC_CRS</t>
  </si>
  <si>
    <t>K4_2_BP</t>
  </si>
  <si>
    <t>K3_1_ON</t>
  </si>
  <si>
    <t>K3_1_CRS</t>
  </si>
  <si>
    <t>K3_1_FC_ON</t>
  </si>
  <si>
    <t>K3_1_FC_CRS</t>
  </si>
  <si>
    <t>K3_2_ON</t>
  </si>
  <si>
    <t>K3_2_CRS</t>
  </si>
  <si>
    <t>K3_3_ON</t>
  </si>
  <si>
    <t>K3_3_CRS</t>
  </si>
  <si>
    <t>K3_3_FC_ON</t>
  </si>
  <si>
    <t>K3_3_FC_CRS</t>
  </si>
  <si>
    <t>P_afK3_H</t>
  </si>
  <si>
    <t>Отключение</t>
  </si>
  <si>
    <t>ПИД</t>
  </si>
  <si>
    <t>req_filtr</t>
  </si>
  <si>
    <t>Start_wash</t>
  </si>
  <si>
    <t xml:space="preserve">Prm_wash </t>
  </si>
  <si>
    <t>(dgi.N1_1_ON or dgi.N1_2_ON)</t>
  </si>
  <si>
    <t>zFin</t>
  </si>
  <si>
    <t>zFout</t>
  </si>
  <si>
    <t>zWin</t>
  </si>
  <si>
    <t>zWout</t>
  </si>
  <si>
    <t>alg.F1_456_w_Time and tmq.f1_4_f or alg.F1_456_w_P and ani.P_afN1_12.H or alg.F1_456_w_F and  ACT.N1_1.nFP OR ACT.N1_2.nFP</t>
  </si>
  <si>
    <t>not (dgi.L_PR_HH or dgi.L_PR_H) and not (act.f1_4.step&gt;=10 and act.f1_4.step&gt;=19 or  act.f1_4.step&gt;=510 and act.f1_4.step&gt;=519 or  act.f1_4.step&gt;=610 and act.f1_4.step&gt;=619) and not (act.f1_5.step&gt;=10 and act.f1_5.step&gt;=19 or  act.f1_5.step&gt;=510 and act.f1_5.step&gt;=519 or  act.f1_5.step&gt;=610 and act.f1_5.step&gt;=619)</t>
  </si>
  <si>
    <t>not (dgi.L_PR_HH or dgi.L_PR_H) and not (act.f1_6.step&gt;=10 and act.f1_6.step&gt;=19 or  act.f1_6.step&gt;=510 and act.f1_6.step&gt;=519 or  act.f1_6.step&gt;=610 and act.f1_6.step&gt;=619) and not (act.f1_5.step&gt;=10 and act.f1_5.step&gt;=19 or  act.f1_5.step&gt;=510 and act.f1_5.step&gt;=519 or  act.f1_5.step&gt;=610 and act.f1_5.step&gt;=619)</t>
  </si>
  <si>
    <t>not (dgi.L_PR_HH or dgi.L_PR_H) and not (act.f1_4.step&gt;=10 and act.f1_4.step&gt;=19 or  act.f1_4.step&gt;=510 and act.f1_4.step&gt;=519 or  act.f1_4.step&gt;=610 and act.f1_4.step&gt;=619) and not (act.f1_6.step&gt;=10 and act.f1_6.step&gt;=19 or  act.f1_6.step&gt;=510 and act.f1_6.step&gt;=519 or  act.f1_6.step&gt;=610 and act.f1_6.step&gt;=619)</t>
  </si>
  <si>
    <t>dgi.Z1_13_ON and dgi.z1_14_ON and not alg.F1_456_NotFiltr and mde.work</t>
  </si>
  <si>
    <t>am1_2f</t>
  </si>
  <si>
    <t>f1_2f</t>
  </si>
  <si>
    <t>ПЧ КРЛ3-1</t>
  </si>
  <si>
    <t>ПЧ КРЛ3-3</t>
  </si>
  <si>
    <t>192.168.0.31</t>
  </si>
  <si>
    <t>192.168.0.32</t>
  </si>
  <si>
    <t>Управление ПЧ КРЛ3-1</t>
  </si>
  <si>
    <t>Управление ПЧ КРЛ3-3</t>
  </si>
  <si>
    <t>MV4_1_CRS</t>
  </si>
  <si>
    <t>MV4_2_CRS</t>
  </si>
  <si>
    <t>: cont_c;</t>
  </si>
  <si>
    <t>DB REG</t>
  </si>
  <si>
    <t>DB RCR</t>
  </si>
  <si>
    <t>Переменная</t>
  </si>
  <si>
    <t>ani.pH_bfF5.val</t>
  </si>
  <si>
    <t>ani.O2_BR1.val</t>
  </si>
  <si>
    <t>ani.O2_BR2.val</t>
  </si>
  <si>
    <t>((ani.O2_BR1.val+ani.O2_BR1.val)/2)</t>
  </si>
  <si>
    <t>ani.Qa_afK4_1.val</t>
  </si>
  <si>
    <t>ani.Q_bfAUF1.val</t>
  </si>
  <si>
    <t>ani.Q_afN4_3.val</t>
  </si>
  <si>
    <t>ani.Qa_afK4_2.val</t>
  </si>
  <si>
    <t>ani.Q_bfAUF2.val</t>
  </si>
  <si>
    <t>ani.Q_afN4_4.val</t>
  </si>
  <si>
    <t>ani.Q_afN4_5.val</t>
  </si>
  <si>
    <t>tw</t>
  </si>
  <si>
    <t>AO1</t>
  </si>
  <si>
    <t>АО блока 1</t>
  </si>
  <si>
    <t>АО блока 2</t>
  </si>
  <si>
    <t>AO2</t>
  </si>
  <si>
    <t>Сигнал «Наличие потока после ЗШЭ1-1</t>
  </si>
  <si>
    <t>F_afZ1</t>
  </si>
  <si>
    <t>P_pnevmo1_LL</t>
  </si>
  <si>
    <t>P_pnevmo2_LL</t>
  </si>
  <si>
    <t>Низкое давление воздуха клапанов АУФ2</t>
  </si>
  <si>
    <t>Низкое давление воздуха клапанов АУФ1</t>
  </si>
  <si>
    <t>контроль ау</t>
  </si>
  <si>
    <t>tin</t>
  </si>
  <si>
    <t>SU_AU :INT; // сек</t>
  </si>
  <si>
    <t>SU_AU_pt :TIME;</t>
  </si>
  <si>
    <t>SU_AU_pt := DINT_TO_TIME(itg.SU_AU)*1000;</t>
  </si>
  <si>
    <t>SU1</t>
  </si>
  <si>
    <t>SU2</t>
  </si>
  <si>
    <t>SU3</t>
  </si>
  <si>
    <t>SU4</t>
  </si>
  <si>
    <t>SU5</t>
  </si>
  <si>
    <t>SU6</t>
  </si>
  <si>
    <t>SU7</t>
  </si>
  <si>
    <t>SU8</t>
  </si>
  <si>
    <t>SU9</t>
  </si>
  <si>
    <t>SU10</t>
  </si>
  <si>
    <t>SU15</t>
  </si>
  <si>
    <t>SU16</t>
  </si>
  <si>
    <t>Дублирование настроек</t>
  </si>
  <si>
    <t xml:space="preserve">На экран </t>
  </si>
  <si>
    <t>def</t>
  </si>
  <si>
    <t>кПа</t>
  </si>
  <si>
    <t>600.0</t>
  </si>
  <si>
    <t>not ani.Q_F1_4_6.L</t>
  </si>
  <si>
    <t>-5.0</t>
  </si>
  <si>
    <t>инициализация</t>
  </si>
  <si>
    <t>MB_init</t>
  </si>
  <si>
    <t>КНС 432</t>
  </si>
  <si>
    <t>K432</t>
  </si>
  <si>
    <t>отправка пакетов</t>
  </si>
  <si>
    <t>call_SND</t>
  </si>
  <si>
    <t>прием пакетов</t>
  </si>
  <si>
    <t>call_RCV</t>
  </si>
  <si>
    <t>Базовый адрес CP</t>
  </si>
  <si>
    <t>DBB байт</t>
  </si>
  <si>
    <t>Длина, байт</t>
  </si>
  <si>
    <t>Запись адресов init</t>
  </si>
  <si>
    <t>B#16#01</t>
  </si>
  <si>
    <t>чтение шаг=0</t>
  </si>
  <si>
    <t>запись шаг=1</t>
  </si>
  <si>
    <t>№PN</t>
  </si>
  <si>
    <t>Нименование</t>
  </si>
  <si>
    <t>Адрес PN</t>
  </si>
  <si>
    <t>Нач.адрес I</t>
  </si>
  <si>
    <t>Задание переменных</t>
  </si>
  <si>
    <t>work_STW</t>
  </si>
  <si>
    <t>Block_STW</t>
  </si>
  <si>
    <t>Alarm_STW</t>
  </si>
  <si>
    <t>ПЧ Н2-1. Частота</t>
  </si>
  <si>
    <t>ПЧ Н2-3. Частота</t>
  </si>
  <si>
    <t>ПЧ Н2-2. Частота</t>
  </si>
  <si>
    <t>ПЧ Н2-4. Частота</t>
  </si>
  <si>
    <t>ПЧ КРЛ3-3. Частота</t>
  </si>
  <si>
    <t>ПЧ КРЛ3-1. Частота</t>
  </si>
  <si>
    <t>ПЧ НД4-2. Частота</t>
  </si>
  <si>
    <t>ПЧ НД4-1. Частота</t>
  </si>
  <si>
    <t>ПЧ Н4-5. Частота</t>
  </si>
  <si>
    <t>ПЧ Н4-4. Частота</t>
  </si>
  <si>
    <t>ПЧ Н4-2. Частота</t>
  </si>
  <si>
    <t>ПЧ КРЛ4-2. Частота</t>
  </si>
  <si>
    <t>ПЧ Н4-3. Частота</t>
  </si>
  <si>
    <t>ПЧ Н4-1. Частота</t>
  </si>
  <si>
    <t>ПЧ КРЛ4-1. Частота</t>
  </si>
  <si>
    <t>Нач.адрес O</t>
  </si>
  <si>
    <t>FC_N2_1</t>
  </si>
  <si>
    <t>FC_N2_2</t>
  </si>
  <si>
    <t>FC_N2_3</t>
  </si>
  <si>
    <t>FC_N2_4</t>
  </si>
  <si>
    <t>FC_N4_1</t>
  </si>
  <si>
    <t>FC_N4_2</t>
  </si>
  <si>
    <t>FC_N4_3</t>
  </si>
  <si>
    <t>FC_N4_4</t>
  </si>
  <si>
    <t>FC_N4_5</t>
  </si>
  <si>
    <t>FC_K4_1</t>
  </si>
  <si>
    <t>FC_K4_2</t>
  </si>
  <si>
    <t>FC_ND4_1</t>
  </si>
  <si>
    <t>FC_ND4_2</t>
  </si>
  <si>
    <t>FC_K3_1</t>
  </si>
  <si>
    <t>N2_1_set</t>
  </si>
  <si>
    <t>N2_3_set</t>
  </si>
  <si>
    <t>N2_2_set</t>
  </si>
  <si>
    <t>N2_4_set</t>
  </si>
  <si>
    <t>K4_1_set</t>
  </si>
  <si>
    <t>N4_1_set</t>
  </si>
  <si>
    <t>N4_3_set</t>
  </si>
  <si>
    <t>K4_2_set</t>
  </si>
  <si>
    <t>N4_2_set</t>
  </si>
  <si>
    <t>N4_4_set</t>
  </si>
  <si>
    <t>N4_5_set</t>
  </si>
  <si>
    <t>ND4_1_set</t>
  </si>
  <si>
    <t>ND4_2_set</t>
  </si>
  <si>
    <t>K3_1_set</t>
  </si>
  <si>
    <t>K3_3_set</t>
  </si>
  <si>
    <t>FC_K3_3</t>
  </si>
  <si>
    <t>ao</t>
  </si>
  <si>
    <t>DGI.AO_IM1</t>
  </si>
  <si>
    <t>DGI.AO_IM2</t>
  </si>
  <si>
    <t>DGI.AO_IM3</t>
  </si>
  <si>
    <t>DGI.AO_IM4</t>
  </si>
  <si>
    <t>DGI.AO_IM5</t>
  </si>
  <si>
    <t>DGI.AO_IM6</t>
  </si>
  <si>
    <t>DGI.AO_IM7</t>
  </si>
  <si>
    <t>DGI.AO_IM8</t>
  </si>
  <si>
    <t>DGI.AO_IM9</t>
  </si>
  <si>
    <t>DGI.AO_IM10</t>
  </si>
  <si>
    <t>DGI.AO_IM11</t>
  </si>
  <si>
    <t>DGI.AO_IM12</t>
  </si>
  <si>
    <t>DGI.AO_IM13</t>
  </si>
  <si>
    <t>DGI.AO_IM14</t>
  </si>
  <si>
    <t>DGI.AO_IM15</t>
  </si>
  <si>
    <t>DGI.AO_IM16</t>
  </si>
  <si>
    <t>Mv1_2</t>
  </si>
  <si>
    <t>MV1_2_CRS</t>
  </si>
  <si>
    <t>MV1_3_CRS</t>
  </si>
  <si>
    <t>MV1_4_CRS</t>
  </si>
  <si>
    <t>MV1_5_CRS</t>
  </si>
  <si>
    <t>Кнопка Аварийный стоп ШУ1-1</t>
  </si>
  <si>
    <t>Автоматический режим ШУ1-1 отключен</t>
  </si>
  <si>
    <t>Кнопка Аварийный стоп ШУ1-2</t>
  </si>
  <si>
    <t>dgi.L_RU_HH</t>
  </si>
  <si>
    <t>Кнопка Аварийный стоп ШУ1-3</t>
  </si>
  <si>
    <t>Автоматический режим ШУ1-3 отключен</t>
  </si>
  <si>
    <t>Автоматический режим ШУ1-2 отключен</t>
  </si>
  <si>
    <t>Кнопка Аварийный стоп ШУ1-4</t>
  </si>
  <si>
    <t>Автоматический режим ШУ1-4 отключен</t>
  </si>
  <si>
    <t>Кнопка Аварийный стоп ШУ2-1</t>
  </si>
  <si>
    <t>Автоматический режим ШУ2-1 отключен</t>
  </si>
  <si>
    <t>Автоматический режим ШУ CД1  отключен</t>
  </si>
  <si>
    <t>Кнопка Аварийный Стоп ШУ CД1</t>
  </si>
  <si>
    <t>Кнопка Аварийный Стоп ШУ2-2</t>
  </si>
  <si>
    <t>Кнопка Аварийный Стоп ШУ2-3</t>
  </si>
  <si>
    <t>Автоматический режим ШУ2-2 отключен</t>
  </si>
  <si>
    <t>Автоматический режим ШУ2-3 отключен</t>
  </si>
  <si>
    <t>Автоматический режим ШУ4-1 отключен</t>
  </si>
  <si>
    <t>Кнопка Аварийный Стоп ШУ4-1</t>
  </si>
  <si>
    <t>Кнопка Аварийный Стоп ШУ4-2</t>
  </si>
  <si>
    <t>Автоматический режим ШУ4-2 отключен</t>
  </si>
  <si>
    <t>Кнопка Аварийный стоп ШУ4-3</t>
  </si>
  <si>
    <t>Кнопка Аварийный Стоп ШУ Пр</t>
  </si>
  <si>
    <t>Автоматический режим ШУ4-3 отключен</t>
  </si>
  <si>
    <t>Автоматический режим ШУ Пр отключен</t>
  </si>
  <si>
    <t>Кнопка Аварийный Стоп ШУ5-1</t>
  </si>
  <si>
    <t>Автоматический режим ШУ5-1 отключен</t>
  </si>
  <si>
    <t>Кнопка Аварийный Стоп ШУ6-1</t>
  </si>
  <si>
    <t>Кнопка Аварийный Стоп ШУ7-1</t>
  </si>
  <si>
    <t>Кнопка Аварийный Стоп ШУ3-1</t>
  </si>
  <si>
    <t>Автоматический режим ШУ6-1 отключен</t>
  </si>
  <si>
    <t>Автоматический режим ШУ7-1 отключен</t>
  </si>
  <si>
    <t>Автоматический режим ШУ3-1 отключен</t>
  </si>
  <si>
    <t>tin tmq</t>
  </si>
  <si>
    <t>N1_1_ctrl_FP_pt</t>
  </si>
  <si>
    <t>K1_1_ctrl_FP_pt</t>
  </si>
  <si>
    <t>K3_ctrl_FP_pt</t>
  </si>
  <si>
    <t>N4_1_ctrl_FP_pt</t>
  </si>
  <si>
    <t>N4_3_ctrl_FP_pt</t>
  </si>
  <si>
    <t>K4_1_ctrl_FP_pt</t>
  </si>
  <si>
    <t>N4_5_ctrl_FP_pt</t>
  </si>
  <si>
    <t>var pt</t>
  </si>
  <si>
    <t>Ф1-4. Нужна промывка</t>
  </si>
  <si>
    <t>Ф1-5. Нужна промывка</t>
  </si>
  <si>
    <t>Ф1-6. Нужна промывка</t>
  </si>
  <si>
    <t>АУФ1. Авария А</t>
  </si>
  <si>
    <t>АУФ1. Авария Б</t>
  </si>
  <si>
    <t>АУФ2. Авария Б</t>
  </si>
  <si>
    <t>АУФ2. Авария А</t>
  </si>
  <si>
    <t>alg.A1</t>
  </si>
  <si>
    <t>alg.A2</t>
  </si>
  <si>
    <t>alg.B2</t>
  </si>
  <si>
    <t>alg.B1</t>
  </si>
  <si>
    <t>Нажата кнопка "СТАРТ"</t>
  </si>
  <si>
    <t>Нажата кнопка "СТОП"</t>
  </si>
  <si>
    <t>START</t>
  </si>
  <si>
    <t>STOP</t>
  </si>
  <si>
    <t>Нажата кнопка "Все в AУ"</t>
  </si>
  <si>
    <t>Нажата кнопка "Все в ДУ"</t>
  </si>
  <si>
    <t>DU_All</t>
  </si>
  <si>
    <t>AU_All</t>
  </si>
  <si>
    <t>Нажата кнопка "Стоп Ф1.1-Ф1.3"</t>
  </si>
  <si>
    <t>Нажата кнопка "Промывка Ф1.1-Ф1.3"</t>
  </si>
  <si>
    <t>Нажата кнопка "Фильтрация Ф1.1-Ф1.3"</t>
  </si>
  <si>
    <t>F1_wash</t>
  </si>
  <si>
    <t>F1_filtr</t>
  </si>
  <si>
    <t>Нажата кнопка "АУФ1. Стоп"</t>
  </si>
  <si>
    <t>Нажата кнопка "АУФ1. Старт"</t>
  </si>
  <si>
    <t>Нажата кнопка "АУФ1. ХП"</t>
  </si>
  <si>
    <t>Нажата кнопка "АУФ1. Слив"</t>
  </si>
  <si>
    <t>Нажата кнопка "АУФ1. Слив-Заполнение"</t>
  </si>
  <si>
    <t>Нажата кнопка "АУФ1. Обратная промывка"</t>
  </si>
  <si>
    <t>Нажата кнопка "АУФ2. Стоп"</t>
  </si>
  <si>
    <t>Нажата кнопка "АУФ2. Старт"</t>
  </si>
  <si>
    <t>Нажата кнопка "АУФ2. ХП"</t>
  </si>
  <si>
    <t>Нажата кнопка "АУФ2. Слив"</t>
  </si>
  <si>
    <t>Нажата кнопка "АУФ2. Слив-Заполнение"</t>
  </si>
  <si>
    <t>Нажата кнопка "АУФ2. Обратная промывка"</t>
  </si>
  <si>
    <t>Нажата кнопка "Общая обратная промывка"</t>
  </si>
  <si>
    <t>UF1_stop</t>
  </si>
  <si>
    <t>UF1_start</t>
  </si>
  <si>
    <t>UF1_cw</t>
  </si>
  <si>
    <t>UF1_dr</t>
  </si>
  <si>
    <t>UF1_dr_fil</t>
  </si>
  <si>
    <t>UF_bw1</t>
  </si>
  <si>
    <t>UF_bw</t>
  </si>
  <si>
    <t>UF2_stop</t>
  </si>
  <si>
    <t>UF2_start</t>
  </si>
  <si>
    <t>UF2_cw</t>
  </si>
  <si>
    <t>UF2_dr</t>
  </si>
  <si>
    <t>UF2_dr_fil</t>
  </si>
  <si>
    <t>UF_bw2</t>
  </si>
  <si>
    <t>Нажата кнопка "АУФ1 в ДУ"</t>
  </si>
  <si>
    <t>Нажата кнопка "АУФ1 в АУ"</t>
  </si>
  <si>
    <t>Нажата кнопка "АУФ2 в ДУ"</t>
  </si>
  <si>
    <t>Нажата кнопка "АУФ2 в АУ"</t>
  </si>
  <si>
    <t>UF1_DU</t>
  </si>
  <si>
    <t>UF1_AU</t>
  </si>
  <si>
    <t>UF2_DU</t>
  </si>
  <si>
    <t>UF2_AU</t>
  </si>
  <si>
    <t>Аварийно низкое трансмембранное давление УФ1</t>
  </si>
  <si>
    <t>Аварийно низкое трансмембранное давление УФ2</t>
  </si>
  <si>
    <t>TMQ.TMP1_LL</t>
  </si>
  <si>
    <t>TMQ.TMP2_LL</t>
  </si>
  <si>
    <t>Аварийно высокое трансмембранное давление УФ1</t>
  </si>
  <si>
    <t>Аварийно высокое трансмембранное давление УФ2</t>
  </si>
  <si>
    <t>TMQ.TMP1_HH</t>
  </si>
  <si>
    <t>TMQ.TMP2_HH</t>
  </si>
  <si>
    <t>Режим АУФ1 - Бездействие</t>
  </si>
  <si>
    <t>itg.UF1_mode=0</t>
  </si>
  <si>
    <t>itg.UF1_mode=1</t>
  </si>
  <si>
    <t>itg.UF1_mode=2</t>
  </si>
  <si>
    <t>itg.UF1_mode=3</t>
  </si>
  <si>
    <t>itg.UF1_mode=4</t>
  </si>
  <si>
    <t>itg.UF1_mode=5</t>
  </si>
  <si>
    <t>Режим АУФ1 - Фильтрация</t>
  </si>
  <si>
    <t>Режим АУФ1 - Обратная промывка</t>
  </si>
  <si>
    <t>Режим АУФ1 - Ожидание</t>
  </si>
  <si>
    <t>Режим АУФ1 - Слив</t>
  </si>
  <si>
    <t>Режим АУФ1 - Химическая промывка</t>
  </si>
  <si>
    <t>itg.UF1_mode=6</t>
  </si>
  <si>
    <t>Режим АУФ1 - Слив-Заполнение</t>
  </si>
  <si>
    <t>Режим АУФ2 - Бездействие</t>
  </si>
  <si>
    <t>Режим АУФ2 - Фильтрация</t>
  </si>
  <si>
    <t>Режим АУФ2 - Обратная промывка</t>
  </si>
  <si>
    <t>Режим АУФ2 - Ожидание</t>
  </si>
  <si>
    <t>Режим АУФ2 - Химическая промывка</t>
  </si>
  <si>
    <t>Режим АУФ2 - Слив</t>
  </si>
  <si>
    <t>Режим АУФ2 - Слив-Заполнение</t>
  </si>
  <si>
    <t>itg.UF2_mode=0</t>
  </si>
  <si>
    <t>itg.UF2_mode=1</t>
  </si>
  <si>
    <t>itg.UF2_mode=2</t>
  </si>
  <si>
    <t>itg.UF2_mode=3</t>
  </si>
  <si>
    <t>itg.UF2_mode=4</t>
  </si>
  <si>
    <t>itg.UF2_mode=5</t>
  </si>
  <si>
    <t>itg.UF2_mode=6</t>
  </si>
  <si>
    <t>Перестановка задвижек на ф.</t>
  </si>
  <si>
    <t>Задвижки открыты</t>
  </si>
  <si>
    <t>Расход нормальный</t>
  </si>
  <si>
    <t>Фильтрация</t>
  </si>
  <si>
    <t>Остановка для BW</t>
  </si>
  <si>
    <t>Перм.насос отключен</t>
  </si>
  <si>
    <t>Перм.задвижка закрыта</t>
  </si>
  <si>
    <t>Остановлена</t>
  </si>
  <si>
    <t>Мин.расход достигнут</t>
  </si>
  <si>
    <t>Сброс ила</t>
  </si>
  <si>
    <t>Слив</t>
  </si>
  <si>
    <t>Слив с аэрацией</t>
  </si>
  <si>
    <t>Отключение насоса BW</t>
  </si>
  <si>
    <t>Закрытие задвижки BW</t>
  </si>
  <si>
    <t>Завершено</t>
  </si>
  <si>
    <t>Остановлен</t>
  </si>
  <si>
    <t>Задвижки закрыты</t>
  </si>
  <si>
    <t>Дозирование</t>
  </si>
  <si>
    <t>Промывка трубы</t>
  </si>
  <si>
    <t>Замачивание</t>
  </si>
  <si>
    <t>Сброс химикатов</t>
  </si>
  <si>
    <t>Заполнение</t>
  </si>
  <si>
    <t>Заполнение завершено</t>
  </si>
  <si>
    <t>Цирк.задвижка открыта</t>
  </si>
  <si>
    <t>Рециркуляция начата</t>
  </si>
  <si>
    <t>Аэрация</t>
  </si>
  <si>
    <t>Рециркуляция завершена</t>
  </si>
  <si>
    <t>Ожидание</t>
  </si>
  <si>
    <t>Слив завершен</t>
  </si>
  <si>
    <t>Открытие З-11-05</t>
  </si>
  <si>
    <t>Включение насоса BW</t>
  </si>
  <si>
    <t>BW блока 1</t>
  </si>
  <si>
    <t>Открытие З-12-05</t>
  </si>
  <si>
    <t>Закрытие З-11-05</t>
  </si>
  <si>
    <t>BW блока 2</t>
  </si>
  <si>
    <t>Стоп насоса BW</t>
  </si>
  <si>
    <t>Остановка А</t>
  </si>
  <si>
    <t>А. Отключение насоса BW</t>
  </si>
  <si>
    <t>А. Отключение компрессора</t>
  </si>
  <si>
    <t>А. Закрытие задвижек</t>
  </si>
  <si>
    <t>А. Завершено</t>
  </si>
  <si>
    <t>Остановка Б</t>
  </si>
  <si>
    <t>Б. Завершено</t>
  </si>
  <si>
    <t>Б. Закрытие задвижек</t>
  </si>
  <si>
    <t>A1</t>
  </si>
  <si>
    <t>B1</t>
  </si>
  <si>
    <t>A2</t>
  </si>
  <si>
    <t>B2</t>
  </si>
  <si>
    <t>TMP1_LL</t>
  </si>
  <si>
    <t>TMP2_LL</t>
  </si>
  <si>
    <t>Нижний аварийный уровень РУ по поплавку</t>
  </si>
  <si>
    <t>Верхний аварийный уровень РУ по поплавку</t>
  </si>
  <si>
    <t>Верхний Аварийный уровень БР1 по поплавку</t>
  </si>
  <si>
    <t>Нижний Аварийный уровень БР1 по поплавку</t>
  </si>
  <si>
    <t>Верхний Аварийный уровень БР2 по поплавку</t>
  </si>
  <si>
    <t>Нижний Аварийный уровень БР2 по поплавку</t>
  </si>
  <si>
    <t>Нижний аварийный  уровень ЕП1-1 по поплавку</t>
  </si>
  <si>
    <t>Верхний аварийный  уровень ЕП1-1 по поплавку</t>
  </si>
  <si>
    <t>Верхний аварийный уровень в ЕТ6-1 по поплавку</t>
  </si>
  <si>
    <t>Нижний аварийный уровень в ЕТ6-1 по поплавку</t>
  </si>
  <si>
    <t>Нижний аварийный  уровень ЕТ5-1 по поплавку</t>
  </si>
  <si>
    <t>Верхний аварийный  уровень ЕТ5-1 по поплавку</t>
  </si>
  <si>
    <t>Нижний аварийный  уровень АСИ по поплавку</t>
  </si>
  <si>
    <t>Верхний аварийный  уровень АСИ по поплавку</t>
  </si>
  <si>
    <t>Р-р</t>
  </si>
  <si>
    <t>ru-RU=</t>
  </si>
  <si>
    <t>Адрес регистра</t>
  </si>
  <si>
    <t>Бит</t>
  </si>
  <si>
    <t>BTN</t>
  </si>
  <si>
    <t>AUF</t>
  </si>
  <si>
    <t>DGI</t>
  </si>
  <si>
    <t>alg.btAO_MB</t>
  </si>
  <si>
    <t>АО по команде заказчика</t>
  </si>
  <si>
    <t>ЗШЭ1-1</t>
  </si>
  <si>
    <t>З1-1</t>
  </si>
  <si>
    <t>З1-2</t>
  </si>
  <si>
    <t>З1-3</t>
  </si>
  <si>
    <t>З1-4</t>
  </si>
  <si>
    <t>З1-5</t>
  </si>
  <si>
    <t>З1-6</t>
  </si>
  <si>
    <t>З1-7</t>
  </si>
  <si>
    <t>З1-8</t>
  </si>
  <si>
    <t>З1-9</t>
  </si>
  <si>
    <t>З1-10</t>
  </si>
  <si>
    <t>З1-11</t>
  </si>
  <si>
    <t>З1-12</t>
  </si>
  <si>
    <t>МШ1-3</t>
  </si>
  <si>
    <t>МШ1-4</t>
  </si>
  <si>
    <t>МШ1-5</t>
  </si>
  <si>
    <t>З1-13</t>
  </si>
  <si>
    <t>З1-14</t>
  </si>
  <si>
    <t>З4-1</t>
  </si>
  <si>
    <t>З4-3</t>
  </si>
  <si>
    <t>З4-5</t>
  </si>
  <si>
    <t>З11-03</t>
  </si>
  <si>
    <t>З11-05</t>
  </si>
  <si>
    <t>З11-06</t>
  </si>
  <si>
    <t>З11-07</t>
  </si>
  <si>
    <t>З4-2</t>
  </si>
  <si>
    <t>З4-4</t>
  </si>
  <si>
    <t>З4-6</t>
  </si>
  <si>
    <t>З12-03</t>
  </si>
  <si>
    <t>З12-05</t>
  </si>
  <si>
    <t>З12-06</t>
  </si>
  <si>
    <t>З12-07</t>
  </si>
  <si>
    <t>МШ4-1</t>
  </si>
  <si>
    <t>МШ4-2</t>
  </si>
  <si>
    <t>З3-1</t>
  </si>
  <si>
    <t>З3-2</t>
  </si>
  <si>
    <t>Кн. 'Закрыть ЗЭШ1-1'</t>
  </si>
  <si>
    <t>Кн. 'Закрыть ЗЭ1-1'</t>
  </si>
  <si>
    <t>Кн. 'Закрыть ЗЭ1-2'</t>
  </si>
  <si>
    <t>Кн. 'Закрыть ЗЭ1-3'</t>
  </si>
  <si>
    <t>Кн. 'Закрыть ЗЭ1-4'</t>
  </si>
  <si>
    <t>Кн. 'Закрыть ЗЭ1-5'</t>
  </si>
  <si>
    <t>Кн. 'Закрыть ЗЭ1-6'</t>
  </si>
  <si>
    <t>Кн. 'Закрыть ЗЭ1-7'</t>
  </si>
  <si>
    <t>Кн. 'Закрыть ЗЭ1-8'</t>
  </si>
  <si>
    <t>Кн. 'Закрыть ЗЭ1-9'</t>
  </si>
  <si>
    <t>Кн. 'Закрыть ЗЭ1-10'</t>
  </si>
  <si>
    <t>Кн. 'Закрыть ЗЭ1-11'</t>
  </si>
  <si>
    <t>Кн. 'Закрыть ЗЭ1-12'</t>
  </si>
  <si>
    <t>Кн. 'Закрыть ЗЭ1-13'</t>
  </si>
  <si>
    <t>Кн. 'Закрыть ЗЭ1-14'</t>
  </si>
  <si>
    <t>Кн. 'Закрыть ЗЭ3-1'</t>
  </si>
  <si>
    <t>Кн. 'Закрыть ЗЭ3-2'</t>
  </si>
  <si>
    <t>Кн. 'Закрыть ЗЭ4-1'</t>
  </si>
  <si>
    <t>Кн. 'Закрыть ЗЭ4-2'</t>
  </si>
  <si>
    <t>Кн. 'Закрыть ЗЭ4-3'</t>
  </si>
  <si>
    <t>Кн. 'Закрыть ЗЭ4-4'</t>
  </si>
  <si>
    <t>Кн. 'Закрыть ЗЭ4-5'</t>
  </si>
  <si>
    <t>Кн. 'Закрыть ЗЭ4-6'</t>
  </si>
  <si>
    <t>Кн. 'Закрыть 11-03'</t>
  </si>
  <si>
    <t>Кн. 'Закрыть 11-05'</t>
  </si>
  <si>
    <t>Кн. 'Закрыть 11-06'</t>
  </si>
  <si>
    <t>Кн. 'Закрыть 11-07'</t>
  </si>
  <si>
    <t>Кн. 'Закрыть 12-03'</t>
  </si>
  <si>
    <t>Кн. 'Закрыть 12-05'</t>
  </si>
  <si>
    <t>Кн. 'Закрыть 12-06'</t>
  </si>
  <si>
    <t>Кн. 'Закрыть 12-07'</t>
  </si>
  <si>
    <t>ACT</t>
  </si>
  <si>
    <t>Кн. 'Открыть ЗЭШ1-1'</t>
  </si>
  <si>
    <t>Кн. 'Открыть ЗЭ1-1'</t>
  </si>
  <si>
    <t>Кн. 'Открыть ЗЭ1-2'</t>
  </si>
  <si>
    <t>Кн. 'Открыть ЗЭ1-3'</t>
  </si>
  <si>
    <t>Кн. 'Открыть ЗЭ1-4'</t>
  </si>
  <si>
    <t>Кн. 'Открыть ЗЭ1-5'</t>
  </si>
  <si>
    <t>Кн. 'Открыть ЗЭ1-6'</t>
  </si>
  <si>
    <t>Кн. 'Открыть ЗЭ1-7'</t>
  </si>
  <si>
    <t>Кн. 'Открыть ЗЭ1-8'</t>
  </si>
  <si>
    <t>Кн. 'Открыть ЗЭ1-9'</t>
  </si>
  <si>
    <t>Кн. 'Открыть ЗЭ1-10'</t>
  </si>
  <si>
    <t>Кн. 'Открыть ЗЭ1-11'</t>
  </si>
  <si>
    <t>Кн. 'Открыть ЗЭ1-12'</t>
  </si>
  <si>
    <t>Кн. 'Открыть ЗЭ1-13'</t>
  </si>
  <si>
    <t>Кн. 'Открыть ЗЭ1-14'</t>
  </si>
  <si>
    <t>Кн. 'Открыть ЗЭ3-1'</t>
  </si>
  <si>
    <t>Кн. 'Открыть ЗЭ3-2'</t>
  </si>
  <si>
    <t>Кн. 'Открыть ЗЭ4-1'</t>
  </si>
  <si>
    <t>Кн. 'Открыть ЗЭ4-2'</t>
  </si>
  <si>
    <t>Кн. 'Открыть ЗЭ4-3'</t>
  </si>
  <si>
    <t>Кн. 'Открыть ЗЭ4-4'</t>
  </si>
  <si>
    <t>Кн. 'Открыть ЗЭ4-5'</t>
  </si>
  <si>
    <t>Кн. 'Открыть ЗЭ4-6'</t>
  </si>
  <si>
    <t>Кн. 'Открыть 11-03'</t>
  </si>
  <si>
    <t>Кн. 'Открыть 11-05'</t>
  </si>
  <si>
    <t>Кн. 'Открыть 11-06'</t>
  </si>
  <si>
    <t>Кн. 'Открыть 11-07'</t>
  </si>
  <si>
    <t>Кн. 'Открыть 12-03'</t>
  </si>
  <si>
    <t>Кн. 'Открыть 12-05'</t>
  </si>
  <si>
    <t>Кн. 'Открыть 12-06'</t>
  </si>
  <si>
    <t>Кн. 'Открыть 12-07'</t>
  </si>
  <si>
    <t>Кн. 'Включить Н1-1'</t>
  </si>
  <si>
    <t>Кн. 'Включить Н1-2'</t>
  </si>
  <si>
    <t>Кн. 'Включить Н1-3'</t>
  </si>
  <si>
    <t>Кн. 'Включить Н2-1'</t>
  </si>
  <si>
    <t>Кн. 'Включить Н2-2'</t>
  </si>
  <si>
    <t>Кн. 'Включить Н2-3'</t>
  </si>
  <si>
    <t>Кн. 'Включить Н2-4'</t>
  </si>
  <si>
    <t>Кн. 'Включить Н4-1'</t>
  </si>
  <si>
    <t>Кн. 'Включить Н4-2'</t>
  </si>
  <si>
    <t>Кн. 'Включить Н4-3'</t>
  </si>
  <si>
    <t>Кн. 'Включить Н4-4'</t>
  </si>
  <si>
    <t>Кн. 'Включить Н4-5'</t>
  </si>
  <si>
    <t>Кн. 'Включить Н4-6'</t>
  </si>
  <si>
    <t>Кн. 'Включить Н5-1'</t>
  </si>
  <si>
    <t>Кн. 'Включить Н5-2'</t>
  </si>
  <si>
    <t>Кн. 'Включить Н6-1'</t>
  </si>
  <si>
    <t>Кн. 'Включить Н8-1'</t>
  </si>
  <si>
    <t>Кн. 'Включить КРЛ1-1'</t>
  </si>
  <si>
    <t>Кн. 'Включить КРЛ3-1'</t>
  </si>
  <si>
    <t>Кн. 'Включить КРЛ3-2'</t>
  </si>
  <si>
    <t>Кн. 'Включить КРЛ3-3'</t>
  </si>
  <si>
    <t>Кн. 'Включить КРЛ4-1'</t>
  </si>
  <si>
    <t>Кн. 'Включить КРЛ4-2'</t>
  </si>
  <si>
    <t>Кн. 'Включить МШ1-1'</t>
  </si>
  <si>
    <t>Кн. 'Включить МВ1-1'</t>
  </si>
  <si>
    <t>Кн. 'Включить МВ1-2'</t>
  </si>
  <si>
    <t>Кн. 'Включить МВ1-3'</t>
  </si>
  <si>
    <t>Кн. 'Включить МВ1-4'</t>
  </si>
  <si>
    <t>Кн. 'Включить МВ1-5'</t>
  </si>
  <si>
    <t>Кн. 'Включить МШ2-1'</t>
  </si>
  <si>
    <t>Кн. 'Включить МШ2-2'</t>
  </si>
  <si>
    <t>Кн. 'Включить МШ2-3'</t>
  </si>
  <si>
    <t>Кн. 'Включить МШ2-4'</t>
  </si>
  <si>
    <t>Кн. 'Включить МВ4-1'</t>
  </si>
  <si>
    <t>Кн. 'Включить МВ4-2'</t>
  </si>
  <si>
    <t>Кн. 'Включить МВ5-1'</t>
  </si>
  <si>
    <t>Кн. 'Включить МВ5-2'</t>
  </si>
  <si>
    <t>Кн. 'Включить МВ8-1'</t>
  </si>
  <si>
    <t>Кн. 'Включить Ф1-1'</t>
  </si>
  <si>
    <t>Кн. 'Включить Ф1-2'</t>
  </si>
  <si>
    <t>Кн. 'Включить Ф1-3'</t>
  </si>
  <si>
    <t>Кн. 'Включить НД4-1'</t>
  </si>
  <si>
    <t>Кн. 'Включить НД4-2'</t>
  </si>
  <si>
    <t>Кн. 'Отключить Н1-1'</t>
  </si>
  <si>
    <t>Кн. 'Отключить Н1-2'</t>
  </si>
  <si>
    <t>Кн. 'Отключить Н1-3'</t>
  </si>
  <si>
    <t>Кн. 'Отключить Н2-1'</t>
  </si>
  <si>
    <t>Кн. 'Отключить Н2-2'</t>
  </si>
  <si>
    <t>Кн. 'Отключить Н2-3'</t>
  </si>
  <si>
    <t>Кн. 'Отключить Н2-4'</t>
  </si>
  <si>
    <t>Кн. 'Отключить Н4-1'</t>
  </si>
  <si>
    <t>Кн. 'Отключить Н4-2'</t>
  </si>
  <si>
    <t>Кн. 'Отключить Н4-3'</t>
  </si>
  <si>
    <t>Кн. 'Отключить Н4-4'</t>
  </si>
  <si>
    <t>Кн. 'Отключить Н4-5'</t>
  </si>
  <si>
    <t>Кн. 'Отключить Н4-6'</t>
  </si>
  <si>
    <t>Кн. 'Отключить Н5-1'</t>
  </si>
  <si>
    <t>Кн. 'Отключить Н5-2'</t>
  </si>
  <si>
    <t>Кн. 'Отключить Н6-1'</t>
  </si>
  <si>
    <t>Кн. 'Отключить Н8-1'</t>
  </si>
  <si>
    <t>Кн. 'Отключить КРЛ1-1'</t>
  </si>
  <si>
    <t>Кн. 'Отключить КРЛ3-1'</t>
  </si>
  <si>
    <t>Кн. 'Отключить КРЛ3-2'</t>
  </si>
  <si>
    <t>Кн. 'Отключить КРЛ3-3'</t>
  </si>
  <si>
    <t>Кн. 'Отключить КРЛ4-1'</t>
  </si>
  <si>
    <t>Кн. 'Отключить КРЛ4-2'</t>
  </si>
  <si>
    <t>Кн. 'Отключить МШ1-1'</t>
  </si>
  <si>
    <t>Кн. 'Отключить МВ1-1'</t>
  </si>
  <si>
    <t>Кн. 'Отключить МВ1-2'</t>
  </si>
  <si>
    <t>Кн. 'Отключить МВ1-3'</t>
  </si>
  <si>
    <t>Кн. 'Отключить МВ1-4'</t>
  </si>
  <si>
    <t>Кн. 'Отключить МВ1-5'</t>
  </si>
  <si>
    <t>Кн. 'Отключить МШ2-1'</t>
  </si>
  <si>
    <t>Кн. 'Отключить МШ2-2'</t>
  </si>
  <si>
    <t>Кн. 'Отключить МШ2-3'</t>
  </si>
  <si>
    <t>Кн. 'Отключить МШ2-4'</t>
  </si>
  <si>
    <t>Кн. 'Отключить МВ4-1'</t>
  </si>
  <si>
    <t>Кн. 'Отключить МВ4-2'</t>
  </si>
  <si>
    <t>Кн. 'Отключить МВ5-1'</t>
  </si>
  <si>
    <t>Кн. 'Отключить МВ5-2'</t>
  </si>
  <si>
    <t>Кн. 'Отключить МВ8-1'</t>
  </si>
  <si>
    <t>Кн. 'Отключить Ф1-1'</t>
  </si>
  <si>
    <t>Кн. 'Отключить Ф1-2'</t>
  </si>
  <si>
    <t>Кн. 'Отключить Ф1-3'</t>
  </si>
  <si>
    <t>Кн. 'Отключить НД4-1'</t>
  </si>
  <si>
    <t>Кн. 'Отключить НД4-2'</t>
  </si>
  <si>
    <t>Кн. 'Включит НД1-1'</t>
  </si>
  <si>
    <t>Кн. 'Включит НД1-2'</t>
  </si>
  <si>
    <t>Кн. 'Включит НД1-3'</t>
  </si>
  <si>
    <t>Кн. 'Включит НД1-4'</t>
  </si>
  <si>
    <t>Кн. 'Включит НД1-5'</t>
  </si>
  <si>
    <t>Кн. 'Включит НД5-1'</t>
  </si>
  <si>
    <t>Кн. 'Включит НД5-2'</t>
  </si>
  <si>
    <t>Кн. 'Включит НД6-1'</t>
  </si>
  <si>
    <t>Кн. 'Включит НД8-1'</t>
  </si>
  <si>
    <t>Кн. 'Отключить НД1-1'</t>
  </si>
  <si>
    <t>Кн. 'Отключить НД1-2'</t>
  </si>
  <si>
    <t>Кн. 'Отключить НД1-3'</t>
  </si>
  <si>
    <t>Кн. 'Отключить НД1-4'</t>
  </si>
  <si>
    <t>Кн. 'Отключить НД1-5'</t>
  </si>
  <si>
    <t>Кн. 'Отключить НД5-1'</t>
  </si>
  <si>
    <t>Кн. 'Отключить НД5-2'</t>
  </si>
  <si>
    <t>Кн. 'Отключить НД6-1'</t>
  </si>
  <si>
    <t>Кн. 'Отключить НД8-1'</t>
  </si>
  <si>
    <t>Кн. 'Включить влево' Ф1-4</t>
  </si>
  <si>
    <t>Кн. 'Включить вправо' Ф1-4</t>
  </si>
  <si>
    <t>Кн. 'Отключить' Ф1-4</t>
  </si>
  <si>
    <t>Кн. 'Промывка' Ф1-4</t>
  </si>
  <si>
    <t>Кн. 'Фильтрация Ф1-4'</t>
  </si>
  <si>
    <t>Кн. 'Включить влево' Ф1-5</t>
  </si>
  <si>
    <t>Кн. 'Включить вправо' Ф1-5</t>
  </si>
  <si>
    <t>Кн. 'Отключить' Ф1-5</t>
  </si>
  <si>
    <t>Кн. 'Промывка' Ф1-5</t>
  </si>
  <si>
    <t>Кн. 'Фильтрация Ф1-5'</t>
  </si>
  <si>
    <t>Кн. 'Включить влево' Ф1-6</t>
  </si>
  <si>
    <t>Кн. 'Включить вправо' Ф1-6</t>
  </si>
  <si>
    <t>Кн. 'Отключить' Ф1-6</t>
  </si>
  <si>
    <t>Кн. 'Промывка' Ф1-6</t>
  </si>
  <si>
    <t>Кн. 'Фильтрация Ф1-6'</t>
  </si>
  <si>
    <t>Z1.btnON</t>
  </si>
  <si>
    <t>Z1_1.btnON</t>
  </si>
  <si>
    <t>Z1_2.btnON</t>
  </si>
  <si>
    <t>Z1_3.btnON</t>
  </si>
  <si>
    <t>Z1_4.btnON</t>
  </si>
  <si>
    <t>Z1_5.btnON</t>
  </si>
  <si>
    <t>Z1_6.btnON</t>
  </si>
  <si>
    <t>Z1_7.btnON</t>
  </si>
  <si>
    <t>Z1_8.btnON</t>
  </si>
  <si>
    <t>Z1_9.btnON</t>
  </si>
  <si>
    <t>Z1_10.btnON</t>
  </si>
  <si>
    <t>Z1_11.btnON</t>
  </si>
  <si>
    <t>Z1_12.btnON</t>
  </si>
  <si>
    <t>Z1_13.btnON</t>
  </si>
  <si>
    <t>Z1_14.btnON</t>
  </si>
  <si>
    <t>Z3_1.btnON</t>
  </si>
  <si>
    <t>Z3_2.btnON</t>
  </si>
  <si>
    <t>Z4_1.btnON</t>
  </si>
  <si>
    <t>Z4_2.btnON</t>
  </si>
  <si>
    <t>Z4_3.btnON</t>
  </si>
  <si>
    <t>Z4_4.btnON</t>
  </si>
  <si>
    <t>Z4_5.btnON</t>
  </si>
  <si>
    <t>Z4_6.btnON</t>
  </si>
  <si>
    <t>Z11_03.btnON</t>
  </si>
  <si>
    <t>Z11_05.btnON</t>
  </si>
  <si>
    <t>Z11_06.btnON</t>
  </si>
  <si>
    <t>Z11_07.btnON</t>
  </si>
  <si>
    <t>Z12_03.btnON</t>
  </si>
  <si>
    <t>Z12_05.btnON</t>
  </si>
  <si>
    <t>Z12_06.btnON</t>
  </si>
  <si>
    <t>Z12_07.btnON</t>
  </si>
  <si>
    <t>Z1.btnOF</t>
  </si>
  <si>
    <t>Z1_1.btnOF</t>
  </si>
  <si>
    <t>Z1_2.btnOF</t>
  </si>
  <si>
    <t>Z1_3.btnOF</t>
  </si>
  <si>
    <t>Z1_4.btnOF</t>
  </si>
  <si>
    <t>Z1_5.btnOF</t>
  </si>
  <si>
    <t>Z1_6.btnOF</t>
  </si>
  <si>
    <t>Z1_7.btnOF</t>
  </si>
  <si>
    <t>Z1_8.btnOF</t>
  </si>
  <si>
    <t>Z1_9.btnOF</t>
  </si>
  <si>
    <t>Z1_10.btnOF</t>
  </si>
  <si>
    <t>Z1_11.btnOF</t>
  </si>
  <si>
    <t>Z1_12.btnOF</t>
  </si>
  <si>
    <t>Z1_13.btnOF</t>
  </si>
  <si>
    <t>Z1_14.btnOF</t>
  </si>
  <si>
    <t>Z3_1.btnOF</t>
  </si>
  <si>
    <t>Z3_2.btnOF</t>
  </si>
  <si>
    <t>Z4_1.btnOF</t>
  </si>
  <si>
    <t>Z4_2.btnOF</t>
  </si>
  <si>
    <t>Z4_3.btnOF</t>
  </si>
  <si>
    <t>Z4_4.btnOF</t>
  </si>
  <si>
    <t>Z4_5.btnOF</t>
  </si>
  <si>
    <t>Z4_6.btnOF</t>
  </si>
  <si>
    <t>Z11_03.btnOF</t>
  </si>
  <si>
    <t>Z11_05.btnOF</t>
  </si>
  <si>
    <t>Z11_06.btnOF</t>
  </si>
  <si>
    <t>Z11_07.btnOF</t>
  </si>
  <si>
    <t>Z12_03.btnOF</t>
  </si>
  <si>
    <t>Z12_05.btnOF</t>
  </si>
  <si>
    <t>Z12_06.btnOF</t>
  </si>
  <si>
    <t>Z12_07.btnOF</t>
  </si>
  <si>
    <t>N1_1.btnON</t>
  </si>
  <si>
    <t>N1_2.btnON</t>
  </si>
  <si>
    <t>N1_3.btnON</t>
  </si>
  <si>
    <t>N2_1.btnON</t>
  </si>
  <si>
    <t>N2_2.btnON</t>
  </si>
  <si>
    <t>N2_3.btnON</t>
  </si>
  <si>
    <t>N2_4.btnON</t>
  </si>
  <si>
    <t>N4_1.btnON</t>
  </si>
  <si>
    <t>N4_2.btnON</t>
  </si>
  <si>
    <t>N4_3.btnON</t>
  </si>
  <si>
    <t>N4_4.btnON</t>
  </si>
  <si>
    <t>N4_5.btnON</t>
  </si>
  <si>
    <t>N4_6.btnON</t>
  </si>
  <si>
    <t>N5_1.btnON</t>
  </si>
  <si>
    <t>N5_2.btnON</t>
  </si>
  <si>
    <t>N6_1.btnON</t>
  </si>
  <si>
    <t>N8_1.btnON</t>
  </si>
  <si>
    <t>K1_1.btnON</t>
  </si>
  <si>
    <t>K3_1.btnON</t>
  </si>
  <si>
    <t>K3_2.btnON</t>
  </si>
  <si>
    <t>K3_3.btnON</t>
  </si>
  <si>
    <t>K4_1.btnON</t>
  </si>
  <si>
    <t>K4_2.btnON</t>
  </si>
  <si>
    <t>M1_1.btnON</t>
  </si>
  <si>
    <t>MV1_1.btnON</t>
  </si>
  <si>
    <t>MV1_2.btnON</t>
  </si>
  <si>
    <t>MV1_3.btnON</t>
  </si>
  <si>
    <t>MV1_4.btnON</t>
  </si>
  <si>
    <t>MV1_5.btnON</t>
  </si>
  <si>
    <t>M2_1.btnON</t>
  </si>
  <si>
    <t>M2_2.btnON</t>
  </si>
  <si>
    <t>M2_3.btnON</t>
  </si>
  <si>
    <t>M2_4.btnON</t>
  </si>
  <si>
    <t>MV4_1.btnON</t>
  </si>
  <si>
    <t>MV4_2.btnON</t>
  </si>
  <si>
    <t>MV5_1.btnON</t>
  </si>
  <si>
    <t>MV5_2.btnON</t>
  </si>
  <si>
    <t>MV8_1.btnON</t>
  </si>
  <si>
    <t>F1_1.btnON</t>
  </si>
  <si>
    <t>F1_2.btnON</t>
  </si>
  <si>
    <t>F1_3.btnON</t>
  </si>
  <si>
    <t>ND4_1.btnON</t>
  </si>
  <si>
    <t>ND4_2.btnON</t>
  </si>
  <si>
    <t>N1_1.btnOF</t>
  </si>
  <si>
    <t>N1_2.btnOF</t>
  </si>
  <si>
    <t>N1_3.btnOF</t>
  </si>
  <si>
    <t>N2_1.btnOF</t>
  </si>
  <si>
    <t>N2_2.btnOF</t>
  </si>
  <si>
    <t>N2_3.btnOF</t>
  </si>
  <si>
    <t>N2_4.btnOF</t>
  </si>
  <si>
    <t>N4_1.btnOF</t>
  </si>
  <si>
    <t>N4_2.btnOF</t>
  </si>
  <si>
    <t>N4_3.btnOF</t>
  </si>
  <si>
    <t>N4_4.btnOF</t>
  </si>
  <si>
    <t>N4_5.btnOF</t>
  </si>
  <si>
    <t>N4_6.btnOF</t>
  </si>
  <si>
    <t>N5_1.btnOF</t>
  </si>
  <si>
    <t>N5_2.btnOF</t>
  </si>
  <si>
    <t>N6_1.btnOF</t>
  </si>
  <si>
    <t>N8_1.btnOF</t>
  </si>
  <si>
    <t>K1_1.btnOF</t>
  </si>
  <si>
    <t>K3_1.btnOF</t>
  </si>
  <si>
    <t>K3_2.btnOF</t>
  </si>
  <si>
    <t>K3_3.btnOF</t>
  </si>
  <si>
    <t>K4_1.btnOF</t>
  </si>
  <si>
    <t>K4_2.btnOF</t>
  </si>
  <si>
    <t>M1_1.btnOF</t>
  </si>
  <si>
    <t>MV1_1.btnOF</t>
  </si>
  <si>
    <t>MV1_2.btnOF</t>
  </si>
  <si>
    <t>MV1_3.btnOF</t>
  </si>
  <si>
    <t>MV1_4.btnOF</t>
  </si>
  <si>
    <t>MV1_5.btnOF</t>
  </si>
  <si>
    <t>M2_1.btnOF</t>
  </si>
  <si>
    <t>M2_2.btnOF</t>
  </si>
  <si>
    <t>M2_3.btnOF</t>
  </si>
  <si>
    <t>M2_4.btnOF</t>
  </si>
  <si>
    <t>MV4_1.btnOF</t>
  </si>
  <si>
    <t>MV4_2.btnOF</t>
  </si>
  <si>
    <t>MV5_1.btnOF</t>
  </si>
  <si>
    <t>MV5_2.btnOF</t>
  </si>
  <si>
    <t>MV8_1.btnOF</t>
  </si>
  <si>
    <t>F1_1.btnOF</t>
  </si>
  <si>
    <t>F1_2.btnOF</t>
  </si>
  <si>
    <t>F1_3.btnOF</t>
  </si>
  <si>
    <t>ND4_1.btnOF</t>
  </si>
  <si>
    <t>ND4_2.btnOF</t>
  </si>
  <si>
    <t>ND1_1.btnON</t>
  </si>
  <si>
    <t>ND1_2.btnON</t>
  </si>
  <si>
    <t>ND1_3.btnON</t>
  </si>
  <si>
    <t>ND1_4.btnON</t>
  </si>
  <si>
    <t>ND1_5.btnON</t>
  </si>
  <si>
    <t>ND5_1.btnON</t>
  </si>
  <si>
    <t>ND5_2.btnON</t>
  </si>
  <si>
    <t>ND6_1.btnON</t>
  </si>
  <si>
    <t>ND8_1.btnON</t>
  </si>
  <si>
    <t>ND1_1.btnOF</t>
  </si>
  <si>
    <t>ND1_2.btnOF</t>
  </si>
  <si>
    <t>ND1_3.btnOF</t>
  </si>
  <si>
    <t>ND1_4.btnOF</t>
  </si>
  <si>
    <t>ND1_5.btnOF</t>
  </si>
  <si>
    <t>ND5_1.btnOF</t>
  </si>
  <si>
    <t>ND5_2.btnOF</t>
  </si>
  <si>
    <t>ND6_1.btnOF</t>
  </si>
  <si>
    <t>ND8_1.btnOF</t>
  </si>
  <si>
    <t>F1_4.btnON_l</t>
  </si>
  <si>
    <t>F1_4.btnON_r</t>
  </si>
  <si>
    <t>F1_4.btn_Wash</t>
  </si>
  <si>
    <t>F1_4.btn_Filtr</t>
  </si>
  <si>
    <t>F1_4.btnOF</t>
  </si>
  <si>
    <t>F1_5.btnON_l</t>
  </si>
  <si>
    <t>F1_5.btnON_r</t>
  </si>
  <si>
    <t>F1_5.btn_Wash</t>
  </si>
  <si>
    <t>F1_5.btn_Filtr</t>
  </si>
  <si>
    <t>F1_5.btnOF</t>
  </si>
  <si>
    <t>F1_6.btnON_l</t>
  </si>
  <si>
    <t>F1_6.btnON_r</t>
  </si>
  <si>
    <t>F1_6.btn_Wash</t>
  </si>
  <si>
    <t>F1_6.btn_Filtr</t>
  </si>
  <si>
    <t>F1_6.btnOF</t>
  </si>
  <si>
    <t>Режим "Ошибка"</t>
  </si>
  <si>
    <t>Режим "АО"</t>
  </si>
  <si>
    <t>Режим "РАБОТА"</t>
  </si>
  <si>
    <t>Режим "СТОП"</t>
  </si>
  <si>
    <t>ND1_1_set</t>
  </si>
  <si>
    <t>ND1_2_set</t>
  </si>
  <si>
    <t>ND1_3_set</t>
  </si>
  <si>
    <t>ND1_4_set</t>
  </si>
  <si>
    <t>ND1_5_set</t>
  </si>
  <si>
    <t>ND6_1_set</t>
  </si>
  <si>
    <t>ND5_1_set</t>
  </si>
  <si>
    <t>ND5_2_set</t>
  </si>
  <si>
    <t>ND8_1_set</t>
  </si>
  <si>
    <t>Z3_1_set</t>
  </si>
  <si>
    <t>Z3_2_set</t>
  </si>
  <si>
    <t>: real;</t>
  </si>
  <si>
    <t>Расход после УОВ</t>
  </si>
  <si>
    <t>Real</t>
  </si>
  <si>
    <t>1 s</t>
  </si>
  <si>
    <t xml:space="preserve"> за последнюю минуту</t>
  </si>
  <si>
    <t>за посл.час</t>
  </si>
  <si>
    <t xml:space="preserve"> за посл.день</t>
  </si>
  <si>
    <t xml:space="preserve"> за последние 30 дней</t>
  </si>
  <si>
    <t xml:space="preserve"> общий расход</t>
  </si>
  <si>
    <t>Bool</t>
  </si>
  <si>
    <t>Connection_2</t>
  </si>
  <si>
    <t>АО РС</t>
  </si>
  <si>
    <t>Авария ЗЭШ1-1</t>
  </si>
  <si>
    <t>Открыта ЗЭШ1-1</t>
  </si>
  <si>
    <t>Закрыта ЗЭШ1-1</t>
  </si>
  <si>
    <t>Z1_crs</t>
  </si>
  <si>
    <t>Наличие потока на входе</t>
  </si>
  <si>
    <t>Работа РС</t>
  </si>
  <si>
    <t>Ручной режим</t>
  </si>
  <si>
    <t>GR_ON</t>
  </si>
  <si>
    <t>MU_IM1</t>
  </si>
  <si>
    <t>MU_IM2</t>
  </si>
  <si>
    <t>Внутрення защита Н1.1</t>
  </si>
  <si>
    <t>Внутрення защита Н1.2</t>
  </si>
  <si>
    <t>IntProtN1_1</t>
  </si>
  <si>
    <t>IntProtN1_2</t>
  </si>
  <si>
    <t>MU_IM3</t>
  </si>
  <si>
    <t>Внутрення защита Н1.3</t>
  </si>
  <si>
    <t>IntProtN1_3</t>
  </si>
  <si>
    <t>MU_IM4</t>
  </si>
  <si>
    <t>MU_IM5</t>
  </si>
  <si>
    <t>MU_IM6</t>
  </si>
  <si>
    <t>MU_IM7</t>
  </si>
  <si>
    <t>IntProtN2_1</t>
  </si>
  <si>
    <t>Внутрення защита Н2.1</t>
  </si>
  <si>
    <t>Внутрення защита Н2.3</t>
  </si>
  <si>
    <t>IntProtN2_3</t>
  </si>
  <si>
    <t>MU_IM8</t>
  </si>
  <si>
    <t>Внутрення защита Н2.2</t>
  </si>
  <si>
    <t>IntProtN2_2</t>
  </si>
  <si>
    <t>Внутрення защита Н2.4</t>
  </si>
  <si>
    <t>IntProtN2_4</t>
  </si>
  <si>
    <t>MU_IM9</t>
  </si>
  <si>
    <t>Res_N4_1</t>
  </si>
  <si>
    <t>Res_N4_3</t>
  </si>
  <si>
    <t>Сброс реле ПТС насоса Н4-3</t>
  </si>
  <si>
    <t>Сброс реле ПТС насоса Н4-1</t>
  </si>
  <si>
    <t>MU_IM10</t>
  </si>
  <si>
    <t>Сброс реле ПТС насоса Н4-2</t>
  </si>
  <si>
    <t>Сброс реле ПТС насоса Н4-4</t>
  </si>
  <si>
    <t>Res_N4_2</t>
  </si>
  <si>
    <t>Res_N4_4</t>
  </si>
  <si>
    <t>ND4_1_BP</t>
  </si>
  <si>
    <t>Включен байпас НД4-1</t>
  </si>
  <si>
    <t>Включен байпас НД4-2</t>
  </si>
  <si>
    <t>ND4_2_BP</t>
  </si>
  <si>
    <t>MU_IM11</t>
  </si>
  <si>
    <t>MU_IM12</t>
  </si>
  <si>
    <t>Внутрення защита Н4.6</t>
  </si>
  <si>
    <t>IntProtN4_6</t>
  </si>
  <si>
    <t>MU_IM13</t>
  </si>
  <si>
    <t>MU_IM14</t>
  </si>
  <si>
    <t>MU_IM15</t>
  </si>
  <si>
    <t>K3_1_BP</t>
  </si>
  <si>
    <t>Включен байпас КРЛ3-1</t>
  </si>
  <si>
    <t>Включен байпас КРЛ3-3</t>
  </si>
  <si>
    <t>K3_3_BP</t>
  </si>
  <si>
    <t>MU_IM16</t>
  </si>
  <si>
    <t>ВключитьН8-1 в МУ</t>
  </si>
  <si>
    <t>ВключитьНД8-1 в МУ</t>
  </si>
  <si>
    <t>N8_1_ON_MU</t>
  </si>
  <si>
    <t>AUF1</t>
  </si>
  <si>
    <t>AUF2</t>
  </si>
  <si>
    <t>АУФ2</t>
  </si>
  <si>
    <t>р</t>
  </si>
  <si>
    <t>АО 1</t>
  </si>
  <si>
    <t>АУФ1</t>
  </si>
  <si>
    <t>АО 2</t>
  </si>
  <si>
    <t>Управление К11-05</t>
  </si>
  <si>
    <t>Управление К12-05</t>
  </si>
  <si>
    <t>K11_05_set</t>
  </si>
  <si>
    <t>K12_05_set</t>
  </si>
  <si>
    <t>платы Modbus</t>
  </si>
  <si>
    <t>модули AO</t>
  </si>
  <si>
    <t>Заявка 5 - Документ №7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</si>
</sst>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color theme="7" tint="-0.249977111117893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7" tint="-0.24997711111789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36"/>
      <color theme="1"/>
      <name val="Calibri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15" borderId="0" applyNumberFormat="0" applyBorder="0" applyAlignment="0" applyProtection="0"/>
    <xf numFmtId="9" fontId="14" fillId="0" borderId="0" applyFont="0" applyFill="0" applyBorder="0" applyAlignment="0" applyProtection="0"/>
  </cellStyleXfs>
  <cellXfs count="478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Font="1" applyBorder="1"/>
    <xf numFmtId="0" fontId="0" fillId="5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0" fillId="0" borderId="0" xfId="0" applyFill="1"/>
    <xf numFmtId="0" fontId="0" fillId="0" borderId="1" xfId="0" applyFont="1" applyFill="1" applyBorder="1"/>
    <xf numFmtId="0" fontId="0" fillId="6" borderId="0" xfId="0" applyFill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0" fillId="0" borderId="0" xfId="0" applyAlignment="1"/>
    <xf numFmtId="0" fontId="3" fillId="0" borderId="0" xfId="0" applyFont="1" applyFill="1"/>
    <xf numFmtId="0" fontId="4" fillId="0" borderId="0" xfId="0" applyFont="1" applyFill="1"/>
    <xf numFmtId="0" fontId="0" fillId="7" borderId="0" xfId="0" applyFill="1"/>
    <xf numFmtId="0" fontId="4" fillId="0" borderId="1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0" fillId="9" borderId="0" xfId="0" applyFill="1"/>
    <xf numFmtId="0" fontId="0" fillId="8" borderId="0" xfId="0" applyFill="1"/>
    <xf numFmtId="0" fontId="0" fillId="11" borderId="0" xfId="0" applyFill="1"/>
    <xf numFmtId="0" fontId="3" fillId="0" borderId="7" xfId="0" applyFont="1" applyFill="1" applyBorder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Font="1" applyFill="1"/>
    <xf numFmtId="0" fontId="3" fillId="2" borderId="0" xfId="0" applyFont="1" applyFill="1"/>
    <xf numFmtId="0" fontId="0" fillId="11" borderId="1" xfId="0" applyFill="1" applyBorder="1"/>
    <xf numFmtId="0" fontId="0" fillId="13" borderId="0" xfId="0" applyFill="1"/>
    <xf numFmtId="0" fontId="6" fillId="0" borderId="1" xfId="0" applyFont="1" applyBorder="1"/>
    <xf numFmtId="0" fontId="7" fillId="0" borderId="1" xfId="0" applyFont="1" applyFill="1" applyBorder="1"/>
    <xf numFmtId="0" fontId="7" fillId="0" borderId="0" xfId="0" applyFont="1" applyFill="1"/>
    <xf numFmtId="0" fontId="0" fillId="0" borderId="0" xfId="0" applyAlignment="1">
      <alignment horizontal="center" vertical="center"/>
    </xf>
    <xf numFmtId="49" fontId="0" fillId="0" borderId="1" xfId="0" applyNumberFormat="1" applyFill="1" applyBorder="1"/>
    <xf numFmtId="0" fontId="6" fillId="0" borderId="7" xfId="0" applyFont="1" applyFill="1" applyBorder="1"/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4" borderId="0" xfId="0" applyFill="1"/>
    <xf numFmtId="49" fontId="3" fillId="14" borderId="0" xfId="0" applyNumberFormat="1" applyFont="1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0" borderId="5" xfId="0" applyFont="1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3" fillId="0" borderId="0" xfId="0" applyFont="1" applyFill="1" applyBorder="1"/>
    <xf numFmtId="0" fontId="9" fillId="15" borderId="1" xfId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9" fillId="15" borderId="2" xfId="1" applyBorder="1" applyAlignment="1">
      <alignment horizontal="center"/>
    </xf>
    <xf numFmtId="0" fontId="9" fillId="15" borderId="4" xfId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7" borderId="1" xfId="0" applyFont="1" applyFill="1" applyBorder="1" applyAlignment="1">
      <alignment horizontal="center"/>
    </xf>
    <xf numFmtId="0" fontId="10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Fill="1" applyBorder="1"/>
    <xf numFmtId="0" fontId="3" fillId="10" borderId="0" xfId="0" applyFont="1" applyFill="1"/>
    <xf numFmtId="0" fontId="0" fillId="10" borderId="0" xfId="0" applyFill="1"/>
    <xf numFmtId="0" fontId="0" fillId="18" borderId="0" xfId="0" applyFill="1"/>
    <xf numFmtId="0" fontId="0" fillId="18" borderId="0" xfId="0" applyFont="1" applyFill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18" borderId="1" xfId="0" applyFill="1" applyBorder="1"/>
    <xf numFmtId="0" fontId="0" fillId="18" borderId="1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0" fillId="18" borderId="0" xfId="0" applyFont="1" applyFill="1"/>
    <xf numFmtId="0" fontId="3" fillId="9" borderId="0" xfId="0" applyFont="1" applyFill="1" applyAlignment="1">
      <alignment horizontal="center" vertical="center"/>
    </xf>
    <xf numFmtId="0" fontId="7" fillId="0" borderId="2" xfId="0" applyFont="1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4" xfId="0" applyFont="1" applyFill="1" applyBorder="1"/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3" fillId="0" borderId="0" xfId="0" applyNumberFormat="1" applyFont="1" applyFill="1"/>
    <xf numFmtId="49" fontId="0" fillId="0" borderId="0" xfId="0" applyNumberFormat="1" applyFill="1"/>
    <xf numFmtId="0" fontId="3" fillId="0" borderId="0" xfId="0" applyFont="1" applyFill="1" applyBorder="1" applyAlignment="1">
      <alignment horizontal="center"/>
    </xf>
    <xf numFmtId="0" fontId="11" fillId="0" borderId="1" xfId="0" applyFont="1" applyBorder="1"/>
    <xf numFmtId="0" fontId="0" fillId="5" borderId="2" xfId="0" applyFill="1" applyBorder="1"/>
    <xf numFmtId="0" fontId="0" fillId="5" borderId="4" xfId="0" applyFill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5" borderId="0" xfId="0" applyFill="1"/>
    <xf numFmtId="0" fontId="0" fillId="5" borderId="4" xfId="0" applyFont="1" applyFill="1" applyBorder="1"/>
    <xf numFmtId="0" fontId="3" fillId="0" borderId="2" xfId="0" applyFont="1" applyFill="1" applyBorder="1"/>
    <xf numFmtId="0" fontId="3" fillId="0" borderId="4" xfId="0" applyFont="1" applyFill="1" applyBorder="1"/>
    <xf numFmtId="0" fontId="0" fillId="0" borderId="2" xfId="0" applyFont="1" applyFill="1" applyBorder="1"/>
    <xf numFmtId="49" fontId="0" fillId="0" borderId="1" xfId="0" applyNumberFormat="1" applyFont="1" applyFill="1" applyBorder="1"/>
    <xf numFmtId="49" fontId="0" fillId="5" borderId="1" xfId="0" applyNumberFormat="1" applyFont="1" applyFill="1" applyBorder="1"/>
    <xf numFmtId="0" fontId="0" fillId="5" borderId="0" xfId="0" applyFont="1" applyFill="1"/>
    <xf numFmtId="0" fontId="7" fillId="0" borderId="4" xfId="0" applyFont="1" applyFill="1" applyBorder="1"/>
    <xf numFmtId="0" fontId="12" fillId="0" borderId="1" xfId="0" applyFont="1" applyFill="1" applyBorder="1"/>
    <xf numFmtId="0" fontId="10" fillId="0" borderId="1" xfId="0" applyFont="1" applyFill="1" applyBorder="1"/>
    <xf numFmtId="0" fontId="10" fillId="5" borderId="1" xfId="0" applyFont="1" applyFill="1" applyBorder="1"/>
    <xf numFmtId="0" fontId="10" fillId="0" borderId="1" xfId="0" applyFont="1" applyBorder="1" applyAlignment="1">
      <alignment vertical="top" wrapText="1"/>
    </xf>
    <xf numFmtId="0" fontId="10" fillId="0" borderId="1" xfId="0" applyFont="1" applyFill="1" applyBorder="1" applyAlignment="1">
      <alignment wrapText="1"/>
    </xf>
    <xf numFmtId="0" fontId="0" fillId="10" borderId="0" xfId="0" applyFont="1" applyFill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5" xfId="0" applyFill="1" applyBorder="1"/>
    <xf numFmtId="0" fontId="0" fillId="3" borderId="1" xfId="0" applyFill="1" applyBorder="1"/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10" borderId="0" xfId="0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3" fillId="11" borderId="0" xfId="0" applyFont="1" applyFill="1" applyAlignment="1">
      <alignment horizontal="center" vertical="center"/>
    </xf>
    <xf numFmtId="49" fontId="3" fillId="10" borderId="0" xfId="0" applyNumberFormat="1" applyFont="1" applyFill="1" applyAlignment="1">
      <alignment horizontal="center" vertical="center"/>
    </xf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3" fillId="0" borderId="0" xfId="0" applyFont="1" applyAlignment="1">
      <alignment horizontal="center"/>
    </xf>
    <xf numFmtId="0" fontId="10" fillId="10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0" fillId="0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8" borderId="0" xfId="0" applyFill="1" applyBorder="1"/>
    <xf numFmtId="0" fontId="0" fillId="19" borderId="0" xfId="0" applyFill="1"/>
    <xf numFmtId="0" fontId="0" fillId="0" borderId="0" xfId="0"/>
    <xf numFmtId="0" fontId="0" fillId="0" borderId="1" xfId="0" applyBorder="1"/>
    <xf numFmtId="0" fontId="0" fillId="1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top" wrapText="1"/>
    </xf>
    <xf numFmtId="0" fontId="0" fillId="0" borderId="1" xfId="0" applyFill="1" applyBorder="1" applyAlignment="1">
      <alignment horizontal="center"/>
    </xf>
    <xf numFmtId="0" fontId="10" fillId="10" borderId="1" xfId="0" applyFont="1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/>
    </xf>
    <xf numFmtId="0" fontId="0" fillId="19" borderId="0" xfId="0" applyFont="1" applyFill="1"/>
    <xf numFmtId="0" fontId="0" fillId="4" borderId="2" xfId="0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0" fillId="0" borderId="0" xfId="0" applyFont="1" applyFill="1"/>
    <xf numFmtId="0" fontId="10" fillId="19" borderId="0" xfId="0" applyFont="1" applyFill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7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20" borderId="1" xfId="0" applyFont="1" applyFill="1" applyBorder="1"/>
    <xf numFmtId="49" fontId="0" fillId="20" borderId="1" xfId="0" applyNumberFormat="1" applyFont="1" applyFill="1" applyBorder="1"/>
    <xf numFmtId="0" fontId="0" fillId="20" borderId="1" xfId="0" applyFill="1" applyBorder="1"/>
    <xf numFmtId="0" fontId="10" fillId="20" borderId="1" xfId="0" applyFont="1" applyFill="1" applyBorder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17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9" borderId="1" xfId="0" applyFont="1" applyFill="1" applyBorder="1"/>
    <xf numFmtId="0" fontId="0" fillId="11" borderId="4" xfId="0" applyFont="1" applyFill="1" applyBorder="1"/>
    <xf numFmtId="0" fontId="0" fillId="11" borderId="1" xfId="0" applyFont="1" applyFill="1" applyBorder="1"/>
    <xf numFmtId="49" fontId="0" fillId="11" borderId="1" xfId="0" applyNumberFormat="1" applyFont="1" applyFill="1" applyBorder="1"/>
    <xf numFmtId="0" fontId="3" fillId="0" borderId="0" xfId="0" applyFont="1" applyAlignment="1">
      <alignment wrapText="1"/>
    </xf>
    <xf numFmtId="0" fontId="8" fillId="0" borderId="0" xfId="0" applyFont="1" applyFill="1"/>
    <xf numFmtId="0" fontId="0" fillId="21" borderId="2" xfId="0" applyFont="1" applyFill="1" applyBorder="1"/>
    <xf numFmtId="0" fontId="0" fillId="21" borderId="1" xfId="0" applyFill="1" applyBorder="1"/>
    <xf numFmtId="0" fontId="0" fillId="21" borderId="0" xfId="0" applyFill="1"/>
    <xf numFmtId="49" fontId="0" fillId="21" borderId="0" xfId="0" applyNumberFormat="1" applyFill="1"/>
    <xf numFmtId="0" fontId="7" fillId="21" borderId="0" xfId="0" applyFont="1" applyFill="1"/>
    <xf numFmtId="0" fontId="0" fillId="21" borderId="0" xfId="0" applyFont="1" applyFill="1"/>
    <xf numFmtId="0" fontId="3" fillId="21" borderId="0" xfId="0" applyFont="1" applyFill="1"/>
    <xf numFmtId="0" fontId="0" fillId="21" borderId="1" xfId="0" applyFont="1" applyFill="1" applyBorder="1" applyAlignment="1">
      <alignment vertical="top" wrapText="1"/>
    </xf>
    <xf numFmtId="0" fontId="0" fillId="21" borderId="1" xfId="0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49" fontId="3" fillId="0" borderId="1" xfId="0" applyNumberFormat="1" applyFont="1" applyFill="1" applyBorder="1"/>
    <xf numFmtId="0" fontId="3" fillId="0" borderId="1" xfId="0" applyFont="1" applyBorder="1" applyAlignment="1">
      <alignment vertical="top" wrapText="1"/>
    </xf>
    <xf numFmtId="0" fontId="3" fillId="5" borderId="1" xfId="0" applyFont="1" applyFill="1" applyBorder="1"/>
    <xf numFmtId="0" fontId="3" fillId="5" borderId="4" xfId="0" applyFont="1" applyFill="1" applyBorder="1"/>
    <xf numFmtId="49" fontId="3" fillId="5" borderId="1" xfId="0" applyNumberFormat="1" applyFont="1" applyFill="1" applyBorder="1"/>
    <xf numFmtId="0" fontId="3" fillId="5" borderId="0" xfId="0" applyFont="1" applyFill="1"/>
    <xf numFmtId="0" fontId="3" fillId="20" borderId="0" xfId="0" applyFont="1" applyFill="1"/>
    <xf numFmtId="0" fontId="3" fillId="20" borderId="4" xfId="0" applyFont="1" applyFill="1" applyBorder="1"/>
    <xf numFmtId="0" fontId="3" fillId="20" borderId="1" xfId="0" applyFont="1" applyFill="1" applyBorder="1"/>
    <xf numFmtId="49" fontId="3" fillId="20" borderId="1" xfId="0" applyNumberFormat="1" applyFont="1" applyFill="1" applyBorder="1"/>
    <xf numFmtId="0" fontId="3" fillId="0" borderId="4" xfId="0" applyFont="1" applyFill="1" applyBorder="1" applyAlignment="1">
      <alignment wrapText="1"/>
    </xf>
    <xf numFmtId="0" fontId="0" fillId="22" borderId="2" xfId="0" applyFont="1" applyFill="1" applyBorder="1"/>
    <xf numFmtId="0" fontId="0" fillId="22" borderId="1" xfId="0" applyFont="1" applyFill="1" applyBorder="1"/>
    <xf numFmtId="0" fontId="0" fillId="22" borderId="4" xfId="0" applyFont="1" applyFill="1" applyBorder="1"/>
    <xf numFmtId="0" fontId="0" fillId="22" borderId="1" xfId="0" applyFill="1" applyBorder="1"/>
    <xf numFmtId="0" fontId="0" fillId="22" borderId="0" xfId="0" applyFill="1"/>
    <xf numFmtId="49" fontId="0" fillId="22" borderId="0" xfId="0" applyNumberFormat="1" applyFill="1"/>
    <xf numFmtId="0" fontId="7" fillId="22" borderId="0" xfId="0" applyFont="1" applyFill="1"/>
    <xf numFmtId="0" fontId="0" fillId="22" borderId="0" xfId="0" applyFont="1" applyFill="1"/>
    <xf numFmtId="0" fontId="0" fillId="22" borderId="1" xfId="0" applyFont="1" applyFill="1" applyBorder="1" applyAlignment="1">
      <alignment vertical="top" wrapText="1"/>
    </xf>
    <xf numFmtId="0" fontId="3" fillId="22" borderId="0" xfId="0" applyFont="1" applyFill="1"/>
    <xf numFmtId="0" fontId="0" fillId="22" borderId="1" xfId="0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18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13" fillId="0" borderId="0" xfId="0" applyFont="1" applyAlignment="1">
      <alignment horizontal="center"/>
    </xf>
    <xf numFmtId="0" fontId="13" fillId="18" borderId="0" xfId="0" applyFont="1" applyFill="1" applyAlignment="1">
      <alignment horizontal="center"/>
    </xf>
    <xf numFmtId="0" fontId="13" fillId="14" borderId="0" xfId="0" applyFont="1" applyFill="1" applyAlignment="1">
      <alignment horizontal="center"/>
    </xf>
    <xf numFmtId="49" fontId="0" fillId="23" borderId="0" xfId="0" applyNumberFormat="1" applyFill="1"/>
    <xf numFmtId="0" fontId="3" fillId="23" borderId="0" xfId="0" applyFont="1" applyFill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4" xfId="0" applyFont="1" applyFill="1" applyBorder="1"/>
    <xf numFmtId="0" fontId="0" fillId="0" borderId="0" xfId="0"/>
    <xf numFmtId="0" fontId="3" fillId="0" borderId="0" xfId="0" applyFont="1" applyAlignment="1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ill="1" applyBorder="1" applyAlignment="1">
      <alignment vertical="top" wrapText="1"/>
    </xf>
    <xf numFmtId="0" fontId="0" fillId="24" borderId="1" xfId="0" applyFill="1" applyBorder="1" applyAlignment="1">
      <alignment vertical="top" wrapText="1"/>
    </xf>
    <xf numFmtId="0" fontId="0" fillId="24" borderId="0" xfId="0" applyFill="1"/>
    <xf numFmtId="0" fontId="0" fillId="24" borderId="0" xfId="0" applyFill="1" applyBorder="1"/>
    <xf numFmtId="0" fontId="0" fillId="24" borderId="0" xfId="0" applyFill="1" applyAlignment="1">
      <alignment wrapText="1"/>
    </xf>
    <xf numFmtId="0" fontId="3" fillId="24" borderId="0" xfId="0" applyFont="1" applyFill="1"/>
    <xf numFmtId="0" fontId="10" fillId="0" borderId="1" xfId="0" applyFont="1" applyBorder="1" applyAlignment="1">
      <alignment horizontal="left" vertical="top" wrapText="1"/>
    </xf>
    <xf numFmtId="9" fontId="0" fillId="0" borderId="0" xfId="2" applyFont="1"/>
    <xf numFmtId="9" fontId="0" fillId="0" borderId="0" xfId="2" applyFont="1" applyFill="1" applyBorder="1"/>
    <xf numFmtId="0" fontId="15" fillId="0" borderId="0" xfId="0" applyFont="1" applyFill="1" applyBorder="1"/>
    <xf numFmtId="0" fontId="0" fillId="0" borderId="0" xfId="0" applyFont="1" applyFill="1" applyBorder="1" applyAlignment="1"/>
    <xf numFmtId="0" fontId="0" fillId="24" borderId="1" xfId="0" applyFill="1" applyBorder="1"/>
    <xf numFmtId="0" fontId="0" fillId="24" borderId="0" xfId="0" applyFont="1" applyFill="1" applyBorder="1"/>
    <xf numFmtId="0" fontId="15" fillId="24" borderId="0" xfId="0" applyFont="1" applyFill="1" applyBorder="1"/>
    <xf numFmtId="0" fontId="15" fillId="9" borderId="0" xfId="0" applyFont="1" applyFill="1" applyBorder="1"/>
    <xf numFmtId="0" fontId="0" fillId="11" borderId="0" xfId="0" applyFont="1" applyFill="1" applyBorder="1"/>
    <xf numFmtId="0" fontId="0" fillId="0" borderId="1" xfId="0" applyBorder="1" applyAlignment="1">
      <alignment vertical="top" wrapText="1"/>
    </xf>
    <xf numFmtId="0" fontId="3" fillId="21" borderId="1" xfId="0" applyFont="1" applyFill="1" applyBorder="1"/>
    <xf numFmtId="0" fontId="3" fillId="22" borderId="1" xfId="0" applyFont="1" applyFill="1" applyBorder="1"/>
    <xf numFmtId="0" fontId="3" fillId="21" borderId="1" xfId="0" applyFont="1" applyFill="1" applyBorder="1" applyAlignment="1">
      <alignment vertical="top" wrapText="1"/>
    </xf>
    <xf numFmtId="0" fontId="3" fillId="21" borderId="4" xfId="0" applyFont="1" applyFill="1" applyBorder="1"/>
    <xf numFmtId="0" fontId="3" fillId="22" borderId="4" xfId="0" applyFont="1" applyFill="1" applyBorder="1"/>
    <xf numFmtId="0" fontId="3" fillId="22" borderId="1" xfId="0" applyFont="1" applyFill="1" applyBorder="1" applyAlignment="1">
      <alignment vertical="top" wrapText="1"/>
    </xf>
    <xf numFmtId="0" fontId="16" fillId="0" borderId="2" xfId="0" applyFont="1" applyFill="1" applyBorder="1"/>
    <xf numFmtId="0" fontId="16" fillId="0" borderId="1" xfId="0" applyFont="1" applyFill="1" applyBorder="1"/>
    <xf numFmtId="0" fontId="16" fillId="0" borderId="4" xfId="0" applyFont="1" applyFill="1" applyBorder="1"/>
    <xf numFmtId="49" fontId="16" fillId="0" borderId="1" xfId="0" applyNumberFormat="1" applyFont="1" applyFill="1" applyBorder="1"/>
    <xf numFmtId="0" fontId="16" fillId="0" borderId="0" xfId="0" applyFont="1" applyFill="1"/>
    <xf numFmtId="0" fontId="2" fillId="0" borderId="2" xfId="0" applyFont="1" applyFill="1" applyBorder="1"/>
    <xf numFmtId="0" fontId="2" fillId="0" borderId="1" xfId="0" applyFont="1" applyFill="1" applyBorder="1"/>
    <xf numFmtId="0" fontId="2" fillId="0" borderId="4" xfId="0" applyFont="1" applyFill="1" applyBorder="1"/>
    <xf numFmtId="49" fontId="2" fillId="0" borderId="1" xfId="0" applyNumberFormat="1" applyFont="1" applyFill="1" applyBorder="1"/>
    <xf numFmtId="0" fontId="2" fillId="0" borderId="0" xfId="0" applyFont="1" applyFill="1"/>
    <xf numFmtId="0" fontId="2" fillId="5" borderId="1" xfId="0" applyFont="1" applyFill="1" applyBorder="1"/>
    <xf numFmtId="0" fontId="2" fillId="5" borderId="4" xfId="0" applyFont="1" applyFill="1" applyBorder="1"/>
    <xf numFmtId="49" fontId="2" fillId="5" borderId="1" xfId="0" applyNumberFormat="1" applyFont="1" applyFill="1" applyBorder="1"/>
    <xf numFmtId="0" fontId="2" fillId="5" borderId="0" xfId="0" applyFont="1" applyFill="1"/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/>
    <xf numFmtId="0" fontId="2" fillId="20" borderId="2" xfId="0" applyFont="1" applyFill="1" applyBorder="1"/>
    <xf numFmtId="0" fontId="2" fillId="20" borderId="0" xfId="0" applyFont="1" applyFill="1"/>
    <xf numFmtId="0" fontId="2" fillId="20" borderId="4" xfId="0" applyFont="1" applyFill="1" applyBorder="1"/>
    <xf numFmtId="0" fontId="2" fillId="20" borderId="1" xfId="0" applyFont="1" applyFill="1" applyBorder="1"/>
    <xf numFmtId="49" fontId="2" fillId="20" borderId="1" xfId="0" applyNumberFormat="1" applyFont="1" applyFill="1" applyBorder="1"/>
    <xf numFmtId="0" fontId="2" fillId="0" borderId="4" xfId="0" applyFont="1" applyFill="1" applyBorder="1" applyAlignment="1">
      <alignment wrapText="1"/>
    </xf>
    <xf numFmtId="0" fontId="2" fillId="10" borderId="1" xfId="0" applyFont="1" applyFill="1" applyBorder="1"/>
    <xf numFmtId="0" fontId="2" fillId="5" borderId="2" xfId="0" applyFont="1" applyFill="1" applyBorder="1"/>
    <xf numFmtId="0" fontId="2" fillId="10" borderId="2" xfId="0" applyFont="1" applyFill="1" applyBorder="1"/>
    <xf numFmtId="0" fontId="2" fillId="10" borderId="1" xfId="0" applyFont="1" applyFill="1" applyBorder="1" applyAlignment="1">
      <alignment vertical="top" wrapText="1"/>
    </xf>
    <xf numFmtId="0" fontId="2" fillId="10" borderId="4" xfId="0" applyFont="1" applyFill="1" applyBorder="1"/>
    <xf numFmtId="49" fontId="2" fillId="10" borderId="1" xfId="0" applyNumberFormat="1" applyFont="1" applyFill="1" applyBorder="1"/>
    <xf numFmtId="0" fontId="2" fillId="10" borderId="0" xfId="0" applyFont="1" applyFill="1"/>
    <xf numFmtId="0" fontId="10" fillId="10" borderId="1" xfId="0" applyFont="1" applyFill="1" applyBorder="1" applyAlignment="1">
      <alignment vertical="top" wrapText="1"/>
    </xf>
    <xf numFmtId="0" fontId="3" fillId="24" borderId="1" xfId="0" applyFont="1" applyFill="1" applyBorder="1"/>
    <xf numFmtId="0" fontId="2" fillId="0" borderId="0" xfId="0" applyFont="1" applyFill="1" applyBorder="1"/>
    <xf numFmtId="0" fontId="2" fillId="17" borderId="2" xfId="0" applyFont="1" applyFill="1" applyBorder="1"/>
    <xf numFmtId="0" fontId="1" fillId="17" borderId="1" xfId="0" applyFont="1" applyFill="1" applyBorder="1"/>
    <xf numFmtId="0" fontId="2" fillId="17" borderId="4" xfId="0" applyFont="1" applyFill="1" applyBorder="1"/>
    <xf numFmtId="0" fontId="2" fillId="17" borderId="1" xfId="0" applyFont="1" applyFill="1" applyBorder="1"/>
    <xf numFmtId="49" fontId="2" fillId="17" borderId="1" xfId="0" applyNumberFormat="1" applyFont="1" applyFill="1" applyBorder="1"/>
    <xf numFmtId="0" fontId="2" fillId="17" borderId="0" xfId="0" applyFont="1" applyFill="1"/>
    <xf numFmtId="0" fontId="1" fillId="17" borderId="0" xfId="0" applyFont="1" applyFill="1"/>
    <xf numFmtId="0" fontId="0" fillId="17" borderId="1" xfId="0" applyFill="1" applyBorder="1"/>
    <xf numFmtId="0" fontId="0" fillId="17" borderId="0" xfId="0" applyFill="1"/>
    <xf numFmtId="0" fontId="0" fillId="11" borderId="2" xfId="0" applyFill="1" applyBorder="1"/>
    <xf numFmtId="0" fontId="10" fillId="11" borderId="1" xfId="0" applyFont="1" applyFill="1" applyBorder="1" applyAlignment="1">
      <alignment vertical="top" wrapText="1"/>
    </xf>
    <xf numFmtId="0" fontId="0" fillId="17" borderId="2" xfId="0" applyFill="1" applyBorder="1"/>
    <xf numFmtId="0" fontId="0" fillId="17" borderId="4" xfId="0" applyFont="1" applyFill="1" applyBorder="1"/>
    <xf numFmtId="0" fontId="0" fillId="17" borderId="0" xfId="0" applyFill="1" applyBorder="1"/>
    <xf numFmtId="0" fontId="0" fillId="17" borderId="2" xfId="0" applyFont="1" applyFill="1" applyBorder="1"/>
    <xf numFmtId="0" fontId="3" fillId="17" borderId="1" xfId="0" applyFont="1" applyFill="1" applyBorder="1"/>
    <xf numFmtId="0" fontId="3" fillId="17" borderId="4" xfId="0" applyFont="1" applyFill="1" applyBorder="1"/>
    <xf numFmtId="49" fontId="0" fillId="17" borderId="0" xfId="0" applyNumberFormat="1" applyFill="1"/>
    <xf numFmtId="0" fontId="7" fillId="17" borderId="0" xfId="0" applyFont="1" applyFill="1"/>
    <xf numFmtId="0" fontId="0" fillId="17" borderId="0" xfId="0" applyFont="1" applyFill="1"/>
    <xf numFmtId="0" fontId="0" fillId="17" borderId="7" xfId="0" applyFill="1" applyBorder="1"/>
    <xf numFmtId="0" fontId="3" fillId="17" borderId="1" xfId="0" applyFont="1" applyFill="1" applyBorder="1" applyAlignment="1">
      <alignment vertical="top" wrapText="1"/>
    </xf>
    <xf numFmtId="0" fontId="3" fillId="17" borderId="0" xfId="0" applyFont="1" applyFill="1"/>
    <xf numFmtId="0" fontId="0" fillId="17" borderId="1" xfId="0" applyFill="1" applyBorder="1" applyAlignment="1">
      <alignment vertical="top" wrapText="1"/>
    </xf>
    <xf numFmtId="0" fontId="0" fillId="17" borderId="4" xfId="0" applyFill="1" applyBorder="1"/>
    <xf numFmtId="0" fontId="0" fillId="17" borderId="1" xfId="0" applyFont="1" applyFill="1" applyBorder="1"/>
    <xf numFmtId="0" fontId="0" fillId="8" borderId="0" xfId="0" applyFont="1" applyFill="1"/>
    <xf numFmtId="0" fontId="16" fillId="0" borderId="2" xfId="0" applyFont="1" applyFill="1" applyBorder="1" applyAlignment="1">
      <alignment horizontal="center"/>
    </xf>
    <xf numFmtId="0" fontId="16" fillId="0" borderId="3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16" borderId="6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3" fillId="12" borderId="0" xfId="0" applyFont="1" applyFill="1" applyAlignment="1">
      <alignment horizontal="center"/>
    </xf>
    <xf numFmtId="0" fontId="17" fillId="0" borderId="0" xfId="0" applyFont="1"/>
  </cellXfs>
  <cellStyles count="3">
    <cellStyle name="Нейтральный" xfId="1" builtinId="28"/>
    <cellStyle name="Обычный" xfId="0" builtinId="0"/>
    <cellStyle name="Процентный" xfId="2" builtinId="5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7394-FF74-4D7A-8F36-410FC70B00F1}">
  <dimension ref="A1"/>
  <sheetViews>
    <sheetView tabSelected="1" workbookViewId="0">
      <selection activeCell="I15" sqref="I15"/>
    </sheetView>
  </sheetViews>
  <sheetFormatPr defaultRowHeight="15" x14ac:dyDescent="0.25"/>
  <sheetData>
    <row r="1" spans="1:1" ht="46.5" x14ac:dyDescent="0.7">
      <c r="A1" s="477" t="s">
        <v>4778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2"/>
  <sheetViews>
    <sheetView zoomScaleNormal="100" workbookViewId="0">
      <selection activeCell="R12" sqref="R12"/>
    </sheetView>
  </sheetViews>
  <sheetFormatPr defaultRowHeight="15" x14ac:dyDescent="0.25"/>
  <cols>
    <col min="2" max="2" width="19.42578125" bestFit="1" customWidth="1"/>
    <col min="3" max="3" width="8.7109375" bestFit="1" customWidth="1"/>
    <col min="4" max="4" width="10.140625" customWidth="1"/>
    <col min="5" max="5" width="9.140625" customWidth="1"/>
    <col min="6" max="6" width="10.140625" customWidth="1"/>
    <col min="7" max="7" width="3.140625" customWidth="1"/>
    <col min="8" max="8" width="3.85546875" customWidth="1"/>
    <col min="9" max="9" width="3.140625" customWidth="1"/>
    <col min="10" max="10" width="3.7109375" customWidth="1"/>
    <col min="11" max="11" width="4" customWidth="1"/>
    <col min="12" max="15" width="5" customWidth="1"/>
    <col min="16" max="16" width="6.7109375" customWidth="1"/>
    <col min="17" max="17" width="10.5703125" customWidth="1"/>
    <col min="18" max="19" width="9.42578125" customWidth="1"/>
    <col min="20" max="20" width="11.7109375" customWidth="1"/>
    <col min="21" max="21" width="5.140625" hidden="1" customWidth="1"/>
    <col min="22" max="24" width="7.140625" hidden="1" customWidth="1"/>
    <col min="25" max="25" width="6.85546875" hidden="1" customWidth="1"/>
    <col min="26" max="27" width="7" hidden="1" customWidth="1"/>
    <col min="28" max="31" width="7.140625" hidden="1" customWidth="1"/>
    <col min="32" max="33" width="6.140625" hidden="1" customWidth="1"/>
    <col min="34" max="36" width="5.140625" hidden="1" customWidth="1"/>
    <col min="37" max="37" width="0" style="192" hidden="1" customWidth="1"/>
    <col min="38" max="38" width="12.140625" hidden="1" customWidth="1"/>
    <col min="39" max="39" width="17.5703125" hidden="1" customWidth="1"/>
    <col min="40" max="40" width="11.28515625" hidden="1" customWidth="1"/>
    <col min="41" max="41" width="16.28515625" style="192" hidden="1" customWidth="1"/>
    <col min="42" max="42" width="0" hidden="1" customWidth="1"/>
    <col min="43" max="43" width="11.28515625" hidden="1" customWidth="1"/>
    <col min="44" max="51" width="0" hidden="1" customWidth="1"/>
    <col min="52" max="52" width="13.140625" hidden="1" customWidth="1"/>
    <col min="53" max="56" width="8.140625" bestFit="1" customWidth="1"/>
    <col min="57" max="62" width="7.42578125" bestFit="1" customWidth="1"/>
    <col min="63" max="64" width="6.42578125" bestFit="1" customWidth="1"/>
    <col min="65" max="67" width="5.85546875" bestFit="1" customWidth="1"/>
  </cols>
  <sheetData>
    <row r="1" spans="1:67" x14ac:dyDescent="0.25">
      <c r="B1" s="9" t="s">
        <v>2706</v>
      </c>
      <c r="C1" s="9" t="s">
        <v>2990</v>
      </c>
      <c r="D1" s="9" t="s">
        <v>2707</v>
      </c>
      <c r="E1" s="9" t="s">
        <v>2708</v>
      </c>
      <c r="F1" s="31" t="s">
        <v>2846</v>
      </c>
      <c r="G1" s="31" t="s">
        <v>2024</v>
      </c>
      <c r="H1" s="31" t="s">
        <v>2025</v>
      </c>
      <c r="I1" s="31" t="s">
        <v>2946</v>
      </c>
      <c r="J1" s="31" t="s">
        <v>329</v>
      </c>
      <c r="K1" s="31" t="s">
        <v>2947</v>
      </c>
      <c r="L1" s="31" t="s">
        <v>2948</v>
      </c>
      <c r="M1" s="31" t="s">
        <v>2951</v>
      </c>
      <c r="N1" s="31" t="s">
        <v>2950</v>
      </c>
      <c r="O1" s="31" t="s">
        <v>2952</v>
      </c>
      <c r="P1" s="31" t="s">
        <v>2953</v>
      </c>
      <c r="Q1" s="31" t="s">
        <v>2954</v>
      </c>
      <c r="T1" s="56" t="s">
        <v>2961</v>
      </c>
      <c r="U1" s="56" t="s">
        <v>2963</v>
      </c>
      <c r="AL1" s="192" t="s">
        <v>3956</v>
      </c>
    </row>
    <row r="2" spans="1:67" ht="18.75" x14ac:dyDescent="0.3">
      <c r="B2" s="38" t="s">
        <v>3296</v>
      </c>
      <c r="C2" s="38"/>
      <c r="D2" s="38"/>
      <c r="E2" s="38" t="s">
        <v>2692</v>
      </c>
      <c r="T2" t="s">
        <v>2962</v>
      </c>
      <c r="U2">
        <v>3</v>
      </c>
    </row>
    <row r="3" spans="1:67" ht="18.75" x14ac:dyDescent="0.3">
      <c r="B3" s="38"/>
      <c r="C3" s="38"/>
      <c r="D3" s="38"/>
      <c r="E3" s="38"/>
      <c r="AL3" s="192" t="s">
        <v>3957</v>
      </c>
      <c r="AM3" s="192" t="s">
        <v>2929</v>
      </c>
      <c r="AN3" s="192" t="s">
        <v>951</v>
      </c>
      <c r="AP3" s="192" t="s">
        <v>952</v>
      </c>
      <c r="AQ3" s="192" t="s">
        <v>952</v>
      </c>
      <c r="AR3" s="28" t="s">
        <v>1005</v>
      </c>
      <c r="AS3" s="28" t="s">
        <v>1005</v>
      </c>
      <c r="AT3" s="192" t="s">
        <v>994</v>
      </c>
      <c r="AU3" s="192" t="s">
        <v>3975</v>
      </c>
      <c r="AV3" s="192" t="s">
        <v>963</v>
      </c>
      <c r="AY3" s="254" t="s">
        <v>4049</v>
      </c>
    </row>
    <row r="4" spans="1:67" s="1" customFormat="1" ht="24" customHeight="1" x14ac:dyDescent="0.3">
      <c r="A4" s="1">
        <v>1</v>
      </c>
      <c r="B4" s="255" t="s">
        <v>2991</v>
      </c>
      <c r="C4" s="93" t="s">
        <v>2992</v>
      </c>
      <c r="D4" s="93"/>
      <c r="E4" s="93">
        <v>1</v>
      </c>
      <c r="F4" s="9">
        <v>1010</v>
      </c>
      <c r="G4" s="9">
        <v>2</v>
      </c>
      <c r="H4" s="9">
        <v>1</v>
      </c>
      <c r="I4" s="9">
        <v>0</v>
      </c>
      <c r="J4" s="9">
        <v>1</v>
      </c>
      <c r="K4" s="429">
        <v>3</v>
      </c>
      <c r="L4" s="9">
        <v>1</v>
      </c>
      <c r="M4" s="9">
        <f>G4+H4+I4</f>
        <v>3</v>
      </c>
      <c r="N4" s="9">
        <f>J4</f>
        <v>1</v>
      </c>
      <c r="O4" s="9">
        <f>K4</f>
        <v>3</v>
      </c>
      <c r="P4" s="9">
        <v>56</v>
      </c>
      <c r="T4" s="1" t="s">
        <v>2965</v>
      </c>
      <c r="U4" s="1">
        <v>3</v>
      </c>
      <c r="V4" s="253" t="s">
        <v>3671</v>
      </c>
      <c r="W4" s="253" t="s">
        <v>2842</v>
      </c>
      <c r="X4" s="253" t="s">
        <v>2857</v>
      </c>
      <c r="Y4" s="153"/>
      <c r="Z4" s="153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92" t="s">
        <v>3961</v>
      </c>
      <c r="AL4" s="1" t="str">
        <f>AK4&amp;" : BOOL;"</f>
        <v>SU1 : BOOL;</v>
      </c>
      <c r="AM4" s="1" t="s">
        <v>3958</v>
      </c>
      <c r="AN4" s="1" t="str">
        <f>AK4&amp;" : TON;"</f>
        <v>SU1 : TON;</v>
      </c>
      <c r="AO4" s="1" t="s">
        <v>3959</v>
      </c>
      <c r="AP4" s="1" t="s">
        <v>3960</v>
      </c>
      <c r="AQ4" s="206" t="str">
        <f>"TIN."&amp;AK4&amp;" := dgo.AU_IM"&amp;A4&amp;";"
&amp;AK4&amp;" (IN := TIN."&amp;AK4&amp;", PT := SU_AU_pt);TMQ."&amp;AK4&amp;" := "&amp;AK4&amp;".q;"</f>
        <v>TIN.SU1 := dgo.AU_IM1;SU1 (IN := TIN.SU1, PT := SU_AU_pt);TMQ.SU1 := SU1.q;</v>
      </c>
      <c r="AR4" s="1" t="str">
        <f>AK4&amp;" : BOOL;"</f>
        <v>SU1 : BOOL;</v>
      </c>
      <c r="AS4" s="1" t="str">
        <f>"ALR."&amp;AK4&amp;" := (TMQ."&amp;AK4&amp;" and NOT DGI.AU_IM"&amp;A4&amp;" or ALR."&amp;AK4&amp;")  and not btn.resAU_alr;"</f>
        <v>ALR.SU1 := (TMQ.SU1 and NOT DGI.AU_IM1 or ALR.SU1)  and not btn.resAU_alr;</v>
      </c>
      <c r="AT4" s="1" t="str">
        <f t="shared" ref="AT4:AT19" si="0">" IF ALR."&amp;AK4&amp;" THEN dgo.AU_IM"&amp;A4&amp;" :=0; END_IF;"</f>
        <v xml:space="preserve"> IF ALR.SU1 THEN dgo.AU_IM1 :=0; END_IF;</v>
      </c>
      <c r="AU4" s="1" t="str">
        <f>"dgo.AU_IM"&amp;A4&amp;" := 1;"</f>
        <v>dgo.AU_IM1 := 1;</v>
      </c>
      <c r="AV4" s="1" t="str">
        <f>"dgi.AU_IM"&amp;A4&amp;" := dgo.AU_IM"&amp;A4&amp;";"</f>
        <v>dgi.AU_IM1 := dgo.AU_IM1;</v>
      </c>
      <c r="AY4" s="1" t="str">
        <f>"DGI.AO_IM"&amp;E4</f>
        <v>DGI.AO_IM1</v>
      </c>
      <c r="AZ4" s="255" t="s">
        <v>4050</v>
      </c>
      <c r="BA4" s="253" t="s">
        <v>4280</v>
      </c>
      <c r="BB4" s="253" t="s">
        <v>452</v>
      </c>
      <c r="BC4" s="253" t="s">
        <v>2729</v>
      </c>
      <c r="BD4" s="191"/>
      <c r="BE4" s="191"/>
      <c r="BF4" s="374"/>
      <c r="BG4" s="374"/>
      <c r="BH4" s="374"/>
      <c r="BI4" s="374"/>
      <c r="BJ4" s="374"/>
      <c r="BK4" s="374"/>
      <c r="BL4" s="374"/>
      <c r="BM4" s="374"/>
      <c r="BN4" s="374"/>
      <c r="BO4" s="374"/>
    </row>
    <row r="5" spans="1:67" s="1" customFormat="1" ht="24" customHeight="1" x14ac:dyDescent="0.3">
      <c r="A5" s="1">
        <v>2</v>
      </c>
      <c r="B5" s="255" t="s">
        <v>2993</v>
      </c>
      <c r="C5" s="93" t="s">
        <v>3008</v>
      </c>
      <c r="D5" s="93"/>
      <c r="E5" s="93">
        <v>2</v>
      </c>
      <c r="F5" s="9">
        <v>1020</v>
      </c>
      <c r="G5" s="9">
        <v>2</v>
      </c>
      <c r="H5" s="9">
        <v>1</v>
      </c>
      <c r="I5" s="9">
        <v>0</v>
      </c>
      <c r="J5" s="9">
        <v>0</v>
      </c>
      <c r="K5" s="429">
        <v>2</v>
      </c>
      <c r="L5" s="9">
        <v>1</v>
      </c>
      <c r="M5" s="9">
        <f t="shared" ref="M5:M19" si="1">G5+H5+I5</f>
        <v>3</v>
      </c>
      <c r="N5" s="9">
        <f t="shared" ref="N5:N19" si="2">J5</f>
        <v>0</v>
      </c>
      <c r="O5" s="9">
        <f t="shared" ref="O5:O19" si="3">K5</f>
        <v>2</v>
      </c>
      <c r="P5" s="9">
        <v>72</v>
      </c>
      <c r="T5" s="1" t="s">
        <v>2966</v>
      </c>
      <c r="U5" s="1">
        <v>3</v>
      </c>
      <c r="V5" s="253" t="s">
        <v>3655</v>
      </c>
      <c r="W5" s="253" t="s">
        <v>3657</v>
      </c>
      <c r="X5" s="253" t="s">
        <v>3659</v>
      </c>
      <c r="Y5" s="153"/>
      <c r="Z5" s="153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92" t="s">
        <v>3962</v>
      </c>
      <c r="AL5" s="1" t="str">
        <f t="shared" ref="AL5:AL19" si="4">AK5&amp;" : BOOL;"</f>
        <v>SU2 : BOOL;</v>
      </c>
      <c r="AN5" s="1" t="str">
        <f t="shared" ref="AN5:AN19" si="5">AK5&amp;" : TON;"</f>
        <v>SU2 : TON;</v>
      </c>
      <c r="AQ5" s="206" t="str">
        <f t="shared" ref="AQ5:AQ19" si="6">"TIN."&amp;AK5&amp;" := dgo.AU_IM"&amp;A5&amp;";"
&amp;AK5&amp;" (IN := TIN."&amp;AK5&amp;", PT := SU_AU_pt);TMQ."&amp;AK5&amp;" := "&amp;AK5&amp;".q;"</f>
        <v>TIN.SU2 := dgo.AU_IM2;SU2 (IN := TIN.SU2, PT := SU_AU_pt);TMQ.SU2 := SU2.q;</v>
      </c>
      <c r="AR5" s="1" t="str">
        <f t="shared" ref="AR5:AR19" si="7">AK5&amp;" : BOOL;"</f>
        <v>SU2 : BOOL;</v>
      </c>
      <c r="AS5" s="1" t="str">
        <f t="shared" ref="AS5:AS19" si="8">"ALR."&amp;AK5&amp;" := (TMQ."&amp;AK5&amp;" and NOT DGI.AU_IM"&amp;A5&amp;" or ALR."&amp;AK5&amp;")  and not btn.resAU_alr;"</f>
        <v>ALR.SU2 := (TMQ.SU2 and NOT DGI.AU_IM2 or ALR.SU2)  and not btn.resAU_alr;</v>
      </c>
      <c r="AT5" s="1" t="str">
        <f t="shared" si="0"/>
        <v xml:space="preserve"> IF ALR.SU2 THEN dgo.AU_IM2 :=0; END_IF;</v>
      </c>
      <c r="AU5" s="1" t="str">
        <f t="shared" ref="AU5:AU19" si="9">"dgo.AU_IM"&amp;A5&amp;" := 1;"</f>
        <v>dgo.AU_IM2 := 1;</v>
      </c>
      <c r="AV5" s="1" t="str">
        <f t="shared" ref="AV5:AV19" si="10">"dgi.AU_IM"&amp;A5&amp;" := dgo.AU_IM"&amp;A5&amp;";"</f>
        <v>dgi.AU_IM2 := dgo.AU_IM2;</v>
      </c>
      <c r="AY5" s="255" t="str">
        <f t="shared" ref="AY5:AY19" si="11">"DGI.AO_IM"&amp;E5</f>
        <v>DGI.AO_IM2</v>
      </c>
      <c r="AZ5" s="255" t="s">
        <v>4051</v>
      </c>
      <c r="BA5" s="253" t="s">
        <v>3654</v>
      </c>
      <c r="BB5" s="253" t="s">
        <v>3656</v>
      </c>
      <c r="BC5" s="253" t="s">
        <v>3658</v>
      </c>
      <c r="BD5" s="191"/>
      <c r="BE5" s="191"/>
      <c r="BF5" s="374"/>
      <c r="BG5" s="374"/>
      <c r="BH5" s="374"/>
      <c r="BI5" s="374"/>
      <c r="BJ5" s="374"/>
      <c r="BK5" s="374"/>
      <c r="BL5" s="374"/>
      <c r="BM5" s="374"/>
      <c r="BN5" s="374"/>
      <c r="BO5" s="374"/>
    </row>
    <row r="6" spans="1:67" s="1" customFormat="1" ht="24" customHeight="1" x14ac:dyDescent="0.3">
      <c r="A6" s="1">
        <v>3</v>
      </c>
      <c r="B6" s="255" t="s">
        <v>2994</v>
      </c>
      <c r="C6" s="93" t="s">
        <v>3009</v>
      </c>
      <c r="D6" s="93"/>
      <c r="E6" s="93">
        <v>3</v>
      </c>
      <c r="F6" s="9">
        <v>1030</v>
      </c>
      <c r="G6" s="9">
        <v>2</v>
      </c>
      <c r="H6" s="9">
        <v>1</v>
      </c>
      <c r="I6" s="9">
        <v>2</v>
      </c>
      <c r="J6" s="9">
        <v>0</v>
      </c>
      <c r="K6" s="429">
        <v>3</v>
      </c>
      <c r="L6" s="9">
        <v>1</v>
      </c>
      <c r="M6" s="9">
        <f t="shared" si="1"/>
        <v>5</v>
      </c>
      <c r="N6" s="9">
        <f t="shared" si="2"/>
        <v>0</v>
      </c>
      <c r="O6" s="9">
        <f t="shared" si="3"/>
        <v>3</v>
      </c>
      <c r="P6" s="9">
        <v>82</v>
      </c>
      <c r="T6" s="1" t="s">
        <v>2967</v>
      </c>
      <c r="U6" s="1">
        <v>3</v>
      </c>
      <c r="V6" s="255" t="s">
        <v>844</v>
      </c>
      <c r="W6" s="255" t="s">
        <v>831</v>
      </c>
      <c r="X6" s="255" t="s">
        <v>833</v>
      </c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2"/>
      <c r="AJ6" s="152"/>
      <c r="AK6" s="192" t="s">
        <v>3963</v>
      </c>
      <c r="AL6" s="1" t="str">
        <f t="shared" si="4"/>
        <v>SU3 : BOOL;</v>
      </c>
      <c r="AN6" s="1" t="str">
        <f t="shared" si="5"/>
        <v>SU3 : TON;</v>
      </c>
      <c r="AQ6" s="206" t="str">
        <f t="shared" si="6"/>
        <v>TIN.SU3 := dgo.AU_IM3;SU3 (IN := TIN.SU3, PT := SU_AU_pt);TMQ.SU3 := SU3.q;</v>
      </c>
      <c r="AR6" s="1" t="str">
        <f t="shared" si="7"/>
        <v>SU3 : BOOL;</v>
      </c>
      <c r="AS6" s="1" t="str">
        <f t="shared" si="8"/>
        <v>ALR.SU3 := (TMQ.SU3 and NOT DGI.AU_IM3 or ALR.SU3)  and not btn.resAU_alr;</v>
      </c>
      <c r="AT6" s="1" t="str">
        <f t="shared" si="0"/>
        <v xml:space="preserve"> IF ALR.SU3 THEN dgo.AU_IM3 :=0; END_IF;</v>
      </c>
      <c r="AU6" s="1" t="str">
        <f t="shared" si="9"/>
        <v>dgo.AU_IM3 := 1;</v>
      </c>
      <c r="AV6" s="1" t="str">
        <f t="shared" si="10"/>
        <v>dgi.AU_IM3 := dgo.AU_IM3;</v>
      </c>
      <c r="AY6" s="255" t="str">
        <f t="shared" si="11"/>
        <v>DGI.AO_IM3</v>
      </c>
      <c r="AZ6" s="255" t="s">
        <v>4052</v>
      </c>
      <c r="BA6" s="255" t="s">
        <v>3676</v>
      </c>
      <c r="BB6" s="255" t="s">
        <v>439</v>
      </c>
      <c r="BC6" s="255" t="s">
        <v>440</v>
      </c>
      <c r="BD6" s="374"/>
      <c r="BE6" s="374"/>
      <c r="BF6" s="374"/>
      <c r="BG6" s="374"/>
      <c r="BH6" s="374"/>
      <c r="BI6" s="374"/>
      <c r="BJ6" s="374"/>
      <c r="BK6" s="374"/>
      <c r="BL6" s="374"/>
      <c r="BM6" s="374"/>
      <c r="BN6" s="374"/>
      <c r="BO6" s="374"/>
    </row>
    <row r="7" spans="1:67" s="1" customFormat="1" ht="24" customHeight="1" x14ac:dyDescent="0.3">
      <c r="A7" s="1">
        <v>4</v>
      </c>
      <c r="B7" s="255" t="s">
        <v>2995</v>
      </c>
      <c r="C7" s="93" t="s">
        <v>3010</v>
      </c>
      <c r="D7" s="93"/>
      <c r="E7" s="93">
        <v>4</v>
      </c>
      <c r="F7" s="9">
        <v>1040</v>
      </c>
      <c r="G7" s="9">
        <v>2</v>
      </c>
      <c r="H7" s="9">
        <v>1</v>
      </c>
      <c r="I7" s="9">
        <v>1</v>
      </c>
      <c r="J7" s="9">
        <v>0</v>
      </c>
      <c r="K7" s="429">
        <v>3</v>
      </c>
      <c r="L7" s="9">
        <v>1</v>
      </c>
      <c r="M7" s="9">
        <f t="shared" si="1"/>
        <v>4</v>
      </c>
      <c r="N7" s="9">
        <f t="shared" si="2"/>
        <v>0</v>
      </c>
      <c r="O7" s="9">
        <f t="shared" si="3"/>
        <v>3</v>
      </c>
      <c r="P7" s="9">
        <v>98</v>
      </c>
      <c r="T7" s="1" t="s">
        <v>2968</v>
      </c>
      <c r="U7" s="1">
        <v>3</v>
      </c>
      <c r="V7" s="255" t="s">
        <v>478</v>
      </c>
      <c r="W7" s="255" t="s">
        <v>3696</v>
      </c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152"/>
      <c r="AJ7" s="152"/>
      <c r="AK7" s="192" t="s">
        <v>3964</v>
      </c>
      <c r="AL7" s="1" t="str">
        <f t="shared" si="4"/>
        <v>SU4 : BOOL;</v>
      </c>
      <c r="AN7" s="1" t="str">
        <f t="shared" si="5"/>
        <v>SU4 : TON;</v>
      </c>
      <c r="AQ7" s="206" t="str">
        <f t="shared" si="6"/>
        <v>TIN.SU4 := dgo.AU_IM4;SU4 (IN := TIN.SU4, PT := SU_AU_pt);TMQ.SU4 := SU4.q;</v>
      </c>
      <c r="AR7" s="1" t="str">
        <f t="shared" si="7"/>
        <v>SU4 : BOOL;</v>
      </c>
      <c r="AS7" s="1" t="str">
        <f t="shared" si="8"/>
        <v>ALR.SU4 := (TMQ.SU4 and NOT DGI.AU_IM4 or ALR.SU4)  and not btn.resAU_alr;</v>
      </c>
      <c r="AT7" s="1" t="str">
        <f t="shared" si="0"/>
        <v xml:space="preserve"> IF ALR.SU4 THEN dgo.AU_IM4 :=0; END_IF;</v>
      </c>
      <c r="AU7" s="1" t="str">
        <f t="shared" si="9"/>
        <v>dgo.AU_IM4 := 1;</v>
      </c>
      <c r="AV7" s="1" t="str">
        <f t="shared" si="10"/>
        <v>dgi.AU_IM4 := dgo.AU_IM4;</v>
      </c>
      <c r="AY7" s="255" t="str">
        <f t="shared" si="11"/>
        <v>DGI.AO_IM4</v>
      </c>
      <c r="AZ7" s="255" t="s">
        <v>4053</v>
      </c>
      <c r="BA7" s="255" t="s">
        <v>432</v>
      </c>
      <c r="BB7" s="255" t="s">
        <v>3706</v>
      </c>
      <c r="BC7" s="374"/>
      <c r="BD7" s="374"/>
      <c r="BE7" s="374"/>
      <c r="BF7" s="374"/>
      <c r="BG7" s="374"/>
      <c r="BH7" s="374"/>
      <c r="BI7" s="374"/>
      <c r="BJ7" s="374"/>
      <c r="BK7" s="374"/>
      <c r="BL7" s="374"/>
      <c r="BM7" s="374"/>
      <c r="BN7" s="374"/>
      <c r="BO7" s="374"/>
    </row>
    <row r="8" spans="1:67" s="1" customFormat="1" ht="24" customHeight="1" x14ac:dyDescent="0.3">
      <c r="A8" s="1">
        <v>5</v>
      </c>
      <c r="B8" s="255" t="s">
        <v>2996</v>
      </c>
      <c r="C8" s="93" t="s">
        <v>3011</v>
      </c>
      <c r="D8" s="93"/>
      <c r="E8" s="93">
        <v>5</v>
      </c>
      <c r="F8" s="9">
        <v>1050</v>
      </c>
      <c r="G8" s="9">
        <v>4</v>
      </c>
      <c r="H8" s="9">
        <v>4</v>
      </c>
      <c r="I8" s="9">
        <v>1</v>
      </c>
      <c r="J8" s="9">
        <v>0</v>
      </c>
      <c r="K8" s="429">
        <v>3</v>
      </c>
      <c r="L8" s="9">
        <v>1</v>
      </c>
      <c r="M8" s="9">
        <f t="shared" si="1"/>
        <v>9</v>
      </c>
      <c r="N8" s="9">
        <f t="shared" si="2"/>
        <v>0</v>
      </c>
      <c r="O8" s="9">
        <f t="shared" si="3"/>
        <v>3</v>
      </c>
      <c r="P8" s="9">
        <v>108</v>
      </c>
      <c r="T8" s="1" t="s">
        <v>2969</v>
      </c>
      <c r="U8" s="1">
        <v>3</v>
      </c>
      <c r="V8" s="255" t="s">
        <v>461</v>
      </c>
      <c r="W8" s="255" t="s">
        <v>462</v>
      </c>
      <c r="X8" s="255" t="s">
        <v>463</v>
      </c>
      <c r="Y8" s="255" t="s">
        <v>464</v>
      </c>
      <c r="Z8" s="255" t="s">
        <v>465</v>
      </c>
      <c r="AA8" s="255" t="s">
        <v>466</v>
      </c>
      <c r="AB8" s="255" t="s">
        <v>467</v>
      </c>
      <c r="AC8" s="255" t="s">
        <v>468</v>
      </c>
      <c r="AD8" s="255" t="s">
        <v>469</v>
      </c>
      <c r="AE8" s="255" t="s">
        <v>470</v>
      </c>
      <c r="AF8" s="255" t="s">
        <v>471</v>
      </c>
      <c r="AG8" s="255" t="s">
        <v>472</v>
      </c>
      <c r="AH8" s="255" t="s">
        <v>3661</v>
      </c>
      <c r="AI8" s="255" t="s">
        <v>3663</v>
      </c>
      <c r="AJ8" s="255" t="s">
        <v>3665</v>
      </c>
      <c r="AK8" s="192" t="s">
        <v>3965</v>
      </c>
      <c r="AL8" s="1" t="str">
        <f t="shared" si="4"/>
        <v>SU5 : BOOL;</v>
      </c>
      <c r="AN8" s="1" t="str">
        <f t="shared" si="5"/>
        <v>SU5 : TON;</v>
      </c>
      <c r="AQ8" s="206" t="str">
        <f t="shared" si="6"/>
        <v>TIN.SU5 := dgo.AU_IM5;SU5 (IN := TIN.SU5, PT := SU_AU_pt);TMQ.SU5 := SU5.q;</v>
      </c>
      <c r="AR8" s="1" t="str">
        <f t="shared" si="7"/>
        <v>SU5 : BOOL;</v>
      </c>
      <c r="AS8" s="1" t="str">
        <f t="shared" si="8"/>
        <v>ALR.SU5 := (TMQ.SU5 and NOT DGI.AU_IM5 or ALR.SU5)  and not btn.resAU_alr;</v>
      </c>
      <c r="AT8" s="1" t="str">
        <f t="shared" si="0"/>
        <v xml:space="preserve"> IF ALR.SU5 THEN dgo.AU_IM5 :=0; END_IF;</v>
      </c>
      <c r="AU8" s="1" t="str">
        <f t="shared" si="9"/>
        <v>dgo.AU_IM5 := 1;</v>
      </c>
      <c r="AV8" s="1" t="str">
        <f t="shared" si="10"/>
        <v>dgi.AU_IM5 := dgo.AU_IM5;</v>
      </c>
      <c r="AY8" s="255" t="str">
        <f t="shared" si="11"/>
        <v>DGI.AO_IM5</v>
      </c>
      <c r="AZ8" s="255" t="s">
        <v>4054</v>
      </c>
      <c r="BA8" s="255" t="s">
        <v>4281</v>
      </c>
      <c r="BB8" s="255" t="s">
        <v>4282</v>
      </c>
      <c r="BC8" s="255" t="s">
        <v>4283</v>
      </c>
      <c r="BD8" s="255" t="s">
        <v>4284</v>
      </c>
      <c r="BE8" s="255" t="s">
        <v>4285</v>
      </c>
      <c r="BF8" s="255" t="s">
        <v>4286</v>
      </c>
      <c r="BG8" s="255" t="s">
        <v>4287</v>
      </c>
      <c r="BH8" s="255" t="s">
        <v>4288</v>
      </c>
      <c r="BI8" s="255" t="s">
        <v>4289</v>
      </c>
      <c r="BJ8" s="255" t="s">
        <v>4290</v>
      </c>
      <c r="BK8" s="255" t="s">
        <v>4291</v>
      </c>
      <c r="BL8" s="255" t="s">
        <v>4292</v>
      </c>
      <c r="BM8" s="255" t="s">
        <v>3660</v>
      </c>
      <c r="BN8" s="255" t="s">
        <v>3662</v>
      </c>
      <c r="BO8" s="255" t="s">
        <v>3664</v>
      </c>
    </row>
    <row r="9" spans="1:67" s="1" customFormat="1" ht="24" customHeight="1" x14ac:dyDescent="0.3">
      <c r="A9" s="1">
        <v>6</v>
      </c>
      <c r="B9" s="255" t="s">
        <v>2997</v>
      </c>
      <c r="C9" s="93" t="s">
        <v>3014</v>
      </c>
      <c r="D9" s="93"/>
      <c r="E9" s="93">
        <v>6</v>
      </c>
      <c r="F9" s="9">
        <v>1060</v>
      </c>
      <c r="G9" s="9">
        <v>3</v>
      </c>
      <c r="H9" s="9">
        <v>1</v>
      </c>
      <c r="I9" s="9">
        <v>0</v>
      </c>
      <c r="J9" s="14">
        <v>2</v>
      </c>
      <c r="K9" s="429">
        <v>3</v>
      </c>
      <c r="L9" s="9">
        <v>1</v>
      </c>
      <c r="M9" s="9">
        <f t="shared" si="1"/>
        <v>4</v>
      </c>
      <c r="N9" s="9">
        <f t="shared" si="2"/>
        <v>2</v>
      </c>
      <c r="O9" s="9">
        <f t="shared" si="3"/>
        <v>3</v>
      </c>
      <c r="P9" s="9">
        <v>118</v>
      </c>
      <c r="Q9" s="22"/>
      <c r="R9" s="22"/>
      <c r="S9" s="22"/>
      <c r="T9" s="1" t="s">
        <v>2970</v>
      </c>
      <c r="U9" s="1">
        <v>3</v>
      </c>
      <c r="V9" s="255" t="s">
        <v>4066</v>
      </c>
      <c r="W9" s="255" t="s">
        <v>3331</v>
      </c>
      <c r="X9" s="255" t="s">
        <v>3332</v>
      </c>
      <c r="Y9" s="255" t="s">
        <v>3333</v>
      </c>
      <c r="Z9" s="255" t="s">
        <v>2843</v>
      </c>
      <c r="AA9" s="255" t="s">
        <v>2844</v>
      </c>
      <c r="AB9" s="255" t="s">
        <v>2845</v>
      </c>
      <c r="AC9" s="255" t="s">
        <v>2838</v>
      </c>
      <c r="AD9" s="152"/>
      <c r="AE9" s="152"/>
      <c r="AF9" s="152"/>
      <c r="AG9" s="152"/>
      <c r="AH9" s="152"/>
      <c r="AI9" s="152"/>
      <c r="AJ9" s="152"/>
      <c r="AK9" s="192" t="s">
        <v>3966</v>
      </c>
      <c r="AL9" s="1" t="str">
        <f t="shared" si="4"/>
        <v>SU6 : BOOL;</v>
      </c>
      <c r="AN9" s="1" t="str">
        <f t="shared" si="5"/>
        <v>SU6 : TON;</v>
      </c>
      <c r="AQ9" s="206" t="str">
        <f t="shared" si="6"/>
        <v>TIN.SU6 := dgo.AU_IM6;SU6 (IN := TIN.SU6, PT := SU_AU_pt);TMQ.SU6 := SU6.q;</v>
      </c>
      <c r="AR9" s="1" t="str">
        <f t="shared" si="7"/>
        <v>SU6 : BOOL;</v>
      </c>
      <c r="AS9" s="1" t="str">
        <f t="shared" si="8"/>
        <v>ALR.SU6 := (TMQ.SU6 and NOT DGI.AU_IM6 or ALR.SU6)  and not btn.resAU_alr;</v>
      </c>
      <c r="AT9" s="1" t="str">
        <f t="shared" si="0"/>
        <v xml:space="preserve"> IF ALR.SU6 THEN dgo.AU_IM6 :=0; END_IF;</v>
      </c>
      <c r="AU9" s="1" t="str">
        <f t="shared" si="9"/>
        <v>dgo.AU_IM6 := 1;</v>
      </c>
      <c r="AV9" s="1" t="str">
        <f t="shared" si="10"/>
        <v>dgi.AU_IM6 := dgo.AU_IM6;</v>
      </c>
      <c r="AY9" s="255" t="str">
        <f t="shared" si="11"/>
        <v>DGI.AO_IM6</v>
      </c>
      <c r="AZ9" s="255" t="s">
        <v>4055</v>
      </c>
      <c r="BA9" s="255" t="s">
        <v>2730</v>
      </c>
      <c r="BB9" s="255" t="s">
        <v>4293</v>
      </c>
      <c r="BC9" s="255" t="s">
        <v>4294</v>
      </c>
      <c r="BD9" s="255" t="s">
        <v>4295</v>
      </c>
      <c r="BE9" s="255" t="s">
        <v>448</v>
      </c>
      <c r="BF9" s="255" t="s">
        <v>450</v>
      </c>
      <c r="BG9" s="255" t="s">
        <v>449</v>
      </c>
      <c r="BH9" s="255" t="s">
        <v>451</v>
      </c>
      <c r="BI9" s="374"/>
      <c r="BJ9" s="374"/>
      <c r="BK9" s="374"/>
      <c r="BL9" s="374"/>
      <c r="BM9" s="374"/>
      <c r="BN9" s="374"/>
      <c r="BO9" s="374"/>
    </row>
    <row r="10" spans="1:67" s="1" customFormat="1" ht="24" customHeight="1" x14ac:dyDescent="0.3">
      <c r="A10" s="1">
        <v>7</v>
      </c>
      <c r="B10" s="72" t="s">
        <v>2998</v>
      </c>
      <c r="C10" s="93" t="s">
        <v>3012</v>
      </c>
      <c r="D10" s="93"/>
      <c r="E10" s="93">
        <v>7</v>
      </c>
      <c r="F10" s="9">
        <v>1070</v>
      </c>
      <c r="G10" s="9">
        <v>3</v>
      </c>
      <c r="H10" s="9">
        <v>1</v>
      </c>
      <c r="I10" s="9">
        <v>1</v>
      </c>
      <c r="J10" s="9">
        <v>0</v>
      </c>
      <c r="K10" s="429">
        <v>3</v>
      </c>
      <c r="L10" s="9">
        <v>1</v>
      </c>
      <c r="M10" s="9">
        <f t="shared" si="1"/>
        <v>5</v>
      </c>
      <c r="N10" s="9">
        <f t="shared" si="2"/>
        <v>0</v>
      </c>
      <c r="O10" s="9">
        <f t="shared" si="3"/>
        <v>3</v>
      </c>
      <c r="P10" s="9">
        <v>134</v>
      </c>
      <c r="Q10" s="112" t="s">
        <v>3023</v>
      </c>
      <c r="R10" s="112" t="s">
        <v>3025</v>
      </c>
      <c r="S10" s="34"/>
      <c r="T10" s="1" t="s">
        <v>2971</v>
      </c>
      <c r="U10" s="1">
        <v>3</v>
      </c>
      <c r="V10" s="255" t="s">
        <v>473</v>
      </c>
      <c r="W10" s="255" t="s">
        <v>846</v>
      </c>
      <c r="X10" s="255" t="s">
        <v>847</v>
      </c>
      <c r="Y10" s="255" t="s">
        <v>832</v>
      </c>
      <c r="Z10" s="255" t="s">
        <v>835</v>
      </c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92" t="s">
        <v>3967</v>
      </c>
      <c r="AL10" s="1" t="str">
        <f t="shared" si="4"/>
        <v>SU7 : BOOL;</v>
      </c>
      <c r="AN10" s="1" t="str">
        <f t="shared" si="5"/>
        <v>SU7 : TON;</v>
      </c>
      <c r="AQ10" s="206" t="str">
        <f t="shared" si="6"/>
        <v>TIN.SU7 := dgo.AU_IM7;SU7 (IN := TIN.SU7, PT := SU_AU_pt);TMQ.SU7 := SU7.q;</v>
      </c>
      <c r="AR10" s="1" t="str">
        <f t="shared" si="7"/>
        <v>SU7 : BOOL;</v>
      </c>
      <c r="AS10" s="1" t="str">
        <f t="shared" si="8"/>
        <v>ALR.SU7 := (TMQ.SU7 and NOT DGI.AU_IM7 or ALR.SU7)  and not btn.resAU_alr;</v>
      </c>
      <c r="AT10" s="1" t="str">
        <f t="shared" si="0"/>
        <v xml:space="preserve"> IF ALR.SU7 THEN dgo.AU_IM7 :=0; END_IF;</v>
      </c>
      <c r="AU10" s="1" t="str">
        <f t="shared" si="9"/>
        <v>dgo.AU_IM7 := 1;</v>
      </c>
      <c r="AV10" s="1" t="str">
        <f t="shared" si="10"/>
        <v>dgi.AU_IM7 := dgo.AU_IM7;</v>
      </c>
      <c r="AY10" s="255" t="str">
        <f t="shared" si="11"/>
        <v>DGI.AO_IM7</v>
      </c>
      <c r="AZ10" s="255" t="s">
        <v>4056</v>
      </c>
      <c r="BA10" s="255" t="s">
        <v>4296</v>
      </c>
      <c r="BB10" s="255" t="s">
        <v>3677</v>
      </c>
      <c r="BC10" s="255" t="s">
        <v>3679</v>
      </c>
      <c r="BD10" s="255" t="s">
        <v>441</v>
      </c>
      <c r="BE10" s="255" t="s">
        <v>443</v>
      </c>
      <c r="BF10" s="374"/>
      <c r="BG10" s="374"/>
      <c r="BH10" s="374"/>
      <c r="BI10" s="374"/>
      <c r="BJ10" s="374"/>
      <c r="BK10" s="374"/>
      <c r="BL10" s="374"/>
      <c r="BM10" s="374"/>
      <c r="BN10" s="374"/>
      <c r="BO10" s="374"/>
    </row>
    <row r="11" spans="1:67" s="1" customFormat="1" ht="24" customHeight="1" x14ac:dyDescent="0.3">
      <c r="A11" s="1">
        <v>8</v>
      </c>
      <c r="B11" s="72" t="s">
        <v>2999</v>
      </c>
      <c r="C11" s="93" t="s">
        <v>3013</v>
      </c>
      <c r="D11" s="93"/>
      <c r="E11" s="93">
        <v>8</v>
      </c>
      <c r="F11" s="9">
        <v>1080</v>
      </c>
      <c r="G11" s="9">
        <v>3</v>
      </c>
      <c r="H11" s="9">
        <v>1</v>
      </c>
      <c r="I11" s="9">
        <v>2</v>
      </c>
      <c r="J11" s="9">
        <v>0</v>
      </c>
      <c r="K11" s="429">
        <v>3</v>
      </c>
      <c r="L11" s="9">
        <v>1</v>
      </c>
      <c r="M11" s="9">
        <f t="shared" si="1"/>
        <v>6</v>
      </c>
      <c r="N11" s="9">
        <f t="shared" si="2"/>
        <v>0</v>
      </c>
      <c r="O11" s="9">
        <f t="shared" si="3"/>
        <v>3</v>
      </c>
      <c r="P11" s="9">
        <v>150</v>
      </c>
      <c r="Q11" s="112" t="s">
        <v>3024</v>
      </c>
      <c r="R11" s="112" t="s">
        <v>3026</v>
      </c>
      <c r="S11" s="2"/>
      <c r="T11" s="1" t="s">
        <v>2972</v>
      </c>
      <c r="U11" s="1">
        <v>3</v>
      </c>
      <c r="V11" s="255" t="s">
        <v>474</v>
      </c>
      <c r="W11" s="255" t="s">
        <v>845</v>
      </c>
      <c r="X11" s="255" t="s">
        <v>848</v>
      </c>
      <c r="Y11" s="255" t="s">
        <v>834</v>
      </c>
      <c r="Z11" s="255" t="s">
        <v>836</v>
      </c>
      <c r="AA11" s="152"/>
      <c r="AB11" s="152"/>
      <c r="AC11" s="152"/>
      <c r="AD11" s="152"/>
      <c r="AE11" s="152"/>
      <c r="AF11" s="152"/>
      <c r="AG11" s="152"/>
      <c r="AH11" s="152"/>
      <c r="AI11" s="152"/>
      <c r="AJ11" s="152"/>
      <c r="AK11" s="192" t="s">
        <v>3968</v>
      </c>
      <c r="AL11" s="1" t="str">
        <f t="shared" si="4"/>
        <v>SU8 : BOOL;</v>
      </c>
      <c r="AN11" s="1" t="str">
        <f t="shared" si="5"/>
        <v>SU8 : TON;</v>
      </c>
      <c r="AQ11" s="206" t="str">
        <f t="shared" si="6"/>
        <v>TIN.SU8 := dgo.AU_IM8;SU8 (IN := TIN.SU8, PT := SU_AU_pt);TMQ.SU8 := SU8.q;</v>
      </c>
      <c r="AR11" s="1" t="str">
        <f t="shared" si="7"/>
        <v>SU8 : BOOL;</v>
      </c>
      <c r="AS11" s="1" t="str">
        <f t="shared" si="8"/>
        <v>ALR.SU8 := (TMQ.SU8 and NOT DGI.AU_IM8 or ALR.SU8)  and not btn.resAU_alr;</v>
      </c>
      <c r="AT11" s="1" t="str">
        <f t="shared" si="0"/>
        <v xml:space="preserve"> IF ALR.SU8 THEN dgo.AU_IM8 :=0; END_IF;</v>
      </c>
      <c r="AU11" s="1" t="str">
        <f t="shared" si="9"/>
        <v>dgo.AU_IM8 := 1;</v>
      </c>
      <c r="AV11" s="1" t="str">
        <f t="shared" si="10"/>
        <v>dgi.AU_IM8 := dgo.AU_IM8;</v>
      </c>
      <c r="AY11" s="255" t="str">
        <f t="shared" si="11"/>
        <v>DGI.AO_IM8</v>
      </c>
      <c r="AZ11" s="1" t="s">
        <v>4057</v>
      </c>
      <c r="BA11" s="255" t="s">
        <v>4297</v>
      </c>
      <c r="BB11" s="255" t="s">
        <v>3678</v>
      </c>
      <c r="BC11" s="255" t="s">
        <v>3680</v>
      </c>
      <c r="BD11" s="255" t="s">
        <v>442</v>
      </c>
      <c r="BE11" s="255" t="s">
        <v>444</v>
      </c>
      <c r="BF11" s="374"/>
      <c r="BG11" s="374"/>
      <c r="BH11" s="374"/>
      <c r="BI11" s="374"/>
      <c r="BJ11" s="374"/>
      <c r="BK11" s="374"/>
      <c r="BL11" s="374"/>
      <c r="BM11" s="374"/>
      <c r="BN11" s="374"/>
      <c r="BO11" s="374"/>
    </row>
    <row r="12" spans="1:67" s="1" customFormat="1" ht="24" customHeight="1" x14ac:dyDescent="0.3">
      <c r="A12" s="1">
        <v>9</v>
      </c>
      <c r="B12" s="72" t="s">
        <v>3000</v>
      </c>
      <c r="C12" s="93" t="s">
        <v>3015</v>
      </c>
      <c r="D12" s="93"/>
      <c r="E12" s="93">
        <v>9</v>
      </c>
      <c r="F12" s="9">
        <v>1090</v>
      </c>
      <c r="G12" s="9">
        <v>3</v>
      </c>
      <c r="H12" s="9">
        <v>1</v>
      </c>
      <c r="I12" s="9">
        <v>1</v>
      </c>
      <c r="J12" s="9">
        <v>0</v>
      </c>
      <c r="K12" s="14">
        <v>3</v>
      </c>
      <c r="L12" s="9">
        <v>1</v>
      </c>
      <c r="M12" s="9">
        <f t="shared" si="1"/>
        <v>5</v>
      </c>
      <c r="N12" s="9">
        <f t="shared" si="2"/>
        <v>0</v>
      </c>
      <c r="O12" s="9">
        <f t="shared" si="3"/>
        <v>3</v>
      </c>
      <c r="P12" s="9">
        <v>157</v>
      </c>
      <c r="Q12" s="112" t="s">
        <v>3027</v>
      </c>
      <c r="R12" s="457" t="s">
        <v>3028</v>
      </c>
      <c r="S12" s="457" t="s">
        <v>3029</v>
      </c>
      <c r="T12" s="1" t="s">
        <v>2973</v>
      </c>
      <c r="U12" s="1">
        <v>3</v>
      </c>
      <c r="V12" s="255" t="s">
        <v>3512</v>
      </c>
      <c r="W12" s="255" t="s">
        <v>838</v>
      </c>
      <c r="X12" s="255" t="s">
        <v>840</v>
      </c>
      <c r="Y12" s="5" t="s">
        <v>521</v>
      </c>
      <c r="Z12" s="5" t="s">
        <v>523</v>
      </c>
      <c r="AA12" s="5" t="s">
        <v>525</v>
      </c>
      <c r="AB12" s="45" t="s">
        <v>959</v>
      </c>
      <c r="AC12" s="45" t="s">
        <v>960</v>
      </c>
      <c r="AD12" s="45" t="s">
        <v>829</v>
      </c>
      <c r="AE12" s="45" t="s">
        <v>958</v>
      </c>
      <c r="AF12" s="152"/>
      <c r="AG12" s="152"/>
      <c r="AH12" s="152"/>
      <c r="AI12" s="152"/>
      <c r="AJ12" s="152"/>
      <c r="AK12" s="192" t="s">
        <v>3969</v>
      </c>
      <c r="AL12" s="1" t="str">
        <f t="shared" si="4"/>
        <v>SU9 : BOOL;</v>
      </c>
      <c r="AN12" s="1" t="str">
        <f t="shared" si="5"/>
        <v>SU9 : TON;</v>
      </c>
      <c r="AQ12" s="206" t="str">
        <f t="shared" si="6"/>
        <v>TIN.SU9 := dgo.AU_IM9;SU9 (IN := TIN.SU9, PT := SU_AU_pt);TMQ.SU9 := SU9.q;</v>
      </c>
      <c r="AR12" s="1" t="str">
        <f t="shared" si="7"/>
        <v>SU9 : BOOL;</v>
      </c>
      <c r="AS12" s="1" t="str">
        <f t="shared" si="8"/>
        <v>ALR.SU9 := (TMQ.SU9 and NOT DGI.AU_IM9 or ALR.SU9)  and not btn.resAU_alr;</v>
      </c>
      <c r="AT12" s="1" t="str">
        <f t="shared" si="0"/>
        <v xml:space="preserve"> IF ALR.SU9 THEN dgo.AU_IM9 :=0; END_IF;</v>
      </c>
      <c r="AU12" s="1" t="str">
        <f t="shared" si="9"/>
        <v>dgo.AU_IM9 := 1;</v>
      </c>
      <c r="AV12" s="1" t="str">
        <f t="shared" si="10"/>
        <v>dgi.AU_IM9 := dgo.AU_IM9;</v>
      </c>
      <c r="AY12" s="255" t="str">
        <f t="shared" si="11"/>
        <v>DGI.AO_IM9</v>
      </c>
      <c r="AZ12" s="255" t="s">
        <v>4058</v>
      </c>
      <c r="BA12" s="255" t="s">
        <v>434</v>
      </c>
      <c r="BB12" s="255" t="s">
        <v>445</v>
      </c>
      <c r="BC12" s="255" t="s">
        <v>446</v>
      </c>
      <c r="BD12" s="5" t="s">
        <v>4298</v>
      </c>
      <c r="BE12" s="5" t="s">
        <v>4299</v>
      </c>
      <c r="BF12" s="5" t="s">
        <v>4300</v>
      </c>
      <c r="BG12" s="45" t="s">
        <v>4301</v>
      </c>
      <c r="BH12" s="45" t="s">
        <v>4302</v>
      </c>
      <c r="BI12" s="45" t="s">
        <v>4303</v>
      </c>
      <c r="BJ12" s="45" t="s">
        <v>4304</v>
      </c>
      <c r="BK12" s="374"/>
      <c r="BL12" s="374"/>
      <c r="BM12" s="374"/>
      <c r="BN12" s="374"/>
      <c r="BO12" s="374"/>
    </row>
    <row r="13" spans="1:67" s="1" customFormat="1" ht="24" customHeight="1" x14ac:dyDescent="0.3">
      <c r="A13" s="1">
        <v>10</v>
      </c>
      <c r="B13" s="72" t="s">
        <v>3001</v>
      </c>
      <c r="C13" s="93" t="s">
        <v>3016</v>
      </c>
      <c r="D13" s="93"/>
      <c r="E13" s="93">
        <v>10</v>
      </c>
      <c r="F13" s="9">
        <v>1100</v>
      </c>
      <c r="G13" s="9">
        <v>3</v>
      </c>
      <c r="H13" s="9">
        <v>1</v>
      </c>
      <c r="I13" s="9">
        <v>1</v>
      </c>
      <c r="J13" s="9">
        <v>0</v>
      </c>
      <c r="K13" s="14">
        <v>3</v>
      </c>
      <c r="L13" s="9">
        <v>1</v>
      </c>
      <c r="M13" s="9">
        <f t="shared" si="1"/>
        <v>5</v>
      </c>
      <c r="N13" s="9">
        <f t="shared" si="2"/>
        <v>0</v>
      </c>
      <c r="O13" s="9">
        <f t="shared" si="3"/>
        <v>3</v>
      </c>
      <c r="P13" s="9">
        <v>163</v>
      </c>
      <c r="Q13" s="112" t="s">
        <v>3030</v>
      </c>
      <c r="R13" s="457" t="s">
        <v>3031</v>
      </c>
      <c r="S13" s="457" t="s">
        <v>3032</v>
      </c>
      <c r="T13" s="1" t="s">
        <v>2974</v>
      </c>
      <c r="U13" s="1">
        <v>3</v>
      </c>
      <c r="V13" s="255" t="s">
        <v>3513</v>
      </c>
      <c r="W13" s="255" t="s">
        <v>839</v>
      </c>
      <c r="X13" s="255" t="s">
        <v>841</v>
      </c>
      <c r="Y13" s="5" t="s">
        <v>522</v>
      </c>
      <c r="Z13" s="5" t="s">
        <v>524</v>
      </c>
      <c r="AA13" s="5" t="s">
        <v>526</v>
      </c>
      <c r="AB13" s="45" t="s">
        <v>961</v>
      </c>
      <c r="AC13" s="45" t="s">
        <v>962</v>
      </c>
      <c r="AD13" s="45" t="s">
        <v>830</v>
      </c>
      <c r="AE13" s="45" t="s">
        <v>957</v>
      </c>
      <c r="AF13" s="152"/>
      <c r="AG13" s="152"/>
      <c r="AH13" s="152"/>
      <c r="AI13" s="152"/>
      <c r="AJ13" s="152"/>
      <c r="AK13" s="192" t="s">
        <v>3970</v>
      </c>
      <c r="AL13" s="1" t="str">
        <f t="shared" si="4"/>
        <v>SU10 : BOOL;</v>
      </c>
      <c r="AN13" s="1" t="str">
        <f t="shared" si="5"/>
        <v>SU10 : TON;</v>
      </c>
      <c r="AQ13" s="206" t="str">
        <f t="shared" si="6"/>
        <v>TIN.SU10 := dgo.AU_IM10;SU10 (IN := TIN.SU10, PT := SU_AU_pt);TMQ.SU10 := SU10.q;</v>
      </c>
      <c r="AR13" s="1" t="str">
        <f t="shared" si="7"/>
        <v>SU10 : BOOL;</v>
      </c>
      <c r="AS13" s="1" t="str">
        <f t="shared" si="8"/>
        <v>ALR.SU10 := (TMQ.SU10 and NOT DGI.AU_IM10 or ALR.SU10)  and not btn.resAU_alr;</v>
      </c>
      <c r="AT13" s="1" t="str">
        <f t="shared" si="0"/>
        <v xml:space="preserve"> IF ALR.SU10 THEN dgo.AU_IM10 :=0; END_IF;</v>
      </c>
      <c r="AU13" s="1" t="str">
        <f t="shared" si="9"/>
        <v>dgo.AU_IM10 := 1;</v>
      </c>
      <c r="AV13" s="1" t="str">
        <f t="shared" si="10"/>
        <v>dgi.AU_IM10 := dgo.AU_IM10;</v>
      </c>
      <c r="AY13" s="255" t="str">
        <f t="shared" si="11"/>
        <v>DGI.AO_IM10</v>
      </c>
      <c r="AZ13" s="1" t="s">
        <v>4059</v>
      </c>
      <c r="BA13" s="255" t="s">
        <v>436</v>
      </c>
      <c r="BB13" s="255" t="s">
        <v>422</v>
      </c>
      <c r="BC13" s="255" t="s">
        <v>447</v>
      </c>
      <c r="BD13" s="5" t="s">
        <v>4305</v>
      </c>
      <c r="BE13" s="5" t="s">
        <v>4306</v>
      </c>
      <c r="BF13" s="5" t="s">
        <v>4307</v>
      </c>
      <c r="BG13" s="45" t="s">
        <v>4308</v>
      </c>
      <c r="BH13" s="45" t="s">
        <v>4309</v>
      </c>
      <c r="BI13" s="45" t="s">
        <v>4310</v>
      </c>
      <c r="BJ13" s="45" t="s">
        <v>4311</v>
      </c>
      <c r="BK13" s="374"/>
      <c r="BL13" s="374"/>
      <c r="BM13" s="374"/>
      <c r="BN13" s="374"/>
      <c r="BO13" s="374"/>
    </row>
    <row r="14" spans="1:67" s="1" customFormat="1" ht="24" customHeight="1" x14ac:dyDescent="0.3">
      <c r="A14" s="1">
        <v>11</v>
      </c>
      <c r="B14" s="72" t="s">
        <v>3002</v>
      </c>
      <c r="C14" s="93" t="s">
        <v>3017</v>
      </c>
      <c r="D14" s="93"/>
      <c r="E14" s="93">
        <v>11</v>
      </c>
      <c r="F14" s="9">
        <v>1110</v>
      </c>
      <c r="G14" s="9">
        <v>4</v>
      </c>
      <c r="H14" s="9">
        <v>1</v>
      </c>
      <c r="I14" s="9">
        <v>2</v>
      </c>
      <c r="J14" s="9">
        <v>0</v>
      </c>
      <c r="K14" s="14">
        <v>2</v>
      </c>
      <c r="L14" s="9">
        <v>1</v>
      </c>
      <c r="M14" s="9">
        <f t="shared" si="1"/>
        <v>7</v>
      </c>
      <c r="N14" s="9">
        <f t="shared" si="2"/>
        <v>0</v>
      </c>
      <c r="O14" s="9">
        <f t="shared" si="3"/>
        <v>2</v>
      </c>
      <c r="P14" s="9">
        <v>179</v>
      </c>
      <c r="Q14" s="457" t="s">
        <v>3033</v>
      </c>
      <c r="R14" s="457" t="s">
        <v>3034</v>
      </c>
      <c r="S14" s="457" t="s">
        <v>3035</v>
      </c>
      <c r="T14" s="1" t="s">
        <v>2975</v>
      </c>
      <c r="U14" s="1">
        <v>3</v>
      </c>
      <c r="V14" s="255" t="s">
        <v>842</v>
      </c>
      <c r="W14" s="255" t="s">
        <v>3697</v>
      </c>
      <c r="X14" s="255" t="s">
        <v>3698</v>
      </c>
      <c r="Y14" s="255" t="s">
        <v>3514</v>
      </c>
      <c r="Z14" s="255" t="s">
        <v>3515</v>
      </c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92" t="s">
        <v>2992</v>
      </c>
      <c r="AL14" s="1" t="str">
        <f t="shared" si="4"/>
        <v>SU11 : BOOL;</v>
      </c>
      <c r="AN14" s="1" t="str">
        <f t="shared" si="5"/>
        <v>SU11 : TON;</v>
      </c>
      <c r="AQ14" s="206" t="str">
        <f t="shared" si="6"/>
        <v>TIN.SU11 := dgo.AU_IM11;SU11 (IN := TIN.SU11, PT := SU_AU_pt);TMQ.SU11 := SU11.q;</v>
      </c>
      <c r="AR14" s="1" t="str">
        <f t="shared" si="7"/>
        <v>SU11 : BOOL;</v>
      </c>
      <c r="AS14" s="1" t="str">
        <f t="shared" si="8"/>
        <v>ALR.SU11 := (TMQ.SU11 and NOT DGI.AU_IM11 or ALR.SU11)  and not btn.resAU_alr;</v>
      </c>
      <c r="AT14" s="1" t="str">
        <f t="shared" si="0"/>
        <v xml:space="preserve"> IF ALR.SU11 THEN dgo.AU_IM11 :=0; END_IF;</v>
      </c>
      <c r="AU14" s="1" t="str">
        <f t="shared" si="9"/>
        <v>dgo.AU_IM11 := 1;</v>
      </c>
      <c r="AV14" s="1" t="str">
        <f t="shared" si="10"/>
        <v>dgi.AU_IM11 := dgo.AU_IM11;</v>
      </c>
      <c r="AY14" s="255" t="str">
        <f t="shared" si="11"/>
        <v>DGI.AO_IM11</v>
      </c>
      <c r="AZ14" s="255" t="s">
        <v>4060</v>
      </c>
      <c r="BA14" s="255" t="s">
        <v>438</v>
      </c>
      <c r="BB14" s="255" t="s">
        <v>4312</v>
      </c>
      <c r="BC14" s="255" t="s">
        <v>4313</v>
      </c>
      <c r="BD14" s="255" t="s">
        <v>3666</v>
      </c>
      <c r="BE14" s="255" t="s">
        <v>3667</v>
      </c>
      <c r="BF14" s="374"/>
      <c r="BG14" s="374"/>
      <c r="BH14" s="374"/>
      <c r="BI14" s="374"/>
      <c r="BJ14" s="374"/>
      <c r="BK14" s="374"/>
      <c r="BL14" s="374"/>
      <c r="BM14" s="374"/>
      <c r="BN14" s="374"/>
      <c r="BO14" s="374"/>
    </row>
    <row r="15" spans="1:67" s="1" customFormat="1" ht="24" customHeight="1" x14ac:dyDescent="0.3">
      <c r="A15" s="1">
        <v>12</v>
      </c>
      <c r="B15" s="255" t="s">
        <v>3003</v>
      </c>
      <c r="C15" s="93" t="s">
        <v>3018</v>
      </c>
      <c r="D15" s="93"/>
      <c r="E15" s="93">
        <v>12</v>
      </c>
      <c r="F15" s="9">
        <v>1120</v>
      </c>
      <c r="G15" s="9">
        <v>1</v>
      </c>
      <c r="H15" s="9">
        <v>1</v>
      </c>
      <c r="I15" s="9">
        <v>0</v>
      </c>
      <c r="J15" s="9">
        <v>0</v>
      </c>
      <c r="K15" s="14">
        <v>3</v>
      </c>
      <c r="L15" s="9">
        <v>1</v>
      </c>
      <c r="M15" s="9">
        <f t="shared" si="1"/>
        <v>2</v>
      </c>
      <c r="N15" s="9">
        <f t="shared" si="2"/>
        <v>0</v>
      </c>
      <c r="O15" s="9">
        <f t="shared" si="3"/>
        <v>3</v>
      </c>
      <c r="P15" s="9">
        <v>189</v>
      </c>
      <c r="T15" s="1" t="s">
        <v>2976</v>
      </c>
      <c r="U15" s="1">
        <v>3</v>
      </c>
      <c r="V15" s="255" t="s">
        <v>479</v>
      </c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92" t="s">
        <v>3008</v>
      </c>
      <c r="AL15" s="1" t="str">
        <f t="shared" si="4"/>
        <v>SU12 : BOOL;</v>
      </c>
      <c r="AN15" s="1" t="str">
        <f t="shared" si="5"/>
        <v>SU12 : TON;</v>
      </c>
      <c r="AQ15" s="206" t="str">
        <f t="shared" si="6"/>
        <v>TIN.SU12 := dgo.AU_IM12;SU12 (IN := TIN.SU12, PT := SU_AU_pt);TMQ.SU12 := SU12.q;</v>
      </c>
      <c r="AR15" s="1" t="str">
        <f t="shared" si="7"/>
        <v>SU12 : BOOL;</v>
      </c>
      <c r="AS15" s="1" t="str">
        <f t="shared" si="8"/>
        <v>ALR.SU12 := (TMQ.SU12 and NOT DGI.AU_IM12 or ALR.SU12)  and not btn.resAU_alr;</v>
      </c>
      <c r="AT15" s="1" t="str">
        <f t="shared" si="0"/>
        <v xml:space="preserve"> IF ALR.SU12 THEN dgo.AU_IM12 :=0; END_IF;</v>
      </c>
      <c r="AU15" s="1" t="str">
        <f t="shared" si="9"/>
        <v>dgo.AU_IM12 := 1;</v>
      </c>
      <c r="AV15" s="1" t="str">
        <f t="shared" si="10"/>
        <v>dgi.AU_IM12 := dgo.AU_IM12;</v>
      </c>
      <c r="AY15" s="255" t="str">
        <f t="shared" si="11"/>
        <v>DGI.AO_IM12</v>
      </c>
      <c r="AZ15" s="255" t="s">
        <v>4061</v>
      </c>
      <c r="BA15" s="255" t="s">
        <v>433</v>
      </c>
      <c r="BB15" s="374"/>
      <c r="BC15" s="374"/>
      <c r="BD15" s="374"/>
      <c r="BE15" s="374"/>
      <c r="BF15" s="374"/>
      <c r="BG15" s="374"/>
      <c r="BH15" s="374"/>
      <c r="BI15" s="374"/>
      <c r="BJ15" s="374"/>
      <c r="BK15" s="374"/>
      <c r="BL15" s="374"/>
      <c r="BM15" s="374"/>
      <c r="BN15" s="374"/>
      <c r="BO15" s="374"/>
    </row>
    <row r="16" spans="1:67" s="1" customFormat="1" ht="24" customHeight="1" x14ac:dyDescent="0.3">
      <c r="A16" s="1">
        <v>13</v>
      </c>
      <c r="B16" s="255" t="s">
        <v>3004</v>
      </c>
      <c r="C16" s="93" t="s">
        <v>3019</v>
      </c>
      <c r="D16" s="93"/>
      <c r="E16" s="93">
        <v>13</v>
      </c>
      <c r="F16" s="9">
        <v>1130</v>
      </c>
      <c r="G16" s="9">
        <v>2</v>
      </c>
      <c r="H16" s="9">
        <v>1</v>
      </c>
      <c r="I16" s="9">
        <v>1</v>
      </c>
      <c r="J16" s="14">
        <v>1</v>
      </c>
      <c r="K16" s="14">
        <v>4</v>
      </c>
      <c r="L16" s="9">
        <v>1</v>
      </c>
      <c r="M16" s="9">
        <f t="shared" si="1"/>
        <v>4</v>
      </c>
      <c r="N16" s="9">
        <f t="shared" si="2"/>
        <v>1</v>
      </c>
      <c r="O16" s="9">
        <f t="shared" si="3"/>
        <v>4</v>
      </c>
      <c r="P16" s="9">
        <v>204</v>
      </c>
      <c r="T16" s="1" t="s">
        <v>2977</v>
      </c>
      <c r="U16" s="1">
        <v>3</v>
      </c>
      <c r="V16" s="255" t="s">
        <v>843</v>
      </c>
      <c r="W16" s="255" t="s">
        <v>3503</v>
      </c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92" t="s">
        <v>3009</v>
      </c>
      <c r="AL16" s="1" t="str">
        <f t="shared" si="4"/>
        <v>SU13 : BOOL;</v>
      </c>
      <c r="AN16" s="1" t="str">
        <f t="shared" si="5"/>
        <v>SU13 : TON;</v>
      </c>
      <c r="AQ16" s="206" t="str">
        <f t="shared" si="6"/>
        <v>TIN.SU13 := dgo.AU_IM13;SU13 (IN := TIN.SU13, PT := SU_AU_pt);TMQ.SU13 := SU13.q;</v>
      </c>
      <c r="AR16" s="1" t="str">
        <f t="shared" si="7"/>
        <v>SU13 : BOOL;</v>
      </c>
      <c r="AS16" s="1" t="str">
        <f t="shared" si="8"/>
        <v>ALR.SU13 := (TMQ.SU13 and NOT DGI.AU_IM13 or ALR.SU13)  and not btn.resAU_alr;</v>
      </c>
      <c r="AT16" s="1" t="str">
        <f t="shared" si="0"/>
        <v xml:space="preserve"> IF ALR.SU13 THEN dgo.AU_IM13 :=0; END_IF;</v>
      </c>
      <c r="AU16" s="1" t="str">
        <f t="shared" si="9"/>
        <v>dgo.AU_IM13 := 1;</v>
      </c>
      <c r="AV16" s="1" t="str">
        <f t="shared" si="10"/>
        <v>dgi.AU_IM13 := dgo.AU_IM13;</v>
      </c>
      <c r="AY16" s="255" t="str">
        <f t="shared" si="11"/>
        <v>DGI.AO_IM13</v>
      </c>
      <c r="AZ16" s="255" t="s">
        <v>4062</v>
      </c>
      <c r="BA16" s="255" t="s">
        <v>435</v>
      </c>
      <c r="BB16" s="255" t="s">
        <v>3670</v>
      </c>
      <c r="BC16" s="374"/>
      <c r="BD16" s="374"/>
      <c r="BE16" s="374"/>
      <c r="BF16" s="374"/>
      <c r="BG16" s="374"/>
      <c r="BH16" s="374"/>
      <c r="BI16" s="374"/>
      <c r="BJ16" s="374"/>
      <c r="BK16" s="374"/>
      <c r="BL16" s="374"/>
      <c r="BM16" s="374"/>
      <c r="BN16" s="374"/>
      <c r="BO16" s="374"/>
    </row>
    <row r="17" spans="1:67" s="1" customFormat="1" ht="24" customHeight="1" x14ac:dyDescent="0.3">
      <c r="A17" s="1">
        <v>14</v>
      </c>
      <c r="B17" s="255" t="s">
        <v>3005</v>
      </c>
      <c r="C17" s="93" t="s">
        <v>3020</v>
      </c>
      <c r="D17" s="93"/>
      <c r="E17" s="93">
        <v>14</v>
      </c>
      <c r="F17" s="9">
        <v>1140</v>
      </c>
      <c r="G17" s="9">
        <v>3</v>
      </c>
      <c r="H17" s="9">
        <v>1</v>
      </c>
      <c r="I17" s="9">
        <v>1</v>
      </c>
      <c r="J17" s="14">
        <v>1</v>
      </c>
      <c r="K17" s="14">
        <v>4</v>
      </c>
      <c r="L17" s="9">
        <v>1</v>
      </c>
      <c r="M17" s="9">
        <f t="shared" si="1"/>
        <v>5</v>
      </c>
      <c r="N17" s="9">
        <f t="shared" si="2"/>
        <v>1</v>
      </c>
      <c r="O17" s="9">
        <f t="shared" si="3"/>
        <v>4</v>
      </c>
      <c r="P17" s="9">
        <v>231</v>
      </c>
      <c r="T17" s="1" t="s">
        <v>2978</v>
      </c>
      <c r="U17" s="1">
        <v>3</v>
      </c>
      <c r="V17" s="255" t="s">
        <v>480</v>
      </c>
      <c r="W17" s="255" t="s">
        <v>481</v>
      </c>
      <c r="X17" s="255" t="s">
        <v>2840</v>
      </c>
      <c r="Y17" s="255" t="s">
        <v>2841</v>
      </c>
      <c r="Z17" s="255" t="s">
        <v>2873</v>
      </c>
      <c r="AA17" s="255" t="s">
        <v>2874</v>
      </c>
      <c r="AB17" s="152"/>
      <c r="AC17" s="152"/>
      <c r="AD17" s="152"/>
      <c r="AE17" s="152"/>
      <c r="AF17" s="152"/>
      <c r="AG17" s="152"/>
      <c r="AH17" s="152"/>
      <c r="AI17" s="152"/>
      <c r="AJ17" s="152"/>
      <c r="AK17" s="192" t="s">
        <v>3010</v>
      </c>
      <c r="AL17" s="1" t="str">
        <f t="shared" si="4"/>
        <v>SU14 : BOOL;</v>
      </c>
      <c r="AN17" s="1" t="str">
        <f t="shared" si="5"/>
        <v>SU14 : TON;</v>
      </c>
      <c r="AQ17" s="206" t="str">
        <f t="shared" si="6"/>
        <v>TIN.SU14 := dgo.AU_IM14;SU14 (IN := TIN.SU14, PT := SU_AU_pt);TMQ.SU14 := SU14.q;</v>
      </c>
      <c r="AR17" s="1" t="str">
        <f t="shared" si="7"/>
        <v>SU14 : BOOL;</v>
      </c>
      <c r="AS17" s="1" t="str">
        <f t="shared" si="8"/>
        <v>ALR.SU14 := (TMQ.SU14 and NOT DGI.AU_IM14 or ALR.SU14)  and not btn.resAU_alr;</v>
      </c>
      <c r="AT17" s="1" t="str">
        <f t="shared" si="0"/>
        <v xml:space="preserve"> IF ALR.SU14 THEN dgo.AU_IM14 :=0; END_IF;</v>
      </c>
      <c r="AU17" s="1" t="str">
        <f t="shared" si="9"/>
        <v>dgo.AU_IM14 := 1;</v>
      </c>
      <c r="AV17" s="1" t="str">
        <f t="shared" si="10"/>
        <v>dgi.AU_IM14 := dgo.AU_IM14;</v>
      </c>
      <c r="AY17" s="255" t="str">
        <f t="shared" si="11"/>
        <v>DGI.AO_IM14</v>
      </c>
      <c r="AZ17" s="255" t="s">
        <v>4063</v>
      </c>
      <c r="BA17" s="255" t="s">
        <v>453</v>
      </c>
      <c r="BB17" s="255" t="s">
        <v>454</v>
      </c>
      <c r="BC17" s="255" t="s">
        <v>3668</v>
      </c>
      <c r="BD17" s="255" t="s">
        <v>3669</v>
      </c>
      <c r="BE17" s="255" t="s">
        <v>2738</v>
      </c>
      <c r="BF17" s="255" t="s">
        <v>2739</v>
      </c>
      <c r="BG17" s="374"/>
      <c r="BH17" s="374"/>
      <c r="BI17" s="374"/>
      <c r="BJ17" s="374"/>
      <c r="BK17" s="374"/>
      <c r="BL17" s="374"/>
      <c r="BM17" s="374"/>
      <c r="BN17" s="374"/>
      <c r="BO17" s="374"/>
    </row>
    <row r="18" spans="1:67" s="1" customFormat="1" ht="24" customHeight="1" x14ac:dyDescent="0.3">
      <c r="A18" s="1">
        <v>15</v>
      </c>
      <c r="B18" s="255" t="s">
        <v>3006</v>
      </c>
      <c r="C18" s="93" t="s">
        <v>3021</v>
      </c>
      <c r="D18" s="93"/>
      <c r="E18" s="93">
        <v>15</v>
      </c>
      <c r="F18" s="9">
        <v>1150</v>
      </c>
      <c r="G18" s="9">
        <v>2</v>
      </c>
      <c r="H18" s="9">
        <v>1</v>
      </c>
      <c r="I18" s="9">
        <v>1</v>
      </c>
      <c r="J18" s="14">
        <v>1</v>
      </c>
      <c r="K18" s="14">
        <v>4</v>
      </c>
      <c r="L18" s="9">
        <v>1</v>
      </c>
      <c r="M18" s="9">
        <f t="shared" si="1"/>
        <v>4</v>
      </c>
      <c r="N18" s="9">
        <f t="shared" si="2"/>
        <v>1</v>
      </c>
      <c r="O18" s="9">
        <f t="shared" si="3"/>
        <v>4</v>
      </c>
      <c r="P18" s="9">
        <v>259</v>
      </c>
      <c r="T18" s="1" t="s">
        <v>2979</v>
      </c>
      <c r="U18" s="1">
        <v>3</v>
      </c>
      <c r="V18" s="255" t="s">
        <v>3675</v>
      </c>
      <c r="W18" s="255" t="s">
        <v>3504</v>
      </c>
      <c r="X18" s="255" t="s">
        <v>3686</v>
      </c>
      <c r="Y18" s="152"/>
      <c r="Z18" s="152"/>
      <c r="AA18" s="152"/>
      <c r="AC18" s="152"/>
      <c r="AD18" s="152"/>
      <c r="AE18" s="152"/>
      <c r="AF18" s="152"/>
      <c r="AG18" s="152"/>
      <c r="AH18" s="152"/>
      <c r="AI18" s="152"/>
      <c r="AJ18" s="152"/>
      <c r="AK18" s="192" t="s">
        <v>3971</v>
      </c>
      <c r="AL18" s="1" t="str">
        <f t="shared" si="4"/>
        <v>SU15 : BOOL;</v>
      </c>
      <c r="AN18" s="1" t="str">
        <f t="shared" si="5"/>
        <v>SU15 : TON;</v>
      </c>
      <c r="AQ18" s="206" t="str">
        <f t="shared" si="6"/>
        <v>TIN.SU15 := dgo.AU_IM15;SU15 (IN := TIN.SU15, PT := SU_AU_pt);TMQ.SU15 := SU15.q;</v>
      </c>
      <c r="AR18" s="1" t="str">
        <f t="shared" si="7"/>
        <v>SU15 : BOOL;</v>
      </c>
      <c r="AS18" s="1" t="str">
        <f t="shared" si="8"/>
        <v>ALR.SU15 := (TMQ.SU15 and NOT DGI.AU_IM15 or ALR.SU15)  and not btn.resAU_alr;</v>
      </c>
      <c r="AT18" s="1" t="str">
        <f t="shared" si="0"/>
        <v xml:space="preserve"> IF ALR.SU15 THEN dgo.AU_IM15 :=0; END_IF;</v>
      </c>
      <c r="AU18" s="1" t="str">
        <f t="shared" si="9"/>
        <v>dgo.AU_IM15 := 1;</v>
      </c>
      <c r="AV18" s="1" t="str">
        <f t="shared" si="10"/>
        <v>dgi.AU_IM15 := dgo.AU_IM15;</v>
      </c>
      <c r="AY18" s="255" t="str">
        <f t="shared" si="11"/>
        <v>DGI.AO_IM15</v>
      </c>
      <c r="AZ18" s="255" t="s">
        <v>4064</v>
      </c>
      <c r="BA18" s="255" t="s">
        <v>3674</v>
      </c>
      <c r="BB18" s="255" t="s">
        <v>3687</v>
      </c>
      <c r="BC18" s="255" t="s">
        <v>3685</v>
      </c>
      <c r="BD18" s="374"/>
      <c r="BE18" s="374"/>
      <c r="BF18" s="374"/>
      <c r="BG18" s="255"/>
      <c r="BH18" s="374"/>
      <c r="BI18" s="374"/>
      <c r="BJ18" s="374"/>
      <c r="BK18" s="374"/>
      <c r="BL18" s="374"/>
      <c r="BM18" s="374"/>
      <c r="BN18" s="374"/>
      <c r="BO18" s="374"/>
    </row>
    <row r="19" spans="1:67" s="1" customFormat="1" ht="23.25" customHeight="1" x14ac:dyDescent="0.3">
      <c r="A19" s="1">
        <v>16</v>
      </c>
      <c r="B19" s="72" t="s">
        <v>3007</v>
      </c>
      <c r="C19" s="93" t="s">
        <v>3022</v>
      </c>
      <c r="D19" s="93"/>
      <c r="E19" s="93">
        <v>16</v>
      </c>
      <c r="F19" s="9">
        <v>1160</v>
      </c>
      <c r="G19" s="9">
        <v>3</v>
      </c>
      <c r="H19" s="9">
        <v>2</v>
      </c>
      <c r="I19" s="9">
        <v>1</v>
      </c>
      <c r="J19" s="14">
        <v>1</v>
      </c>
      <c r="K19" s="14">
        <v>4</v>
      </c>
      <c r="L19" s="9">
        <v>1</v>
      </c>
      <c r="M19" s="9">
        <f t="shared" si="1"/>
        <v>6</v>
      </c>
      <c r="N19" s="9">
        <f t="shared" si="2"/>
        <v>1</v>
      </c>
      <c r="O19" s="9">
        <f t="shared" si="3"/>
        <v>4</v>
      </c>
      <c r="P19" s="9">
        <v>273</v>
      </c>
      <c r="Q19" s="73" t="s">
        <v>3922</v>
      </c>
      <c r="R19" s="73" t="s">
        <v>3923</v>
      </c>
      <c r="T19" s="1" t="s">
        <v>2980</v>
      </c>
      <c r="U19" s="1">
        <v>3</v>
      </c>
      <c r="V19" s="255" t="s">
        <v>3699</v>
      </c>
      <c r="W19" s="255" t="s">
        <v>3700</v>
      </c>
      <c r="X19" s="255" t="s">
        <v>3701</v>
      </c>
      <c r="Y19" s="255" t="s">
        <v>475</v>
      </c>
      <c r="Z19" s="255" t="s">
        <v>476</v>
      </c>
      <c r="AK19" s="192" t="s">
        <v>3972</v>
      </c>
      <c r="AL19" s="1" t="str">
        <f t="shared" si="4"/>
        <v>SU16 : BOOL;</v>
      </c>
      <c r="AN19" s="1" t="str">
        <f t="shared" si="5"/>
        <v>SU16 : TON;</v>
      </c>
      <c r="AQ19" s="206" t="str">
        <f t="shared" si="6"/>
        <v>TIN.SU16 := dgo.AU_IM16;SU16 (IN := TIN.SU16, PT := SU_AU_pt);TMQ.SU16 := SU16.q;</v>
      </c>
      <c r="AR19" s="1" t="str">
        <f t="shared" si="7"/>
        <v>SU16 : BOOL;</v>
      </c>
      <c r="AS19" s="1" t="str">
        <f t="shared" si="8"/>
        <v>ALR.SU16 := (TMQ.SU16 and NOT DGI.AU_IM16 or ALR.SU16)  and not btn.resAU_alr;</v>
      </c>
      <c r="AT19" s="1" t="str">
        <f t="shared" si="0"/>
        <v xml:space="preserve"> IF ALR.SU16 THEN dgo.AU_IM16 :=0; END_IF;</v>
      </c>
      <c r="AU19" s="1" t="str">
        <f t="shared" si="9"/>
        <v>dgo.AU_IM16 := 1;</v>
      </c>
      <c r="AV19" s="1" t="str">
        <f t="shared" si="10"/>
        <v>dgi.AU_IM16 := dgo.AU_IM16;</v>
      </c>
      <c r="AY19" s="255" t="str">
        <f t="shared" si="11"/>
        <v>DGI.AO_IM16</v>
      </c>
      <c r="AZ19" s="255" t="s">
        <v>4065</v>
      </c>
      <c r="BA19" s="255" t="s">
        <v>459</v>
      </c>
      <c r="BB19" s="255" t="s">
        <v>460</v>
      </c>
      <c r="BC19" s="255" t="s">
        <v>437</v>
      </c>
      <c r="BD19" s="255" t="s">
        <v>4314</v>
      </c>
      <c r="BE19" s="255" t="s">
        <v>4315</v>
      </c>
      <c r="BF19" s="255"/>
      <c r="BG19" s="255"/>
      <c r="BH19" s="255"/>
      <c r="BI19" s="255"/>
      <c r="BJ19" s="255"/>
      <c r="BK19" s="255"/>
      <c r="BL19" s="255"/>
      <c r="BM19" s="255"/>
      <c r="BN19" s="255"/>
      <c r="BO19" s="255"/>
    </row>
    <row r="20" spans="1:67" ht="18.75" x14ac:dyDescent="0.3">
      <c r="E20" s="43" t="s">
        <v>2849</v>
      </c>
      <c r="F20">
        <v>1242</v>
      </c>
      <c r="T20" t="s">
        <v>2966</v>
      </c>
      <c r="U20">
        <v>1</v>
      </c>
    </row>
    <row r="21" spans="1:67" ht="18.75" x14ac:dyDescent="0.3">
      <c r="E21" s="43" t="s">
        <v>2847</v>
      </c>
      <c r="F21">
        <v>564</v>
      </c>
    </row>
    <row r="22" spans="1:67" ht="18.75" x14ac:dyDescent="0.3">
      <c r="E22" s="43" t="s">
        <v>2848</v>
      </c>
      <c r="F22">
        <v>580</v>
      </c>
    </row>
    <row r="24" spans="1:67" ht="18.75" x14ac:dyDescent="0.3">
      <c r="B24" t="s">
        <v>2949</v>
      </c>
      <c r="E24" s="38"/>
      <c r="G24" s="15">
        <f t="shared" ref="G24:O24" si="12">SUM(G4:G19)</f>
        <v>42</v>
      </c>
      <c r="H24" s="15">
        <f t="shared" si="12"/>
        <v>20</v>
      </c>
      <c r="I24" s="15">
        <f t="shared" si="12"/>
        <v>15</v>
      </c>
      <c r="J24" s="15">
        <f t="shared" si="12"/>
        <v>7</v>
      </c>
      <c r="K24" s="15">
        <f t="shared" si="12"/>
        <v>50</v>
      </c>
      <c r="L24">
        <f t="shared" si="12"/>
        <v>16</v>
      </c>
      <c r="M24">
        <f t="shared" si="12"/>
        <v>77</v>
      </c>
      <c r="N24">
        <f t="shared" si="12"/>
        <v>7</v>
      </c>
      <c r="O24">
        <f t="shared" si="12"/>
        <v>50</v>
      </c>
    </row>
    <row r="26" spans="1:67" ht="18.75" x14ac:dyDescent="0.3">
      <c r="A26">
        <v>17</v>
      </c>
      <c r="B26" s="112" t="s">
        <v>3023</v>
      </c>
      <c r="C26" s="73"/>
      <c r="E26" s="38">
        <v>17</v>
      </c>
      <c r="T26" t="s">
        <v>2981</v>
      </c>
      <c r="U26">
        <v>3</v>
      </c>
    </row>
    <row r="27" spans="1:67" ht="18.75" x14ac:dyDescent="0.3">
      <c r="A27">
        <v>18</v>
      </c>
      <c r="B27" s="112" t="s">
        <v>3025</v>
      </c>
      <c r="C27" s="73"/>
      <c r="E27" s="38">
        <v>18</v>
      </c>
      <c r="T27" t="s">
        <v>3297</v>
      </c>
      <c r="U27">
        <v>3</v>
      </c>
    </row>
    <row r="28" spans="1:67" ht="18.75" x14ac:dyDescent="0.3">
      <c r="A28">
        <v>19</v>
      </c>
      <c r="B28" s="112" t="s">
        <v>3024</v>
      </c>
      <c r="C28" s="73"/>
      <c r="E28" s="38">
        <v>19</v>
      </c>
      <c r="T28" t="s">
        <v>3298</v>
      </c>
      <c r="U28">
        <v>3</v>
      </c>
    </row>
    <row r="29" spans="1:67" ht="18.75" x14ac:dyDescent="0.3">
      <c r="A29">
        <v>20</v>
      </c>
      <c r="B29" s="112" t="s">
        <v>3026</v>
      </c>
      <c r="C29" s="73"/>
      <c r="E29" s="38">
        <v>20</v>
      </c>
      <c r="T29" t="s">
        <v>3299</v>
      </c>
      <c r="U29">
        <v>3</v>
      </c>
    </row>
    <row r="30" spans="1:67" ht="18.75" x14ac:dyDescent="0.3">
      <c r="A30">
        <v>21</v>
      </c>
      <c r="B30" s="112" t="s">
        <v>3027</v>
      </c>
      <c r="C30" s="73"/>
      <c r="E30" s="38">
        <v>21</v>
      </c>
      <c r="T30" t="s">
        <v>3300</v>
      </c>
      <c r="U30">
        <v>3</v>
      </c>
    </row>
    <row r="31" spans="1:67" ht="18.75" x14ac:dyDescent="0.3">
      <c r="A31">
        <v>22</v>
      </c>
      <c r="B31" s="112" t="s">
        <v>3028</v>
      </c>
      <c r="C31" s="73"/>
      <c r="E31" s="38">
        <v>22</v>
      </c>
      <c r="T31" t="s">
        <v>2982</v>
      </c>
      <c r="U31">
        <v>3</v>
      </c>
    </row>
    <row r="32" spans="1:67" ht="18.75" x14ac:dyDescent="0.3">
      <c r="A32">
        <v>23</v>
      </c>
      <c r="B32" s="112" t="s">
        <v>3029</v>
      </c>
      <c r="C32" s="73"/>
      <c r="E32" s="38">
        <v>23</v>
      </c>
      <c r="T32" t="s">
        <v>2983</v>
      </c>
      <c r="U32">
        <v>3</v>
      </c>
    </row>
    <row r="33" spans="1:21" ht="18.75" x14ac:dyDescent="0.3">
      <c r="A33">
        <v>24</v>
      </c>
      <c r="B33" s="112" t="s">
        <v>3030</v>
      </c>
      <c r="C33" s="73"/>
      <c r="E33" s="38">
        <v>24</v>
      </c>
      <c r="T33" t="s">
        <v>2984</v>
      </c>
      <c r="U33">
        <v>3</v>
      </c>
    </row>
    <row r="34" spans="1:21" ht="18.75" x14ac:dyDescent="0.3">
      <c r="A34">
        <v>25</v>
      </c>
      <c r="B34" s="112" t="s">
        <v>3031</v>
      </c>
      <c r="C34" s="73"/>
      <c r="E34" s="38">
        <v>25</v>
      </c>
      <c r="T34" t="s">
        <v>2985</v>
      </c>
      <c r="U34">
        <v>3</v>
      </c>
    </row>
    <row r="35" spans="1:21" ht="18.75" x14ac:dyDescent="0.3">
      <c r="A35">
        <v>26</v>
      </c>
      <c r="B35" s="112" t="s">
        <v>3032</v>
      </c>
      <c r="C35" s="73"/>
      <c r="E35" s="38">
        <v>26</v>
      </c>
      <c r="T35" t="s">
        <v>2986</v>
      </c>
      <c r="U35">
        <v>3</v>
      </c>
    </row>
    <row r="36" spans="1:21" ht="18.75" x14ac:dyDescent="0.3">
      <c r="A36">
        <v>27</v>
      </c>
      <c r="B36" s="112" t="s">
        <v>3033</v>
      </c>
      <c r="C36" s="73"/>
      <c r="E36" s="38">
        <v>27</v>
      </c>
      <c r="T36" t="s">
        <v>2987</v>
      </c>
      <c r="U36">
        <v>3</v>
      </c>
    </row>
    <row r="37" spans="1:21" ht="18.75" x14ac:dyDescent="0.3">
      <c r="A37">
        <v>28</v>
      </c>
      <c r="B37" s="112" t="s">
        <v>3034</v>
      </c>
      <c r="C37" s="73"/>
      <c r="E37" s="38">
        <v>28</v>
      </c>
      <c r="T37" t="s">
        <v>2988</v>
      </c>
      <c r="U37">
        <v>3</v>
      </c>
    </row>
    <row r="38" spans="1:21" ht="18.75" x14ac:dyDescent="0.3">
      <c r="A38">
        <v>29</v>
      </c>
      <c r="B38" s="112" t="s">
        <v>3035</v>
      </c>
      <c r="C38" s="73"/>
      <c r="E38" s="38">
        <v>29</v>
      </c>
      <c r="T38" t="s">
        <v>2989</v>
      </c>
      <c r="U38">
        <v>3</v>
      </c>
    </row>
    <row r="39" spans="1:21" ht="18.75" x14ac:dyDescent="0.3">
      <c r="A39" s="192">
        <v>30</v>
      </c>
      <c r="B39" s="73" t="s">
        <v>3922</v>
      </c>
      <c r="C39" s="73"/>
      <c r="E39" s="38">
        <v>30</v>
      </c>
      <c r="T39" s="192" t="s">
        <v>3924</v>
      </c>
      <c r="U39">
        <v>3</v>
      </c>
    </row>
    <row r="40" spans="1:21" ht="18.75" x14ac:dyDescent="0.3">
      <c r="A40" s="192">
        <v>31</v>
      </c>
      <c r="B40" s="73" t="s">
        <v>3923</v>
      </c>
      <c r="C40" s="73"/>
      <c r="E40" s="38">
        <v>31</v>
      </c>
      <c r="T40" s="192" t="s">
        <v>3925</v>
      </c>
      <c r="U40">
        <v>3</v>
      </c>
    </row>
    <row r="41" spans="1:21" ht="18.75" x14ac:dyDescent="0.3">
      <c r="B41" s="73"/>
      <c r="C41" s="73"/>
      <c r="E41" s="38"/>
      <c r="U41">
        <v>3</v>
      </c>
    </row>
    <row r="42" spans="1:21" x14ac:dyDescent="0.25">
      <c r="B42" s="15" t="s">
        <v>2964</v>
      </c>
      <c r="C42" s="15"/>
      <c r="T42" t="s">
        <v>2967</v>
      </c>
      <c r="U4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41"/>
  <sheetViews>
    <sheetView zoomScaleNormal="100" workbookViewId="0">
      <pane ySplit="1" topLeftCell="A281" activePane="bottomLeft" state="frozen"/>
      <selection pane="bottomLeft" activeCell="B1" sqref="B1:N1048576"/>
    </sheetView>
  </sheetViews>
  <sheetFormatPr defaultRowHeight="15" x14ac:dyDescent="0.25"/>
  <cols>
    <col min="1" max="1" width="5.7109375" style="403" customWidth="1"/>
    <col min="2" max="2" width="50.28515625" style="404" customWidth="1"/>
    <col min="3" max="3" width="16" style="405" customWidth="1"/>
    <col min="4" max="4" width="4.5703125" style="404" customWidth="1"/>
    <col min="5" max="5" width="7.28515625" style="404" bestFit="1" customWidth="1"/>
    <col min="6" max="6" width="6.42578125" style="404" bestFit="1" customWidth="1"/>
    <col min="7" max="7" width="4.7109375" style="404" customWidth="1"/>
    <col min="8" max="8" width="4.5703125" style="404" bestFit="1" customWidth="1"/>
    <col min="9" max="9" width="3.7109375" style="404" bestFit="1" customWidth="1"/>
    <col min="10" max="10" width="5" style="406" customWidth="1"/>
    <col min="11" max="11" width="17.28515625" style="404" customWidth="1"/>
    <col min="12" max="13" width="6.85546875" style="404" customWidth="1"/>
    <col min="14" max="14" width="15.5703125" style="404" bestFit="1" customWidth="1"/>
    <col min="15" max="15" width="1.7109375" style="404" customWidth="1"/>
    <col min="16" max="16" width="6.42578125" style="404" customWidth="1"/>
    <col min="17" max="17" width="2.85546875" style="404" customWidth="1"/>
    <col min="18" max="18" width="7.5703125" style="404" customWidth="1"/>
    <col min="19" max="19" width="48.42578125" style="404" customWidth="1"/>
    <col min="20" max="16384" width="9.140625" style="407"/>
  </cols>
  <sheetData>
    <row r="1" spans="1:19" s="402" customFormat="1" ht="12.75" x14ac:dyDescent="0.2">
      <c r="A1" s="398"/>
      <c r="B1" s="399" t="s">
        <v>789</v>
      </c>
      <c r="C1" s="400"/>
      <c r="D1" s="399" t="s">
        <v>791</v>
      </c>
      <c r="E1" s="399" t="s">
        <v>790</v>
      </c>
      <c r="F1" s="399" t="s">
        <v>795</v>
      </c>
      <c r="G1" s="399"/>
      <c r="H1" s="399" t="s">
        <v>792</v>
      </c>
      <c r="I1" s="399" t="s">
        <v>793</v>
      </c>
      <c r="J1" s="401"/>
      <c r="K1" s="399" t="s">
        <v>797</v>
      </c>
      <c r="L1" s="399" t="s">
        <v>794</v>
      </c>
      <c r="M1" s="399"/>
      <c r="N1" s="399" t="s">
        <v>482</v>
      </c>
      <c r="O1" s="458" t="s">
        <v>820</v>
      </c>
      <c r="P1" s="459"/>
      <c r="Q1" s="459"/>
      <c r="R1" s="460"/>
      <c r="S1" s="399" t="s">
        <v>798</v>
      </c>
    </row>
    <row r="2" spans="1:19" x14ac:dyDescent="0.25">
      <c r="A2" s="403">
        <v>1</v>
      </c>
      <c r="B2" s="404" t="s">
        <v>2687</v>
      </c>
      <c r="D2" s="404">
        <v>1</v>
      </c>
      <c r="E2" s="404">
        <v>1</v>
      </c>
      <c r="F2" s="404" t="s">
        <v>2692</v>
      </c>
      <c r="H2" s="404">
        <v>200</v>
      </c>
      <c r="I2" s="404">
        <v>0</v>
      </c>
      <c r="K2" s="404" t="str">
        <f t="shared" ref="K2:K81" si="0">"I_"&amp;N2</f>
        <v>I_btAO</v>
      </c>
      <c r="L2" s="404" t="str">
        <f t="shared" ref="L2:L81" si="1">"I "&amp;H2&amp;"."&amp;I2</f>
        <v>I 200.0</v>
      </c>
      <c r="N2" s="404" t="s">
        <v>636</v>
      </c>
      <c r="O2" s="404" t="s">
        <v>821</v>
      </c>
      <c r="P2" s="404" t="s">
        <v>822</v>
      </c>
      <c r="Q2" s="404" t="s">
        <v>823</v>
      </c>
      <c r="R2" s="404" t="str">
        <f>B2</f>
        <v>Аварийный стоп</v>
      </c>
      <c r="S2" s="404" t="str">
        <f t="shared" ref="S2:S65" si="2">"DGI."&amp;N2&amp;" := "&amp;K2&amp;";//    "&amp;B2</f>
        <v>DGI.btAO := I_btAO;//    Аварийный стоп</v>
      </c>
    </row>
    <row r="3" spans="1:19" x14ac:dyDescent="0.25">
      <c r="A3" s="403">
        <v>2</v>
      </c>
      <c r="B3" s="404" t="s">
        <v>193</v>
      </c>
      <c r="D3" s="404">
        <v>1</v>
      </c>
      <c r="E3" s="404">
        <v>2</v>
      </c>
      <c r="F3" s="404" t="str">
        <f t="shared" ref="F3:F17" si="3">F2</f>
        <v>CPU</v>
      </c>
      <c r="H3" s="404">
        <f>H2</f>
        <v>200</v>
      </c>
      <c r="I3" s="404">
        <v>1</v>
      </c>
      <c r="K3" s="404" t="str">
        <f t="shared" si="0"/>
        <v>I_Unlock</v>
      </c>
      <c r="L3" s="404" t="str">
        <f t="shared" si="1"/>
        <v>I 200.1</v>
      </c>
      <c r="N3" s="404" t="s">
        <v>637</v>
      </c>
      <c r="O3" s="404" t="s">
        <v>821</v>
      </c>
      <c r="P3" s="404" t="s">
        <v>822</v>
      </c>
      <c r="Q3" s="404" t="s">
        <v>823</v>
      </c>
      <c r="R3" s="404" t="str">
        <f t="shared" ref="R3:R59" si="4">B3</f>
        <v>Сброс аварии</v>
      </c>
      <c r="S3" s="404" t="str">
        <f t="shared" si="2"/>
        <v>DGI.Unlock := I_Unlock;//    Сброс аварии</v>
      </c>
    </row>
    <row r="4" spans="1:19" s="411" customFormat="1" hidden="1" x14ac:dyDescent="0.25">
      <c r="A4" s="403">
        <v>3</v>
      </c>
      <c r="B4" s="408" t="s">
        <v>2688</v>
      </c>
      <c r="C4" s="409"/>
      <c r="D4" s="408">
        <v>1</v>
      </c>
      <c r="E4" s="408">
        <v>3</v>
      </c>
      <c r="F4" s="408" t="str">
        <f t="shared" si="3"/>
        <v>CPU</v>
      </c>
      <c r="G4" s="408"/>
      <c r="H4" s="408">
        <f t="shared" ref="H4:H9" si="5">H3</f>
        <v>200</v>
      </c>
      <c r="I4" s="408">
        <v>2</v>
      </c>
      <c r="J4" s="410"/>
      <c r="K4" s="408" t="str">
        <f t="shared" si="0"/>
        <v>I_200_2</v>
      </c>
      <c r="L4" s="408" t="str">
        <f t="shared" si="1"/>
        <v>I 200.2</v>
      </c>
      <c r="M4" s="408"/>
      <c r="N4" s="408" t="str">
        <f>H4&amp;"_"&amp;I4</f>
        <v>200_2</v>
      </c>
      <c r="O4" s="408" t="s">
        <v>821</v>
      </c>
      <c r="P4" s="408" t="s">
        <v>822</v>
      </c>
      <c r="Q4" s="408" t="s">
        <v>823</v>
      </c>
      <c r="R4" s="408" t="str">
        <f>B4</f>
        <v>Р</v>
      </c>
      <c r="S4" s="408" t="str">
        <f t="shared" si="2"/>
        <v>DGI.200_2 := I_200_2;//    Р</v>
      </c>
    </row>
    <row r="5" spans="1:19" s="411" customFormat="1" hidden="1" x14ac:dyDescent="0.25">
      <c r="A5" s="403">
        <v>4</v>
      </c>
      <c r="B5" s="408" t="s">
        <v>2688</v>
      </c>
      <c r="C5" s="409"/>
      <c r="D5" s="408">
        <v>1</v>
      </c>
      <c r="E5" s="408">
        <v>4</v>
      </c>
      <c r="F5" s="408" t="str">
        <f t="shared" si="3"/>
        <v>CPU</v>
      </c>
      <c r="G5" s="408"/>
      <c r="H5" s="408">
        <f t="shared" si="5"/>
        <v>200</v>
      </c>
      <c r="I5" s="408">
        <v>3</v>
      </c>
      <c r="J5" s="410"/>
      <c r="K5" s="408" t="str">
        <f t="shared" si="0"/>
        <v>I_200_3</v>
      </c>
      <c r="L5" s="408" t="str">
        <f t="shared" si="1"/>
        <v>I 200.3</v>
      </c>
      <c r="M5" s="408"/>
      <c r="N5" s="408" t="str">
        <f>H5&amp;"_"&amp;I5</f>
        <v>200_3</v>
      </c>
      <c r="O5" s="408" t="s">
        <v>821</v>
      </c>
      <c r="P5" s="408" t="s">
        <v>822</v>
      </c>
      <c r="Q5" s="408" t="s">
        <v>823</v>
      </c>
      <c r="R5" s="408" t="str">
        <f t="shared" si="4"/>
        <v>Р</v>
      </c>
      <c r="S5" s="408" t="str">
        <f t="shared" si="2"/>
        <v>DGI.200_3 := I_200_3;//    Р</v>
      </c>
    </row>
    <row r="6" spans="1:19" s="411" customFormat="1" hidden="1" x14ac:dyDescent="0.25">
      <c r="A6" s="403">
        <v>5</v>
      </c>
      <c r="B6" s="408" t="s">
        <v>2688</v>
      </c>
      <c r="C6" s="409"/>
      <c r="D6" s="408">
        <v>1</v>
      </c>
      <c r="E6" s="408">
        <v>5</v>
      </c>
      <c r="F6" s="408" t="str">
        <f t="shared" si="3"/>
        <v>CPU</v>
      </c>
      <c r="G6" s="408"/>
      <c r="H6" s="408">
        <f t="shared" si="5"/>
        <v>200</v>
      </c>
      <c r="I6" s="408">
        <v>4</v>
      </c>
      <c r="J6" s="410"/>
      <c r="K6" s="408" t="str">
        <f t="shared" si="0"/>
        <v>I_200_4</v>
      </c>
      <c r="L6" s="408" t="str">
        <f t="shared" si="1"/>
        <v>I 200.4</v>
      </c>
      <c r="M6" s="408"/>
      <c r="N6" s="408" t="str">
        <f>H6&amp;"_"&amp;I6</f>
        <v>200_4</v>
      </c>
      <c r="O6" s="408" t="s">
        <v>821</v>
      </c>
      <c r="P6" s="408" t="s">
        <v>822</v>
      </c>
      <c r="Q6" s="408" t="s">
        <v>823</v>
      </c>
      <c r="R6" s="408" t="str">
        <f t="shared" si="4"/>
        <v>Р</v>
      </c>
      <c r="S6" s="408" t="str">
        <f t="shared" si="2"/>
        <v>DGI.200_4 := I_200_4;//    Р</v>
      </c>
    </row>
    <row r="7" spans="1:19" s="411" customFormat="1" hidden="1" x14ac:dyDescent="0.25">
      <c r="A7" s="403">
        <v>6</v>
      </c>
      <c r="B7" s="408" t="s">
        <v>2688</v>
      </c>
      <c r="C7" s="409"/>
      <c r="D7" s="408">
        <v>1</v>
      </c>
      <c r="E7" s="408">
        <v>6</v>
      </c>
      <c r="F7" s="408" t="str">
        <f t="shared" si="3"/>
        <v>CPU</v>
      </c>
      <c r="G7" s="408"/>
      <c r="H7" s="408">
        <f>H6</f>
        <v>200</v>
      </c>
      <c r="I7" s="408">
        <v>5</v>
      </c>
      <c r="J7" s="410"/>
      <c r="K7" s="408" t="str">
        <f t="shared" si="0"/>
        <v>I_200_5</v>
      </c>
      <c r="L7" s="408" t="str">
        <f t="shared" si="1"/>
        <v>I 200.5</v>
      </c>
      <c r="M7" s="408"/>
      <c r="N7" s="408" t="str">
        <f t="shared" ref="N7:N33" si="6">H7&amp;"_"&amp;I7</f>
        <v>200_5</v>
      </c>
      <c r="O7" s="408" t="s">
        <v>821</v>
      </c>
      <c r="P7" s="408" t="s">
        <v>822</v>
      </c>
      <c r="Q7" s="408" t="s">
        <v>823</v>
      </c>
      <c r="R7" s="408" t="str">
        <f t="shared" si="4"/>
        <v>Р</v>
      </c>
      <c r="S7" s="408" t="str">
        <f t="shared" si="2"/>
        <v>DGI.200_5 := I_200_5;//    Р</v>
      </c>
    </row>
    <row r="8" spans="1:19" s="411" customFormat="1" hidden="1" x14ac:dyDescent="0.25">
      <c r="A8" s="403">
        <v>7</v>
      </c>
      <c r="B8" s="408" t="s">
        <v>2688</v>
      </c>
      <c r="C8" s="409"/>
      <c r="D8" s="408">
        <v>1</v>
      </c>
      <c r="E8" s="408">
        <v>7</v>
      </c>
      <c r="F8" s="408" t="str">
        <f t="shared" si="3"/>
        <v>CPU</v>
      </c>
      <c r="G8" s="408"/>
      <c r="H8" s="408">
        <f t="shared" si="5"/>
        <v>200</v>
      </c>
      <c r="I8" s="408">
        <v>6</v>
      </c>
      <c r="J8" s="410"/>
      <c r="K8" s="408" t="str">
        <f t="shared" si="0"/>
        <v>I_200_6</v>
      </c>
      <c r="L8" s="408" t="str">
        <f t="shared" si="1"/>
        <v>I 200.6</v>
      </c>
      <c r="M8" s="408"/>
      <c r="N8" s="408" t="str">
        <f t="shared" si="6"/>
        <v>200_6</v>
      </c>
      <c r="O8" s="408" t="s">
        <v>821</v>
      </c>
      <c r="P8" s="408" t="s">
        <v>822</v>
      </c>
      <c r="Q8" s="408" t="s">
        <v>823</v>
      </c>
      <c r="R8" s="408" t="str">
        <f t="shared" si="4"/>
        <v>Р</v>
      </c>
      <c r="S8" s="408" t="str">
        <f t="shared" si="2"/>
        <v>DGI.200_6 := I_200_6;//    Р</v>
      </c>
    </row>
    <row r="9" spans="1:19" s="411" customFormat="1" hidden="1" x14ac:dyDescent="0.25">
      <c r="A9" s="403">
        <v>8</v>
      </c>
      <c r="B9" s="408" t="s">
        <v>2688</v>
      </c>
      <c r="C9" s="409"/>
      <c r="D9" s="408">
        <v>1</v>
      </c>
      <c r="E9" s="408">
        <v>8</v>
      </c>
      <c r="F9" s="408" t="str">
        <f t="shared" si="3"/>
        <v>CPU</v>
      </c>
      <c r="G9" s="408"/>
      <c r="H9" s="408">
        <f t="shared" si="5"/>
        <v>200</v>
      </c>
      <c r="I9" s="408">
        <v>7</v>
      </c>
      <c r="J9" s="410"/>
      <c r="K9" s="408" t="str">
        <f t="shared" si="0"/>
        <v>I_200_7</v>
      </c>
      <c r="L9" s="408" t="str">
        <f t="shared" si="1"/>
        <v>I 200.7</v>
      </c>
      <c r="M9" s="408"/>
      <c r="N9" s="408" t="str">
        <f t="shared" si="6"/>
        <v>200_7</v>
      </c>
      <c r="O9" s="408" t="s">
        <v>821</v>
      </c>
      <c r="P9" s="408" t="s">
        <v>822</v>
      </c>
      <c r="Q9" s="408" t="s">
        <v>823</v>
      </c>
      <c r="R9" s="408" t="str">
        <f t="shared" si="4"/>
        <v>Р</v>
      </c>
      <c r="S9" s="408" t="str">
        <f t="shared" si="2"/>
        <v>DGI.200_7 := I_200_7;//    Р</v>
      </c>
    </row>
    <row r="10" spans="1:19" s="411" customFormat="1" hidden="1" x14ac:dyDescent="0.25">
      <c r="A10" s="403">
        <v>9</v>
      </c>
      <c r="B10" s="408" t="s">
        <v>2688</v>
      </c>
      <c r="C10" s="409"/>
      <c r="D10" s="408">
        <v>1</v>
      </c>
      <c r="E10" s="408">
        <v>9</v>
      </c>
      <c r="F10" s="408" t="str">
        <f t="shared" si="3"/>
        <v>CPU</v>
      </c>
      <c r="G10" s="408"/>
      <c r="H10" s="408">
        <f>H9+1</f>
        <v>201</v>
      </c>
      <c r="I10" s="408">
        <v>0</v>
      </c>
      <c r="J10" s="410"/>
      <c r="K10" s="408" t="str">
        <f t="shared" si="0"/>
        <v>I_201_0</v>
      </c>
      <c r="L10" s="408" t="str">
        <f t="shared" si="1"/>
        <v>I 201.0</v>
      </c>
      <c r="M10" s="408"/>
      <c r="N10" s="408" t="str">
        <f t="shared" si="6"/>
        <v>201_0</v>
      </c>
      <c r="O10" s="408" t="s">
        <v>821</v>
      </c>
      <c r="P10" s="408" t="s">
        <v>822</v>
      </c>
      <c r="Q10" s="408" t="s">
        <v>823</v>
      </c>
      <c r="R10" s="408" t="str">
        <f t="shared" si="4"/>
        <v>Р</v>
      </c>
      <c r="S10" s="408" t="str">
        <f t="shared" si="2"/>
        <v>DGI.201_0 := I_201_0;//    Р</v>
      </c>
    </row>
    <row r="11" spans="1:19" s="411" customFormat="1" hidden="1" x14ac:dyDescent="0.25">
      <c r="A11" s="403">
        <v>10</v>
      </c>
      <c r="B11" s="408" t="s">
        <v>2688</v>
      </c>
      <c r="C11" s="409"/>
      <c r="D11" s="408">
        <v>1</v>
      </c>
      <c r="E11" s="408">
        <v>10</v>
      </c>
      <c r="F11" s="408" t="str">
        <f t="shared" si="3"/>
        <v>CPU</v>
      </c>
      <c r="G11" s="408"/>
      <c r="H11" s="408">
        <f>H10</f>
        <v>201</v>
      </c>
      <c r="I11" s="408">
        <v>1</v>
      </c>
      <c r="J11" s="410"/>
      <c r="K11" s="408" t="str">
        <f t="shared" si="0"/>
        <v>I_201_1</v>
      </c>
      <c r="L11" s="408" t="str">
        <f t="shared" si="1"/>
        <v>I 201.1</v>
      </c>
      <c r="M11" s="408"/>
      <c r="N11" s="408" t="str">
        <f t="shared" si="6"/>
        <v>201_1</v>
      </c>
      <c r="O11" s="408" t="s">
        <v>821</v>
      </c>
      <c r="P11" s="408" t="s">
        <v>822</v>
      </c>
      <c r="Q11" s="408" t="s">
        <v>823</v>
      </c>
      <c r="R11" s="408" t="str">
        <f t="shared" si="4"/>
        <v>Р</v>
      </c>
      <c r="S11" s="408" t="str">
        <f t="shared" si="2"/>
        <v>DGI.201_1 := I_201_1;//    Р</v>
      </c>
    </row>
    <row r="12" spans="1:19" s="411" customFormat="1" hidden="1" x14ac:dyDescent="0.25">
      <c r="A12" s="403">
        <v>11</v>
      </c>
      <c r="B12" s="408" t="s">
        <v>2688</v>
      </c>
      <c r="C12" s="409"/>
      <c r="D12" s="408">
        <v>1</v>
      </c>
      <c r="E12" s="408">
        <v>11</v>
      </c>
      <c r="F12" s="408" t="str">
        <f t="shared" si="3"/>
        <v>CPU</v>
      </c>
      <c r="G12" s="408"/>
      <c r="H12" s="408">
        <f t="shared" ref="H12:H17" si="7">H11</f>
        <v>201</v>
      </c>
      <c r="I12" s="408">
        <v>2</v>
      </c>
      <c r="J12" s="410"/>
      <c r="K12" s="408" t="str">
        <f t="shared" si="0"/>
        <v>I_201_2</v>
      </c>
      <c r="L12" s="408" t="str">
        <f t="shared" si="1"/>
        <v>I 201.2</v>
      </c>
      <c r="M12" s="408"/>
      <c r="N12" s="408" t="str">
        <f t="shared" si="6"/>
        <v>201_2</v>
      </c>
      <c r="O12" s="408" t="s">
        <v>821</v>
      </c>
      <c r="P12" s="408" t="s">
        <v>822</v>
      </c>
      <c r="Q12" s="408" t="s">
        <v>823</v>
      </c>
      <c r="R12" s="408" t="str">
        <f t="shared" si="4"/>
        <v>Р</v>
      </c>
      <c r="S12" s="408" t="str">
        <f t="shared" si="2"/>
        <v>DGI.201_2 := I_201_2;//    Р</v>
      </c>
    </row>
    <row r="13" spans="1:19" s="411" customFormat="1" hidden="1" x14ac:dyDescent="0.25">
      <c r="A13" s="403">
        <v>12</v>
      </c>
      <c r="B13" s="408" t="s">
        <v>2688</v>
      </c>
      <c r="C13" s="409"/>
      <c r="D13" s="408">
        <v>1</v>
      </c>
      <c r="E13" s="408">
        <v>12</v>
      </c>
      <c r="F13" s="408" t="str">
        <f t="shared" si="3"/>
        <v>CPU</v>
      </c>
      <c r="G13" s="408"/>
      <c r="H13" s="408">
        <f t="shared" si="7"/>
        <v>201</v>
      </c>
      <c r="I13" s="408">
        <v>3</v>
      </c>
      <c r="J13" s="410"/>
      <c r="K13" s="408" t="str">
        <f t="shared" si="0"/>
        <v>I_201_3</v>
      </c>
      <c r="L13" s="408" t="str">
        <f t="shared" si="1"/>
        <v>I 201.3</v>
      </c>
      <c r="M13" s="408"/>
      <c r="N13" s="408" t="str">
        <f t="shared" si="6"/>
        <v>201_3</v>
      </c>
      <c r="O13" s="408" t="s">
        <v>821</v>
      </c>
      <c r="P13" s="408" t="s">
        <v>822</v>
      </c>
      <c r="Q13" s="408" t="s">
        <v>823</v>
      </c>
      <c r="R13" s="408" t="str">
        <f t="shared" si="4"/>
        <v>Р</v>
      </c>
      <c r="S13" s="408" t="str">
        <f t="shared" si="2"/>
        <v>DGI.201_3 := I_201_3;//    Р</v>
      </c>
    </row>
    <row r="14" spans="1:19" s="411" customFormat="1" hidden="1" x14ac:dyDescent="0.25">
      <c r="A14" s="403">
        <v>13</v>
      </c>
      <c r="B14" s="408" t="s">
        <v>2688</v>
      </c>
      <c r="C14" s="409"/>
      <c r="D14" s="408">
        <v>1</v>
      </c>
      <c r="E14" s="408">
        <v>13</v>
      </c>
      <c r="F14" s="408" t="str">
        <f t="shared" si="3"/>
        <v>CPU</v>
      </c>
      <c r="G14" s="408"/>
      <c r="H14" s="408">
        <f t="shared" si="7"/>
        <v>201</v>
      </c>
      <c r="I14" s="408">
        <v>4</v>
      </c>
      <c r="J14" s="410"/>
      <c r="K14" s="408" t="str">
        <f t="shared" si="0"/>
        <v>I_201_4</v>
      </c>
      <c r="L14" s="408" t="str">
        <f t="shared" si="1"/>
        <v>I 201.4</v>
      </c>
      <c r="M14" s="408"/>
      <c r="N14" s="408" t="str">
        <f t="shared" si="6"/>
        <v>201_4</v>
      </c>
      <c r="O14" s="408" t="s">
        <v>821</v>
      </c>
      <c r="P14" s="408" t="s">
        <v>822</v>
      </c>
      <c r="Q14" s="408" t="s">
        <v>823</v>
      </c>
      <c r="R14" s="408" t="str">
        <f t="shared" si="4"/>
        <v>Р</v>
      </c>
      <c r="S14" s="408" t="str">
        <f t="shared" si="2"/>
        <v>DGI.201_4 := I_201_4;//    Р</v>
      </c>
    </row>
    <row r="15" spans="1:19" s="411" customFormat="1" hidden="1" x14ac:dyDescent="0.25">
      <c r="A15" s="403">
        <v>14</v>
      </c>
      <c r="B15" s="408" t="s">
        <v>2688</v>
      </c>
      <c r="C15" s="409"/>
      <c r="D15" s="408">
        <v>1</v>
      </c>
      <c r="E15" s="408">
        <v>14</v>
      </c>
      <c r="F15" s="408" t="str">
        <f t="shared" si="3"/>
        <v>CPU</v>
      </c>
      <c r="G15" s="408"/>
      <c r="H15" s="408">
        <f>H14</f>
        <v>201</v>
      </c>
      <c r="I15" s="408">
        <v>5</v>
      </c>
      <c r="J15" s="410"/>
      <c r="K15" s="408" t="str">
        <f t="shared" si="0"/>
        <v>I_201_5</v>
      </c>
      <c r="L15" s="408" t="str">
        <f t="shared" si="1"/>
        <v>I 201.5</v>
      </c>
      <c r="M15" s="408"/>
      <c r="N15" s="408" t="str">
        <f t="shared" si="6"/>
        <v>201_5</v>
      </c>
      <c r="O15" s="408" t="s">
        <v>821</v>
      </c>
      <c r="P15" s="408" t="s">
        <v>822</v>
      </c>
      <c r="Q15" s="408" t="s">
        <v>823</v>
      </c>
      <c r="R15" s="408" t="str">
        <f t="shared" si="4"/>
        <v>Р</v>
      </c>
      <c r="S15" s="408" t="str">
        <f t="shared" si="2"/>
        <v>DGI.201_5 := I_201_5;//    Р</v>
      </c>
    </row>
    <row r="16" spans="1:19" s="411" customFormat="1" hidden="1" x14ac:dyDescent="0.25">
      <c r="A16" s="403">
        <v>15</v>
      </c>
      <c r="B16" s="408" t="s">
        <v>2688</v>
      </c>
      <c r="C16" s="409"/>
      <c r="D16" s="408">
        <v>1</v>
      </c>
      <c r="E16" s="408">
        <v>15</v>
      </c>
      <c r="F16" s="408" t="str">
        <f t="shared" si="3"/>
        <v>CPU</v>
      </c>
      <c r="G16" s="408"/>
      <c r="H16" s="408">
        <f t="shared" si="7"/>
        <v>201</v>
      </c>
      <c r="I16" s="408">
        <v>6</v>
      </c>
      <c r="J16" s="410"/>
      <c r="K16" s="408" t="str">
        <f t="shared" si="0"/>
        <v>I_201_6</v>
      </c>
      <c r="L16" s="408" t="str">
        <f t="shared" si="1"/>
        <v>I 201.6</v>
      </c>
      <c r="M16" s="408"/>
      <c r="N16" s="408" t="str">
        <f t="shared" si="6"/>
        <v>201_6</v>
      </c>
      <c r="O16" s="408" t="s">
        <v>821</v>
      </c>
      <c r="P16" s="408" t="s">
        <v>822</v>
      </c>
      <c r="Q16" s="408" t="s">
        <v>823</v>
      </c>
      <c r="R16" s="408" t="str">
        <f t="shared" si="4"/>
        <v>Р</v>
      </c>
      <c r="S16" s="408" t="str">
        <f t="shared" si="2"/>
        <v>DGI.201_6 := I_201_6;//    Р</v>
      </c>
    </row>
    <row r="17" spans="1:19" s="411" customFormat="1" hidden="1" x14ac:dyDescent="0.25">
      <c r="A17" s="403">
        <v>16</v>
      </c>
      <c r="B17" s="408" t="s">
        <v>2688</v>
      </c>
      <c r="C17" s="409"/>
      <c r="D17" s="408">
        <v>1</v>
      </c>
      <c r="E17" s="408">
        <v>16</v>
      </c>
      <c r="F17" s="408" t="str">
        <f t="shared" si="3"/>
        <v>CPU</v>
      </c>
      <c r="G17" s="408"/>
      <c r="H17" s="408">
        <f t="shared" si="7"/>
        <v>201</v>
      </c>
      <c r="I17" s="408">
        <v>7</v>
      </c>
      <c r="J17" s="410"/>
      <c r="K17" s="408" t="str">
        <f t="shared" si="0"/>
        <v>I_201_7</v>
      </c>
      <c r="L17" s="408" t="str">
        <f t="shared" si="1"/>
        <v>I 201.7</v>
      </c>
      <c r="M17" s="408"/>
      <c r="N17" s="408" t="str">
        <f t="shared" si="6"/>
        <v>201_7</v>
      </c>
      <c r="O17" s="408" t="s">
        <v>821</v>
      </c>
      <c r="P17" s="408" t="s">
        <v>822</v>
      </c>
      <c r="Q17" s="408" t="s">
        <v>823</v>
      </c>
      <c r="R17" s="408" t="str">
        <f t="shared" si="4"/>
        <v>Р</v>
      </c>
      <c r="S17" s="408" t="str">
        <f t="shared" si="2"/>
        <v>DGI.201_7 := I_201_7;//    Р</v>
      </c>
    </row>
    <row r="18" spans="1:19" s="411" customFormat="1" hidden="1" x14ac:dyDescent="0.25">
      <c r="A18" s="403">
        <v>17</v>
      </c>
      <c r="B18" s="408" t="s">
        <v>2688</v>
      </c>
      <c r="C18" s="409"/>
      <c r="D18" s="408">
        <v>1</v>
      </c>
      <c r="E18" s="408">
        <v>17</v>
      </c>
      <c r="F18" s="408" t="s">
        <v>2692</v>
      </c>
      <c r="G18" s="408"/>
      <c r="H18" s="408">
        <f>H17+1</f>
        <v>202</v>
      </c>
      <c r="I18" s="408">
        <v>0</v>
      </c>
      <c r="J18" s="410"/>
      <c r="K18" s="408" t="str">
        <f t="shared" ref="K18:K33" si="8">"I_"&amp;N18</f>
        <v>I_202_0</v>
      </c>
      <c r="L18" s="408" t="str">
        <f t="shared" ref="L18:L33" si="9">"I "&amp;H18&amp;"."&amp;I18</f>
        <v>I 202.0</v>
      </c>
      <c r="M18" s="408"/>
      <c r="N18" s="408" t="str">
        <f t="shared" si="6"/>
        <v>202_0</v>
      </c>
      <c r="O18" s="408" t="s">
        <v>821</v>
      </c>
      <c r="P18" s="408" t="s">
        <v>822</v>
      </c>
      <c r="Q18" s="408" t="s">
        <v>823</v>
      </c>
      <c r="R18" s="408" t="str">
        <f t="shared" ref="R18:R33" si="10">B18</f>
        <v>Р</v>
      </c>
      <c r="S18" s="408" t="str">
        <f t="shared" si="2"/>
        <v>DGI.202_0 := I_202_0;//    Р</v>
      </c>
    </row>
    <row r="19" spans="1:19" s="411" customFormat="1" hidden="1" x14ac:dyDescent="0.25">
      <c r="A19" s="403">
        <v>18</v>
      </c>
      <c r="B19" s="408" t="s">
        <v>2688</v>
      </c>
      <c r="C19" s="409"/>
      <c r="D19" s="408">
        <v>1</v>
      </c>
      <c r="E19" s="408">
        <v>18</v>
      </c>
      <c r="F19" s="408" t="str">
        <f>F18</f>
        <v>CPU</v>
      </c>
      <c r="G19" s="408"/>
      <c r="H19" s="408">
        <f>H18</f>
        <v>202</v>
      </c>
      <c r="I19" s="408">
        <v>1</v>
      </c>
      <c r="J19" s="410"/>
      <c r="K19" s="408" t="str">
        <f t="shared" si="8"/>
        <v>I_202_1</v>
      </c>
      <c r="L19" s="408" t="str">
        <f t="shared" si="9"/>
        <v>I 202.1</v>
      </c>
      <c r="M19" s="408"/>
      <c r="N19" s="408" t="str">
        <f t="shared" si="6"/>
        <v>202_1</v>
      </c>
      <c r="O19" s="408" t="s">
        <v>821</v>
      </c>
      <c r="P19" s="408" t="s">
        <v>822</v>
      </c>
      <c r="Q19" s="408" t="s">
        <v>823</v>
      </c>
      <c r="R19" s="408" t="str">
        <f t="shared" si="10"/>
        <v>Р</v>
      </c>
      <c r="S19" s="408" t="str">
        <f t="shared" si="2"/>
        <v>DGI.202_1 := I_202_1;//    Р</v>
      </c>
    </row>
    <row r="20" spans="1:19" s="411" customFormat="1" hidden="1" x14ac:dyDescent="0.25">
      <c r="A20" s="403">
        <v>19</v>
      </c>
      <c r="B20" s="408" t="s">
        <v>2688</v>
      </c>
      <c r="C20" s="409"/>
      <c r="D20" s="408">
        <v>1</v>
      </c>
      <c r="E20" s="408">
        <v>19</v>
      </c>
      <c r="F20" s="408" t="str">
        <f t="shared" ref="F20:F33" si="11">F19</f>
        <v>CPU</v>
      </c>
      <c r="G20" s="408"/>
      <c r="H20" s="408">
        <f t="shared" ref="H20:H25" si="12">H19</f>
        <v>202</v>
      </c>
      <c r="I20" s="408">
        <v>2</v>
      </c>
      <c r="J20" s="410"/>
      <c r="K20" s="408" t="str">
        <f t="shared" si="8"/>
        <v>I_202_2</v>
      </c>
      <c r="L20" s="408" t="str">
        <f t="shared" si="9"/>
        <v>I 202.2</v>
      </c>
      <c r="M20" s="408"/>
      <c r="N20" s="408" t="str">
        <f t="shared" si="6"/>
        <v>202_2</v>
      </c>
      <c r="O20" s="408" t="s">
        <v>821</v>
      </c>
      <c r="P20" s="408" t="s">
        <v>822</v>
      </c>
      <c r="Q20" s="408" t="s">
        <v>823</v>
      </c>
      <c r="R20" s="408" t="str">
        <f t="shared" si="10"/>
        <v>Р</v>
      </c>
      <c r="S20" s="408" t="str">
        <f t="shared" si="2"/>
        <v>DGI.202_2 := I_202_2;//    Р</v>
      </c>
    </row>
    <row r="21" spans="1:19" s="411" customFormat="1" hidden="1" x14ac:dyDescent="0.25">
      <c r="A21" s="403">
        <v>20</v>
      </c>
      <c r="B21" s="408" t="s">
        <v>2688</v>
      </c>
      <c r="C21" s="409"/>
      <c r="D21" s="408">
        <v>1</v>
      </c>
      <c r="E21" s="408">
        <v>20</v>
      </c>
      <c r="F21" s="408" t="str">
        <f t="shared" si="11"/>
        <v>CPU</v>
      </c>
      <c r="G21" s="408"/>
      <c r="H21" s="408">
        <f t="shared" si="12"/>
        <v>202</v>
      </c>
      <c r="I21" s="408">
        <v>3</v>
      </c>
      <c r="J21" s="410"/>
      <c r="K21" s="408" t="str">
        <f t="shared" si="8"/>
        <v>I_202_3</v>
      </c>
      <c r="L21" s="408" t="str">
        <f t="shared" si="9"/>
        <v>I 202.3</v>
      </c>
      <c r="M21" s="408"/>
      <c r="N21" s="408" t="str">
        <f t="shared" si="6"/>
        <v>202_3</v>
      </c>
      <c r="O21" s="408" t="s">
        <v>821</v>
      </c>
      <c r="P21" s="408" t="s">
        <v>822</v>
      </c>
      <c r="Q21" s="408" t="s">
        <v>823</v>
      </c>
      <c r="R21" s="408" t="str">
        <f t="shared" si="10"/>
        <v>Р</v>
      </c>
      <c r="S21" s="408" t="str">
        <f t="shared" si="2"/>
        <v>DGI.202_3 := I_202_3;//    Р</v>
      </c>
    </row>
    <row r="22" spans="1:19" s="411" customFormat="1" hidden="1" x14ac:dyDescent="0.25">
      <c r="A22" s="403">
        <v>21</v>
      </c>
      <c r="B22" s="408" t="s">
        <v>2688</v>
      </c>
      <c r="C22" s="409"/>
      <c r="D22" s="408">
        <v>1</v>
      </c>
      <c r="E22" s="408">
        <v>21</v>
      </c>
      <c r="F22" s="408" t="str">
        <f t="shared" si="11"/>
        <v>CPU</v>
      </c>
      <c r="G22" s="408"/>
      <c r="H22" s="408">
        <f t="shared" si="12"/>
        <v>202</v>
      </c>
      <c r="I22" s="408">
        <v>4</v>
      </c>
      <c r="J22" s="410"/>
      <c r="K22" s="408" t="str">
        <f t="shared" si="8"/>
        <v>I_202_4</v>
      </c>
      <c r="L22" s="408" t="str">
        <f t="shared" si="9"/>
        <v>I 202.4</v>
      </c>
      <c r="M22" s="408"/>
      <c r="N22" s="408" t="str">
        <f t="shared" si="6"/>
        <v>202_4</v>
      </c>
      <c r="O22" s="408" t="s">
        <v>821</v>
      </c>
      <c r="P22" s="408" t="s">
        <v>822</v>
      </c>
      <c r="Q22" s="408" t="s">
        <v>823</v>
      </c>
      <c r="R22" s="408" t="str">
        <f t="shared" si="10"/>
        <v>Р</v>
      </c>
      <c r="S22" s="408" t="str">
        <f t="shared" si="2"/>
        <v>DGI.202_4 := I_202_4;//    Р</v>
      </c>
    </row>
    <row r="23" spans="1:19" s="411" customFormat="1" hidden="1" x14ac:dyDescent="0.25">
      <c r="A23" s="403">
        <v>22</v>
      </c>
      <c r="B23" s="408" t="s">
        <v>2688</v>
      </c>
      <c r="C23" s="409"/>
      <c r="D23" s="408">
        <v>1</v>
      </c>
      <c r="E23" s="408">
        <v>22</v>
      </c>
      <c r="F23" s="408" t="str">
        <f t="shared" si="11"/>
        <v>CPU</v>
      </c>
      <c r="G23" s="408"/>
      <c r="H23" s="408">
        <f>H22</f>
        <v>202</v>
      </c>
      <c r="I23" s="408">
        <v>5</v>
      </c>
      <c r="J23" s="410"/>
      <c r="K23" s="408" t="str">
        <f t="shared" si="8"/>
        <v>I_202_5</v>
      </c>
      <c r="L23" s="408" t="str">
        <f t="shared" si="9"/>
        <v>I 202.5</v>
      </c>
      <c r="M23" s="408"/>
      <c r="N23" s="408" t="str">
        <f t="shared" si="6"/>
        <v>202_5</v>
      </c>
      <c r="O23" s="408" t="s">
        <v>821</v>
      </c>
      <c r="P23" s="408" t="s">
        <v>822</v>
      </c>
      <c r="Q23" s="408" t="s">
        <v>823</v>
      </c>
      <c r="R23" s="408" t="str">
        <f t="shared" si="10"/>
        <v>Р</v>
      </c>
      <c r="S23" s="408" t="str">
        <f t="shared" si="2"/>
        <v>DGI.202_5 := I_202_5;//    Р</v>
      </c>
    </row>
    <row r="24" spans="1:19" s="411" customFormat="1" hidden="1" x14ac:dyDescent="0.25">
      <c r="A24" s="403">
        <v>23</v>
      </c>
      <c r="B24" s="408" t="s">
        <v>2688</v>
      </c>
      <c r="C24" s="409"/>
      <c r="D24" s="408">
        <v>1</v>
      </c>
      <c r="E24" s="408">
        <v>23</v>
      </c>
      <c r="F24" s="408" t="str">
        <f t="shared" si="11"/>
        <v>CPU</v>
      </c>
      <c r="G24" s="408"/>
      <c r="H24" s="408">
        <f t="shared" si="12"/>
        <v>202</v>
      </c>
      <c r="I24" s="408">
        <v>6</v>
      </c>
      <c r="J24" s="410"/>
      <c r="K24" s="408" t="str">
        <f t="shared" si="8"/>
        <v>I_202_6</v>
      </c>
      <c r="L24" s="408" t="str">
        <f t="shared" si="9"/>
        <v>I 202.6</v>
      </c>
      <c r="M24" s="408"/>
      <c r="N24" s="408" t="str">
        <f t="shared" si="6"/>
        <v>202_6</v>
      </c>
      <c r="O24" s="408" t="s">
        <v>821</v>
      </c>
      <c r="P24" s="408" t="s">
        <v>822</v>
      </c>
      <c r="Q24" s="408" t="s">
        <v>823</v>
      </c>
      <c r="R24" s="408" t="str">
        <f t="shared" si="10"/>
        <v>Р</v>
      </c>
      <c r="S24" s="408" t="str">
        <f t="shared" si="2"/>
        <v>DGI.202_6 := I_202_6;//    Р</v>
      </c>
    </row>
    <row r="25" spans="1:19" s="411" customFormat="1" hidden="1" x14ac:dyDescent="0.25">
      <c r="A25" s="403">
        <v>24</v>
      </c>
      <c r="B25" s="408" t="s">
        <v>2688</v>
      </c>
      <c r="C25" s="409"/>
      <c r="D25" s="408">
        <v>1</v>
      </c>
      <c r="E25" s="408">
        <v>24</v>
      </c>
      <c r="F25" s="408" t="str">
        <f t="shared" si="11"/>
        <v>CPU</v>
      </c>
      <c r="G25" s="408"/>
      <c r="H25" s="408">
        <f t="shared" si="12"/>
        <v>202</v>
      </c>
      <c r="I25" s="408">
        <v>7</v>
      </c>
      <c r="J25" s="410"/>
      <c r="K25" s="408" t="str">
        <f t="shared" si="8"/>
        <v>I_202_7</v>
      </c>
      <c r="L25" s="408" t="str">
        <f t="shared" si="9"/>
        <v>I 202.7</v>
      </c>
      <c r="M25" s="408"/>
      <c r="N25" s="408" t="str">
        <f t="shared" si="6"/>
        <v>202_7</v>
      </c>
      <c r="O25" s="408" t="s">
        <v>821</v>
      </c>
      <c r="P25" s="408" t="s">
        <v>822</v>
      </c>
      <c r="Q25" s="408" t="s">
        <v>823</v>
      </c>
      <c r="R25" s="408" t="str">
        <f t="shared" si="10"/>
        <v>Р</v>
      </c>
      <c r="S25" s="408" t="str">
        <f t="shared" si="2"/>
        <v>DGI.202_7 := I_202_7;//    Р</v>
      </c>
    </row>
    <row r="26" spans="1:19" s="411" customFormat="1" hidden="1" x14ac:dyDescent="0.25">
      <c r="A26" s="403">
        <v>25</v>
      </c>
      <c r="B26" s="408" t="s">
        <v>2688</v>
      </c>
      <c r="C26" s="409"/>
      <c r="D26" s="408">
        <v>1</v>
      </c>
      <c r="E26" s="408">
        <v>25</v>
      </c>
      <c r="F26" s="408" t="str">
        <f t="shared" si="11"/>
        <v>CPU</v>
      </c>
      <c r="G26" s="408"/>
      <c r="H26" s="408">
        <f>H25+1</f>
        <v>203</v>
      </c>
      <c r="I26" s="408">
        <v>0</v>
      </c>
      <c r="J26" s="410"/>
      <c r="K26" s="408" t="str">
        <f t="shared" si="8"/>
        <v>I_203_0</v>
      </c>
      <c r="L26" s="408" t="str">
        <f t="shared" si="9"/>
        <v>I 203.0</v>
      </c>
      <c r="M26" s="408"/>
      <c r="N26" s="408" t="str">
        <f t="shared" si="6"/>
        <v>203_0</v>
      </c>
      <c r="O26" s="408" t="s">
        <v>821</v>
      </c>
      <c r="P26" s="408" t="s">
        <v>822</v>
      </c>
      <c r="Q26" s="408" t="s">
        <v>823</v>
      </c>
      <c r="R26" s="408" t="str">
        <f t="shared" si="10"/>
        <v>Р</v>
      </c>
      <c r="S26" s="408" t="str">
        <f t="shared" si="2"/>
        <v>DGI.203_0 := I_203_0;//    Р</v>
      </c>
    </row>
    <row r="27" spans="1:19" s="411" customFormat="1" hidden="1" x14ac:dyDescent="0.25">
      <c r="A27" s="403">
        <v>26</v>
      </c>
      <c r="B27" s="408" t="s">
        <v>2688</v>
      </c>
      <c r="C27" s="409"/>
      <c r="D27" s="408">
        <v>1</v>
      </c>
      <c r="E27" s="408">
        <v>26</v>
      </c>
      <c r="F27" s="408" t="str">
        <f t="shared" si="11"/>
        <v>CPU</v>
      </c>
      <c r="G27" s="408"/>
      <c r="H27" s="408">
        <f>H26</f>
        <v>203</v>
      </c>
      <c r="I27" s="408">
        <v>1</v>
      </c>
      <c r="J27" s="410"/>
      <c r="K27" s="408" t="str">
        <f t="shared" si="8"/>
        <v>I_203_1</v>
      </c>
      <c r="L27" s="408" t="str">
        <f t="shared" si="9"/>
        <v>I 203.1</v>
      </c>
      <c r="M27" s="408"/>
      <c r="N27" s="408" t="str">
        <f t="shared" si="6"/>
        <v>203_1</v>
      </c>
      <c r="O27" s="408" t="s">
        <v>821</v>
      </c>
      <c r="P27" s="408" t="s">
        <v>822</v>
      </c>
      <c r="Q27" s="408" t="s">
        <v>823</v>
      </c>
      <c r="R27" s="408" t="str">
        <f t="shared" si="10"/>
        <v>Р</v>
      </c>
      <c r="S27" s="408" t="str">
        <f t="shared" si="2"/>
        <v>DGI.203_1 := I_203_1;//    Р</v>
      </c>
    </row>
    <row r="28" spans="1:19" s="411" customFormat="1" hidden="1" x14ac:dyDescent="0.25">
      <c r="A28" s="403">
        <v>27</v>
      </c>
      <c r="B28" s="408" t="s">
        <v>2688</v>
      </c>
      <c r="C28" s="409"/>
      <c r="D28" s="408">
        <v>1</v>
      </c>
      <c r="E28" s="408">
        <v>27</v>
      </c>
      <c r="F28" s="408" t="str">
        <f t="shared" si="11"/>
        <v>CPU</v>
      </c>
      <c r="G28" s="408"/>
      <c r="H28" s="408">
        <f t="shared" ref="H28:H33" si="13">H27</f>
        <v>203</v>
      </c>
      <c r="I28" s="408">
        <v>2</v>
      </c>
      <c r="J28" s="410"/>
      <c r="K28" s="408" t="str">
        <f t="shared" si="8"/>
        <v>I_203_2</v>
      </c>
      <c r="L28" s="408" t="str">
        <f t="shared" si="9"/>
        <v>I 203.2</v>
      </c>
      <c r="M28" s="408"/>
      <c r="N28" s="408" t="str">
        <f t="shared" si="6"/>
        <v>203_2</v>
      </c>
      <c r="O28" s="408" t="s">
        <v>821</v>
      </c>
      <c r="P28" s="408" t="s">
        <v>822</v>
      </c>
      <c r="Q28" s="408" t="s">
        <v>823</v>
      </c>
      <c r="R28" s="408" t="str">
        <f t="shared" si="10"/>
        <v>Р</v>
      </c>
      <c r="S28" s="408" t="str">
        <f t="shared" si="2"/>
        <v>DGI.203_2 := I_203_2;//    Р</v>
      </c>
    </row>
    <row r="29" spans="1:19" s="411" customFormat="1" hidden="1" x14ac:dyDescent="0.25">
      <c r="A29" s="403">
        <v>28</v>
      </c>
      <c r="B29" s="408" t="s">
        <v>2688</v>
      </c>
      <c r="C29" s="409"/>
      <c r="D29" s="408">
        <v>1</v>
      </c>
      <c r="E29" s="408">
        <v>28</v>
      </c>
      <c r="F29" s="408" t="str">
        <f t="shared" si="11"/>
        <v>CPU</v>
      </c>
      <c r="G29" s="408"/>
      <c r="H29" s="408">
        <f t="shared" si="13"/>
        <v>203</v>
      </c>
      <c r="I29" s="408">
        <v>3</v>
      </c>
      <c r="J29" s="410"/>
      <c r="K29" s="408" t="str">
        <f t="shared" si="8"/>
        <v>I_203_3</v>
      </c>
      <c r="L29" s="408" t="str">
        <f t="shared" si="9"/>
        <v>I 203.3</v>
      </c>
      <c r="M29" s="408"/>
      <c r="N29" s="408" t="str">
        <f t="shared" si="6"/>
        <v>203_3</v>
      </c>
      <c r="O29" s="408" t="s">
        <v>821</v>
      </c>
      <c r="P29" s="408" t="s">
        <v>822</v>
      </c>
      <c r="Q29" s="408" t="s">
        <v>823</v>
      </c>
      <c r="R29" s="408" t="str">
        <f t="shared" si="10"/>
        <v>Р</v>
      </c>
      <c r="S29" s="408" t="str">
        <f t="shared" si="2"/>
        <v>DGI.203_3 := I_203_3;//    Р</v>
      </c>
    </row>
    <row r="30" spans="1:19" s="411" customFormat="1" hidden="1" x14ac:dyDescent="0.25">
      <c r="A30" s="403">
        <v>29</v>
      </c>
      <c r="B30" s="408" t="s">
        <v>2688</v>
      </c>
      <c r="C30" s="409"/>
      <c r="D30" s="408">
        <v>1</v>
      </c>
      <c r="E30" s="408">
        <v>29</v>
      </c>
      <c r="F30" s="408" t="str">
        <f t="shared" si="11"/>
        <v>CPU</v>
      </c>
      <c r="G30" s="408"/>
      <c r="H30" s="408">
        <f t="shared" si="13"/>
        <v>203</v>
      </c>
      <c r="I30" s="408">
        <v>4</v>
      </c>
      <c r="J30" s="410"/>
      <c r="K30" s="408" t="str">
        <f t="shared" si="8"/>
        <v>I_203_4</v>
      </c>
      <c r="L30" s="408" t="str">
        <f t="shared" si="9"/>
        <v>I 203.4</v>
      </c>
      <c r="M30" s="408"/>
      <c r="N30" s="408" t="str">
        <f t="shared" si="6"/>
        <v>203_4</v>
      </c>
      <c r="O30" s="408" t="s">
        <v>821</v>
      </c>
      <c r="P30" s="408" t="s">
        <v>822</v>
      </c>
      <c r="Q30" s="408" t="s">
        <v>823</v>
      </c>
      <c r="R30" s="408" t="str">
        <f t="shared" si="10"/>
        <v>Р</v>
      </c>
      <c r="S30" s="408" t="str">
        <f t="shared" si="2"/>
        <v>DGI.203_4 := I_203_4;//    Р</v>
      </c>
    </row>
    <row r="31" spans="1:19" s="411" customFormat="1" hidden="1" x14ac:dyDescent="0.25">
      <c r="A31" s="403">
        <v>30</v>
      </c>
      <c r="B31" s="408" t="s">
        <v>2688</v>
      </c>
      <c r="C31" s="409"/>
      <c r="D31" s="408">
        <v>1</v>
      </c>
      <c r="E31" s="408">
        <v>30</v>
      </c>
      <c r="F31" s="408" t="str">
        <f t="shared" si="11"/>
        <v>CPU</v>
      </c>
      <c r="G31" s="408"/>
      <c r="H31" s="408">
        <f>H30</f>
        <v>203</v>
      </c>
      <c r="I31" s="408">
        <v>5</v>
      </c>
      <c r="J31" s="410"/>
      <c r="K31" s="408" t="str">
        <f t="shared" si="8"/>
        <v>I_203_5</v>
      </c>
      <c r="L31" s="408" t="str">
        <f t="shared" si="9"/>
        <v>I 203.5</v>
      </c>
      <c r="M31" s="408"/>
      <c r="N31" s="408" t="str">
        <f t="shared" si="6"/>
        <v>203_5</v>
      </c>
      <c r="O31" s="408" t="s">
        <v>821</v>
      </c>
      <c r="P31" s="408" t="s">
        <v>822</v>
      </c>
      <c r="Q31" s="408" t="s">
        <v>823</v>
      </c>
      <c r="R31" s="408" t="str">
        <f t="shared" si="10"/>
        <v>Р</v>
      </c>
      <c r="S31" s="408" t="str">
        <f t="shared" si="2"/>
        <v>DGI.203_5 := I_203_5;//    Р</v>
      </c>
    </row>
    <row r="32" spans="1:19" s="411" customFormat="1" hidden="1" x14ac:dyDescent="0.25">
      <c r="A32" s="403">
        <v>31</v>
      </c>
      <c r="B32" s="408" t="s">
        <v>2688</v>
      </c>
      <c r="C32" s="409"/>
      <c r="D32" s="408">
        <v>1</v>
      </c>
      <c r="E32" s="408">
        <v>31</v>
      </c>
      <c r="F32" s="408" t="str">
        <f t="shared" si="11"/>
        <v>CPU</v>
      </c>
      <c r="G32" s="408"/>
      <c r="H32" s="408">
        <f t="shared" si="13"/>
        <v>203</v>
      </c>
      <c r="I32" s="408">
        <v>6</v>
      </c>
      <c r="J32" s="410"/>
      <c r="K32" s="408" t="str">
        <f t="shared" si="8"/>
        <v>I_203_6</v>
      </c>
      <c r="L32" s="408" t="str">
        <f t="shared" si="9"/>
        <v>I 203.6</v>
      </c>
      <c r="M32" s="408"/>
      <c r="N32" s="408" t="str">
        <f t="shared" si="6"/>
        <v>203_6</v>
      </c>
      <c r="O32" s="408" t="s">
        <v>821</v>
      </c>
      <c r="P32" s="408" t="s">
        <v>822</v>
      </c>
      <c r="Q32" s="408" t="s">
        <v>823</v>
      </c>
      <c r="R32" s="408" t="str">
        <f t="shared" si="10"/>
        <v>Р</v>
      </c>
      <c r="S32" s="408" t="str">
        <f t="shared" si="2"/>
        <v>DGI.203_6 := I_203_6;//    Р</v>
      </c>
    </row>
    <row r="33" spans="1:19" s="411" customFormat="1" hidden="1" x14ac:dyDescent="0.25">
      <c r="A33" s="403">
        <v>32</v>
      </c>
      <c r="B33" s="408" t="s">
        <v>2688</v>
      </c>
      <c r="C33" s="409"/>
      <c r="D33" s="408">
        <v>1</v>
      </c>
      <c r="E33" s="408">
        <v>32</v>
      </c>
      <c r="F33" s="408" t="str">
        <f t="shared" si="11"/>
        <v>CPU</v>
      </c>
      <c r="G33" s="408"/>
      <c r="H33" s="408">
        <f t="shared" si="13"/>
        <v>203</v>
      </c>
      <c r="I33" s="408">
        <v>7</v>
      </c>
      <c r="J33" s="410"/>
      <c r="K33" s="408" t="str">
        <f t="shared" si="8"/>
        <v>I_203_7</v>
      </c>
      <c r="L33" s="408" t="str">
        <f t="shared" si="9"/>
        <v>I 203.7</v>
      </c>
      <c r="M33" s="408"/>
      <c r="N33" s="408" t="str">
        <f t="shared" si="6"/>
        <v>203_7</v>
      </c>
      <c r="O33" s="408" t="s">
        <v>821</v>
      </c>
      <c r="P33" s="408" t="s">
        <v>822</v>
      </c>
      <c r="Q33" s="408" t="s">
        <v>823</v>
      </c>
      <c r="R33" s="408" t="str">
        <f t="shared" si="10"/>
        <v>Р</v>
      </c>
      <c r="S33" s="408" t="str">
        <f t="shared" si="2"/>
        <v>DGI.203_7 := I_203_7;//    Р</v>
      </c>
    </row>
    <row r="34" spans="1:19" s="427" customFormat="1" x14ac:dyDescent="0.25">
      <c r="A34" s="423">
        <v>33</v>
      </c>
      <c r="B34" s="424" t="s">
        <v>3036</v>
      </c>
      <c r="C34" s="425"/>
      <c r="D34" s="421">
        <v>1</v>
      </c>
      <c r="E34" s="421">
        <v>1</v>
      </c>
      <c r="F34" s="421" t="s">
        <v>2691</v>
      </c>
      <c r="G34" s="421"/>
      <c r="H34" s="421">
        <f>H33+1</f>
        <v>204</v>
      </c>
      <c r="I34" s="421">
        <v>0</v>
      </c>
      <c r="J34" s="426"/>
      <c r="K34" s="421" t="str">
        <f t="shared" si="0"/>
        <v>I_GR_crs</v>
      </c>
      <c r="L34" s="421" t="str">
        <f t="shared" si="1"/>
        <v>I 204.0</v>
      </c>
      <c r="M34" s="421"/>
      <c r="N34" s="421" t="s">
        <v>937</v>
      </c>
      <c r="O34" s="421" t="s">
        <v>821</v>
      </c>
      <c r="P34" s="421" t="s">
        <v>822</v>
      </c>
      <c r="Q34" s="421" t="s">
        <v>823</v>
      </c>
      <c r="R34" s="421" t="str">
        <f t="shared" si="4"/>
        <v>Авария ступенчатой решетки РС</v>
      </c>
      <c r="S34" s="421" t="str">
        <f t="shared" si="2"/>
        <v>DGI.GR_crs := I_GR_crs;//    Авария ступенчатой решетки РС</v>
      </c>
    </row>
    <row r="35" spans="1:19" x14ac:dyDescent="0.25">
      <c r="A35" s="403">
        <v>34</v>
      </c>
      <c r="B35" s="412" t="s">
        <v>4705</v>
      </c>
      <c r="D35" s="404">
        <v>1</v>
      </c>
      <c r="E35" s="404">
        <v>2</v>
      </c>
      <c r="F35" s="404" t="s">
        <v>2691</v>
      </c>
      <c r="H35" s="404">
        <f>H34</f>
        <v>204</v>
      </c>
      <c r="I35" s="404">
        <v>1</v>
      </c>
      <c r="K35" s="404" t="str">
        <f t="shared" si="0"/>
        <v>I_GR_ao</v>
      </c>
      <c r="L35" s="404" t="str">
        <f t="shared" si="1"/>
        <v>I 204.1</v>
      </c>
      <c r="N35" s="404" t="s">
        <v>908</v>
      </c>
      <c r="O35" s="404" t="s">
        <v>821</v>
      </c>
      <c r="P35" s="404" t="s">
        <v>822</v>
      </c>
      <c r="Q35" s="404" t="s">
        <v>823</v>
      </c>
      <c r="R35" s="404" t="str">
        <f t="shared" si="4"/>
        <v>АО РС</v>
      </c>
      <c r="S35" s="404" t="str">
        <f t="shared" si="2"/>
        <v>DGI.GR_ao := I_GR_ao;//    АО РС</v>
      </c>
    </row>
    <row r="36" spans="1:19" x14ac:dyDescent="0.25">
      <c r="A36" s="403">
        <v>35</v>
      </c>
      <c r="B36" s="412" t="s">
        <v>4708</v>
      </c>
      <c r="D36" s="404">
        <v>1</v>
      </c>
      <c r="E36" s="404">
        <v>3</v>
      </c>
      <c r="F36" s="404" t="s">
        <v>2691</v>
      </c>
      <c r="H36" s="404">
        <f t="shared" ref="H36:H41" si="14">H35</f>
        <v>204</v>
      </c>
      <c r="I36" s="404">
        <v>2</v>
      </c>
      <c r="K36" s="404" t="str">
        <f>"I_"&amp;N36</f>
        <v>I_Z1_OF</v>
      </c>
      <c r="L36" s="404" t="str">
        <f t="shared" si="1"/>
        <v>I 204.2</v>
      </c>
      <c r="N36" s="404" t="s">
        <v>3330</v>
      </c>
      <c r="O36" s="404" t="s">
        <v>821</v>
      </c>
      <c r="P36" s="404" t="s">
        <v>822</v>
      </c>
      <c r="Q36" s="404" t="s">
        <v>823</v>
      </c>
      <c r="R36" s="404" t="str">
        <f t="shared" si="4"/>
        <v>Закрыта ЗЭШ1-1</v>
      </c>
      <c r="S36" s="404" t="str">
        <f t="shared" si="2"/>
        <v>DGI.Z1_OF := I_Z1_OF;//    Закрыта ЗЭШ1-1</v>
      </c>
    </row>
    <row r="37" spans="1:19" x14ac:dyDescent="0.25">
      <c r="A37" s="403">
        <v>36</v>
      </c>
      <c r="B37" s="412" t="s">
        <v>4707</v>
      </c>
      <c r="D37" s="404">
        <v>1</v>
      </c>
      <c r="E37" s="404">
        <v>4</v>
      </c>
      <c r="F37" s="404" t="s">
        <v>2691</v>
      </c>
      <c r="H37" s="404">
        <f t="shared" si="14"/>
        <v>204</v>
      </c>
      <c r="I37" s="404">
        <v>3</v>
      </c>
      <c r="K37" s="404" t="str">
        <f t="shared" si="0"/>
        <v>I_Z1_ON</v>
      </c>
      <c r="L37" s="404" t="str">
        <f t="shared" si="1"/>
        <v>I 204.3</v>
      </c>
      <c r="N37" s="404" t="s">
        <v>3329</v>
      </c>
      <c r="O37" s="404" t="s">
        <v>821</v>
      </c>
      <c r="P37" s="404" t="s">
        <v>822</v>
      </c>
      <c r="Q37" s="404" t="s">
        <v>823</v>
      </c>
      <c r="R37" s="404" t="str">
        <f t="shared" si="4"/>
        <v>Открыта ЗЭШ1-1</v>
      </c>
      <c r="S37" s="404" t="str">
        <f t="shared" si="2"/>
        <v>DGI.Z1_ON := I_Z1_ON;//    Открыта ЗЭШ1-1</v>
      </c>
    </row>
    <row r="38" spans="1:19" x14ac:dyDescent="0.25">
      <c r="A38" s="403">
        <v>37</v>
      </c>
      <c r="B38" s="412" t="s">
        <v>4706</v>
      </c>
      <c r="D38" s="404">
        <v>1</v>
      </c>
      <c r="E38" s="404">
        <v>5</v>
      </c>
      <c r="F38" s="404" t="s">
        <v>2691</v>
      </c>
      <c r="H38" s="404">
        <f t="shared" si="14"/>
        <v>204</v>
      </c>
      <c r="I38" s="404">
        <v>4</v>
      </c>
      <c r="K38" s="404" t="str">
        <f>"I_"&amp;N38</f>
        <v>I_Z1_crs</v>
      </c>
      <c r="L38" s="404" t="str">
        <f t="shared" si="1"/>
        <v>I 204.4</v>
      </c>
      <c r="N38" s="404" t="s">
        <v>4709</v>
      </c>
      <c r="O38" s="404" t="s">
        <v>821</v>
      </c>
      <c r="P38" s="404" t="s">
        <v>822</v>
      </c>
      <c r="Q38" s="404" t="s">
        <v>823</v>
      </c>
      <c r="R38" s="404" t="str">
        <f t="shared" si="4"/>
        <v>Авария ЗЭШ1-1</v>
      </c>
      <c r="S38" s="404" t="str">
        <f t="shared" si="2"/>
        <v>DGI.Z1_crs := I_Z1_crs;//    Авария ЗЭШ1-1</v>
      </c>
    </row>
    <row r="39" spans="1:19" x14ac:dyDescent="0.25">
      <c r="A39" s="403">
        <v>38</v>
      </c>
      <c r="B39" s="412" t="s">
        <v>3040</v>
      </c>
      <c r="D39" s="404">
        <v>1</v>
      </c>
      <c r="E39" s="404">
        <v>6</v>
      </c>
      <c r="F39" s="404" t="s">
        <v>2691</v>
      </c>
      <c r="H39" s="404">
        <f>H38</f>
        <v>204</v>
      </c>
      <c r="I39" s="404">
        <v>5</v>
      </c>
      <c r="K39" s="404" t="str">
        <f t="shared" si="0"/>
        <v>I_MV1_1_ON</v>
      </c>
      <c r="L39" s="404" t="str">
        <f t="shared" si="1"/>
        <v>I 204.5</v>
      </c>
      <c r="N39" s="404" t="s">
        <v>2830</v>
      </c>
      <c r="O39" s="404" t="s">
        <v>821</v>
      </c>
      <c r="P39" s="404" t="s">
        <v>822</v>
      </c>
      <c r="Q39" s="404" t="s">
        <v>823</v>
      </c>
      <c r="R39" s="404" t="str">
        <f t="shared" si="4"/>
        <v>Работа Мв1-1</v>
      </c>
      <c r="S39" s="404" t="str">
        <f t="shared" si="2"/>
        <v>DGI.MV1_1_ON := I_MV1_1_ON;//    Работа Мв1-1</v>
      </c>
    </row>
    <row r="40" spans="1:19" x14ac:dyDescent="0.25">
      <c r="A40" s="403">
        <v>39</v>
      </c>
      <c r="B40" s="412" t="s">
        <v>3041</v>
      </c>
      <c r="D40" s="404">
        <v>1</v>
      </c>
      <c r="E40" s="404">
        <v>7</v>
      </c>
      <c r="F40" s="404" t="s">
        <v>2691</v>
      </c>
      <c r="H40" s="404">
        <f t="shared" si="14"/>
        <v>204</v>
      </c>
      <c r="I40" s="404">
        <v>6</v>
      </c>
      <c r="K40" s="404" t="str">
        <f t="shared" si="0"/>
        <v>I_MV1_1_CRS</v>
      </c>
      <c r="L40" s="404" t="str">
        <f t="shared" si="1"/>
        <v>I 204.6</v>
      </c>
      <c r="N40" s="404" t="s">
        <v>3303</v>
      </c>
      <c r="O40" s="404" t="s">
        <v>821</v>
      </c>
      <c r="P40" s="404" t="s">
        <v>822</v>
      </c>
      <c r="Q40" s="404" t="s">
        <v>823</v>
      </c>
      <c r="R40" s="404" t="str">
        <f t="shared" si="4"/>
        <v>Авария Мв1-1</v>
      </c>
      <c r="S40" s="404" t="str">
        <f t="shared" si="2"/>
        <v>DGI.MV1_1_CRS := I_MV1_1_CRS;//    Авария Мв1-1</v>
      </c>
    </row>
    <row r="41" spans="1:19" x14ac:dyDescent="0.25">
      <c r="A41" s="403">
        <v>40</v>
      </c>
      <c r="B41" s="412" t="s">
        <v>3037</v>
      </c>
      <c r="D41" s="404">
        <v>1</v>
      </c>
      <c r="E41" s="404">
        <v>8</v>
      </c>
      <c r="F41" s="404" t="s">
        <v>2691</v>
      </c>
      <c r="H41" s="404">
        <f t="shared" si="14"/>
        <v>204</v>
      </c>
      <c r="I41" s="404">
        <v>7</v>
      </c>
      <c r="K41" s="404" t="str">
        <f t="shared" si="0"/>
        <v>I_L_ER1_1_L</v>
      </c>
      <c r="L41" s="404" t="str">
        <f t="shared" si="1"/>
        <v>I 204.7</v>
      </c>
      <c r="N41" s="404" t="s">
        <v>598</v>
      </c>
      <c r="O41" s="404" t="s">
        <v>821</v>
      </c>
      <c r="P41" s="404" t="s">
        <v>822</v>
      </c>
      <c r="Q41" s="404" t="s">
        <v>823</v>
      </c>
      <c r="R41" s="404" t="str">
        <f t="shared" si="4"/>
        <v>Пополнить реагенты СД1-1</v>
      </c>
      <c r="S41" s="404" t="str">
        <f t="shared" si="2"/>
        <v>DGI.L_ER1_1_L := I_L_ER1_1_L;//    Пополнить реагенты СД1-1</v>
      </c>
    </row>
    <row r="42" spans="1:19" x14ac:dyDescent="0.25">
      <c r="A42" s="403">
        <v>41</v>
      </c>
      <c r="B42" s="412" t="s">
        <v>166</v>
      </c>
      <c r="D42" s="404">
        <v>2</v>
      </c>
      <c r="E42" s="404">
        <v>1</v>
      </c>
      <c r="F42" s="404" t="s">
        <v>2691</v>
      </c>
      <c r="H42" s="404">
        <f>H41+1</f>
        <v>205</v>
      </c>
      <c r="I42" s="404">
        <v>0</v>
      </c>
      <c r="K42" s="404" t="str">
        <f t="shared" si="0"/>
        <v>I_ND1_1_CRS</v>
      </c>
      <c r="L42" s="404" t="str">
        <f t="shared" si="1"/>
        <v>I 205.0</v>
      </c>
      <c r="N42" s="404" t="s">
        <v>3301</v>
      </c>
      <c r="O42" s="404" t="s">
        <v>821</v>
      </c>
      <c r="P42" s="404" t="s">
        <v>822</v>
      </c>
      <c r="Q42" s="404" t="s">
        <v>823</v>
      </c>
      <c r="R42" s="404" t="str">
        <f t="shared" si="4"/>
        <v>Авария НД1-1</v>
      </c>
      <c r="S42" s="404" t="str">
        <f t="shared" si="2"/>
        <v>DGI.ND1_1_CRS := I_ND1_1_CRS;//    Авария НД1-1</v>
      </c>
    </row>
    <row r="43" spans="1:19" x14ac:dyDescent="0.25">
      <c r="A43" s="403">
        <v>42</v>
      </c>
      <c r="B43" s="412" t="s">
        <v>3042</v>
      </c>
      <c r="D43" s="404">
        <v>2</v>
      </c>
      <c r="E43" s="404">
        <v>2</v>
      </c>
      <c r="F43" s="404" t="s">
        <v>2691</v>
      </c>
      <c r="H43" s="404">
        <f>H42</f>
        <v>205</v>
      </c>
      <c r="I43" s="404">
        <v>1</v>
      </c>
      <c r="K43" s="404" t="str">
        <f t="shared" si="0"/>
        <v>I_AU_IM1</v>
      </c>
      <c r="L43" s="404" t="str">
        <f t="shared" si="1"/>
        <v>I 205.1</v>
      </c>
      <c r="N43" s="404" t="s">
        <v>3302</v>
      </c>
      <c r="O43" s="404" t="s">
        <v>821</v>
      </c>
      <c r="P43" s="404" t="s">
        <v>822</v>
      </c>
      <c r="Q43" s="404" t="s">
        <v>823</v>
      </c>
      <c r="R43" s="404" t="str">
        <f t="shared" si="4"/>
        <v>Автоматический  режим</v>
      </c>
      <c r="S43" s="404" t="str">
        <f t="shared" si="2"/>
        <v>DGI.AU_IM1 := I_AU_IM1;//    Автоматический  режим</v>
      </c>
    </row>
    <row r="44" spans="1:19" x14ac:dyDescent="0.25">
      <c r="A44" s="403">
        <v>43</v>
      </c>
      <c r="B44" s="412" t="s">
        <v>3038</v>
      </c>
      <c r="D44" s="404">
        <v>2</v>
      </c>
      <c r="E44" s="404">
        <v>3</v>
      </c>
      <c r="F44" s="404" t="s">
        <v>2691</v>
      </c>
      <c r="H44" s="404">
        <f t="shared" ref="H44:H49" si="15">H43</f>
        <v>205</v>
      </c>
      <c r="I44" s="404">
        <v>2</v>
      </c>
      <c r="K44" s="404" t="str">
        <f t="shared" si="0"/>
        <v>I_AO_IM1</v>
      </c>
      <c r="L44" s="404" t="str">
        <f t="shared" si="1"/>
        <v>I 205.2</v>
      </c>
      <c r="N44" s="404" t="s">
        <v>3310</v>
      </c>
      <c r="O44" s="404" t="s">
        <v>821</v>
      </c>
      <c r="P44" s="404" t="s">
        <v>822</v>
      </c>
      <c r="Q44" s="404" t="s">
        <v>823</v>
      </c>
      <c r="R44" s="404" t="str">
        <f t="shared" si="4"/>
        <v>Кнопка Аварийный стоп</v>
      </c>
      <c r="S44" s="404" t="str">
        <f t="shared" si="2"/>
        <v>DGI.AO_IM1 := I_AO_IM1;//    Кнопка Аварийный стоп</v>
      </c>
    </row>
    <row r="45" spans="1:19" x14ac:dyDescent="0.25">
      <c r="A45" s="403">
        <v>44</v>
      </c>
      <c r="B45" s="404" t="s">
        <v>4710</v>
      </c>
      <c r="D45" s="404">
        <v>2</v>
      </c>
      <c r="E45" s="404">
        <v>4</v>
      </c>
      <c r="F45" s="404" t="s">
        <v>2691</v>
      </c>
      <c r="H45" s="404">
        <f t="shared" si="15"/>
        <v>205</v>
      </c>
      <c r="I45" s="404">
        <v>3</v>
      </c>
      <c r="K45" s="404" t="str">
        <f t="shared" si="0"/>
        <v>I_F_afZ1</v>
      </c>
      <c r="L45" s="404" t="str">
        <f t="shared" si="1"/>
        <v>I 205.3</v>
      </c>
      <c r="N45" s="404" t="s">
        <v>3951</v>
      </c>
      <c r="O45" s="404" t="s">
        <v>821</v>
      </c>
      <c r="P45" s="404" t="s">
        <v>822</v>
      </c>
      <c r="Q45" s="404" t="s">
        <v>823</v>
      </c>
      <c r="R45" s="404" t="str">
        <f t="shared" si="4"/>
        <v>Наличие потока на входе</v>
      </c>
      <c r="S45" s="404" t="str">
        <f t="shared" si="2"/>
        <v>DGI.F_afZ1 := I_F_afZ1;//    Наличие потока на входе</v>
      </c>
    </row>
    <row r="46" spans="1:19" s="427" customFormat="1" x14ac:dyDescent="0.25">
      <c r="A46" s="423">
        <v>45</v>
      </c>
      <c r="B46" s="421" t="s">
        <v>4711</v>
      </c>
      <c r="C46" s="425"/>
      <c r="D46" s="421">
        <v>2</v>
      </c>
      <c r="E46" s="421">
        <v>5</v>
      </c>
      <c r="F46" s="421" t="s">
        <v>2691</v>
      </c>
      <c r="G46" s="421"/>
      <c r="H46" s="421">
        <f t="shared" si="15"/>
        <v>205</v>
      </c>
      <c r="I46" s="421">
        <v>4</v>
      </c>
      <c r="J46" s="426"/>
      <c r="K46" s="421" t="str">
        <f t="shared" si="0"/>
        <v>I_GR_ON</v>
      </c>
      <c r="L46" s="421" t="str">
        <f t="shared" si="1"/>
        <v>I 205.4</v>
      </c>
      <c r="M46" s="421"/>
      <c r="N46" s="421" t="s">
        <v>4713</v>
      </c>
      <c r="O46" s="421" t="s">
        <v>821</v>
      </c>
      <c r="P46" s="421" t="s">
        <v>822</v>
      </c>
      <c r="Q46" s="421" t="s">
        <v>823</v>
      </c>
      <c r="R46" s="421" t="str">
        <f t="shared" si="4"/>
        <v>Работа РС</v>
      </c>
      <c r="S46" s="421" t="str">
        <f t="shared" si="2"/>
        <v>DGI.GR_ON := I_GR_ON;//    Работа РС</v>
      </c>
    </row>
    <row r="47" spans="1:19" s="427" customFormat="1" x14ac:dyDescent="0.25">
      <c r="A47" s="423">
        <v>46</v>
      </c>
      <c r="B47" s="421" t="s">
        <v>4712</v>
      </c>
      <c r="C47" s="425"/>
      <c r="D47" s="421">
        <v>2</v>
      </c>
      <c r="E47" s="421">
        <v>6</v>
      </c>
      <c r="F47" s="421" t="s">
        <v>2691</v>
      </c>
      <c r="G47" s="421"/>
      <c r="H47" s="421">
        <f>H46</f>
        <v>205</v>
      </c>
      <c r="I47" s="421">
        <v>5</v>
      </c>
      <c r="J47" s="426"/>
      <c r="K47" s="421" t="str">
        <f t="shared" si="0"/>
        <v>I_MU_IM1</v>
      </c>
      <c r="L47" s="421" t="str">
        <f t="shared" si="1"/>
        <v>I 205.5</v>
      </c>
      <c r="M47" s="421"/>
      <c r="N47" s="421" t="s">
        <v>4714</v>
      </c>
      <c r="O47" s="421" t="s">
        <v>821</v>
      </c>
      <c r="P47" s="421" t="s">
        <v>822</v>
      </c>
      <c r="Q47" s="421" t="s">
        <v>823</v>
      </c>
      <c r="R47" s="421" t="str">
        <f t="shared" si="4"/>
        <v>Ручной режим</v>
      </c>
      <c r="S47" s="421" t="str">
        <f t="shared" si="2"/>
        <v>DGI.MU_IM1 := I_MU_IM1;//    Ручной режим</v>
      </c>
    </row>
    <row r="48" spans="1:19" s="411" customFormat="1" x14ac:dyDescent="0.25">
      <c r="A48" s="403">
        <v>47</v>
      </c>
      <c r="B48" s="408" t="s">
        <v>2688</v>
      </c>
      <c r="C48" s="409"/>
      <c r="D48" s="408">
        <v>2</v>
      </c>
      <c r="E48" s="408">
        <v>7</v>
      </c>
      <c r="F48" s="408" t="s">
        <v>2691</v>
      </c>
      <c r="G48" s="408"/>
      <c r="H48" s="408">
        <f t="shared" si="15"/>
        <v>205</v>
      </c>
      <c r="I48" s="408">
        <v>6</v>
      </c>
      <c r="J48" s="410"/>
      <c r="K48" s="408" t="str">
        <f t="shared" si="0"/>
        <v>I_205_6</v>
      </c>
      <c r="L48" s="408" t="str">
        <f t="shared" si="1"/>
        <v>I 205.6</v>
      </c>
      <c r="M48" s="408"/>
      <c r="N48" s="408" t="str">
        <f t="shared" ref="N48:N49" si="16">H48&amp;"_"&amp;I48</f>
        <v>205_6</v>
      </c>
      <c r="O48" s="408" t="s">
        <v>821</v>
      </c>
      <c r="P48" s="408" t="s">
        <v>822</v>
      </c>
      <c r="Q48" s="408" t="s">
        <v>823</v>
      </c>
      <c r="R48" s="408" t="str">
        <f t="shared" si="4"/>
        <v>Р</v>
      </c>
      <c r="S48" s="408" t="str">
        <f t="shared" si="2"/>
        <v>DGI.205_6 := I_205_6;//    Р</v>
      </c>
    </row>
    <row r="49" spans="1:19" s="411" customFormat="1" x14ac:dyDescent="0.25">
      <c r="A49" s="403">
        <v>48</v>
      </c>
      <c r="B49" s="408" t="s">
        <v>2688</v>
      </c>
      <c r="C49" s="409"/>
      <c r="D49" s="408">
        <v>2</v>
      </c>
      <c r="E49" s="408">
        <v>8</v>
      </c>
      <c r="F49" s="408" t="s">
        <v>2691</v>
      </c>
      <c r="G49" s="408"/>
      <c r="H49" s="408">
        <f t="shared" si="15"/>
        <v>205</v>
      </c>
      <c r="I49" s="408">
        <v>7</v>
      </c>
      <c r="J49" s="410"/>
      <c r="K49" s="408" t="str">
        <f t="shared" si="0"/>
        <v>I_205_7</v>
      </c>
      <c r="L49" s="408" t="str">
        <f t="shared" si="1"/>
        <v>I 205.7</v>
      </c>
      <c r="M49" s="408"/>
      <c r="N49" s="408" t="str">
        <f t="shared" si="16"/>
        <v>205_7</v>
      </c>
      <c r="O49" s="408" t="s">
        <v>821</v>
      </c>
      <c r="P49" s="408" t="s">
        <v>822</v>
      </c>
      <c r="Q49" s="408" t="s">
        <v>823</v>
      </c>
      <c r="R49" s="408" t="str">
        <f t="shared" si="4"/>
        <v>Р</v>
      </c>
      <c r="S49" s="408" t="str">
        <f t="shared" si="2"/>
        <v>DGI.205_7 := I_205_7;//    Р</v>
      </c>
    </row>
    <row r="50" spans="1:19" x14ac:dyDescent="0.25">
      <c r="A50" s="403">
        <v>49</v>
      </c>
      <c r="B50" s="413" t="s">
        <v>338</v>
      </c>
      <c r="D50" s="404">
        <v>1</v>
      </c>
      <c r="E50" s="404">
        <v>1</v>
      </c>
      <c r="F50" s="404" t="s">
        <v>2693</v>
      </c>
      <c r="H50" s="404">
        <f>H49+1</f>
        <v>206</v>
      </c>
      <c r="I50" s="404">
        <v>0</v>
      </c>
      <c r="K50" s="404" t="str">
        <f t="shared" si="0"/>
        <v>I_F1_1_ON</v>
      </c>
      <c r="L50" s="404" t="str">
        <f t="shared" si="1"/>
        <v>I 206.0</v>
      </c>
      <c r="N50" s="404" t="s">
        <v>3304</v>
      </c>
      <c r="O50" s="404" t="s">
        <v>821</v>
      </c>
      <c r="P50" s="404" t="s">
        <v>822</v>
      </c>
      <c r="Q50" s="404" t="s">
        <v>823</v>
      </c>
      <c r="R50" s="404" t="str">
        <f t="shared" si="4"/>
        <v>Работа Ф1-1</v>
      </c>
      <c r="S50" s="404" t="str">
        <f t="shared" si="2"/>
        <v>DGI.F1_1_ON := I_F1_1_ON;//    Работа Ф1-1</v>
      </c>
    </row>
    <row r="51" spans="1:19" x14ac:dyDescent="0.25">
      <c r="A51" s="403">
        <v>50</v>
      </c>
      <c r="B51" s="413" t="s">
        <v>339</v>
      </c>
      <c r="D51" s="404">
        <v>1</v>
      </c>
      <c r="E51" s="404">
        <v>2</v>
      </c>
      <c r="F51" s="404" t="s">
        <v>2693</v>
      </c>
      <c r="H51" s="404">
        <f>H50</f>
        <v>206</v>
      </c>
      <c r="I51" s="404">
        <v>1</v>
      </c>
      <c r="K51" s="404" t="str">
        <f t="shared" si="0"/>
        <v>I_F1_2_ON</v>
      </c>
      <c r="L51" s="404" t="str">
        <f t="shared" si="1"/>
        <v>I 206.1</v>
      </c>
      <c r="N51" s="404" t="s">
        <v>3306</v>
      </c>
      <c r="O51" s="404" t="s">
        <v>821</v>
      </c>
      <c r="P51" s="404" t="s">
        <v>822</v>
      </c>
      <c r="Q51" s="404" t="s">
        <v>823</v>
      </c>
      <c r="R51" s="404" t="str">
        <f t="shared" si="4"/>
        <v>Работа Ф1-2</v>
      </c>
      <c r="S51" s="404" t="str">
        <f t="shared" si="2"/>
        <v>DGI.F1_2_ON := I_F1_2_ON;//    Работа Ф1-2</v>
      </c>
    </row>
    <row r="52" spans="1:19" x14ac:dyDescent="0.25">
      <c r="A52" s="403">
        <v>51</v>
      </c>
      <c r="B52" s="413" t="s">
        <v>340</v>
      </c>
      <c r="D52" s="404">
        <v>1</v>
      </c>
      <c r="E52" s="404">
        <v>3</v>
      </c>
      <c r="F52" s="404" t="s">
        <v>2693</v>
      </c>
      <c r="H52" s="404">
        <f t="shared" ref="H52:H57" si="17">H51</f>
        <v>206</v>
      </c>
      <c r="I52" s="404">
        <v>2</v>
      </c>
      <c r="K52" s="404" t="str">
        <f t="shared" si="0"/>
        <v>I_F1_3_ON</v>
      </c>
      <c r="L52" s="404" t="str">
        <f t="shared" si="1"/>
        <v>I 206.2</v>
      </c>
      <c r="N52" s="404" t="s">
        <v>3308</v>
      </c>
      <c r="O52" s="404" t="s">
        <v>821</v>
      </c>
      <c r="P52" s="404" t="s">
        <v>822</v>
      </c>
      <c r="Q52" s="404" t="s">
        <v>823</v>
      </c>
      <c r="R52" s="404" t="str">
        <f t="shared" si="4"/>
        <v>Работа Ф1-3</v>
      </c>
      <c r="S52" s="404" t="str">
        <f t="shared" si="2"/>
        <v>DGI.F1_3_ON := I_F1_3_ON;//    Работа Ф1-3</v>
      </c>
    </row>
    <row r="53" spans="1:19" x14ac:dyDescent="0.25">
      <c r="A53" s="403">
        <v>52</v>
      </c>
      <c r="B53" s="413" t="s">
        <v>0</v>
      </c>
      <c r="D53" s="404">
        <v>1</v>
      </c>
      <c r="E53" s="404">
        <v>4</v>
      </c>
      <c r="F53" s="404" t="s">
        <v>2693</v>
      </c>
      <c r="H53" s="404">
        <f t="shared" si="17"/>
        <v>206</v>
      </c>
      <c r="I53" s="404">
        <v>3</v>
      </c>
      <c r="K53" s="404" t="str">
        <f t="shared" si="0"/>
        <v>I_F1_1_CRS</v>
      </c>
      <c r="L53" s="404" t="str">
        <f t="shared" si="1"/>
        <v>I 206.3</v>
      </c>
      <c r="N53" s="404" t="s">
        <v>3305</v>
      </c>
      <c r="O53" s="404" t="s">
        <v>821</v>
      </c>
      <c r="P53" s="404" t="s">
        <v>822</v>
      </c>
      <c r="Q53" s="404" t="s">
        <v>823</v>
      </c>
      <c r="R53" s="404" t="str">
        <f t="shared" si="4"/>
        <v>Авария Ф1-1</v>
      </c>
      <c r="S53" s="404" t="str">
        <f t="shared" si="2"/>
        <v>DGI.F1_1_CRS := I_F1_1_CRS;//    Авария Ф1-1</v>
      </c>
    </row>
    <row r="54" spans="1:19" x14ac:dyDescent="0.25">
      <c r="A54" s="403">
        <v>53</v>
      </c>
      <c r="B54" s="413" t="s">
        <v>1</v>
      </c>
      <c r="D54" s="404">
        <v>1</v>
      </c>
      <c r="E54" s="404">
        <v>5</v>
      </c>
      <c r="F54" s="404" t="s">
        <v>2693</v>
      </c>
      <c r="H54" s="404">
        <f t="shared" si="17"/>
        <v>206</v>
      </c>
      <c r="I54" s="404">
        <v>4</v>
      </c>
      <c r="K54" s="404" t="str">
        <f t="shared" si="0"/>
        <v>I_F1_2_CRS</v>
      </c>
      <c r="L54" s="404" t="str">
        <f t="shared" si="1"/>
        <v>I 206.4</v>
      </c>
      <c r="N54" s="404" t="s">
        <v>3307</v>
      </c>
      <c r="O54" s="404" t="s">
        <v>821</v>
      </c>
      <c r="P54" s="404" t="s">
        <v>822</v>
      </c>
      <c r="Q54" s="404" t="s">
        <v>823</v>
      </c>
      <c r="R54" s="404" t="str">
        <f t="shared" si="4"/>
        <v>Авария Ф1-2</v>
      </c>
      <c r="S54" s="404" t="str">
        <f t="shared" si="2"/>
        <v>DGI.F1_2_CRS := I_F1_2_CRS;//    Авария Ф1-2</v>
      </c>
    </row>
    <row r="55" spans="1:19" x14ac:dyDescent="0.25">
      <c r="A55" s="403">
        <v>54</v>
      </c>
      <c r="B55" s="413" t="s">
        <v>2</v>
      </c>
      <c r="D55" s="404">
        <v>1</v>
      </c>
      <c r="E55" s="404">
        <v>6</v>
      </c>
      <c r="F55" s="404" t="s">
        <v>2693</v>
      </c>
      <c r="H55" s="404">
        <f>H54</f>
        <v>206</v>
      </c>
      <c r="I55" s="404">
        <v>5</v>
      </c>
      <c r="K55" s="404" t="str">
        <f t="shared" si="0"/>
        <v>I_F1_3_CRS</v>
      </c>
      <c r="L55" s="404" t="str">
        <f t="shared" si="1"/>
        <v>I 206.5</v>
      </c>
      <c r="N55" s="404" t="s">
        <v>3309</v>
      </c>
      <c r="O55" s="404" t="s">
        <v>821</v>
      </c>
      <c r="P55" s="404" t="s">
        <v>822</v>
      </c>
      <c r="Q55" s="404" t="s">
        <v>823</v>
      </c>
      <c r="R55" s="404" t="str">
        <f t="shared" si="4"/>
        <v>Авария Ф1-3</v>
      </c>
      <c r="S55" s="404" t="str">
        <f t="shared" si="2"/>
        <v>DGI.F1_3_CRS := I_F1_3_CRS;//    Авария Ф1-3</v>
      </c>
    </row>
    <row r="56" spans="1:19" ht="15.75" customHeight="1" x14ac:dyDescent="0.25">
      <c r="A56" s="403">
        <v>55</v>
      </c>
      <c r="B56" s="413" t="s">
        <v>3043</v>
      </c>
      <c r="D56" s="404">
        <v>1</v>
      </c>
      <c r="E56" s="404">
        <v>7</v>
      </c>
      <c r="F56" s="404" t="s">
        <v>2693</v>
      </c>
      <c r="H56" s="404">
        <f t="shared" si="17"/>
        <v>206</v>
      </c>
      <c r="I56" s="404">
        <v>6</v>
      </c>
      <c r="K56" s="404" t="str">
        <f t="shared" si="0"/>
        <v>I_F1_1_HH</v>
      </c>
      <c r="L56" s="404" t="str">
        <f t="shared" si="1"/>
        <v>I 206.6</v>
      </c>
      <c r="N56" s="404" t="s">
        <v>3312</v>
      </c>
      <c r="O56" s="404" t="s">
        <v>821</v>
      </c>
      <c r="P56" s="404" t="s">
        <v>822</v>
      </c>
      <c r="Q56" s="404" t="s">
        <v>823</v>
      </c>
      <c r="R56" s="404" t="str">
        <f t="shared" si="4"/>
        <v>Переполнение Ф1-1</v>
      </c>
      <c r="S56" s="404" t="str">
        <f t="shared" si="2"/>
        <v>DGI.F1_1_HH := I_F1_1_HH;//    Переполнение Ф1-1</v>
      </c>
    </row>
    <row r="57" spans="1:19" x14ac:dyDescent="0.25">
      <c r="A57" s="403">
        <v>56</v>
      </c>
      <c r="B57" s="413" t="s">
        <v>3044</v>
      </c>
      <c r="D57" s="404">
        <v>1</v>
      </c>
      <c r="E57" s="404">
        <v>8</v>
      </c>
      <c r="F57" s="404" t="s">
        <v>2693</v>
      </c>
      <c r="H57" s="404">
        <f t="shared" si="17"/>
        <v>206</v>
      </c>
      <c r="I57" s="404">
        <v>7</v>
      </c>
      <c r="K57" s="404" t="str">
        <f t="shared" si="0"/>
        <v>I_F1_2_HH</v>
      </c>
      <c r="L57" s="404" t="str">
        <f t="shared" si="1"/>
        <v>I 206.7</v>
      </c>
      <c r="N57" s="404" t="s">
        <v>3313</v>
      </c>
      <c r="O57" s="404" t="s">
        <v>821</v>
      </c>
      <c r="P57" s="404" t="s">
        <v>822</v>
      </c>
      <c r="Q57" s="404" t="s">
        <v>823</v>
      </c>
      <c r="R57" s="404" t="str">
        <f t="shared" si="4"/>
        <v>Переполнение Ф1-2</v>
      </c>
      <c r="S57" s="404" t="str">
        <f t="shared" si="2"/>
        <v>DGI.F1_2_HH := I_F1_2_HH;//    Переполнение Ф1-2</v>
      </c>
    </row>
    <row r="58" spans="1:19" x14ac:dyDescent="0.25">
      <c r="A58" s="403">
        <v>57</v>
      </c>
      <c r="B58" s="413" t="s">
        <v>3045</v>
      </c>
      <c r="D58" s="404">
        <v>2</v>
      </c>
      <c r="E58" s="404">
        <v>1</v>
      </c>
      <c r="F58" s="404" t="s">
        <v>2693</v>
      </c>
      <c r="H58" s="404">
        <f>H57+1</f>
        <v>207</v>
      </c>
      <c r="I58" s="404">
        <v>0</v>
      </c>
      <c r="K58" s="404" t="str">
        <f t="shared" si="0"/>
        <v>I_F1_3_HH</v>
      </c>
      <c r="L58" s="404" t="str">
        <f t="shared" si="1"/>
        <v>I 207.0</v>
      </c>
      <c r="N58" s="404" t="s">
        <v>3314</v>
      </c>
      <c r="O58" s="404" t="s">
        <v>821</v>
      </c>
      <c r="P58" s="404" t="s">
        <v>822</v>
      </c>
      <c r="Q58" s="404" t="s">
        <v>823</v>
      </c>
      <c r="R58" s="404" t="str">
        <f t="shared" si="4"/>
        <v>Переполнение Ф1-3</v>
      </c>
      <c r="S58" s="404" t="str">
        <f t="shared" si="2"/>
        <v>DGI.F1_3_HH := I_F1_3_HH;//    Переполнение Ф1-3</v>
      </c>
    </row>
    <row r="59" spans="1:19" x14ac:dyDescent="0.25">
      <c r="A59" s="403">
        <v>58</v>
      </c>
      <c r="B59" s="413" t="s">
        <v>3042</v>
      </c>
      <c r="D59" s="404">
        <v>2</v>
      </c>
      <c r="E59" s="404">
        <v>2</v>
      </c>
      <c r="F59" s="404" t="s">
        <v>2693</v>
      </c>
      <c r="H59" s="404">
        <f>H58</f>
        <v>207</v>
      </c>
      <c r="I59" s="404">
        <v>1</v>
      </c>
      <c r="K59" s="404" t="str">
        <f t="shared" si="0"/>
        <v>I_AU_IM2</v>
      </c>
      <c r="L59" s="404" t="str">
        <f t="shared" si="1"/>
        <v>I 207.1</v>
      </c>
      <c r="N59" s="404" t="s">
        <v>3319</v>
      </c>
      <c r="O59" s="404" t="s">
        <v>821</v>
      </c>
      <c r="P59" s="404" t="s">
        <v>822</v>
      </c>
      <c r="Q59" s="404" t="s">
        <v>823</v>
      </c>
      <c r="R59" s="404" t="str">
        <f t="shared" si="4"/>
        <v>Автоматический  режим</v>
      </c>
      <c r="S59" s="404" t="str">
        <f t="shared" si="2"/>
        <v>DGI.AU_IM2 := I_AU_IM2;//    Автоматический  режим</v>
      </c>
    </row>
    <row r="60" spans="1:19" x14ac:dyDescent="0.25">
      <c r="A60" s="403">
        <v>59</v>
      </c>
      <c r="B60" s="413" t="s">
        <v>3038</v>
      </c>
      <c r="D60" s="404">
        <v>2</v>
      </c>
      <c r="E60" s="404">
        <v>3</v>
      </c>
      <c r="F60" s="404" t="s">
        <v>2693</v>
      </c>
      <c r="H60" s="404">
        <f t="shared" ref="H60:H65" si="18">H59</f>
        <v>207</v>
      </c>
      <c r="I60" s="404">
        <v>2</v>
      </c>
      <c r="K60" s="404" t="str">
        <f t="shared" si="0"/>
        <v>I_AO_IM2</v>
      </c>
      <c r="L60" s="404" t="str">
        <f t="shared" si="1"/>
        <v>I 207.2</v>
      </c>
      <c r="N60" s="404" t="s">
        <v>3311</v>
      </c>
      <c r="O60" s="404" t="s">
        <v>821</v>
      </c>
      <c r="P60" s="404" t="s">
        <v>822</v>
      </c>
      <c r="Q60" s="404" t="s">
        <v>823</v>
      </c>
      <c r="R60" s="404" t="str">
        <f>B60</f>
        <v>Кнопка Аварийный стоп</v>
      </c>
      <c r="S60" s="404" t="str">
        <f t="shared" si="2"/>
        <v>DGI.AO_IM2 := I_AO_IM2;//    Кнопка Аварийный стоп</v>
      </c>
    </row>
    <row r="61" spans="1:19" s="427" customFormat="1" x14ac:dyDescent="0.25">
      <c r="A61" s="423">
        <v>60</v>
      </c>
      <c r="B61" s="421" t="s">
        <v>4712</v>
      </c>
      <c r="C61" s="425"/>
      <c r="D61" s="421">
        <v>2</v>
      </c>
      <c r="E61" s="421">
        <v>4</v>
      </c>
      <c r="F61" s="421" t="s">
        <v>2693</v>
      </c>
      <c r="G61" s="421"/>
      <c r="H61" s="421">
        <f t="shared" si="18"/>
        <v>207</v>
      </c>
      <c r="I61" s="421">
        <v>3</v>
      </c>
      <c r="J61" s="426"/>
      <c r="K61" s="421" t="str">
        <f t="shared" si="0"/>
        <v>I_MU_IM2</v>
      </c>
      <c r="L61" s="421" t="str">
        <f t="shared" si="1"/>
        <v>I 207.3</v>
      </c>
      <c r="M61" s="421"/>
      <c r="N61" s="421" t="s">
        <v>4715</v>
      </c>
      <c r="O61" s="421" t="s">
        <v>821</v>
      </c>
      <c r="P61" s="421" t="s">
        <v>822</v>
      </c>
      <c r="Q61" s="421" t="s">
        <v>823</v>
      </c>
      <c r="R61" s="421" t="str">
        <f t="shared" ref="R61:R81" si="19">B61</f>
        <v>Ручной режим</v>
      </c>
      <c r="S61" s="421" t="str">
        <f t="shared" si="2"/>
        <v>DGI.MU_IM2 := I_MU_IM2;//    Ручной режим</v>
      </c>
    </row>
    <row r="62" spans="1:19" s="411" customFormat="1" hidden="1" x14ac:dyDescent="0.25">
      <c r="A62" s="403">
        <v>61</v>
      </c>
      <c r="B62" s="408" t="s">
        <v>2688</v>
      </c>
      <c r="C62" s="409"/>
      <c r="D62" s="408">
        <v>2</v>
      </c>
      <c r="E62" s="408">
        <v>5</v>
      </c>
      <c r="F62" s="408" t="s">
        <v>2693</v>
      </c>
      <c r="G62" s="408"/>
      <c r="H62" s="408">
        <f t="shared" si="18"/>
        <v>207</v>
      </c>
      <c r="I62" s="408">
        <v>4</v>
      </c>
      <c r="J62" s="410"/>
      <c r="K62" s="408" t="str">
        <f t="shared" si="0"/>
        <v>I_207_4</v>
      </c>
      <c r="L62" s="408" t="str">
        <f t="shared" si="1"/>
        <v>I 207.4</v>
      </c>
      <c r="M62" s="408"/>
      <c r="N62" s="408" t="str">
        <f>H62&amp;"_"&amp;I62</f>
        <v>207_4</v>
      </c>
      <c r="O62" s="408" t="s">
        <v>821</v>
      </c>
      <c r="P62" s="408" t="s">
        <v>822</v>
      </c>
      <c r="Q62" s="408" t="s">
        <v>823</v>
      </c>
      <c r="R62" s="408" t="str">
        <f t="shared" si="19"/>
        <v>Р</v>
      </c>
      <c r="S62" s="408" t="str">
        <f t="shared" si="2"/>
        <v>DGI.207_4 := I_207_4;//    Р</v>
      </c>
    </row>
    <row r="63" spans="1:19" s="411" customFormat="1" hidden="1" x14ac:dyDescent="0.25">
      <c r="A63" s="403">
        <v>62</v>
      </c>
      <c r="B63" s="408" t="s">
        <v>2688</v>
      </c>
      <c r="C63" s="409"/>
      <c r="D63" s="408">
        <v>2</v>
      </c>
      <c r="E63" s="408">
        <v>6</v>
      </c>
      <c r="F63" s="408" t="s">
        <v>2693</v>
      </c>
      <c r="G63" s="408"/>
      <c r="H63" s="408">
        <f>H62</f>
        <v>207</v>
      </c>
      <c r="I63" s="408">
        <v>5</v>
      </c>
      <c r="J63" s="410"/>
      <c r="K63" s="408" t="str">
        <f t="shared" si="0"/>
        <v>I_207_5</v>
      </c>
      <c r="L63" s="408" t="str">
        <f t="shared" si="1"/>
        <v>I 207.5</v>
      </c>
      <c r="M63" s="408"/>
      <c r="N63" s="408" t="str">
        <f>H63&amp;"_"&amp;I63</f>
        <v>207_5</v>
      </c>
      <c r="O63" s="408" t="s">
        <v>821</v>
      </c>
      <c r="P63" s="408" t="s">
        <v>822</v>
      </c>
      <c r="Q63" s="408" t="s">
        <v>823</v>
      </c>
      <c r="R63" s="408" t="str">
        <f t="shared" si="19"/>
        <v>Р</v>
      </c>
      <c r="S63" s="408" t="str">
        <f t="shared" si="2"/>
        <v>DGI.207_5 := I_207_5;//    Р</v>
      </c>
    </row>
    <row r="64" spans="1:19" s="411" customFormat="1" hidden="1" x14ac:dyDescent="0.25">
      <c r="A64" s="403">
        <v>63</v>
      </c>
      <c r="B64" s="408" t="s">
        <v>2688</v>
      </c>
      <c r="C64" s="409"/>
      <c r="D64" s="408">
        <v>2</v>
      </c>
      <c r="E64" s="408">
        <v>7</v>
      </c>
      <c r="F64" s="408" t="s">
        <v>2693</v>
      </c>
      <c r="G64" s="408"/>
      <c r="H64" s="408">
        <f t="shared" si="18"/>
        <v>207</v>
      </c>
      <c r="I64" s="408">
        <v>6</v>
      </c>
      <c r="J64" s="410"/>
      <c r="K64" s="408" t="str">
        <f t="shared" si="0"/>
        <v>I_207_6</v>
      </c>
      <c r="L64" s="408" t="str">
        <f t="shared" si="1"/>
        <v>I 207.6</v>
      </c>
      <c r="M64" s="408"/>
      <c r="N64" s="408" t="str">
        <f>H64&amp;"_"&amp;I64</f>
        <v>207_6</v>
      </c>
      <c r="O64" s="408" t="s">
        <v>821</v>
      </c>
      <c r="P64" s="408" t="s">
        <v>822</v>
      </c>
      <c r="Q64" s="408" t="s">
        <v>823</v>
      </c>
      <c r="R64" s="408" t="str">
        <f t="shared" si="19"/>
        <v>Р</v>
      </c>
      <c r="S64" s="408" t="str">
        <f t="shared" si="2"/>
        <v>DGI.207_6 := I_207_6;//    Р</v>
      </c>
    </row>
    <row r="65" spans="1:19" s="411" customFormat="1" hidden="1" x14ac:dyDescent="0.25">
      <c r="A65" s="403">
        <v>64</v>
      </c>
      <c r="B65" s="408" t="s">
        <v>2688</v>
      </c>
      <c r="C65" s="409"/>
      <c r="D65" s="408">
        <v>2</v>
      </c>
      <c r="E65" s="408">
        <v>8</v>
      </c>
      <c r="F65" s="408" t="s">
        <v>2693</v>
      </c>
      <c r="G65" s="408"/>
      <c r="H65" s="408">
        <f t="shared" si="18"/>
        <v>207</v>
      </c>
      <c r="I65" s="408">
        <v>7</v>
      </c>
      <c r="J65" s="410"/>
      <c r="K65" s="408" t="str">
        <f t="shared" si="0"/>
        <v>I_207_7</v>
      </c>
      <c r="L65" s="408" t="str">
        <f t="shared" si="1"/>
        <v>I 207.7</v>
      </c>
      <c r="M65" s="408"/>
      <c r="N65" s="408" t="str">
        <f>H65&amp;"_"&amp;I65</f>
        <v>207_7</v>
      </c>
      <c r="O65" s="408" t="s">
        <v>821</v>
      </c>
      <c r="P65" s="408" t="s">
        <v>822</v>
      </c>
      <c r="Q65" s="408" t="s">
        <v>823</v>
      </c>
      <c r="R65" s="408" t="str">
        <f t="shared" si="19"/>
        <v>Р</v>
      </c>
      <c r="S65" s="408" t="str">
        <f t="shared" si="2"/>
        <v>DGI.207_7 := I_207_7;//    Р</v>
      </c>
    </row>
    <row r="66" spans="1:19" x14ac:dyDescent="0.25">
      <c r="A66" s="403">
        <v>65</v>
      </c>
      <c r="B66" s="413" t="s">
        <v>45</v>
      </c>
      <c r="D66" s="404">
        <v>1</v>
      </c>
      <c r="E66" s="404">
        <v>1</v>
      </c>
      <c r="F66" s="404" t="s">
        <v>2694</v>
      </c>
      <c r="H66" s="404">
        <f>H65+1</f>
        <v>208</v>
      </c>
      <c r="I66" s="404">
        <v>0</v>
      </c>
      <c r="K66" s="404" t="str">
        <f t="shared" si="0"/>
        <v>I_M1_1_ON</v>
      </c>
      <c r="L66" s="404" t="str">
        <f t="shared" si="1"/>
        <v>I 208.0</v>
      </c>
      <c r="N66" s="404" t="s">
        <v>3315</v>
      </c>
      <c r="O66" s="404" t="s">
        <v>821</v>
      </c>
      <c r="P66" s="404" t="s">
        <v>822</v>
      </c>
      <c r="Q66" s="404" t="s">
        <v>823</v>
      </c>
      <c r="R66" s="404" t="str">
        <f t="shared" si="19"/>
        <v>Работа Мш1-1</v>
      </c>
      <c r="S66" s="404" t="str">
        <f t="shared" ref="S66:S129" si="20">"DGI."&amp;N66&amp;" := "&amp;K66&amp;";//    "&amp;B66</f>
        <v>DGI.M1_1_ON := I_M1_1_ON;//    Работа Мш1-1</v>
      </c>
    </row>
    <row r="67" spans="1:19" x14ac:dyDescent="0.25">
      <c r="A67" s="403">
        <v>66</v>
      </c>
      <c r="B67" s="413" t="s">
        <v>47</v>
      </c>
      <c r="D67" s="404">
        <v>1</v>
      </c>
      <c r="E67" s="404">
        <v>2</v>
      </c>
      <c r="F67" s="404" t="str">
        <f t="shared" ref="F67:F81" si="21">F66</f>
        <v>IM3</v>
      </c>
      <c r="H67" s="404">
        <f>H66</f>
        <v>208</v>
      </c>
      <c r="I67" s="404">
        <v>1</v>
      </c>
      <c r="K67" s="404" t="str">
        <f t="shared" si="0"/>
        <v>I_M1_1_CRS</v>
      </c>
      <c r="L67" s="404" t="str">
        <f t="shared" si="1"/>
        <v>I 208.1</v>
      </c>
      <c r="N67" s="404" t="s">
        <v>3316</v>
      </c>
      <c r="O67" s="404" t="s">
        <v>821</v>
      </c>
      <c r="P67" s="404" t="s">
        <v>822</v>
      </c>
      <c r="Q67" s="404" t="s">
        <v>823</v>
      </c>
      <c r="R67" s="404" t="str">
        <f t="shared" si="19"/>
        <v>Авария Мш1-1</v>
      </c>
      <c r="S67" s="404" t="str">
        <f t="shared" si="20"/>
        <v>DGI.M1_1_CRS := I_M1_1_CRS;//    Авария Мш1-1</v>
      </c>
    </row>
    <row r="68" spans="1:19" x14ac:dyDescent="0.25">
      <c r="A68" s="403">
        <v>67</v>
      </c>
      <c r="B68" s="413" t="s">
        <v>41</v>
      </c>
      <c r="D68" s="404">
        <v>1</v>
      </c>
      <c r="E68" s="404">
        <v>3</v>
      </c>
      <c r="F68" s="404" t="str">
        <f t="shared" si="21"/>
        <v>IM3</v>
      </c>
      <c r="H68" s="404">
        <f t="shared" ref="H68:H73" si="22">H67</f>
        <v>208</v>
      </c>
      <c r="I68" s="404">
        <v>2</v>
      </c>
      <c r="K68" s="404" t="str">
        <f t="shared" si="0"/>
        <v>I_N1_1_ON</v>
      </c>
      <c r="L68" s="404" t="str">
        <f t="shared" si="1"/>
        <v>I 208.2</v>
      </c>
      <c r="N68" s="404" t="s">
        <v>2762</v>
      </c>
      <c r="O68" s="404" t="s">
        <v>821</v>
      </c>
      <c r="P68" s="404" t="s">
        <v>822</v>
      </c>
      <c r="Q68" s="404" t="s">
        <v>823</v>
      </c>
      <c r="R68" s="404" t="str">
        <f t="shared" si="19"/>
        <v>Работа Н1-1</v>
      </c>
      <c r="S68" s="404" t="str">
        <f t="shared" si="20"/>
        <v>DGI.N1_1_ON := I_N1_1_ON;//    Работа Н1-1</v>
      </c>
    </row>
    <row r="69" spans="1:19" x14ac:dyDescent="0.25">
      <c r="A69" s="403">
        <v>68</v>
      </c>
      <c r="B69" s="413" t="s">
        <v>42</v>
      </c>
      <c r="D69" s="404">
        <v>1</v>
      </c>
      <c r="E69" s="404">
        <v>4</v>
      </c>
      <c r="F69" s="404" t="str">
        <f t="shared" si="21"/>
        <v>IM3</v>
      </c>
      <c r="H69" s="404">
        <f t="shared" si="22"/>
        <v>208</v>
      </c>
      <c r="I69" s="404">
        <v>3</v>
      </c>
      <c r="K69" s="404" t="str">
        <f t="shared" si="0"/>
        <v>I_N1_1_CRS</v>
      </c>
      <c r="L69" s="404" t="str">
        <f t="shared" si="1"/>
        <v>I 208.3</v>
      </c>
      <c r="N69" s="404" t="s">
        <v>2770</v>
      </c>
      <c r="O69" s="404" t="s">
        <v>821</v>
      </c>
      <c r="P69" s="404" t="s">
        <v>822</v>
      </c>
      <c r="Q69" s="404" t="s">
        <v>823</v>
      </c>
      <c r="R69" s="404" t="str">
        <f t="shared" si="19"/>
        <v>Авария Н1-1</v>
      </c>
      <c r="S69" s="404" t="str">
        <f t="shared" si="20"/>
        <v>DGI.N1_1_CRS := I_N1_1_CRS;//    Авария Н1-1</v>
      </c>
    </row>
    <row r="70" spans="1:19" x14ac:dyDescent="0.25">
      <c r="A70" s="403">
        <v>69</v>
      </c>
      <c r="B70" s="413" t="s">
        <v>43</v>
      </c>
      <c r="D70" s="404">
        <v>1</v>
      </c>
      <c r="E70" s="404">
        <v>5</v>
      </c>
      <c r="F70" s="404" t="str">
        <f t="shared" si="21"/>
        <v>IM3</v>
      </c>
      <c r="H70" s="404">
        <f t="shared" si="22"/>
        <v>208</v>
      </c>
      <c r="I70" s="404">
        <v>4</v>
      </c>
      <c r="K70" s="404" t="str">
        <f t="shared" si="0"/>
        <v>I_N1_2_ON</v>
      </c>
      <c r="L70" s="404" t="str">
        <f t="shared" si="1"/>
        <v>I 208.4</v>
      </c>
      <c r="N70" s="404" t="s">
        <v>2769</v>
      </c>
      <c r="O70" s="404" t="s">
        <v>821</v>
      </c>
      <c r="P70" s="404" t="s">
        <v>822</v>
      </c>
      <c r="Q70" s="404" t="s">
        <v>823</v>
      </c>
      <c r="R70" s="404" t="str">
        <f t="shared" si="19"/>
        <v>Работа Н1-2</v>
      </c>
      <c r="S70" s="404" t="str">
        <f t="shared" si="20"/>
        <v>DGI.N1_2_ON := I_N1_2_ON;//    Работа Н1-2</v>
      </c>
    </row>
    <row r="71" spans="1:19" x14ac:dyDescent="0.25">
      <c r="A71" s="403">
        <v>70</v>
      </c>
      <c r="B71" s="413" t="s">
        <v>44</v>
      </c>
      <c r="D71" s="404">
        <v>1</v>
      </c>
      <c r="E71" s="404">
        <v>6</v>
      </c>
      <c r="F71" s="404" t="str">
        <f t="shared" si="21"/>
        <v>IM3</v>
      </c>
      <c r="H71" s="404">
        <f>H70</f>
        <v>208</v>
      </c>
      <c r="I71" s="404">
        <v>5</v>
      </c>
      <c r="K71" s="404" t="str">
        <f t="shared" si="0"/>
        <v>I_N1_2_CRS</v>
      </c>
      <c r="L71" s="404" t="str">
        <f t="shared" si="1"/>
        <v>I 208.5</v>
      </c>
      <c r="N71" s="404" t="s">
        <v>2773</v>
      </c>
      <c r="O71" s="404" t="s">
        <v>821</v>
      </c>
      <c r="P71" s="404" t="s">
        <v>822</v>
      </c>
      <c r="Q71" s="404" t="s">
        <v>823</v>
      </c>
      <c r="R71" s="404" t="str">
        <f t="shared" si="19"/>
        <v>Авария Н1-2</v>
      </c>
      <c r="S71" s="404" t="str">
        <f t="shared" si="20"/>
        <v>DGI.N1_2_CRS := I_N1_2_CRS;//    Авария Н1-2</v>
      </c>
    </row>
    <row r="72" spans="1:19" x14ac:dyDescent="0.25">
      <c r="A72" s="403">
        <v>71</v>
      </c>
      <c r="B72" s="413" t="s">
        <v>3046</v>
      </c>
      <c r="D72" s="404">
        <v>1</v>
      </c>
      <c r="E72" s="404">
        <v>7</v>
      </c>
      <c r="F72" s="404" t="str">
        <f t="shared" si="21"/>
        <v>IM3</v>
      </c>
      <c r="H72" s="404">
        <f t="shared" si="22"/>
        <v>208</v>
      </c>
      <c r="I72" s="404">
        <v>6</v>
      </c>
      <c r="K72" s="404" t="str">
        <f t="shared" si="0"/>
        <v>I_L_RU_HH</v>
      </c>
      <c r="L72" s="404" t="str">
        <f t="shared" si="1"/>
        <v>I 208.6</v>
      </c>
      <c r="N72" s="404" t="s">
        <v>3318</v>
      </c>
      <c r="O72" s="404" t="s">
        <v>821</v>
      </c>
      <c r="P72" s="404" t="s">
        <v>822</v>
      </c>
      <c r="Q72" s="404" t="s">
        <v>823</v>
      </c>
      <c r="R72" s="404" t="str">
        <f t="shared" si="19"/>
        <v>Верхний аварийный уровень РУ</v>
      </c>
      <c r="S72" s="404" t="str">
        <f t="shared" si="20"/>
        <v>DGI.L_RU_HH := I_L_RU_HH;//    Верхний аварийный уровень РУ</v>
      </c>
    </row>
    <row r="73" spans="1:19" x14ac:dyDescent="0.25">
      <c r="A73" s="403">
        <v>72</v>
      </c>
      <c r="B73" s="413" t="s">
        <v>3047</v>
      </c>
      <c r="D73" s="404">
        <v>1</v>
      </c>
      <c r="E73" s="404">
        <v>8</v>
      </c>
      <c r="F73" s="404" t="str">
        <f t="shared" si="21"/>
        <v>IM3</v>
      </c>
      <c r="H73" s="404">
        <f t="shared" si="22"/>
        <v>208</v>
      </c>
      <c r="I73" s="404">
        <v>7</v>
      </c>
      <c r="K73" s="404" t="str">
        <f t="shared" si="0"/>
        <v>I_L_RU_LL</v>
      </c>
      <c r="L73" s="404" t="str">
        <f t="shared" si="1"/>
        <v>I 208.7</v>
      </c>
      <c r="N73" s="404" t="s">
        <v>3317</v>
      </c>
      <c r="O73" s="404" t="s">
        <v>821</v>
      </c>
      <c r="P73" s="404" t="s">
        <v>822</v>
      </c>
      <c r="Q73" s="404" t="s">
        <v>823</v>
      </c>
      <c r="R73" s="404" t="str">
        <f t="shared" si="19"/>
        <v>Нижний аварийный уровень РУ</v>
      </c>
      <c r="S73" s="404" t="str">
        <f t="shared" si="20"/>
        <v>DGI.L_RU_LL := I_L_RU_LL;//    Нижний аварийный уровень РУ</v>
      </c>
    </row>
    <row r="74" spans="1:19" x14ac:dyDescent="0.25">
      <c r="A74" s="403">
        <v>73</v>
      </c>
      <c r="B74" s="413" t="s">
        <v>3048</v>
      </c>
      <c r="D74" s="404">
        <v>2</v>
      </c>
      <c r="E74" s="404">
        <v>1</v>
      </c>
      <c r="F74" s="404" t="s">
        <v>2694</v>
      </c>
      <c r="H74" s="404">
        <f>H73+1</f>
        <v>209</v>
      </c>
      <c r="I74" s="404">
        <v>0</v>
      </c>
      <c r="K74" s="404" t="str">
        <f t="shared" si="0"/>
        <v>I_P_afN1_H</v>
      </c>
      <c r="L74" s="404" t="str">
        <f t="shared" si="1"/>
        <v>I 209.0</v>
      </c>
      <c r="N74" s="404" t="s">
        <v>1551</v>
      </c>
      <c r="O74" s="404" t="s">
        <v>821</v>
      </c>
      <c r="P74" s="404" t="s">
        <v>822</v>
      </c>
      <c r="Q74" s="404" t="s">
        <v>823</v>
      </c>
      <c r="R74" s="404" t="str">
        <f t="shared" si="19"/>
        <v>Высокое давление Н1-1, Н1-2</v>
      </c>
      <c r="S74" s="404" t="str">
        <f t="shared" si="20"/>
        <v>DGI.P_afN1_H := I_P_afN1_H;//    Высокое давление Н1-1, Н1-2</v>
      </c>
    </row>
    <row r="75" spans="1:19" x14ac:dyDescent="0.25">
      <c r="A75" s="403">
        <v>74</v>
      </c>
      <c r="B75" s="413" t="s">
        <v>3038</v>
      </c>
      <c r="D75" s="404">
        <v>2</v>
      </c>
      <c r="E75" s="404">
        <v>2</v>
      </c>
      <c r="F75" s="404" t="str">
        <f t="shared" si="21"/>
        <v>IM3</v>
      </c>
      <c r="H75" s="404">
        <f>H74</f>
        <v>209</v>
      </c>
      <c r="I75" s="404">
        <v>1</v>
      </c>
      <c r="K75" s="404" t="str">
        <f t="shared" si="0"/>
        <v>I_AO_IM3</v>
      </c>
      <c r="L75" s="404" t="str">
        <f t="shared" si="1"/>
        <v>I 209.1</v>
      </c>
      <c r="N75" s="404" t="s">
        <v>2772</v>
      </c>
      <c r="O75" s="404" t="s">
        <v>821</v>
      </c>
      <c r="P75" s="404" t="s">
        <v>822</v>
      </c>
      <c r="Q75" s="404" t="s">
        <v>823</v>
      </c>
      <c r="R75" s="404" t="str">
        <f t="shared" si="19"/>
        <v>Кнопка Аварийный стоп</v>
      </c>
      <c r="S75" s="404" t="str">
        <f t="shared" si="20"/>
        <v>DGI.AO_IM3 := I_AO_IM3;//    Кнопка Аварийный стоп</v>
      </c>
    </row>
    <row r="76" spans="1:19" s="427" customFormat="1" x14ac:dyDescent="0.25">
      <c r="A76" s="423">
        <v>75</v>
      </c>
      <c r="B76" s="421" t="s">
        <v>4712</v>
      </c>
      <c r="C76" s="425"/>
      <c r="D76" s="421">
        <v>2</v>
      </c>
      <c r="E76" s="421">
        <v>3</v>
      </c>
      <c r="F76" s="421" t="str">
        <f t="shared" si="21"/>
        <v>IM3</v>
      </c>
      <c r="G76" s="421"/>
      <c r="H76" s="421">
        <f t="shared" ref="H76:H81" si="23">H75</f>
        <v>209</v>
      </c>
      <c r="I76" s="421">
        <v>2</v>
      </c>
      <c r="J76" s="426"/>
      <c r="K76" s="421" t="str">
        <f t="shared" si="0"/>
        <v>I_MU_IM3</v>
      </c>
      <c r="L76" s="421" t="str">
        <f t="shared" si="1"/>
        <v>I 209.2</v>
      </c>
      <c r="M76" s="421"/>
      <c r="N76" s="421" t="s">
        <v>4720</v>
      </c>
      <c r="O76" s="421" t="s">
        <v>821</v>
      </c>
      <c r="P76" s="421" t="s">
        <v>822</v>
      </c>
      <c r="Q76" s="421" t="s">
        <v>823</v>
      </c>
      <c r="R76" s="421" t="str">
        <f t="shared" si="19"/>
        <v>Ручной режим</v>
      </c>
      <c r="S76" s="421" t="str">
        <f t="shared" si="20"/>
        <v>DGI.MU_IM3 := I_MU_IM3;//    Ручной режим</v>
      </c>
    </row>
    <row r="77" spans="1:19" s="427" customFormat="1" x14ac:dyDescent="0.25">
      <c r="A77" s="423">
        <v>76</v>
      </c>
      <c r="B77" s="421" t="s">
        <v>4716</v>
      </c>
      <c r="C77" s="425"/>
      <c r="D77" s="421">
        <v>2</v>
      </c>
      <c r="E77" s="421">
        <v>4</v>
      </c>
      <c r="F77" s="421" t="str">
        <f t="shared" si="21"/>
        <v>IM3</v>
      </c>
      <c r="G77" s="421"/>
      <c r="H77" s="421">
        <f t="shared" si="23"/>
        <v>209</v>
      </c>
      <c r="I77" s="421">
        <v>3</v>
      </c>
      <c r="J77" s="426"/>
      <c r="K77" s="421" t="str">
        <f t="shared" si="0"/>
        <v>I_IntProtN1_1</v>
      </c>
      <c r="L77" s="421" t="str">
        <f t="shared" si="1"/>
        <v>I 209.3</v>
      </c>
      <c r="M77" s="421"/>
      <c r="N77" s="421" t="s">
        <v>4718</v>
      </c>
      <c r="O77" s="421" t="s">
        <v>821</v>
      </c>
      <c r="P77" s="421" t="s">
        <v>822</v>
      </c>
      <c r="Q77" s="421" t="s">
        <v>823</v>
      </c>
      <c r="R77" s="421" t="str">
        <f t="shared" si="19"/>
        <v>Внутрення защита Н1.1</v>
      </c>
      <c r="S77" s="421" t="str">
        <f t="shared" si="20"/>
        <v>DGI.IntProtN1_1 := I_IntProtN1_1;//    Внутрення защита Н1.1</v>
      </c>
    </row>
    <row r="78" spans="1:19" s="427" customFormat="1" x14ac:dyDescent="0.25">
      <c r="A78" s="423">
        <v>77</v>
      </c>
      <c r="B78" s="421" t="s">
        <v>4717</v>
      </c>
      <c r="C78" s="425"/>
      <c r="D78" s="421">
        <v>2</v>
      </c>
      <c r="E78" s="421">
        <v>5</v>
      </c>
      <c r="F78" s="421" t="str">
        <f t="shared" si="21"/>
        <v>IM3</v>
      </c>
      <c r="G78" s="421"/>
      <c r="H78" s="421">
        <f t="shared" si="23"/>
        <v>209</v>
      </c>
      <c r="I78" s="421">
        <v>4</v>
      </c>
      <c r="J78" s="426"/>
      <c r="K78" s="421" t="str">
        <f t="shared" si="0"/>
        <v>I_IntProtN1_2</v>
      </c>
      <c r="L78" s="421" t="str">
        <f t="shared" si="1"/>
        <v>I 209.4</v>
      </c>
      <c r="M78" s="421"/>
      <c r="N78" s="421" t="s">
        <v>4719</v>
      </c>
      <c r="O78" s="421" t="s">
        <v>821</v>
      </c>
      <c r="P78" s="421" t="s">
        <v>822</v>
      </c>
      <c r="Q78" s="421" t="s">
        <v>823</v>
      </c>
      <c r="R78" s="421" t="str">
        <f t="shared" si="19"/>
        <v>Внутрення защита Н1.2</v>
      </c>
      <c r="S78" s="421" t="str">
        <f t="shared" si="20"/>
        <v>DGI.IntProtN1_2 := I_IntProtN1_2;//    Внутрення защита Н1.2</v>
      </c>
    </row>
    <row r="79" spans="1:19" x14ac:dyDescent="0.25">
      <c r="A79" s="403">
        <v>78</v>
      </c>
      <c r="B79" s="412" t="s">
        <v>3042</v>
      </c>
      <c r="D79" s="404">
        <v>2</v>
      </c>
      <c r="E79" s="404">
        <v>6</v>
      </c>
      <c r="F79" s="404" t="str">
        <f t="shared" si="21"/>
        <v>IM3</v>
      </c>
      <c r="H79" s="404">
        <f>H78</f>
        <v>209</v>
      </c>
      <c r="I79" s="404">
        <v>5</v>
      </c>
      <c r="K79" s="404" t="str">
        <f t="shared" si="0"/>
        <v>I_AU_IM3</v>
      </c>
      <c r="L79" s="404" t="str">
        <f t="shared" si="1"/>
        <v>I 209.5</v>
      </c>
      <c r="N79" s="404" t="s">
        <v>3320</v>
      </c>
      <c r="O79" s="404" t="s">
        <v>821</v>
      </c>
      <c r="P79" s="404" t="s">
        <v>822</v>
      </c>
      <c r="Q79" s="404" t="s">
        <v>823</v>
      </c>
      <c r="R79" s="404" t="str">
        <f t="shared" si="19"/>
        <v>Автоматический  режим</v>
      </c>
      <c r="S79" s="404" t="str">
        <f t="shared" si="20"/>
        <v>DGI.AU_IM3 := I_AU_IM3;//    Автоматический  режим</v>
      </c>
    </row>
    <row r="80" spans="1:19" s="411" customFormat="1" x14ac:dyDescent="0.25">
      <c r="A80" s="403">
        <v>79</v>
      </c>
      <c r="B80" s="408" t="s">
        <v>2688</v>
      </c>
      <c r="C80" s="409"/>
      <c r="D80" s="408">
        <v>2</v>
      </c>
      <c r="E80" s="408">
        <v>7</v>
      </c>
      <c r="F80" s="408" t="str">
        <f t="shared" si="21"/>
        <v>IM3</v>
      </c>
      <c r="G80" s="408"/>
      <c r="H80" s="408">
        <f t="shared" si="23"/>
        <v>209</v>
      </c>
      <c r="I80" s="408">
        <v>6</v>
      </c>
      <c r="J80" s="410"/>
      <c r="K80" s="408" t="str">
        <f t="shared" si="0"/>
        <v>I_209_6</v>
      </c>
      <c r="L80" s="408" t="str">
        <f t="shared" si="1"/>
        <v>I 209.6</v>
      </c>
      <c r="M80" s="408"/>
      <c r="N80" s="408" t="str">
        <f>H80&amp;"_"&amp;I80</f>
        <v>209_6</v>
      </c>
      <c r="O80" s="408" t="s">
        <v>821</v>
      </c>
      <c r="P80" s="408" t="s">
        <v>822</v>
      </c>
      <c r="Q80" s="408" t="s">
        <v>823</v>
      </c>
      <c r="R80" s="408" t="str">
        <f t="shared" si="19"/>
        <v>Р</v>
      </c>
      <c r="S80" s="408" t="str">
        <f t="shared" si="20"/>
        <v>DGI.209_6 := I_209_6;//    Р</v>
      </c>
    </row>
    <row r="81" spans="1:19" s="411" customFormat="1" x14ac:dyDescent="0.25">
      <c r="A81" s="403">
        <v>80</v>
      </c>
      <c r="B81" s="408" t="s">
        <v>2688</v>
      </c>
      <c r="C81" s="409"/>
      <c r="D81" s="408">
        <v>2</v>
      </c>
      <c r="E81" s="408">
        <v>8</v>
      </c>
      <c r="F81" s="408" t="str">
        <f t="shared" si="21"/>
        <v>IM3</v>
      </c>
      <c r="G81" s="408"/>
      <c r="H81" s="408">
        <f t="shared" si="23"/>
        <v>209</v>
      </c>
      <c r="I81" s="408">
        <v>7</v>
      </c>
      <c r="J81" s="410"/>
      <c r="K81" s="408" t="str">
        <f t="shared" si="0"/>
        <v>I_209_7</v>
      </c>
      <c r="L81" s="408" t="str">
        <f t="shared" si="1"/>
        <v>I 209.7</v>
      </c>
      <c r="M81" s="408"/>
      <c r="N81" s="408" t="str">
        <f>H81&amp;"_"&amp;I81</f>
        <v>209_7</v>
      </c>
      <c r="O81" s="408" t="s">
        <v>821</v>
      </c>
      <c r="P81" s="408" t="s">
        <v>822</v>
      </c>
      <c r="Q81" s="408" t="s">
        <v>823</v>
      </c>
      <c r="R81" s="408" t="str">
        <f t="shared" si="19"/>
        <v>Р</v>
      </c>
      <c r="S81" s="408" t="str">
        <f t="shared" si="20"/>
        <v>DGI.209_7 := I_209_7;//    Р</v>
      </c>
    </row>
    <row r="82" spans="1:19" x14ac:dyDescent="0.25">
      <c r="A82" s="403">
        <v>81</v>
      </c>
      <c r="B82" s="413" t="s">
        <v>7</v>
      </c>
      <c r="D82" s="404">
        <v>1</v>
      </c>
      <c r="E82" s="404">
        <v>1</v>
      </c>
      <c r="F82" s="404" t="s">
        <v>2700</v>
      </c>
      <c r="H82" s="404">
        <f>H81+1</f>
        <v>210</v>
      </c>
      <c r="I82" s="404">
        <v>0</v>
      </c>
      <c r="K82" s="404" t="str">
        <f t="shared" ref="K82:K145" si="24">"I_"&amp;N82</f>
        <v>I_N1_3_ON</v>
      </c>
      <c r="L82" s="404" t="str">
        <f t="shared" ref="L82:L145" si="25">"I "&amp;H82&amp;"."&amp;I82</f>
        <v>I 210.0</v>
      </c>
      <c r="N82" s="404" t="s">
        <v>2763</v>
      </c>
      <c r="O82" s="404" t="s">
        <v>821</v>
      </c>
      <c r="P82" s="404" t="s">
        <v>822</v>
      </c>
      <c r="Q82" s="404" t="s">
        <v>823</v>
      </c>
      <c r="R82" s="404" t="str">
        <f>B82</f>
        <v>Работа Н1-3</v>
      </c>
      <c r="S82" s="404" t="str">
        <f t="shared" si="20"/>
        <v>DGI.N1_3_ON := I_N1_3_ON;//    Работа Н1-3</v>
      </c>
    </row>
    <row r="83" spans="1:19" x14ac:dyDescent="0.25">
      <c r="A83" s="403">
        <v>82</v>
      </c>
      <c r="B83" s="413" t="s">
        <v>8</v>
      </c>
      <c r="D83" s="404">
        <v>1</v>
      </c>
      <c r="E83" s="404">
        <v>2</v>
      </c>
      <c r="F83" s="404" t="str">
        <f t="shared" ref="F83:F96" si="26">F82</f>
        <v>IM4</v>
      </c>
      <c r="H83" s="404">
        <f>H82</f>
        <v>210</v>
      </c>
      <c r="I83" s="404">
        <v>1</v>
      </c>
      <c r="K83" s="404" t="str">
        <f t="shared" si="24"/>
        <v>I_N1_3_CRS</v>
      </c>
      <c r="L83" s="404" t="str">
        <f t="shared" si="25"/>
        <v>I 210.1</v>
      </c>
      <c r="N83" s="404" t="s">
        <v>2771</v>
      </c>
      <c r="O83" s="404" t="s">
        <v>821</v>
      </c>
      <c r="P83" s="404" t="s">
        <v>822</v>
      </c>
      <c r="Q83" s="404" t="s">
        <v>823</v>
      </c>
      <c r="R83" s="404" t="str">
        <f t="shared" ref="R83:R106" si="27">B83</f>
        <v>Авария Н1-3</v>
      </c>
      <c r="S83" s="404" t="str">
        <f t="shared" si="20"/>
        <v>DGI.N1_3_CRS := I_N1_3_CRS;//    Авария Н1-3</v>
      </c>
    </row>
    <row r="84" spans="1:19" x14ac:dyDescent="0.25">
      <c r="A84" s="403">
        <v>83</v>
      </c>
      <c r="B84" s="413" t="s">
        <v>3049</v>
      </c>
      <c r="D84" s="404">
        <v>1</v>
      </c>
      <c r="E84" s="404">
        <v>3</v>
      </c>
      <c r="F84" s="404" t="str">
        <f t="shared" si="26"/>
        <v>IM4</v>
      </c>
      <c r="H84" s="404">
        <f t="shared" ref="H84:H89" si="28">H83</f>
        <v>210</v>
      </c>
      <c r="I84" s="404">
        <v>2</v>
      </c>
      <c r="K84" s="404" t="str">
        <f t="shared" si="24"/>
        <v>I_K1_1_ON</v>
      </c>
      <c r="L84" s="404" t="str">
        <f t="shared" si="25"/>
        <v>I 210.2</v>
      </c>
      <c r="N84" s="404" t="s">
        <v>3881</v>
      </c>
      <c r="O84" s="404" t="s">
        <v>821</v>
      </c>
      <c r="P84" s="404" t="s">
        <v>822</v>
      </c>
      <c r="Q84" s="404" t="s">
        <v>823</v>
      </c>
      <c r="R84" s="404" t="str">
        <f t="shared" si="27"/>
        <v>Работа КРЛ1-1</v>
      </c>
      <c r="S84" s="404" t="str">
        <f t="shared" si="20"/>
        <v>DGI.K1_1_ON := I_K1_1_ON;//    Работа КРЛ1-1</v>
      </c>
    </row>
    <row r="85" spans="1:19" x14ac:dyDescent="0.25">
      <c r="A85" s="403">
        <v>84</v>
      </c>
      <c r="B85" s="413" t="s">
        <v>3050</v>
      </c>
      <c r="D85" s="404">
        <v>1</v>
      </c>
      <c r="E85" s="404">
        <v>4</v>
      </c>
      <c r="F85" s="404" t="str">
        <f t="shared" si="26"/>
        <v>IM4</v>
      </c>
      <c r="H85" s="404">
        <f t="shared" si="28"/>
        <v>210</v>
      </c>
      <c r="I85" s="404">
        <v>3</v>
      </c>
      <c r="K85" s="404" t="str">
        <f t="shared" si="24"/>
        <v>I_K1_1_CRS</v>
      </c>
      <c r="L85" s="404" t="str">
        <f t="shared" si="25"/>
        <v>I 210.3</v>
      </c>
      <c r="N85" s="404" t="s">
        <v>3882</v>
      </c>
      <c r="O85" s="404" t="s">
        <v>821</v>
      </c>
      <c r="P85" s="404" t="s">
        <v>822</v>
      </c>
      <c r="Q85" s="404" t="s">
        <v>823</v>
      </c>
      <c r="R85" s="404" t="str">
        <f t="shared" si="27"/>
        <v>Авария КРЛ1-1</v>
      </c>
      <c r="S85" s="404" t="str">
        <f t="shared" si="20"/>
        <v>DGI.K1_1_CRS := I_K1_1_CRS;//    Авария КРЛ1-1</v>
      </c>
    </row>
    <row r="86" spans="1:19" x14ac:dyDescent="0.25">
      <c r="A86" s="403">
        <v>85</v>
      </c>
      <c r="B86" s="413" t="s">
        <v>3051</v>
      </c>
      <c r="D86" s="404">
        <v>1</v>
      </c>
      <c r="E86" s="404">
        <v>5</v>
      </c>
      <c r="F86" s="404" t="str">
        <f t="shared" si="26"/>
        <v>IM4</v>
      </c>
      <c r="H86" s="404">
        <f t="shared" si="28"/>
        <v>210</v>
      </c>
      <c r="I86" s="404">
        <v>4</v>
      </c>
      <c r="K86" s="404" t="str">
        <f t="shared" si="24"/>
        <v>I_F_afN1_3</v>
      </c>
      <c r="L86" s="404" t="str">
        <f t="shared" si="25"/>
        <v>I 210.4</v>
      </c>
      <c r="N86" s="404" t="s">
        <v>3321</v>
      </c>
      <c r="O86" s="404" t="s">
        <v>821</v>
      </c>
      <c r="P86" s="404" t="s">
        <v>822</v>
      </c>
      <c r="Q86" s="404" t="s">
        <v>823</v>
      </c>
      <c r="R86" s="404" t="str">
        <f t="shared" si="27"/>
        <v>Наличие потока Н1-3</v>
      </c>
      <c r="S86" s="404" t="str">
        <f t="shared" si="20"/>
        <v>DGI.F_afN1_3 := I_F_afN1_3;//    Наличие потока Н1-3</v>
      </c>
    </row>
    <row r="87" spans="1:19" x14ac:dyDescent="0.25">
      <c r="A87" s="403">
        <v>86</v>
      </c>
      <c r="B87" s="413" t="s">
        <v>3052</v>
      </c>
      <c r="D87" s="404">
        <v>1</v>
      </c>
      <c r="E87" s="404">
        <v>6</v>
      </c>
      <c r="F87" s="404" t="str">
        <f t="shared" si="26"/>
        <v>IM4</v>
      </c>
      <c r="H87" s="404">
        <f>H86</f>
        <v>210</v>
      </c>
      <c r="I87" s="404">
        <v>5</v>
      </c>
      <c r="K87" s="404" t="str">
        <f t="shared" si="24"/>
        <v>I_P_afK1_1_H</v>
      </c>
      <c r="L87" s="404" t="str">
        <f t="shared" si="25"/>
        <v>I 210.5</v>
      </c>
      <c r="N87" s="404" t="s">
        <v>3883</v>
      </c>
      <c r="O87" s="404" t="s">
        <v>821</v>
      </c>
      <c r="P87" s="404" t="s">
        <v>822</v>
      </c>
      <c r="Q87" s="404" t="s">
        <v>823</v>
      </c>
      <c r="R87" s="404" t="str">
        <f t="shared" si="27"/>
        <v>Высокое давление КРЛ1-1</v>
      </c>
      <c r="S87" s="404" t="str">
        <f t="shared" si="20"/>
        <v>DGI.P_afK1_1_H := I_P_afK1_1_H;//    Высокое давление КРЛ1-1</v>
      </c>
    </row>
    <row r="88" spans="1:19" x14ac:dyDescent="0.25">
      <c r="A88" s="403">
        <v>87</v>
      </c>
      <c r="B88" s="413" t="s">
        <v>3038</v>
      </c>
      <c r="D88" s="404">
        <v>1</v>
      </c>
      <c r="E88" s="404">
        <v>7</v>
      </c>
      <c r="F88" s="404" t="str">
        <f t="shared" si="26"/>
        <v>IM4</v>
      </c>
      <c r="H88" s="404">
        <f t="shared" si="28"/>
        <v>210</v>
      </c>
      <c r="I88" s="404">
        <v>6</v>
      </c>
      <c r="K88" s="404" t="str">
        <f t="shared" si="24"/>
        <v>I_AO_IM4</v>
      </c>
      <c r="L88" s="404" t="str">
        <f t="shared" si="25"/>
        <v>I 210.6</v>
      </c>
      <c r="N88" s="404" t="s">
        <v>2774</v>
      </c>
      <c r="O88" s="404" t="s">
        <v>821</v>
      </c>
      <c r="P88" s="404" t="s">
        <v>822</v>
      </c>
      <c r="Q88" s="404" t="s">
        <v>823</v>
      </c>
      <c r="R88" s="404" t="str">
        <f t="shared" si="27"/>
        <v>Кнопка Аварийный стоп</v>
      </c>
      <c r="S88" s="404" t="str">
        <f t="shared" si="20"/>
        <v>DGI.AO_IM4 := I_AO_IM4;//    Кнопка Аварийный стоп</v>
      </c>
    </row>
    <row r="89" spans="1:19" s="427" customFormat="1" x14ac:dyDescent="0.25">
      <c r="A89" s="423">
        <v>88</v>
      </c>
      <c r="B89" s="421" t="s">
        <v>4712</v>
      </c>
      <c r="C89" s="425"/>
      <c r="D89" s="421">
        <v>1</v>
      </c>
      <c r="E89" s="421">
        <v>8</v>
      </c>
      <c r="F89" s="421" t="str">
        <f t="shared" si="26"/>
        <v>IM4</v>
      </c>
      <c r="G89" s="421"/>
      <c r="H89" s="421">
        <f t="shared" si="28"/>
        <v>210</v>
      </c>
      <c r="I89" s="421">
        <v>7</v>
      </c>
      <c r="J89" s="426"/>
      <c r="K89" s="421" t="str">
        <f t="shared" si="24"/>
        <v>I_MU_IM4</v>
      </c>
      <c r="L89" s="421" t="str">
        <f t="shared" si="25"/>
        <v>I 210.7</v>
      </c>
      <c r="M89" s="421"/>
      <c r="N89" s="421" t="s">
        <v>4723</v>
      </c>
      <c r="O89" s="421" t="s">
        <v>821</v>
      </c>
      <c r="P89" s="421" t="s">
        <v>822</v>
      </c>
      <c r="Q89" s="421" t="s">
        <v>823</v>
      </c>
      <c r="R89" s="421" t="str">
        <f t="shared" si="27"/>
        <v>Ручной режим</v>
      </c>
      <c r="S89" s="421" t="str">
        <f t="shared" si="20"/>
        <v>DGI.MU_IM4 := I_MU_IM4;//    Ручной режим</v>
      </c>
    </row>
    <row r="90" spans="1:19" x14ac:dyDescent="0.25">
      <c r="A90" s="403">
        <v>89</v>
      </c>
      <c r="B90" s="404" t="s">
        <v>4721</v>
      </c>
      <c r="D90" s="404">
        <v>2</v>
      </c>
      <c r="E90" s="404">
        <v>1</v>
      </c>
      <c r="F90" s="404" t="str">
        <f t="shared" si="26"/>
        <v>IM4</v>
      </c>
      <c r="H90" s="404">
        <f>H89+1</f>
        <v>211</v>
      </c>
      <c r="I90" s="404">
        <v>0</v>
      </c>
      <c r="K90" s="404" t="str">
        <f>"I_"&amp;N90</f>
        <v>I_IntProtN1_3</v>
      </c>
      <c r="L90" s="404" t="str">
        <f t="shared" si="25"/>
        <v>I 211.0</v>
      </c>
      <c r="N90" s="404" t="s">
        <v>4722</v>
      </c>
      <c r="O90" s="404" t="s">
        <v>821</v>
      </c>
      <c r="P90" s="404" t="s">
        <v>822</v>
      </c>
      <c r="Q90" s="404" t="s">
        <v>823</v>
      </c>
      <c r="R90" s="404" t="str">
        <f t="shared" si="27"/>
        <v>Внутрення защита Н1.3</v>
      </c>
      <c r="S90" s="404" t="str">
        <f t="shared" si="20"/>
        <v>DGI.IntProtN1_3 := I_IntProtN1_3;//    Внутрення защита Н1.3</v>
      </c>
    </row>
    <row r="91" spans="1:19" x14ac:dyDescent="0.25">
      <c r="A91" s="403">
        <v>90</v>
      </c>
      <c r="B91" s="412" t="s">
        <v>3042</v>
      </c>
      <c r="D91" s="404">
        <v>2</v>
      </c>
      <c r="E91" s="404">
        <v>2</v>
      </c>
      <c r="F91" s="404" t="str">
        <f t="shared" si="26"/>
        <v>IM4</v>
      </c>
      <c r="H91" s="404">
        <f>H90</f>
        <v>211</v>
      </c>
      <c r="I91" s="404">
        <v>1</v>
      </c>
      <c r="K91" s="404" t="str">
        <f t="shared" si="24"/>
        <v>I_AU_IM4</v>
      </c>
      <c r="L91" s="404" t="str">
        <f t="shared" si="25"/>
        <v>I 211.1</v>
      </c>
      <c r="N91" s="404" t="s">
        <v>3322</v>
      </c>
      <c r="O91" s="404" t="s">
        <v>821</v>
      </c>
      <c r="P91" s="404" t="s">
        <v>822</v>
      </c>
      <c r="Q91" s="404" t="s">
        <v>823</v>
      </c>
      <c r="R91" s="404" t="str">
        <f t="shared" si="27"/>
        <v>Автоматический  режим</v>
      </c>
      <c r="S91" s="404" t="str">
        <f t="shared" si="20"/>
        <v>DGI.AU_IM4 := I_AU_IM4;//    Автоматический  режим</v>
      </c>
    </row>
    <row r="92" spans="1:19" s="411" customFormat="1" hidden="1" x14ac:dyDescent="0.25">
      <c r="A92" s="403">
        <v>91</v>
      </c>
      <c r="B92" s="408" t="s">
        <v>2688</v>
      </c>
      <c r="C92" s="409"/>
      <c r="D92" s="408">
        <v>2</v>
      </c>
      <c r="E92" s="408">
        <v>3</v>
      </c>
      <c r="F92" s="408" t="str">
        <f t="shared" si="26"/>
        <v>IM4</v>
      </c>
      <c r="G92" s="408"/>
      <c r="H92" s="408">
        <f t="shared" ref="H92:H97" si="29">H91</f>
        <v>211</v>
      </c>
      <c r="I92" s="408">
        <v>2</v>
      </c>
      <c r="J92" s="410"/>
      <c r="K92" s="408" t="str">
        <f t="shared" si="24"/>
        <v>I_211_2</v>
      </c>
      <c r="L92" s="408" t="str">
        <f t="shared" si="25"/>
        <v>I 211.2</v>
      </c>
      <c r="M92" s="408"/>
      <c r="N92" s="408" t="str">
        <f t="shared" ref="N92:N97" si="30">H92&amp;"_"&amp;I92</f>
        <v>211_2</v>
      </c>
      <c r="O92" s="408" t="s">
        <v>821</v>
      </c>
      <c r="P92" s="408" t="s">
        <v>822</v>
      </c>
      <c r="Q92" s="408" t="s">
        <v>823</v>
      </c>
      <c r="R92" s="408" t="str">
        <f t="shared" si="27"/>
        <v>Р</v>
      </c>
      <c r="S92" s="408" t="str">
        <f t="shared" si="20"/>
        <v>DGI.211_2 := I_211_2;//    Р</v>
      </c>
    </row>
    <row r="93" spans="1:19" s="411" customFormat="1" hidden="1" x14ac:dyDescent="0.25">
      <c r="A93" s="403">
        <v>92</v>
      </c>
      <c r="B93" s="408" t="s">
        <v>2688</v>
      </c>
      <c r="C93" s="409"/>
      <c r="D93" s="408">
        <v>2</v>
      </c>
      <c r="E93" s="408">
        <v>4</v>
      </c>
      <c r="F93" s="408" t="str">
        <f t="shared" si="26"/>
        <v>IM4</v>
      </c>
      <c r="G93" s="408"/>
      <c r="H93" s="408">
        <f t="shared" si="29"/>
        <v>211</v>
      </c>
      <c r="I93" s="408">
        <v>3</v>
      </c>
      <c r="J93" s="410"/>
      <c r="K93" s="408" t="str">
        <f t="shared" si="24"/>
        <v>I_211_3</v>
      </c>
      <c r="L93" s="408" t="str">
        <f t="shared" si="25"/>
        <v>I 211.3</v>
      </c>
      <c r="M93" s="408"/>
      <c r="N93" s="408" t="str">
        <f t="shared" si="30"/>
        <v>211_3</v>
      </c>
      <c r="O93" s="408" t="s">
        <v>821</v>
      </c>
      <c r="P93" s="408" t="s">
        <v>822</v>
      </c>
      <c r="Q93" s="408" t="s">
        <v>823</v>
      </c>
      <c r="R93" s="408" t="str">
        <f t="shared" si="27"/>
        <v>Р</v>
      </c>
      <c r="S93" s="408" t="str">
        <f t="shared" si="20"/>
        <v>DGI.211_3 := I_211_3;//    Р</v>
      </c>
    </row>
    <row r="94" spans="1:19" s="411" customFormat="1" hidden="1" x14ac:dyDescent="0.25">
      <c r="A94" s="403">
        <v>93</v>
      </c>
      <c r="B94" s="408" t="s">
        <v>2688</v>
      </c>
      <c r="C94" s="409"/>
      <c r="D94" s="408">
        <v>2</v>
      </c>
      <c r="E94" s="408">
        <v>5</v>
      </c>
      <c r="F94" s="408" t="str">
        <f t="shared" si="26"/>
        <v>IM4</v>
      </c>
      <c r="G94" s="408"/>
      <c r="H94" s="408">
        <f t="shared" si="29"/>
        <v>211</v>
      </c>
      <c r="I94" s="408">
        <v>4</v>
      </c>
      <c r="J94" s="410"/>
      <c r="K94" s="408" t="str">
        <f t="shared" si="24"/>
        <v>I_211_4</v>
      </c>
      <c r="L94" s="408" t="str">
        <f t="shared" si="25"/>
        <v>I 211.4</v>
      </c>
      <c r="M94" s="408"/>
      <c r="N94" s="408" t="str">
        <f t="shared" si="30"/>
        <v>211_4</v>
      </c>
      <c r="O94" s="408" t="s">
        <v>821</v>
      </c>
      <c r="P94" s="408" t="s">
        <v>822</v>
      </c>
      <c r="Q94" s="408" t="s">
        <v>823</v>
      </c>
      <c r="R94" s="408" t="str">
        <f t="shared" si="27"/>
        <v>Р</v>
      </c>
      <c r="S94" s="408" t="str">
        <f t="shared" si="20"/>
        <v>DGI.211_4 := I_211_4;//    Р</v>
      </c>
    </row>
    <row r="95" spans="1:19" s="411" customFormat="1" hidden="1" x14ac:dyDescent="0.25">
      <c r="A95" s="403">
        <v>94</v>
      </c>
      <c r="B95" s="408" t="s">
        <v>2688</v>
      </c>
      <c r="C95" s="409"/>
      <c r="D95" s="408">
        <v>2</v>
      </c>
      <c r="E95" s="408">
        <v>6</v>
      </c>
      <c r="F95" s="408" t="str">
        <f t="shared" si="26"/>
        <v>IM4</v>
      </c>
      <c r="G95" s="408"/>
      <c r="H95" s="408">
        <f>H94</f>
        <v>211</v>
      </c>
      <c r="I95" s="408">
        <v>5</v>
      </c>
      <c r="J95" s="410"/>
      <c r="K95" s="408" t="str">
        <f t="shared" si="24"/>
        <v>I_211_5</v>
      </c>
      <c r="L95" s="408" t="str">
        <f t="shared" si="25"/>
        <v>I 211.5</v>
      </c>
      <c r="M95" s="408"/>
      <c r="N95" s="408" t="str">
        <f t="shared" si="30"/>
        <v>211_5</v>
      </c>
      <c r="O95" s="408" t="s">
        <v>821</v>
      </c>
      <c r="P95" s="408" t="s">
        <v>822</v>
      </c>
      <c r="Q95" s="408" t="s">
        <v>823</v>
      </c>
      <c r="R95" s="408" t="str">
        <f t="shared" si="27"/>
        <v>Р</v>
      </c>
      <c r="S95" s="408" t="str">
        <f t="shared" si="20"/>
        <v>DGI.211_5 := I_211_5;//    Р</v>
      </c>
    </row>
    <row r="96" spans="1:19" s="411" customFormat="1" hidden="1" x14ac:dyDescent="0.25">
      <c r="A96" s="403">
        <v>95</v>
      </c>
      <c r="B96" s="408" t="s">
        <v>2688</v>
      </c>
      <c r="C96" s="409"/>
      <c r="D96" s="408">
        <v>2</v>
      </c>
      <c r="E96" s="408">
        <v>7</v>
      </c>
      <c r="F96" s="408" t="str">
        <f t="shared" si="26"/>
        <v>IM4</v>
      </c>
      <c r="G96" s="408"/>
      <c r="H96" s="408">
        <f t="shared" si="29"/>
        <v>211</v>
      </c>
      <c r="I96" s="408">
        <v>6</v>
      </c>
      <c r="J96" s="410"/>
      <c r="K96" s="408" t="str">
        <f t="shared" si="24"/>
        <v>I_211_6</v>
      </c>
      <c r="L96" s="408" t="str">
        <f t="shared" si="25"/>
        <v>I 211.6</v>
      </c>
      <c r="M96" s="408"/>
      <c r="N96" s="408" t="str">
        <f t="shared" si="30"/>
        <v>211_6</v>
      </c>
      <c r="O96" s="408" t="s">
        <v>821</v>
      </c>
      <c r="P96" s="408" t="s">
        <v>822</v>
      </c>
      <c r="Q96" s="408" t="s">
        <v>823</v>
      </c>
      <c r="R96" s="408" t="str">
        <f>B96</f>
        <v>Р</v>
      </c>
      <c r="S96" s="408" t="str">
        <f t="shared" si="20"/>
        <v>DGI.211_6 := I_211_6;//    Р</v>
      </c>
    </row>
    <row r="97" spans="1:19" s="411" customFormat="1" hidden="1" x14ac:dyDescent="0.25">
      <c r="A97" s="403">
        <v>96</v>
      </c>
      <c r="B97" s="408" t="s">
        <v>2688</v>
      </c>
      <c r="C97" s="409"/>
      <c r="D97" s="408">
        <v>2</v>
      </c>
      <c r="E97" s="408">
        <v>8</v>
      </c>
      <c r="F97" s="408" t="s">
        <v>2700</v>
      </c>
      <c r="G97" s="408"/>
      <c r="H97" s="408">
        <f t="shared" si="29"/>
        <v>211</v>
      </c>
      <c r="I97" s="408">
        <v>7</v>
      </c>
      <c r="J97" s="410"/>
      <c r="K97" s="408" t="str">
        <f t="shared" si="24"/>
        <v>I_211_7</v>
      </c>
      <c r="L97" s="408" t="str">
        <f t="shared" si="25"/>
        <v>I 211.7</v>
      </c>
      <c r="M97" s="408"/>
      <c r="N97" s="408" t="str">
        <f t="shared" si="30"/>
        <v>211_7</v>
      </c>
      <c r="O97" s="408" t="s">
        <v>821</v>
      </c>
      <c r="P97" s="408" t="s">
        <v>822</v>
      </c>
      <c r="Q97" s="408" t="s">
        <v>823</v>
      </c>
      <c r="R97" s="408" t="str">
        <f>B97</f>
        <v>Р</v>
      </c>
      <c r="S97" s="408" t="str">
        <f t="shared" si="20"/>
        <v>DGI.211_7 := I_211_7;//    Р</v>
      </c>
    </row>
    <row r="98" spans="1:19" x14ac:dyDescent="0.25">
      <c r="A98" s="403">
        <v>97</v>
      </c>
      <c r="B98" s="413" t="s">
        <v>2832</v>
      </c>
      <c r="D98" s="404">
        <v>1</v>
      </c>
      <c r="E98" s="404">
        <v>1</v>
      </c>
      <c r="F98" s="404" t="s">
        <v>2702</v>
      </c>
      <c r="H98" s="404">
        <f>H97+1</f>
        <v>212</v>
      </c>
      <c r="I98" s="404">
        <v>0</v>
      </c>
      <c r="K98" s="404" t="str">
        <f t="shared" si="24"/>
        <v>I_Z1_1_ON</v>
      </c>
      <c r="L98" s="404" t="str">
        <f t="shared" si="25"/>
        <v>I 212.0</v>
      </c>
      <c r="M98" s="404" t="s">
        <v>461</v>
      </c>
      <c r="N98" s="404" t="str">
        <f>M98&amp;"_ON"</f>
        <v>Z1_1_ON</v>
      </c>
      <c r="O98" s="404" t="s">
        <v>821</v>
      </c>
      <c r="P98" s="404" t="s">
        <v>822</v>
      </c>
      <c r="Q98" s="404" t="s">
        <v>823</v>
      </c>
      <c r="R98" s="404" t="str">
        <f t="shared" si="27"/>
        <v>Открыта ЗЭ1-1</v>
      </c>
      <c r="S98" s="404" t="str">
        <f t="shared" si="20"/>
        <v>DGI.Z1_1_ON := I_Z1_1_ON;//    Открыта ЗЭ1-1</v>
      </c>
    </row>
    <row r="99" spans="1:19" x14ac:dyDescent="0.25">
      <c r="A99" s="403">
        <v>98</v>
      </c>
      <c r="B99" s="413" t="s">
        <v>2833</v>
      </c>
      <c r="D99" s="404">
        <v>1</v>
      </c>
      <c r="E99" s="404">
        <v>2</v>
      </c>
      <c r="F99" s="404" t="s">
        <v>2702</v>
      </c>
      <c r="H99" s="404">
        <f>H98</f>
        <v>212</v>
      </c>
      <c r="I99" s="404">
        <v>1</v>
      </c>
      <c r="K99" s="404" t="str">
        <f t="shared" si="24"/>
        <v>I_Z1_1_OF</v>
      </c>
      <c r="L99" s="404" t="str">
        <f t="shared" si="25"/>
        <v>I 212.1</v>
      </c>
      <c r="N99" s="404" t="str">
        <f>M98&amp;"_OF"</f>
        <v>Z1_1_OF</v>
      </c>
      <c r="O99" s="404" t="s">
        <v>821</v>
      </c>
      <c r="P99" s="404" t="s">
        <v>822</v>
      </c>
      <c r="Q99" s="404" t="s">
        <v>823</v>
      </c>
      <c r="R99" s="404" t="str">
        <f t="shared" si="27"/>
        <v>Закрыта ЗЭ1-1</v>
      </c>
      <c r="S99" s="404" t="str">
        <f t="shared" si="20"/>
        <v>DGI.Z1_1_OF := I_Z1_1_OF;//    Закрыта ЗЭ1-1</v>
      </c>
    </row>
    <row r="100" spans="1:19" x14ac:dyDescent="0.25">
      <c r="A100" s="403">
        <v>99</v>
      </c>
      <c r="B100" s="413" t="s">
        <v>3053</v>
      </c>
      <c r="D100" s="404">
        <v>1</v>
      </c>
      <c r="E100" s="404">
        <v>3</v>
      </c>
      <c r="F100" s="404" t="s">
        <v>2702</v>
      </c>
      <c r="H100" s="404">
        <f t="shared" ref="H100:H105" si="31">H99</f>
        <v>212</v>
      </c>
      <c r="I100" s="404">
        <v>2</v>
      </c>
      <c r="K100" s="404" t="str">
        <f t="shared" si="24"/>
        <v>I_Z1_2_ON</v>
      </c>
      <c r="L100" s="404" t="str">
        <f t="shared" si="25"/>
        <v>I 212.2</v>
      </c>
      <c r="M100" s="404" t="s">
        <v>462</v>
      </c>
      <c r="N100" s="404" t="str">
        <f>M100&amp;"_ON"</f>
        <v>Z1_2_ON</v>
      </c>
      <c r="O100" s="404" t="s">
        <v>821</v>
      </c>
      <c r="P100" s="404" t="s">
        <v>822</v>
      </c>
      <c r="Q100" s="404" t="s">
        <v>823</v>
      </c>
      <c r="R100" s="404" t="str">
        <f t="shared" si="27"/>
        <v>Открыта ЗЭ1-2</v>
      </c>
      <c r="S100" s="404" t="str">
        <f t="shared" si="20"/>
        <v>DGI.Z1_2_ON := I_Z1_2_ON;//    Открыта ЗЭ1-2</v>
      </c>
    </row>
    <row r="101" spans="1:19" x14ac:dyDescent="0.25">
      <c r="A101" s="403">
        <v>100</v>
      </c>
      <c r="B101" s="413" t="s">
        <v>3054</v>
      </c>
      <c r="D101" s="404">
        <v>1</v>
      </c>
      <c r="E101" s="404">
        <v>4</v>
      </c>
      <c r="F101" s="404" t="s">
        <v>2702</v>
      </c>
      <c r="H101" s="404">
        <f t="shared" si="31"/>
        <v>212</v>
      </c>
      <c r="I101" s="404">
        <v>3</v>
      </c>
      <c r="K101" s="404" t="str">
        <f t="shared" si="24"/>
        <v>I_Z1_2_OF</v>
      </c>
      <c r="L101" s="404" t="str">
        <f t="shared" si="25"/>
        <v>I 212.3</v>
      </c>
      <c r="N101" s="404" t="str">
        <f>M100&amp;"_OF"</f>
        <v>Z1_2_OF</v>
      </c>
      <c r="O101" s="404" t="s">
        <v>821</v>
      </c>
      <c r="P101" s="404" t="s">
        <v>822</v>
      </c>
      <c r="Q101" s="404" t="s">
        <v>823</v>
      </c>
      <c r="R101" s="404" t="str">
        <f t="shared" si="27"/>
        <v>Закрыта ЗЭ1-2</v>
      </c>
      <c r="S101" s="404" t="str">
        <f t="shared" si="20"/>
        <v>DGI.Z1_2_OF := I_Z1_2_OF;//    Закрыта ЗЭ1-2</v>
      </c>
    </row>
    <row r="102" spans="1:19" x14ac:dyDescent="0.25">
      <c r="A102" s="403">
        <v>101</v>
      </c>
      <c r="B102" s="413" t="s">
        <v>3055</v>
      </c>
      <c r="D102" s="404">
        <v>1</v>
      </c>
      <c r="E102" s="404">
        <v>5</v>
      </c>
      <c r="F102" s="404" t="s">
        <v>2702</v>
      </c>
      <c r="H102" s="404">
        <f t="shared" si="31"/>
        <v>212</v>
      </c>
      <c r="I102" s="404">
        <v>4</v>
      </c>
      <c r="K102" s="404" t="str">
        <f t="shared" si="24"/>
        <v>I_Z1_3_ON</v>
      </c>
      <c r="L102" s="404" t="str">
        <f t="shared" si="25"/>
        <v>I 212.4</v>
      </c>
      <c r="M102" s="404" t="s">
        <v>463</v>
      </c>
      <c r="N102" s="404" t="str">
        <f>M102&amp;"_ON"</f>
        <v>Z1_3_ON</v>
      </c>
      <c r="O102" s="404" t="s">
        <v>821</v>
      </c>
      <c r="P102" s="404" t="s">
        <v>822</v>
      </c>
      <c r="Q102" s="404" t="s">
        <v>823</v>
      </c>
      <c r="R102" s="404" t="str">
        <f t="shared" si="27"/>
        <v>Открыта ЗЭ1-3</v>
      </c>
      <c r="S102" s="404" t="str">
        <f t="shared" si="20"/>
        <v>DGI.Z1_3_ON := I_Z1_3_ON;//    Открыта ЗЭ1-3</v>
      </c>
    </row>
    <row r="103" spans="1:19" x14ac:dyDescent="0.25">
      <c r="A103" s="403">
        <v>102</v>
      </c>
      <c r="B103" s="413" t="s">
        <v>3056</v>
      </c>
      <c r="D103" s="404">
        <v>1</v>
      </c>
      <c r="E103" s="404">
        <v>6</v>
      </c>
      <c r="F103" s="404" t="s">
        <v>2702</v>
      </c>
      <c r="H103" s="404">
        <f>H102</f>
        <v>212</v>
      </c>
      <c r="I103" s="404">
        <v>5</v>
      </c>
      <c r="K103" s="404" t="str">
        <f t="shared" si="24"/>
        <v>I_Z1_3_OF</v>
      </c>
      <c r="L103" s="404" t="str">
        <f t="shared" si="25"/>
        <v>I 212.5</v>
      </c>
      <c r="N103" s="404" t="str">
        <f>M102&amp;"_OF"</f>
        <v>Z1_3_OF</v>
      </c>
      <c r="O103" s="404" t="s">
        <v>821</v>
      </c>
      <c r="P103" s="404" t="s">
        <v>822</v>
      </c>
      <c r="Q103" s="404" t="s">
        <v>823</v>
      </c>
      <c r="R103" s="404" t="str">
        <f t="shared" si="27"/>
        <v>Закрыта ЗЭ1-3</v>
      </c>
      <c r="S103" s="404" t="str">
        <f t="shared" si="20"/>
        <v>DGI.Z1_3_OF := I_Z1_3_OF;//    Закрыта ЗЭ1-3</v>
      </c>
    </row>
    <row r="104" spans="1:19" x14ac:dyDescent="0.25">
      <c r="A104" s="403">
        <v>103</v>
      </c>
      <c r="B104" s="413" t="s">
        <v>3057</v>
      </c>
      <c r="D104" s="404">
        <v>1</v>
      </c>
      <c r="E104" s="404">
        <v>7</v>
      </c>
      <c r="F104" s="404" t="s">
        <v>2702</v>
      </c>
      <c r="H104" s="404">
        <f t="shared" si="31"/>
        <v>212</v>
      </c>
      <c r="I104" s="404">
        <v>6</v>
      </c>
      <c r="K104" s="404" t="str">
        <f t="shared" si="24"/>
        <v>I_Z1_4_ON</v>
      </c>
      <c r="L104" s="404" t="str">
        <f t="shared" si="25"/>
        <v>I 212.6</v>
      </c>
      <c r="M104" s="404" t="s">
        <v>464</v>
      </c>
      <c r="N104" s="404" t="str">
        <f>M104&amp;"_ON"</f>
        <v>Z1_4_ON</v>
      </c>
      <c r="O104" s="404" t="s">
        <v>821</v>
      </c>
      <c r="P104" s="404" t="s">
        <v>822</v>
      </c>
      <c r="Q104" s="404" t="s">
        <v>823</v>
      </c>
      <c r="R104" s="404" t="str">
        <f t="shared" si="27"/>
        <v>Открыта ЗЭ1-4</v>
      </c>
      <c r="S104" s="404" t="str">
        <f t="shared" si="20"/>
        <v>DGI.Z1_4_ON := I_Z1_4_ON;//    Открыта ЗЭ1-4</v>
      </c>
    </row>
    <row r="105" spans="1:19" x14ac:dyDescent="0.25">
      <c r="A105" s="403">
        <v>104</v>
      </c>
      <c r="B105" s="413" t="s">
        <v>3058</v>
      </c>
      <c r="D105" s="404">
        <v>1</v>
      </c>
      <c r="E105" s="404">
        <v>8</v>
      </c>
      <c r="F105" s="404" t="s">
        <v>2702</v>
      </c>
      <c r="H105" s="404">
        <f t="shared" si="31"/>
        <v>212</v>
      </c>
      <c r="I105" s="404">
        <v>7</v>
      </c>
      <c r="K105" s="404" t="str">
        <f t="shared" si="24"/>
        <v>I_Z1_4_OF</v>
      </c>
      <c r="L105" s="404" t="str">
        <f t="shared" si="25"/>
        <v>I 212.7</v>
      </c>
      <c r="N105" s="404" t="str">
        <f>M104&amp;"_OF"</f>
        <v>Z1_4_OF</v>
      </c>
      <c r="O105" s="404" t="s">
        <v>821</v>
      </c>
      <c r="P105" s="404" t="s">
        <v>822</v>
      </c>
      <c r="Q105" s="404" t="s">
        <v>823</v>
      </c>
      <c r="R105" s="404" t="str">
        <f t="shared" si="27"/>
        <v>Закрыта ЗЭ1-4</v>
      </c>
      <c r="S105" s="404" t="str">
        <f t="shared" si="20"/>
        <v>DGI.Z1_4_OF := I_Z1_4_OF;//    Закрыта ЗЭ1-4</v>
      </c>
    </row>
    <row r="106" spans="1:19" x14ac:dyDescent="0.25">
      <c r="A106" s="403">
        <v>105</v>
      </c>
      <c r="B106" s="413" t="s">
        <v>3059</v>
      </c>
      <c r="D106" s="404">
        <v>2</v>
      </c>
      <c r="E106" s="404">
        <v>1</v>
      </c>
      <c r="F106" s="404" t="s">
        <v>2702</v>
      </c>
      <c r="H106" s="404">
        <f>H105+1</f>
        <v>213</v>
      </c>
      <c r="I106" s="404">
        <v>0</v>
      </c>
      <c r="K106" s="404" t="str">
        <f t="shared" si="24"/>
        <v>I_Z1_5_ON</v>
      </c>
      <c r="L106" s="404" t="str">
        <f t="shared" si="25"/>
        <v>I 213.0</v>
      </c>
      <c r="M106" s="404" t="s">
        <v>465</v>
      </c>
      <c r="N106" s="404" t="str">
        <f>M106&amp;"_ON"</f>
        <v>Z1_5_ON</v>
      </c>
      <c r="O106" s="404" t="s">
        <v>821</v>
      </c>
      <c r="P106" s="404" t="s">
        <v>822</v>
      </c>
      <c r="Q106" s="404" t="s">
        <v>823</v>
      </c>
      <c r="R106" s="404" t="str">
        <f t="shared" si="27"/>
        <v>Открыта ЗЭ1-5</v>
      </c>
      <c r="S106" s="404" t="str">
        <f t="shared" si="20"/>
        <v>DGI.Z1_5_ON := I_Z1_5_ON;//    Открыта ЗЭ1-5</v>
      </c>
    </row>
    <row r="107" spans="1:19" x14ac:dyDescent="0.25">
      <c r="A107" s="403">
        <v>106</v>
      </c>
      <c r="B107" s="413" t="s">
        <v>3060</v>
      </c>
      <c r="D107" s="404">
        <v>2</v>
      </c>
      <c r="E107" s="404">
        <v>2</v>
      </c>
      <c r="F107" s="404" t="str">
        <f t="shared" ref="F107:F137" si="32">F106</f>
        <v>IM5</v>
      </c>
      <c r="H107" s="404">
        <f t="shared" ref="H107:H113" si="33">H106</f>
        <v>213</v>
      </c>
      <c r="I107" s="404">
        <v>1</v>
      </c>
      <c r="K107" s="404" t="str">
        <f t="shared" si="24"/>
        <v>I_Z1_5_OF</v>
      </c>
      <c r="L107" s="404" t="str">
        <f t="shared" si="25"/>
        <v>I 213.1</v>
      </c>
      <c r="N107" s="404" t="str">
        <f>M106&amp;"_OF"</f>
        <v>Z1_5_OF</v>
      </c>
      <c r="O107" s="404" t="s">
        <v>821</v>
      </c>
      <c r="P107" s="404" t="s">
        <v>822</v>
      </c>
      <c r="Q107" s="404" t="s">
        <v>823</v>
      </c>
      <c r="R107" s="404" t="str">
        <f>B107</f>
        <v>Закрыта ЗЭ1-5</v>
      </c>
      <c r="S107" s="404" t="str">
        <f t="shared" si="20"/>
        <v>DGI.Z1_5_OF := I_Z1_5_OF;//    Закрыта ЗЭ1-5</v>
      </c>
    </row>
    <row r="108" spans="1:19" x14ac:dyDescent="0.25">
      <c r="A108" s="403">
        <v>107</v>
      </c>
      <c r="B108" s="413" t="s">
        <v>3061</v>
      </c>
      <c r="D108" s="404">
        <v>2</v>
      </c>
      <c r="E108" s="404">
        <v>3</v>
      </c>
      <c r="F108" s="404" t="str">
        <f t="shared" si="32"/>
        <v>IM5</v>
      </c>
      <c r="H108" s="404">
        <f t="shared" si="33"/>
        <v>213</v>
      </c>
      <c r="I108" s="404">
        <v>2</v>
      </c>
      <c r="K108" s="404" t="str">
        <f t="shared" si="24"/>
        <v>I_Z1_6_ON</v>
      </c>
      <c r="L108" s="404" t="str">
        <f t="shared" si="25"/>
        <v>I 213.2</v>
      </c>
      <c r="M108" s="404" t="s">
        <v>466</v>
      </c>
      <c r="N108" s="404" t="str">
        <f>M108&amp;"_ON"</f>
        <v>Z1_6_ON</v>
      </c>
      <c r="O108" s="404" t="s">
        <v>821</v>
      </c>
      <c r="P108" s="404" t="s">
        <v>822</v>
      </c>
      <c r="Q108" s="404" t="s">
        <v>823</v>
      </c>
      <c r="R108" s="404" t="str">
        <f t="shared" ref="R108:R126" si="34">B108</f>
        <v>Открыта ЗЭ1-6</v>
      </c>
      <c r="S108" s="404" t="str">
        <f t="shared" si="20"/>
        <v>DGI.Z1_6_ON := I_Z1_6_ON;//    Открыта ЗЭ1-6</v>
      </c>
    </row>
    <row r="109" spans="1:19" x14ac:dyDescent="0.25">
      <c r="A109" s="403">
        <v>108</v>
      </c>
      <c r="B109" s="413" t="s">
        <v>3062</v>
      </c>
      <c r="D109" s="404">
        <v>2</v>
      </c>
      <c r="E109" s="404">
        <v>4</v>
      </c>
      <c r="F109" s="404" t="str">
        <f t="shared" si="32"/>
        <v>IM5</v>
      </c>
      <c r="H109" s="404">
        <f t="shared" si="33"/>
        <v>213</v>
      </c>
      <c r="I109" s="404">
        <v>3</v>
      </c>
      <c r="K109" s="404" t="str">
        <f t="shared" si="24"/>
        <v>I_Z1_6_OF</v>
      </c>
      <c r="L109" s="404" t="str">
        <f t="shared" si="25"/>
        <v>I 213.3</v>
      </c>
      <c r="N109" s="404" t="str">
        <f>M108&amp;"_OF"</f>
        <v>Z1_6_OF</v>
      </c>
      <c r="O109" s="404" t="s">
        <v>821</v>
      </c>
      <c r="P109" s="404" t="s">
        <v>822</v>
      </c>
      <c r="Q109" s="404" t="s">
        <v>823</v>
      </c>
      <c r="R109" s="404" t="str">
        <f t="shared" si="34"/>
        <v>Закрыта ЗЭ1-6</v>
      </c>
      <c r="S109" s="404" t="str">
        <f t="shared" si="20"/>
        <v>DGI.Z1_6_OF := I_Z1_6_OF;//    Закрыта ЗЭ1-6</v>
      </c>
    </row>
    <row r="110" spans="1:19" x14ac:dyDescent="0.25">
      <c r="A110" s="403">
        <v>109</v>
      </c>
      <c r="B110" s="413" t="s">
        <v>3063</v>
      </c>
      <c r="D110" s="404">
        <v>2</v>
      </c>
      <c r="E110" s="404">
        <v>5</v>
      </c>
      <c r="F110" s="404" t="str">
        <f t="shared" si="32"/>
        <v>IM5</v>
      </c>
      <c r="H110" s="404">
        <f t="shared" si="33"/>
        <v>213</v>
      </c>
      <c r="I110" s="404">
        <v>4</v>
      </c>
      <c r="K110" s="404" t="str">
        <f t="shared" si="24"/>
        <v>I_Z1_7_ON</v>
      </c>
      <c r="L110" s="404" t="str">
        <f t="shared" si="25"/>
        <v>I 213.4</v>
      </c>
      <c r="M110" s="404" t="s">
        <v>467</v>
      </c>
      <c r="N110" s="404" t="str">
        <f>M110&amp;"_ON"</f>
        <v>Z1_7_ON</v>
      </c>
      <c r="O110" s="404" t="s">
        <v>821</v>
      </c>
      <c r="P110" s="404" t="s">
        <v>822</v>
      </c>
      <c r="Q110" s="404" t="s">
        <v>823</v>
      </c>
      <c r="R110" s="404" t="str">
        <f t="shared" si="34"/>
        <v>Открыта ЗЭ1-7</v>
      </c>
      <c r="S110" s="404" t="str">
        <f t="shared" si="20"/>
        <v>DGI.Z1_7_ON := I_Z1_7_ON;//    Открыта ЗЭ1-7</v>
      </c>
    </row>
    <row r="111" spans="1:19" x14ac:dyDescent="0.25">
      <c r="A111" s="403">
        <v>110</v>
      </c>
      <c r="B111" s="413" t="s">
        <v>3064</v>
      </c>
      <c r="D111" s="404">
        <v>2</v>
      </c>
      <c r="E111" s="404">
        <v>6</v>
      </c>
      <c r="F111" s="404" t="str">
        <f t="shared" si="32"/>
        <v>IM5</v>
      </c>
      <c r="H111" s="404">
        <f t="shared" si="33"/>
        <v>213</v>
      </c>
      <c r="I111" s="404">
        <v>5</v>
      </c>
      <c r="K111" s="404" t="str">
        <f t="shared" si="24"/>
        <v>I_Z1_7_OF</v>
      </c>
      <c r="L111" s="404" t="str">
        <f t="shared" si="25"/>
        <v>I 213.5</v>
      </c>
      <c r="N111" s="404" t="str">
        <f>M110&amp;"_OF"</f>
        <v>Z1_7_OF</v>
      </c>
      <c r="O111" s="404" t="s">
        <v>821</v>
      </c>
      <c r="P111" s="404" t="s">
        <v>822</v>
      </c>
      <c r="Q111" s="404" t="s">
        <v>823</v>
      </c>
      <c r="R111" s="404" t="str">
        <f t="shared" si="34"/>
        <v>Закрыта ЗЭ1-7</v>
      </c>
      <c r="S111" s="404" t="str">
        <f t="shared" si="20"/>
        <v>DGI.Z1_7_OF := I_Z1_7_OF;//    Закрыта ЗЭ1-7</v>
      </c>
    </row>
    <row r="112" spans="1:19" x14ac:dyDescent="0.25">
      <c r="A112" s="403">
        <v>111</v>
      </c>
      <c r="B112" s="413" t="s">
        <v>3065</v>
      </c>
      <c r="D112" s="404">
        <v>2</v>
      </c>
      <c r="E112" s="404">
        <v>7</v>
      </c>
      <c r="F112" s="404" t="str">
        <f t="shared" si="32"/>
        <v>IM5</v>
      </c>
      <c r="H112" s="404">
        <f t="shared" si="33"/>
        <v>213</v>
      </c>
      <c r="I112" s="404">
        <v>6</v>
      </c>
      <c r="K112" s="404" t="str">
        <f t="shared" si="24"/>
        <v>I_Z1_8_ON</v>
      </c>
      <c r="L112" s="404" t="str">
        <f t="shared" si="25"/>
        <v>I 213.6</v>
      </c>
      <c r="M112" s="404" t="s">
        <v>468</v>
      </c>
      <c r="N112" s="404" t="str">
        <f>M112&amp;"_ON"</f>
        <v>Z1_8_ON</v>
      </c>
      <c r="O112" s="404" t="s">
        <v>821</v>
      </c>
      <c r="P112" s="404" t="s">
        <v>822</v>
      </c>
      <c r="Q112" s="404" t="s">
        <v>823</v>
      </c>
      <c r="R112" s="404" t="str">
        <f t="shared" si="34"/>
        <v>Открыта ЗЭ1-8</v>
      </c>
      <c r="S112" s="404" t="str">
        <f t="shared" si="20"/>
        <v>DGI.Z1_8_ON := I_Z1_8_ON;//    Открыта ЗЭ1-8</v>
      </c>
    </row>
    <row r="113" spans="1:19" x14ac:dyDescent="0.25">
      <c r="A113" s="403">
        <v>112</v>
      </c>
      <c r="B113" s="413" t="s">
        <v>3066</v>
      </c>
      <c r="D113" s="404">
        <v>2</v>
      </c>
      <c r="E113" s="404">
        <v>8</v>
      </c>
      <c r="F113" s="404" t="str">
        <f t="shared" si="32"/>
        <v>IM5</v>
      </c>
      <c r="H113" s="404">
        <f t="shared" si="33"/>
        <v>213</v>
      </c>
      <c r="I113" s="404">
        <v>7</v>
      </c>
      <c r="K113" s="404" t="str">
        <f t="shared" si="24"/>
        <v>I_Z1_8_OF</v>
      </c>
      <c r="L113" s="404" t="str">
        <f t="shared" si="25"/>
        <v>I 213.7</v>
      </c>
      <c r="N113" s="404" t="str">
        <f>M112&amp;"_OF"</f>
        <v>Z1_8_OF</v>
      </c>
      <c r="O113" s="404" t="s">
        <v>821</v>
      </c>
      <c r="P113" s="404" t="s">
        <v>822</v>
      </c>
      <c r="Q113" s="404" t="s">
        <v>823</v>
      </c>
      <c r="R113" s="404" t="str">
        <f t="shared" si="34"/>
        <v>Закрыта ЗЭ1-8</v>
      </c>
      <c r="S113" s="404" t="str">
        <f t="shared" si="20"/>
        <v>DGI.Z1_8_OF := I_Z1_8_OF;//    Закрыта ЗЭ1-8</v>
      </c>
    </row>
    <row r="114" spans="1:19" x14ac:dyDescent="0.25">
      <c r="A114" s="403">
        <v>113</v>
      </c>
      <c r="B114" s="413" t="s">
        <v>3067</v>
      </c>
      <c r="D114" s="404">
        <v>3</v>
      </c>
      <c r="E114" s="404">
        <v>1</v>
      </c>
      <c r="F114" s="404" t="str">
        <f t="shared" si="32"/>
        <v>IM5</v>
      </c>
      <c r="H114" s="404">
        <f>H113+1</f>
        <v>214</v>
      </c>
      <c r="I114" s="404">
        <v>0</v>
      </c>
      <c r="K114" s="404" t="str">
        <f t="shared" si="24"/>
        <v>I_Z1_9_ON</v>
      </c>
      <c r="L114" s="404" t="str">
        <f t="shared" si="25"/>
        <v>I 214.0</v>
      </c>
      <c r="M114" s="404" t="s">
        <v>469</v>
      </c>
      <c r="N114" s="404" t="str">
        <f>M114&amp;"_ON"</f>
        <v>Z1_9_ON</v>
      </c>
      <c r="O114" s="404" t="s">
        <v>821</v>
      </c>
      <c r="P114" s="404" t="s">
        <v>822</v>
      </c>
      <c r="Q114" s="404" t="s">
        <v>823</v>
      </c>
      <c r="R114" s="404" t="str">
        <f t="shared" si="34"/>
        <v>Открыта ЗЭ1-9</v>
      </c>
      <c r="S114" s="404" t="str">
        <f t="shared" si="20"/>
        <v>DGI.Z1_9_ON := I_Z1_9_ON;//    Открыта ЗЭ1-9</v>
      </c>
    </row>
    <row r="115" spans="1:19" x14ac:dyDescent="0.25">
      <c r="A115" s="403">
        <v>114</v>
      </c>
      <c r="B115" s="413" t="s">
        <v>3068</v>
      </c>
      <c r="D115" s="404">
        <v>3</v>
      </c>
      <c r="E115" s="404">
        <v>2</v>
      </c>
      <c r="F115" s="404" t="str">
        <f t="shared" si="32"/>
        <v>IM5</v>
      </c>
      <c r="H115" s="404">
        <f t="shared" ref="H115:H121" si="35">H114</f>
        <v>214</v>
      </c>
      <c r="I115" s="404">
        <v>1</v>
      </c>
      <c r="K115" s="404" t="str">
        <f t="shared" si="24"/>
        <v>I_Z1_9_OF</v>
      </c>
      <c r="L115" s="404" t="str">
        <f t="shared" si="25"/>
        <v>I 214.1</v>
      </c>
      <c r="N115" s="404" t="str">
        <f>M114&amp;"_OF"</f>
        <v>Z1_9_OF</v>
      </c>
      <c r="O115" s="404" t="s">
        <v>821</v>
      </c>
      <c r="P115" s="404" t="s">
        <v>822</v>
      </c>
      <c r="Q115" s="404" t="s">
        <v>823</v>
      </c>
      <c r="R115" s="404" t="str">
        <f t="shared" si="34"/>
        <v>Закрыта ЗЭ1-9</v>
      </c>
      <c r="S115" s="404" t="str">
        <f t="shared" si="20"/>
        <v>DGI.Z1_9_OF := I_Z1_9_OF;//    Закрыта ЗЭ1-9</v>
      </c>
    </row>
    <row r="116" spans="1:19" x14ac:dyDescent="0.25">
      <c r="A116" s="403">
        <v>115</v>
      </c>
      <c r="B116" s="413" t="s">
        <v>3069</v>
      </c>
      <c r="D116" s="404">
        <v>3</v>
      </c>
      <c r="E116" s="404">
        <v>3</v>
      </c>
      <c r="F116" s="404" t="str">
        <f t="shared" si="32"/>
        <v>IM5</v>
      </c>
      <c r="H116" s="404">
        <f t="shared" si="35"/>
        <v>214</v>
      </c>
      <c r="I116" s="404">
        <v>2</v>
      </c>
      <c r="K116" s="404" t="str">
        <f t="shared" si="24"/>
        <v>I_Z1_10_ON</v>
      </c>
      <c r="L116" s="404" t="str">
        <f t="shared" si="25"/>
        <v>I 214.2</v>
      </c>
      <c r="M116" s="404" t="s">
        <v>470</v>
      </c>
      <c r="N116" s="404" t="str">
        <f>M116&amp;"_ON"</f>
        <v>Z1_10_ON</v>
      </c>
      <c r="O116" s="404" t="s">
        <v>821</v>
      </c>
      <c r="P116" s="404" t="s">
        <v>822</v>
      </c>
      <c r="Q116" s="404" t="s">
        <v>823</v>
      </c>
      <c r="R116" s="404" t="str">
        <f t="shared" si="34"/>
        <v>Открыта ЗЭ1-10</v>
      </c>
      <c r="S116" s="404" t="str">
        <f t="shared" si="20"/>
        <v>DGI.Z1_10_ON := I_Z1_10_ON;//    Открыта ЗЭ1-10</v>
      </c>
    </row>
    <row r="117" spans="1:19" x14ac:dyDescent="0.25">
      <c r="A117" s="403">
        <v>116</v>
      </c>
      <c r="B117" s="413" t="s">
        <v>3070</v>
      </c>
      <c r="D117" s="404">
        <v>3</v>
      </c>
      <c r="E117" s="404">
        <v>4</v>
      </c>
      <c r="F117" s="404" t="str">
        <f t="shared" si="32"/>
        <v>IM5</v>
      </c>
      <c r="H117" s="404">
        <f t="shared" si="35"/>
        <v>214</v>
      </c>
      <c r="I117" s="404">
        <v>3</v>
      </c>
      <c r="K117" s="404" t="str">
        <f t="shared" si="24"/>
        <v>I_Z1_10_OF</v>
      </c>
      <c r="L117" s="404" t="str">
        <f t="shared" si="25"/>
        <v>I 214.3</v>
      </c>
      <c r="N117" s="404" t="str">
        <f>M116&amp;"_OF"</f>
        <v>Z1_10_OF</v>
      </c>
      <c r="O117" s="404" t="s">
        <v>821</v>
      </c>
      <c r="P117" s="404" t="s">
        <v>822</v>
      </c>
      <c r="Q117" s="404" t="s">
        <v>823</v>
      </c>
      <c r="R117" s="404" t="str">
        <f t="shared" si="34"/>
        <v>Закрыта ЗЭ1-10</v>
      </c>
      <c r="S117" s="404" t="str">
        <f t="shared" si="20"/>
        <v>DGI.Z1_10_OF := I_Z1_10_OF;//    Закрыта ЗЭ1-10</v>
      </c>
    </row>
    <row r="118" spans="1:19" x14ac:dyDescent="0.25">
      <c r="A118" s="403">
        <v>117</v>
      </c>
      <c r="B118" s="413" t="s">
        <v>3071</v>
      </c>
      <c r="D118" s="404">
        <v>3</v>
      </c>
      <c r="E118" s="404">
        <v>5</v>
      </c>
      <c r="F118" s="404" t="str">
        <f t="shared" si="32"/>
        <v>IM5</v>
      </c>
      <c r="H118" s="404">
        <f t="shared" si="35"/>
        <v>214</v>
      </c>
      <c r="I118" s="404">
        <v>4</v>
      </c>
      <c r="K118" s="404" t="str">
        <f t="shared" si="24"/>
        <v>I_Z1_11_ON</v>
      </c>
      <c r="L118" s="404" t="str">
        <f t="shared" si="25"/>
        <v>I 214.4</v>
      </c>
      <c r="M118" s="404" t="s">
        <v>471</v>
      </c>
      <c r="N118" s="404" t="str">
        <f>M118&amp;"_ON"</f>
        <v>Z1_11_ON</v>
      </c>
      <c r="O118" s="404" t="s">
        <v>821</v>
      </c>
      <c r="P118" s="404" t="s">
        <v>822</v>
      </c>
      <c r="Q118" s="404" t="s">
        <v>823</v>
      </c>
      <c r="R118" s="404" t="str">
        <f t="shared" si="34"/>
        <v>Открыта ЗЭ1-11</v>
      </c>
      <c r="S118" s="404" t="str">
        <f t="shared" si="20"/>
        <v>DGI.Z1_11_ON := I_Z1_11_ON;//    Открыта ЗЭ1-11</v>
      </c>
    </row>
    <row r="119" spans="1:19" x14ac:dyDescent="0.25">
      <c r="A119" s="403">
        <v>118</v>
      </c>
      <c r="B119" s="413" t="s">
        <v>3072</v>
      </c>
      <c r="D119" s="404">
        <v>3</v>
      </c>
      <c r="E119" s="404">
        <v>6</v>
      </c>
      <c r="F119" s="404" t="str">
        <f t="shared" si="32"/>
        <v>IM5</v>
      </c>
      <c r="H119" s="404">
        <f t="shared" si="35"/>
        <v>214</v>
      </c>
      <c r="I119" s="404">
        <v>5</v>
      </c>
      <c r="K119" s="404" t="str">
        <f t="shared" si="24"/>
        <v>I_Z1_11_OF</v>
      </c>
      <c r="L119" s="404" t="str">
        <f t="shared" si="25"/>
        <v>I 214.5</v>
      </c>
      <c r="N119" s="404" t="str">
        <f>M118&amp;"_OF"</f>
        <v>Z1_11_OF</v>
      </c>
      <c r="O119" s="404" t="s">
        <v>821</v>
      </c>
      <c r="P119" s="404" t="s">
        <v>822</v>
      </c>
      <c r="Q119" s="404" t="s">
        <v>823</v>
      </c>
      <c r="R119" s="404" t="str">
        <f t="shared" si="34"/>
        <v>Закрыта ЗЭ1-11</v>
      </c>
      <c r="S119" s="404" t="str">
        <f t="shared" si="20"/>
        <v>DGI.Z1_11_OF := I_Z1_11_OF;//    Закрыта ЗЭ1-11</v>
      </c>
    </row>
    <row r="120" spans="1:19" x14ac:dyDescent="0.25">
      <c r="A120" s="403">
        <v>119</v>
      </c>
      <c r="B120" s="413" t="s">
        <v>3073</v>
      </c>
      <c r="D120" s="404">
        <v>3</v>
      </c>
      <c r="E120" s="404">
        <v>7</v>
      </c>
      <c r="F120" s="404" t="str">
        <f t="shared" si="32"/>
        <v>IM5</v>
      </c>
      <c r="H120" s="404">
        <f t="shared" si="35"/>
        <v>214</v>
      </c>
      <c r="I120" s="404">
        <v>6</v>
      </c>
      <c r="K120" s="404" t="str">
        <f t="shared" si="24"/>
        <v>I_Z1_12_ON</v>
      </c>
      <c r="L120" s="404" t="str">
        <f t="shared" si="25"/>
        <v>I 214.6</v>
      </c>
      <c r="M120" s="404" t="s">
        <v>472</v>
      </c>
      <c r="N120" s="404" t="str">
        <f>M120&amp;"_ON"</f>
        <v>Z1_12_ON</v>
      </c>
      <c r="O120" s="404" t="s">
        <v>821</v>
      </c>
      <c r="P120" s="404" t="s">
        <v>822</v>
      </c>
      <c r="Q120" s="404" t="s">
        <v>823</v>
      </c>
      <c r="R120" s="404" t="str">
        <f t="shared" si="34"/>
        <v>Открыта ЗЭ1-12</v>
      </c>
      <c r="S120" s="404" t="str">
        <f t="shared" si="20"/>
        <v>DGI.Z1_12_ON := I_Z1_12_ON;//    Открыта ЗЭ1-12</v>
      </c>
    </row>
    <row r="121" spans="1:19" x14ac:dyDescent="0.25">
      <c r="A121" s="403">
        <v>120</v>
      </c>
      <c r="B121" s="413" t="s">
        <v>3074</v>
      </c>
      <c r="D121" s="404">
        <v>3</v>
      </c>
      <c r="E121" s="404">
        <v>8</v>
      </c>
      <c r="F121" s="404" t="str">
        <f t="shared" si="32"/>
        <v>IM5</v>
      </c>
      <c r="H121" s="404">
        <f t="shared" si="35"/>
        <v>214</v>
      </c>
      <c r="I121" s="404">
        <v>7</v>
      </c>
      <c r="K121" s="404" t="str">
        <f t="shared" si="24"/>
        <v>I_Z1_12_OF</v>
      </c>
      <c r="L121" s="404" t="str">
        <f t="shared" si="25"/>
        <v>I 214.7</v>
      </c>
      <c r="N121" s="404" t="str">
        <f>M120&amp;"_OF"</f>
        <v>Z1_12_OF</v>
      </c>
      <c r="O121" s="404" t="s">
        <v>821</v>
      </c>
      <c r="P121" s="404" t="s">
        <v>822</v>
      </c>
      <c r="Q121" s="404" t="s">
        <v>823</v>
      </c>
      <c r="R121" s="404" t="str">
        <f t="shared" si="34"/>
        <v>Закрыта ЗЭ1-12</v>
      </c>
      <c r="S121" s="404" t="str">
        <f t="shared" si="20"/>
        <v>DGI.Z1_12_OF := I_Z1_12_OF;//    Закрыта ЗЭ1-12</v>
      </c>
    </row>
    <row r="122" spans="1:19" x14ac:dyDescent="0.25">
      <c r="A122" s="403">
        <v>121</v>
      </c>
      <c r="B122" s="413" t="s">
        <v>341</v>
      </c>
      <c r="D122" s="404">
        <v>4</v>
      </c>
      <c r="E122" s="404">
        <v>1</v>
      </c>
      <c r="F122" s="404" t="str">
        <f t="shared" si="32"/>
        <v>IM5</v>
      </c>
      <c r="H122" s="404">
        <f>H121+1</f>
        <v>215</v>
      </c>
      <c r="I122" s="404">
        <v>0</v>
      </c>
      <c r="K122" s="404" t="str">
        <f t="shared" si="24"/>
        <v>I_F1_4_ON</v>
      </c>
      <c r="L122" s="404" t="str">
        <f t="shared" si="25"/>
        <v>I 215.0</v>
      </c>
      <c r="N122" s="404" t="s">
        <v>3323</v>
      </c>
      <c r="O122" s="404" t="s">
        <v>821</v>
      </c>
      <c r="P122" s="404" t="s">
        <v>822</v>
      </c>
      <c r="Q122" s="404" t="s">
        <v>823</v>
      </c>
      <c r="R122" s="404" t="str">
        <f t="shared" si="34"/>
        <v>Работа Ф1-4</v>
      </c>
      <c r="S122" s="404" t="str">
        <f t="shared" si="20"/>
        <v>DGI.F1_4_ON := I_F1_4_ON;//    Работа Ф1-4</v>
      </c>
    </row>
    <row r="123" spans="1:19" x14ac:dyDescent="0.25">
      <c r="A123" s="403">
        <v>122</v>
      </c>
      <c r="B123" s="413" t="s">
        <v>3</v>
      </c>
      <c r="D123" s="404">
        <v>4</v>
      </c>
      <c r="E123" s="404">
        <v>2</v>
      </c>
      <c r="F123" s="404" t="str">
        <f t="shared" si="32"/>
        <v>IM5</v>
      </c>
      <c r="H123" s="404">
        <f t="shared" ref="H123:H129" si="36">H122</f>
        <v>215</v>
      </c>
      <c r="I123" s="404">
        <v>1</v>
      </c>
      <c r="K123" s="404" t="str">
        <f t="shared" si="24"/>
        <v>I_F1_4_CRS</v>
      </c>
      <c r="L123" s="404" t="str">
        <f t="shared" si="25"/>
        <v>I 215.1</v>
      </c>
      <c r="N123" s="404" t="s">
        <v>3324</v>
      </c>
      <c r="O123" s="404" t="s">
        <v>821</v>
      </c>
      <c r="P123" s="404" t="s">
        <v>822</v>
      </c>
      <c r="Q123" s="404" t="s">
        <v>823</v>
      </c>
      <c r="R123" s="404" t="str">
        <f t="shared" si="34"/>
        <v>Авария Ф1-4</v>
      </c>
      <c r="S123" s="404" t="str">
        <f t="shared" si="20"/>
        <v>DGI.F1_4_CRS := I_F1_4_CRS;//    Авария Ф1-4</v>
      </c>
    </row>
    <row r="124" spans="1:19" ht="18.75" customHeight="1" x14ac:dyDescent="0.25">
      <c r="A124" s="403">
        <v>123</v>
      </c>
      <c r="B124" s="413" t="s">
        <v>342</v>
      </c>
      <c r="D124" s="404">
        <v>4</v>
      </c>
      <c r="E124" s="404">
        <v>3</v>
      </c>
      <c r="F124" s="404" t="str">
        <f t="shared" si="32"/>
        <v>IM5</v>
      </c>
      <c r="H124" s="404">
        <f t="shared" si="36"/>
        <v>215</v>
      </c>
      <c r="I124" s="404">
        <v>2</v>
      </c>
      <c r="K124" s="404" t="str">
        <f t="shared" si="24"/>
        <v>I_F1_5_ON</v>
      </c>
      <c r="L124" s="404" t="str">
        <f t="shared" si="25"/>
        <v>I 215.2</v>
      </c>
      <c r="N124" s="404" t="s">
        <v>3325</v>
      </c>
      <c r="O124" s="404" t="s">
        <v>821</v>
      </c>
      <c r="P124" s="404" t="s">
        <v>822</v>
      </c>
      <c r="Q124" s="404" t="s">
        <v>823</v>
      </c>
      <c r="R124" s="404" t="str">
        <f t="shared" si="34"/>
        <v>Работа Ф1-5</v>
      </c>
      <c r="S124" s="404" t="str">
        <f t="shared" si="20"/>
        <v>DGI.F1_5_ON := I_F1_5_ON;//    Работа Ф1-5</v>
      </c>
    </row>
    <row r="125" spans="1:19" x14ac:dyDescent="0.25">
      <c r="A125" s="403">
        <v>124</v>
      </c>
      <c r="B125" s="413" t="s">
        <v>4</v>
      </c>
      <c r="D125" s="404">
        <v>4</v>
      </c>
      <c r="E125" s="404">
        <v>4</v>
      </c>
      <c r="F125" s="404" t="str">
        <f t="shared" si="32"/>
        <v>IM5</v>
      </c>
      <c r="H125" s="404">
        <f t="shared" si="36"/>
        <v>215</v>
      </c>
      <c r="I125" s="404">
        <v>3</v>
      </c>
      <c r="K125" s="404" t="str">
        <f t="shared" si="24"/>
        <v>I_F1_5_CRS</v>
      </c>
      <c r="L125" s="404" t="str">
        <f t="shared" si="25"/>
        <v>I 215.3</v>
      </c>
      <c r="N125" s="404" t="s">
        <v>3326</v>
      </c>
      <c r="O125" s="404" t="s">
        <v>821</v>
      </c>
      <c r="P125" s="404" t="s">
        <v>822</v>
      </c>
      <c r="Q125" s="404" t="s">
        <v>823</v>
      </c>
      <c r="R125" s="404" t="str">
        <f t="shared" si="34"/>
        <v>Авария Ф1-5</v>
      </c>
      <c r="S125" s="404" t="str">
        <f t="shared" si="20"/>
        <v>DGI.F1_5_CRS := I_F1_5_CRS;//    Авария Ф1-5</v>
      </c>
    </row>
    <row r="126" spans="1:19" x14ac:dyDescent="0.25">
      <c r="A126" s="403">
        <v>125</v>
      </c>
      <c r="B126" s="413" t="s">
        <v>343</v>
      </c>
      <c r="D126" s="404">
        <v>4</v>
      </c>
      <c r="E126" s="404">
        <v>5</v>
      </c>
      <c r="F126" s="404" t="str">
        <f t="shared" si="32"/>
        <v>IM5</v>
      </c>
      <c r="H126" s="404">
        <f t="shared" si="36"/>
        <v>215</v>
      </c>
      <c r="I126" s="404">
        <v>4</v>
      </c>
      <c r="K126" s="404" t="str">
        <f t="shared" si="24"/>
        <v>I_F1_6_ON</v>
      </c>
      <c r="L126" s="404" t="str">
        <f t="shared" si="25"/>
        <v>I 215.4</v>
      </c>
      <c r="N126" s="404" t="s">
        <v>3327</v>
      </c>
      <c r="O126" s="404" t="s">
        <v>821</v>
      </c>
      <c r="P126" s="404" t="s">
        <v>822</v>
      </c>
      <c r="Q126" s="404" t="s">
        <v>823</v>
      </c>
      <c r="R126" s="404" t="str">
        <f t="shared" si="34"/>
        <v>Работа Ф1-6</v>
      </c>
      <c r="S126" s="404" t="str">
        <f t="shared" si="20"/>
        <v>DGI.F1_6_ON := I_F1_6_ON;//    Работа Ф1-6</v>
      </c>
    </row>
    <row r="127" spans="1:19" x14ac:dyDescent="0.25">
      <c r="A127" s="403">
        <v>126</v>
      </c>
      <c r="B127" s="413" t="s">
        <v>5</v>
      </c>
      <c r="D127" s="404">
        <v>4</v>
      </c>
      <c r="E127" s="404">
        <v>6</v>
      </c>
      <c r="F127" s="404" t="str">
        <f t="shared" si="32"/>
        <v>IM5</v>
      </c>
      <c r="H127" s="404">
        <f t="shared" si="36"/>
        <v>215</v>
      </c>
      <c r="I127" s="404">
        <v>5</v>
      </c>
      <c r="K127" s="404" t="str">
        <f t="shared" si="24"/>
        <v>I_F1_6_CRS</v>
      </c>
      <c r="L127" s="404" t="str">
        <f t="shared" si="25"/>
        <v>I 215.5</v>
      </c>
      <c r="N127" s="404" t="s">
        <v>3328</v>
      </c>
      <c r="O127" s="404" t="s">
        <v>821</v>
      </c>
      <c r="P127" s="404" t="s">
        <v>822</v>
      </c>
      <c r="Q127" s="404" t="s">
        <v>823</v>
      </c>
      <c r="R127" s="404" t="str">
        <f>B127</f>
        <v>Авария Ф1-6</v>
      </c>
      <c r="S127" s="404" t="str">
        <f t="shared" si="20"/>
        <v>DGI.F1_6_CRS := I_F1_6_CRS;//    Авария Ф1-6</v>
      </c>
    </row>
    <row r="128" spans="1:19" x14ac:dyDescent="0.25">
      <c r="A128" s="403">
        <v>127</v>
      </c>
      <c r="B128" s="413" t="s">
        <v>2687</v>
      </c>
      <c r="D128" s="404">
        <v>4</v>
      </c>
      <c r="E128" s="404">
        <v>7</v>
      </c>
      <c r="F128" s="404" t="str">
        <f t="shared" si="32"/>
        <v>IM5</v>
      </c>
      <c r="H128" s="404">
        <f t="shared" si="36"/>
        <v>215</v>
      </c>
      <c r="I128" s="404">
        <v>6</v>
      </c>
      <c r="K128" s="404" t="str">
        <f t="shared" si="24"/>
        <v>I_AO_IM5</v>
      </c>
      <c r="L128" s="404" t="str">
        <f t="shared" si="25"/>
        <v>I 215.6</v>
      </c>
      <c r="N128" s="404" t="s">
        <v>2775</v>
      </c>
      <c r="O128" s="404" t="s">
        <v>821</v>
      </c>
      <c r="P128" s="404" t="s">
        <v>822</v>
      </c>
      <c r="Q128" s="404" t="s">
        <v>823</v>
      </c>
      <c r="R128" s="404" t="str">
        <f t="shared" ref="R128:R164" si="37">B128</f>
        <v>Аварийный стоп</v>
      </c>
      <c r="S128" s="404" t="str">
        <f t="shared" si="20"/>
        <v>DGI.AO_IM5 := I_AO_IM5;//    Аварийный стоп</v>
      </c>
    </row>
    <row r="129" spans="1:19" x14ac:dyDescent="0.25">
      <c r="A129" s="403">
        <v>128</v>
      </c>
      <c r="B129" s="421" t="s">
        <v>4712</v>
      </c>
      <c r="D129" s="404">
        <v>4</v>
      </c>
      <c r="E129" s="404">
        <v>8</v>
      </c>
      <c r="F129" s="404" t="str">
        <f t="shared" si="32"/>
        <v>IM5</v>
      </c>
      <c r="H129" s="404">
        <f t="shared" si="36"/>
        <v>215</v>
      </c>
      <c r="I129" s="404">
        <v>7</v>
      </c>
      <c r="K129" s="404" t="str">
        <f t="shared" si="24"/>
        <v>I_MU_IM5</v>
      </c>
      <c r="L129" s="404" t="str">
        <f t="shared" si="25"/>
        <v>I 215.7</v>
      </c>
      <c r="N129" s="404" t="s">
        <v>4724</v>
      </c>
      <c r="O129" s="404" t="s">
        <v>821</v>
      </c>
      <c r="P129" s="404" t="s">
        <v>822</v>
      </c>
      <c r="Q129" s="404" t="s">
        <v>823</v>
      </c>
      <c r="R129" s="404" t="str">
        <f t="shared" si="37"/>
        <v>Ручной режим</v>
      </c>
      <c r="S129" s="404" t="str">
        <f t="shared" si="20"/>
        <v>DGI.MU_IM5 := I_MU_IM5;//    Ручной режим</v>
      </c>
    </row>
    <row r="130" spans="1:19" x14ac:dyDescent="0.25">
      <c r="A130" s="403">
        <v>129</v>
      </c>
      <c r="B130" s="412" t="s">
        <v>3039</v>
      </c>
      <c r="D130" s="404">
        <v>4</v>
      </c>
      <c r="E130" s="404">
        <v>1</v>
      </c>
      <c r="F130" s="404" t="str">
        <f t="shared" si="32"/>
        <v>IM5</v>
      </c>
      <c r="H130" s="404">
        <f>H129+1</f>
        <v>216</v>
      </c>
      <c r="I130" s="404">
        <v>0</v>
      </c>
      <c r="K130" s="404" t="str">
        <f t="shared" si="24"/>
        <v>I_AU_IM5</v>
      </c>
      <c r="L130" s="404" t="str">
        <f t="shared" si="25"/>
        <v>I 216.0</v>
      </c>
      <c r="N130" s="404" t="s">
        <v>3404</v>
      </c>
      <c r="O130" s="404" t="s">
        <v>821</v>
      </c>
      <c r="P130" s="404" t="s">
        <v>822</v>
      </c>
      <c r="Q130" s="404" t="s">
        <v>823</v>
      </c>
      <c r="R130" s="404" t="str">
        <f t="shared" si="37"/>
        <v>Автоматический режим</v>
      </c>
      <c r="S130" s="404" t="str">
        <f t="shared" ref="S130:S201" si="38">"DGI."&amp;N130&amp;" := "&amp;K130&amp;";//    "&amp;B130</f>
        <v>DGI.AU_IM5 := I_AU_IM5;//    Автоматический режим</v>
      </c>
    </row>
    <row r="131" spans="1:19" s="411" customFormat="1" hidden="1" x14ac:dyDescent="0.25">
      <c r="A131" s="403">
        <v>130</v>
      </c>
      <c r="B131" s="408" t="s">
        <v>2688</v>
      </c>
      <c r="C131" s="409"/>
      <c r="D131" s="408">
        <v>4</v>
      </c>
      <c r="E131" s="408">
        <v>2</v>
      </c>
      <c r="F131" s="408" t="str">
        <f t="shared" si="32"/>
        <v>IM5</v>
      </c>
      <c r="G131" s="408"/>
      <c r="H131" s="408">
        <f t="shared" ref="H131:H137" si="39">H130</f>
        <v>216</v>
      </c>
      <c r="I131" s="408">
        <v>1</v>
      </c>
      <c r="J131" s="410"/>
      <c r="K131" s="408" t="str">
        <f t="shared" si="24"/>
        <v>I_216_1</v>
      </c>
      <c r="L131" s="408" t="str">
        <f t="shared" si="25"/>
        <v>I 216.1</v>
      </c>
      <c r="M131" s="408"/>
      <c r="N131" s="408" t="str">
        <f t="shared" ref="N131:N137" si="40">H131&amp;"_"&amp;I131</f>
        <v>216_1</v>
      </c>
      <c r="O131" s="408" t="s">
        <v>821</v>
      </c>
      <c r="P131" s="408" t="s">
        <v>822</v>
      </c>
      <c r="Q131" s="408" t="s">
        <v>823</v>
      </c>
      <c r="R131" s="408" t="str">
        <f t="shared" si="37"/>
        <v>Р</v>
      </c>
      <c r="S131" s="408" t="str">
        <f t="shared" si="38"/>
        <v>DGI.216_1 := I_216_1;//    Р</v>
      </c>
    </row>
    <row r="132" spans="1:19" s="411" customFormat="1" hidden="1" x14ac:dyDescent="0.25">
      <c r="A132" s="403">
        <v>131</v>
      </c>
      <c r="B132" s="408" t="s">
        <v>2688</v>
      </c>
      <c r="C132" s="409"/>
      <c r="D132" s="408">
        <v>4</v>
      </c>
      <c r="E132" s="408">
        <v>3</v>
      </c>
      <c r="F132" s="408" t="str">
        <f t="shared" si="32"/>
        <v>IM5</v>
      </c>
      <c r="G132" s="408"/>
      <c r="H132" s="408">
        <f t="shared" si="39"/>
        <v>216</v>
      </c>
      <c r="I132" s="408">
        <v>2</v>
      </c>
      <c r="J132" s="410"/>
      <c r="K132" s="408" t="str">
        <f t="shared" si="24"/>
        <v>I_216_2</v>
      </c>
      <c r="L132" s="408" t="str">
        <f t="shared" si="25"/>
        <v>I 216.2</v>
      </c>
      <c r="M132" s="408"/>
      <c r="N132" s="408" t="str">
        <f t="shared" si="40"/>
        <v>216_2</v>
      </c>
      <c r="O132" s="408" t="s">
        <v>821</v>
      </c>
      <c r="P132" s="408" t="s">
        <v>822</v>
      </c>
      <c r="Q132" s="408" t="s">
        <v>823</v>
      </c>
      <c r="R132" s="408" t="str">
        <f t="shared" si="37"/>
        <v>Р</v>
      </c>
      <c r="S132" s="408" t="str">
        <f t="shared" si="38"/>
        <v>DGI.216_2 := I_216_2;//    Р</v>
      </c>
    </row>
    <row r="133" spans="1:19" s="411" customFormat="1" hidden="1" x14ac:dyDescent="0.25">
      <c r="A133" s="403">
        <v>132</v>
      </c>
      <c r="B133" s="408" t="s">
        <v>2688</v>
      </c>
      <c r="C133" s="409"/>
      <c r="D133" s="408">
        <v>4</v>
      </c>
      <c r="E133" s="408">
        <v>4</v>
      </c>
      <c r="F133" s="408" t="str">
        <f t="shared" si="32"/>
        <v>IM5</v>
      </c>
      <c r="G133" s="408"/>
      <c r="H133" s="408">
        <f t="shared" si="39"/>
        <v>216</v>
      </c>
      <c r="I133" s="408">
        <v>3</v>
      </c>
      <c r="J133" s="410"/>
      <c r="K133" s="408" t="str">
        <f t="shared" si="24"/>
        <v>I_216_3</v>
      </c>
      <c r="L133" s="408" t="str">
        <f t="shared" si="25"/>
        <v>I 216.3</v>
      </c>
      <c r="M133" s="408"/>
      <c r="N133" s="408" t="str">
        <f t="shared" si="40"/>
        <v>216_3</v>
      </c>
      <c r="O133" s="408" t="s">
        <v>821</v>
      </c>
      <c r="P133" s="408" t="s">
        <v>822</v>
      </c>
      <c r="Q133" s="408" t="s">
        <v>823</v>
      </c>
      <c r="R133" s="408" t="str">
        <f t="shared" si="37"/>
        <v>Р</v>
      </c>
      <c r="S133" s="408" t="str">
        <f t="shared" si="38"/>
        <v>DGI.216_3 := I_216_3;//    Р</v>
      </c>
    </row>
    <row r="134" spans="1:19" s="411" customFormat="1" hidden="1" x14ac:dyDescent="0.25">
      <c r="A134" s="403">
        <v>133</v>
      </c>
      <c r="B134" s="408" t="s">
        <v>2688</v>
      </c>
      <c r="C134" s="409"/>
      <c r="D134" s="408">
        <v>4</v>
      </c>
      <c r="E134" s="408">
        <v>5</v>
      </c>
      <c r="F134" s="408" t="str">
        <f t="shared" si="32"/>
        <v>IM5</v>
      </c>
      <c r="G134" s="408"/>
      <c r="H134" s="408">
        <f t="shared" si="39"/>
        <v>216</v>
      </c>
      <c r="I134" s="408">
        <v>4</v>
      </c>
      <c r="J134" s="410"/>
      <c r="K134" s="408" t="str">
        <f t="shared" si="24"/>
        <v>I_216_4</v>
      </c>
      <c r="L134" s="408" t="str">
        <f t="shared" si="25"/>
        <v>I 216.4</v>
      </c>
      <c r="M134" s="408"/>
      <c r="N134" s="408" t="str">
        <f t="shared" si="40"/>
        <v>216_4</v>
      </c>
      <c r="O134" s="408" t="s">
        <v>821</v>
      </c>
      <c r="P134" s="408" t="s">
        <v>822</v>
      </c>
      <c r="Q134" s="408" t="s">
        <v>823</v>
      </c>
      <c r="R134" s="408" t="str">
        <f t="shared" si="37"/>
        <v>Р</v>
      </c>
      <c r="S134" s="408" t="str">
        <f t="shared" si="38"/>
        <v>DGI.216_4 := I_216_4;//    Р</v>
      </c>
    </row>
    <row r="135" spans="1:19" s="411" customFormat="1" hidden="1" x14ac:dyDescent="0.25">
      <c r="A135" s="403">
        <v>134</v>
      </c>
      <c r="B135" s="408" t="s">
        <v>2688</v>
      </c>
      <c r="C135" s="409"/>
      <c r="D135" s="408">
        <v>4</v>
      </c>
      <c r="E135" s="408">
        <v>6</v>
      </c>
      <c r="F135" s="408" t="str">
        <f t="shared" si="32"/>
        <v>IM5</v>
      </c>
      <c r="G135" s="408"/>
      <c r="H135" s="408">
        <f t="shared" si="39"/>
        <v>216</v>
      </c>
      <c r="I135" s="408">
        <v>5</v>
      </c>
      <c r="J135" s="410"/>
      <c r="K135" s="408" t="str">
        <f t="shared" si="24"/>
        <v>I_216_5</v>
      </c>
      <c r="L135" s="408" t="str">
        <f t="shared" si="25"/>
        <v>I 216.5</v>
      </c>
      <c r="M135" s="408"/>
      <c r="N135" s="408" t="str">
        <f t="shared" si="40"/>
        <v>216_5</v>
      </c>
      <c r="O135" s="408" t="s">
        <v>821</v>
      </c>
      <c r="P135" s="408" t="s">
        <v>822</v>
      </c>
      <c r="Q135" s="408" t="s">
        <v>823</v>
      </c>
      <c r="R135" s="408" t="str">
        <f t="shared" si="37"/>
        <v>Р</v>
      </c>
      <c r="S135" s="408" t="str">
        <f t="shared" si="38"/>
        <v>DGI.216_5 := I_216_5;//    Р</v>
      </c>
    </row>
    <row r="136" spans="1:19" s="411" customFormat="1" hidden="1" x14ac:dyDescent="0.25">
      <c r="A136" s="403">
        <v>135</v>
      </c>
      <c r="B136" s="408" t="s">
        <v>2688</v>
      </c>
      <c r="C136" s="409"/>
      <c r="D136" s="408">
        <v>4</v>
      </c>
      <c r="E136" s="408">
        <v>7</v>
      </c>
      <c r="F136" s="408" t="str">
        <f t="shared" si="32"/>
        <v>IM5</v>
      </c>
      <c r="G136" s="408"/>
      <c r="H136" s="408">
        <f t="shared" si="39"/>
        <v>216</v>
      </c>
      <c r="I136" s="408">
        <v>6</v>
      </c>
      <c r="J136" s="410"/>
      <c r="K136" s="408" t="str">
        <f t="shared" si="24"/>
        <v>I_216_6</v>
      </c>
      <c r="L136" s="408" t="str">
        <f t="shared" si="25"/>
        <v>I 216.6</v>
      </c>
      <c r="M136" s="408"/>
      <c r="N136" s="408" t="str">
        <f t="shared" si="40"/>
        <v>216_6</v>
      </c>
      <c r="O136" s="408" t="s">
        <v>821</v>
      </c>
      <c r="P136" s="408" t="s">
        <v>822</v>
      </c>
      <c r="Q136" s="408" t="s">
        <v>823</v>
      </c>
      <c r="R136" s="408" t="str">
        <f t="shared" si="37"/>
        <v>Р</v>
      </c>
      <c r="S136" s="408" t="str">
        <f t="shared" si="38"/>
        <v>DGI.216_6 := I_216_6;//    Р</v>
      </c>
    </row>
    <row r="137" spans="1:19" s="411" customFormat="1" hidden="1" x14ac:dyDescent="0.25">
      <c r="A137" s="403">
        <v>136</v>
      </c>
      <c r="B137" s="408" t="s">
        <v>2688</v>
      </c>
      <c r="C137" s="409"/>
      <c r="D137" s="408">
        <v>4</v>
      </c>
      <c r="E137" s="408">
        <v>8</v>
      </c>
      <c r="F137" s="408" t="str">
        <f t="shared" si="32"/>
        <v>IM5</v>
      </c>
      <c r="G137" s="408"/>
      <c r="H137" s="408">
        <f t="shared" si="39"/>
        <v>216</v>
      </c>
      <c r="I137" s="408">
        <v>7</v>
      </c>
      <c r="J137" s="410"/>
      <c r="K137" s="408" t="str">
        <f t="shared" si="24"/>
        <v>I_216_7</v>
      </c>
      <c r="L137" s="408" t="str">
        <f t="shared" si="25"/>
        <v>I 216.7</v>
      </c>
      <c r="M137" s="408"/>
      <c r="N137" s="408" t="str">
        <f t="shared" si="40"/>
        <v>216_7</v>
      </c>
      <c r="O137" s="408" t="s">
        <v>821</v>
      </c>
      <c r="P137" s="408" t="s">
        <v>822</v>
      </c>
      <c r="Q137" s="408" t="s">
        <v>823</v>
      </c>
      <c r="R137" s="408" t="str">
        <f t="shared" si="37"/>
        <v>Р</v>
      </c>
      <c r="S137" s="408" t="str">
        <f t="shared" si="38"/>
        <v>DGI.216_7 := I_216_7;//    Р</v>
      </c>
    </row>
    <row r="138" spans="1:19" x14ac:dyDescent="0.25">
      <c r="A138" s="403">
        <v>137</v>
      </c>
      <c r="B138" s="413" t="s">
        <v>3075</v>
      </c>
      <c r="D138" s="404">
        <v>1</v>
      </c>
      <c r="E138" s="404">
        <v>1</v>
      </c>
      <c r="F138" s="404" t="s">
        <v>2703</v>
      </c>
      <c r="H138" s="404">
        <f>H137+1</f>
        <v>217</v>
      </c>
      <c r="I138" s="404">
        <v>0</v>
      </c>
      <c r="K138" s="404" t="str">
        <f t="shared" si="24"/>
        <v>I_MV1_2_ON</v>
      </c>
      <c r="L138" s="404" t="str">
        <f t="shared" si="25"/>
        <v>I 217.0</v>
      </c>
      <c r="M138" s="404" t="s">
        <v>2858</v>
      </c>
      <c r="N138" s="404" t="str">
        <f>M138&amp;"_ON"</f>
        <v>MV1_2_ON</v>
      </c>
      <c r="O138" s="404" t="s">
        <v>821</v>
      </c>
      <c r="P138" s="404" t="s">
        <v>822</v>
      </c>
      <c r="Q138" s="404" t="s">
        <v>823</v>
      </c>
      <c r="R138" s="404" t="str">
        <f t="shared" si="37"/>
        <v>Работа Мв1-2</v>
      </c>
      <c r="S138" s="404" t="str">
        <f t="shared" si="38"/>
        <v>DGI.MV1_2_ON := I_MV1_2_ON;//    Работа Мв1-2</v>
      </c>
    </row>
    <row r="139" spans="1:19" x14ac:dyDescent="0.25">
      <c r="A139" s="403">
        <v>138</v>
      </c>
      <c r="B139" s="413" t="s">
        <v>3076</v>
      </c>
      <c r="D139" s="404">
        <v>1</v>
      </c>
      <c r="E139" s="404">
        <v>2</v>
      </c>
      <c r="F139" s="404" t="s">
        <v>2703</v>
      </c>
      <c r="H139" s="404">
        <f t="shared" ref="H139:H145" si="41">H138</f>
        <v>217</v>
      </c>
      <c r="I139" s="404">
        <v>1</v>
      </c>
      <c r="K139" s="404" t="str">
        <f t="shared" si="24"/>
        <v>I_MV1_2_CRS</v>
      </c>
      <c r="L139" s="404" t="str">
        <f t="shared" si="25"/>
        <v>I 217.1</v>
      </c>
      <c r="N139" s="404" t="str">
        <f t="shared" ref="N139:N145" si="42">M138&amp;"_CRS"</f>
        <v>MV1_2_CRS</v>
      </c>
      <c r="O139" s="404" t="s">
        <v>821</v>
      </c>
      <c r="P139" s="404" t="s">
        <v>822</v>
      </c>
      <c r="Q139" s="404" t="s">
        <v>823</v>
      </c>
      <c r="R139" s="404" t="str">
        <f t="shared" si="37"/>
        <v>Авария Мв1-2</v>
      </c>
      <c r="S139" s="404" t="str">
        <f t="shared" si="38"/>
        <v>DGI.MV1_2_CRS := I_MV1_2_CRS;//    Авария Мв1-2</v>
      </c>
    </row>
    <row r="140" spans="1:19" x14ac:dyDescent="0.25">
      <c r="A140" s="403">
        <v>139</v>
      </c>
      <c r="B140" s="413" t="s">
        <v>3077</v>
      </c>
      <c r="D140" s="404">
        <v>1</v>
      </c>
      <c r="E140" s="404">
        <v>3</v>
      </c>
      <c r="F140" s="404" t="s">
        <v>2703</v>
      </c>
      <c r="H140" s="404">
        <f t="shared" si="41"/>
        <v>217</v>
      </c>
      <c r="I140" s="404">
        <v>2</v>
      </c>
      <c r="K140" s="404" t="str">
        <f t="shared" si="24"/>
        <v>I_MV1_3_ON</v>
      </c>
      <c r="L140" s="404" t="str">
        <f t="shared" si="25"/>
        <v>I 217.2</v>
      </c>
      <c r="M140" s="404" t="s">
        <v>2859</v>
      </c>
      <c r="N140" s="404" t="str">
        <f>M140&amp;"_ON"</f>
        <v>MV1_3_ON</v>
      </c>
      <c r="O140" s="404" t="s">
        <v>821</v>
      </c>
      <c r="P140" s="404" t="s">
        <v>822</v>
      </c>
      <c r="Q140" s="404" t="s">
        <v>823</v>
      </c>
      <c r="R140" s="404" t="str">
        <f t="shared" si="37"/>
        <v>Работа Мв1-3</v>
      </c>
      <c r="S140" s="404" t="str">
        <f t="shared" si="38"/>
        <v>DGI.MV1_3_ON := I_MV1_3_ON;//    Работа Мв1-3</v>
      </c>
    </row>
    <row r="141" spans="1:19" x14ac:dyDescent="0.25">
      <c r="A141" s="403">
        <v>140</v>
      </c>
      <c r="B141" s="413" t="s">
        <v>3078</v>
      </c>
      <c r="D141" s="404">
        <v>1</v>
      </c>
      <c r="E141" s="404">
        <v>4</v>
      </c>
      <c r="F141" s="404" t="s">
        <v>2703</v>
      </c>
      <c r="H141" s="404">
        <f t="shared" si="41"/>
        <v>217</v>
      </c>
      <c r="I141" s="404">
        <v>3</v>
      </c>
      <c r="K141" s="404" t="str">
        <f t="shared" si="24"/>
        <v>I_MV1_3_CRS</v>
      </c>
      <c r="L141" s="404" t="str">
        <f t="shared" si="25"/>
        <v>I 217.3</v>
      </c>
      <c r="N141" s="404" t="str">
        <f t="shared" si="42"/>
        <v>MV1_3_CRS</v>
      </c>
      <c r="O141" s="404" t="s">
        <v>821</v>
      </c>
      <c r="P141" s="404" t="s">
        <v>822</v>
      </c>
      <c r="Q141" s="404" t="s">
        <v>823</v>
      </c>
      <c r="R141" s="404" t="str">
        <f t="shared" si="37"/>
        <v>Авария Мв1-3</v>
      </c>
      <c r="S141" s="404" t="str">
        <f t="shared" si="38"/>
        <v>DGI.MV1_3_CRS := I_MV1_3_CRS;//    Авария Мв1-3</v>
      </c>
    </row>
    <row r="142" spans="1:19" x14ac:dyDescent="0.25">
      <c r="A142" s="403">
        <v>141</v>
      </c>
      <c r="B142" s="413" t="s">
        <v>3079</v>
      </c>
      <c r="D142" s="404">
        <v>1</v>
      </c>
      <c r="E142" s="404">
        <v>5</v>
      </c>
      <c r="F142" s="404" t="s">
        <v>2703</v>
      </c>
      <c r="H142" s="404">
        <f t="shared" si="41"/>
        <v>217</v>
      </c>
      <c r="I142" s="404">
        <v>4</v>
      </c>
      <c r="K142" s="404" t="str">
        <f t="shared" si="24"/>
        <v>I_MV1_4_ON</v>
      </c>
      <c r="L142" s="404" t="str">
        <f t="shared" si="25"/>
        <v>I 217.4</v>
      </c>
      <c r="M142" s="404" t="s">
        <v>2860</v>
      </c>
      <c r="N142" s="404" t="str">
        <f>M142&amp;"_ON"</f>
        <v>MV1_4_ON</v>
      </c>
      <c r="O142" s="404" t="s">
        <v>821</v>
      </c>
      <c r="P142" s="404" t="s">
        <v>822</v>
      </c>
      <c r="Q142" s="404" t="s">
        <v>823</v>
      </c>
      <c r="R142" s="404" t="str">
        <f t="shared" si="37"/>
        <v>Работа Мв1-4</v>
      </c>
      <c r="S142" s="404" t="str">
        <f t="shared" si="38"/>
        <v>DGI.MV1_4_ON := I_MV1_4_ON;//    Работа Мв1-4</v>
      </c>
    </row>
    <row r="143" spans="1:19" x14ac:dyDescent="0.25">
      <c r="A143" s="403">
        <v>142</v>
      </c>
      <c r="B143" s="413" t="s">
        <v>3080</v>
      </c>
      <c r="D143" s="404">
        <v>1</v>
      </c>
      <c r="E143" s="404">
        <v>6</v>
      </c>
      <c r="F143" s="404" t="s">
        <v>2703</v>
      </c>
      <c r="H143" s="404">
        <f t="shared" si="41"/>
        <v>217</v>
      </c>
      <c r="I143" s="404">
        <v>5</v>
      </c>
      <c r="K143" s="404" t="str">
        <f t="shared" si="24"/>
        <v>I_MV1_4_CRS</v>
      </c>
      <c r="L143" s="404" t="str">
        <f t="shared" si="25"/>
        <v>I 217.5</v>
      </c>
      <c r="N143" s="404" t="str">
        <f t="shared" si="42"/>
        <v>MV1_4_CRS</v>
      </c>
      <c r="O143" s="404" t="s">
        <v>821</v>
      </c>
      <c r="P143" s="404" t="s">
        <v>822</v>
      </c>
      <c r="Q143" s="404" t="s">
        <v>823</v>
      </c>
      <c r="R143" s="404" t="str">
        <f t="shared" si="37"/>
        <v>Авария Мв1-4</v>
      </c>
      <c r="S143" s="404" t="str">
        <f t="shared" si="38"/>
        <v>DGI.MV1_4_CRS := I_MV1_4_CRS;//    Авария Мв1-4</v>
      </c>
    </row>
    <row r="144" spans="1:19" x14ac:dyDescent="0.25">
      <c r="A144" s="403">
        <v>143</v>
      </c>
      <c r="B144" s="413" t="s">
        <v>3081</v>
      </c>
      <c r="D144" s="404">
        <v>1</v>
      </c>
      <c r="E144" s="404">
        <v>7</v>
      </c>
      <c r="F144" s="404" t="s">
        <v>2703</v>
      </c>
      <c r="H144" s="404">
        <f t="shared" si="41"/>
        <v>217</v>
      </c>
      <c r="I144" s="404">
        <v>6</v>
      </c>
      <c r="K144" s="404" t="str">
        <f t="shared" si="24"/>
        <v>I_MV1_5_ON</v>
      </c>
      <c r="L144" s="404" t="str">
        <f t="shared" si="25"/>
        <v>I 217.6</v>
      </c>
      <c r="M144" s="404" t="s">
        <v>2861</v>
      </c>
      <c r="N144" s="404" t="str">
        <f>M144&amp;"_ON"</f>
        <v>MV1_5_ON</v>
      </c>
      <c r="O144" s="404" t="s">
        <v>821</v>
      </c>
      <c r="P144" s="404" t="s">
        <v>822</v>
      </c>
      <c r="Q144" s="404" t="s">
        <v>823</v>
      </c>
      <c r="R144" s="404" t="str">
        <f t="shared" si="37"/>
        <v>Работа Мв1-5</v>
      </c>
      <c r="S144" s="404" t="str">
        <f t="shared" si="38"/>
        <v>DGI.MV1_5_ON := I_MV1_5_ON;//    Работа Мв1-5</v>
      </c>
    </row>
    <row r="145" spans="1:19" x14ac:dyDescent="0.25">
      <c r="A145" s="403">
        <v>144</v>
      </c>
      <c r="B145" s="413" t="s">
        <v>3082</v>
      </c>
      <c r="D145" s="404">
        <v>1</v>
      </c>
      <c r="E145" s="404">
        <v>8</v>
      </c>
      <c r="F145" s="404" t="s">
        <v>2703</v>
      </c>
      <c r="H145" s="404">
        <f t="shared" si="41"/>
        <v>217</v>
      </c>
      <c r="I145" s="404">
        <v>7</v>
      </c>
      <c r="K145" s="404" t="str">
        <f t="shared" si="24"/>
        <v>I_MV1_5_CRS</v>
      </c>
      <c r="L145" s="404" t="str">
        <f t="shared" si="25"/>
        <v>I 217.7</v>
      </c>
      <c r="N145" s="404" t="str">
        <f t="shared" si="42"/>
        <v>MV1_5_CRS</v>
      </c>
      <c r="O145" s="404" t="s">
        <v>821</v>
      </c>
      <c r="P145" s="404" t="s">
        <v>822</v>
      </c>
      <c r="Q145" s="404" t="s">
        <v>823</v>
      </c>
      <c r="R145" s="404" t="str">
        <f t="shared" si="37"/>
        <v>Авария Мв1-5</v>
      </c>
      <c r="S145" s="404" t="str">
        <f t="shared" si="38"/>
        <v>DGI.MV1_5_CRS := I_MV1_5_CRS;//    Авария Мв1-5</v>
      </c>
    </row>
    <row r="146" spans="1:19" x14ac:dyDescent="0.25">
      <c r="A146" s="403">
        <v>145</v>
      </c>
      <c r="B146" s="413" t="s">
        <v>3083</v>
      </c>
      <c r="D146" s="404">
        <v>2</v>
      </c>
      <c r="E146" s="404">
        <v>1</v>
      </c>
      <c r="F146" s="404" t="s">
        <v>2703</v>
      </c>
      <c r="H146" s="404">
        <f>H145+1</f>
        <v>218</v>
      </c>
      <c r="I146" s="404">
        <v>0</v>
      </c>
      <c r="K146" s="404" t="str">
        <f t="shared" ref="K146:K217" si="43">"I_"&amp;N146</f>
        <v>I_L_ER1_2_L</v>
      </c>
      <c r="L146" s="404" t="str">
        <f t="shared" ref="L146:L217" si="44">"I "&amp;H146&amp;"."&amp;I146</f>
        <v>I 218.0</v>
      </c>
      <c r="M146" s="414" t="s">
        <v>2843</v>
      </c>
      <c r="N146" s="404" t="s">
        <v>3334</v>
      </c>
      <c r="O146" s="404" t="s">
        <v>821</v>
      </c>
      <c r="P146" s="404" t="s">
        <v>822</v>
      </c>
      <c r="Q146" s="404" t="s">
        <v>823</v>
      </c>
      <c r="R146" s="404" t="str">
        <f t="shared" si="37"/>
        <v>Пополнить реагенты СД1-2</v>
      </c>
      <c r="S146" s="404" t="str">
        <f t="shared" si="38"/>
        <v>DGI.L_ER1_2_L := I_L_ER1_2_L;//    Пополнить реагенты СД1-2</v>
      </c>
    </row>
    <row r="147" spans="1:19" x14ac:dyDescent="0.25">
      <c r="A147" s="403">
        <v>146</v>
      </c>
      <c r="B147" s="413" t="s">
        <v>3084</v>
      </c>
      <c r="D147" s="404">
        <v>2</v>
      </c>
      <c r="E147" s="404">
        <v>2</v>
      </c>
      <c r="F147" s="404" t="s">
        <v>2703</v>
      </c>
      <c r="H147" s="404">
        <f t="shared" ref="H147:H153" si="45">H146</f>
        <v>218</v>
      </c>
      <c r="I147" s="404">
        <v>1</v>
      </c>
      <c r="K147" s="404" t="str">
        <f t="shared" si="43"/>
        <v>I_L_ER1_3_L</v>
      </c>
      <c r="L147" s="404" t="str">
        <f t="shared" si="44"/>
        <v>I 218.1</v>
      </c>
      <c r="M147" s="414" t="s">
        <v>2844</v>
      </c>
      <c r="N147" s="404" t="s">
        <v>2777</v>
      </c>
      <c r="O147" s="404" t="s">
        <v>821</v>
      </c>
      <c r="P147" s="404" t="s">
        <v>822</v>
      </c>
      <c r="Q147" s="404" t="s">
        <v>823</v>
      </c>
      <c r="R147" s="404" t="str">
        <f t="shared" si="37"/>
        <v>Пополнить реагенты СД1-3</v>
      </c>
      <c r="S147" s="404" t="str">
        <f t="shared" si="38"/>
        <v>DGI.L_ER1_3_L := I_L_ER1_3_L;//    Пополнить реагенты СД1-3</v>
      </c>
    </row>
    <row r="148" spans="1:19" x14ac:dyDescent="0.25">
      <c r="A148" s="403">
        <v>147</v>
      </c>
      <c r="B148" s="413" t="s">
        <v>3085</v>
      </c>
      <c r="D148" s="404">
        <v>2</v>
      </c>
      <c r="E148" s="404">
        <v>3</v>
      </c>
      <c r="F148" s="404" t="s">
        <v>2703</v>
      </c>
      <c r="H148" s="404">
        <f t="shared" si="45"/>
        <v>218</v>
      </c>
      <c r="I148" s="404">
        <v>2</v>
      </c>
      <c r="K148" s="404" t="str">
        <f t="shared" si="43"/>
        <v>I_L_ER1_4_L</v>
      </c>
      <c r="L148" s="404" t="str">
        <f t="shared" si="44"/>
        <v>I 218.2</v>
      </c>
      <c r="M148" s="414" t="s">
        <v>2845</v>
      </c>
      <c r="N148" s="404" t="s">
        <v>2778</v>
      </c>
      <c r="O148" s="404" t="s">
        <v>821</v>
      </c>
      <c r="P148" s="404" t="s">
        <v>822</v>
      </c>
      <c r="Q148" s="404" t="s">
        <v>823</v>
      </c>
      <c r="R148" s="404" t="str">
        <f t="shared" si="37"/>
        <v>Пополнить реагенты СД1-4</v>
      </c>
      <c r="S148" s="404" t="str">
        <f t="shared" si="38"/>
        <v>DGI.L_ER1_4_L := I_L_ER1_4_L;//    Пополнить реагенты СД1-4</v>
      </c>
    </row>
    <row r="149" spans="1:19" x14ac:dyDescent="0.25">
      <c r="A149" s="403">
        <v>148</v>
      </c>
      <c r="B149" s="413" t="s">
        <v>3086</v>
      </c>
      <c r="D149" s="404">
        <v>2</v>
      </c>
      <c r="E149" s="404">
        <v>4</v>
      </c>
      <c r="F149" s="404" t="s">
        <v>2703</v>
      </c>
      <c r="H149" s="404">
        <f t="shared" si="45"/>
        <v>218</v>
      </c>
      <c r="I149" s="404">
        <v>3</v>
      </c>
      <c r="K149" s="404" t="str">
        <f t="shared" si="43"/>
        <v>I_L_ER1_5_L</v>
      </c>
      <c r="L149" s="404" t="str">
        <f t="shared" si="44"/>
        <v>I 218.3</v>
      </c>
      <c r="M149" s="414" t="s">
        <v>2838</v>
      </c>
      <c r="N149" s="404" t="s">
        <v>2779</v>
      </c>
      <c r="O149" s="404" t="s">
        <v>821</v>
      </c>
      <c r="P149" s="404" t="s">
        <v>822</v>
      </c>
      <c r="Q149" s="404" t="s">
        <v>823</v>
      </c>
      <c r="R149" s="404" t="str">
        <f t="shared" si="37"/>
        <v>Пополнить реагенты СД1-5</v>
      </c>
      <c r="S149" s="404" t="str">
        <f t="shared" si="38"/>
        <v>DGI.L_ER1_5_L := I_L_ER1_5_L;//    Пополнить реагенты СД1-5</v>
      </c>
    </row>
    <row r="150" spans="1:19" x14ac:dyDescent="0.25">
      <c r="A150" s="403">
        <v>149</v>
      </c>
      <c r="B150" s="413" t="s">
        <v>3087</v>
      </c>
      <c r="D150" s="404">
        <v>2</v>
      </c>
      <c r="E150" s="404">
        <v>5</v>
      </c>
      <c r="F150" s="404" t="s">
        <v>2703</v>
      </c>
      <c r="H150" s="404">
        <f t="shared" si="45"/>
        <v>218</v>
      </c>
      <c r="I150" s="404">
        <v>4</v>
      </c>
      <c r="K150" s="404" t="str">
        <f t="shared" si="43"/>
        <v>I_AO_IM6</v>
      </c>
      <c r="L150" s="404" t="str">
        <f t="shared" si="44"/>
        <v>I 218.4</v>
      </c>
      <c r="N150" s="404" t="s">
        <v>2780</v>
      </c>
      <c r="O150" s="404" t="s">
        <v>821</v>
      </c>
      <c r="P150" s="404" t="s">
        <v>822</v>
      </c>
      <c r="Q150" s="404" t="s">
        <v>823</v>
      </c>
      <c r="R150" s="404" t="str">
        <f t="shared" si="37"/>
        <v>Кнопка Аварийный Стоп</v>
      </c>
      <c r="S150" s="404" t="str">
        <f t="shared" si="38"/>
        <v>DGI.AO_IM6 := I_AO_IM6;//    Кнопка Аварийный Стоп</v>
      </c>
    </row>
    <row r="151" spans="1:19" x14ac:dyDescent="0.25">
      <c r="A151" s="403">
        <v>150</v>
      </c>
      <c r="B151" s="421" t="s">
        <v>4712</v>
      </c>
      <c r="D151" s="404">
        <v>2</v>
      </c>
      <c r="E151" s="404">
        <v>6</v>
      </c>
      <c r="F151" s="404" t="s">
        <v>2703</v>
      </c>
      <c r="H151" s="404">
        <f t="shared" si="45"/>
        <v>218</v>
      </c>
      <c r="I151" s="404">
        <v>5</v>
      </c>
      <c r="K151" s="404" t="str">
        <f t="shared" si="43"/>
        <v>I_MU_IM6</v>
      </c>
      <c r="L151" s="404" t="str">
        <f t="shared" si="44"/>
        <v>I 218.5</v>
      </c>
      <c r="N151" s="404" t="s">
        <v>4725</v>
      </c>
      <c r="O151" s="404" t="s">
        <v>821</v>
      </c>
      <c r="P151" s="404" t="s">
        <v>822</v>
      </c>
      <c r="Q151" s="404" t="s">
        <v>823</v>
      </c>
      <c r="R151" s="404" t="str">
        <f t="shared" si="37"/>
        <v>Ручной режим</v>
      </c>
      <c r="S151" s="404" t="str">
        <f t="shared" si="38"/>
        <v>DGI.MU_IM6 := I_MU_IM6;//    Ручной режим</v>
      </c>
    </row>
    <row r="152" spans="1:19" x14ac:dyDescent="0.25">
      <c r="A152" s="403">
        <v>151</v>
      </c>
      <c r="B152" s="412" t="s">
        <v>3039</v>
      </c>
      <c r="D152" s="404">
        <v>2</v>
      </c>
      <c r="E152" s="404">
        <v>7</v>
      </c>
      <c r="F152" s="404" t="s">
        <v>2703</v>
      </c>
      <c r="H152" s="404">
        <f t="shared" si="45"/>
        <v>218</v>
      </c>
      <c r="I152" s="404">
        <v>6</v>
      </c>
      <c r="K152" s="404" t="str">
        <f t="shared" si="43"/>
        <v>I_AU_IM6</v>
      </c>
      <c r="L152" s="404" t="str">
        <f t="shared" si="44"/>
        <v>I 218.6</v>
      </c>
      <c r="N152" s="404" t="s">
        <v>3405</v>
      </c>
      <c r="O152" s="404" t="s">
        <v>821</v>
      </c>
      <c r="P152" s="404" t="s">
        <v>822</v>
      </c>
      <c r="Q152" s="404" t="s">
        <v>823</v>
      </c>
      <c r="R152" s="404" t="str">
        <f t="shared" si="37"/>
        <v>Автоматический режим</v>
      </c>
      <c r="S152" s="404" t="str">
        <f t="shared" si="38"/>
        <v>DGI.AU_IM6 := I_AU_IM6;//    Автоматический режим</v>
      </c>
    </row>
    <row r="153" spans="1:19" x14ac:dyDescent="0.25">
      <c r="A153" s="403">
        <v>152</v>
      </c>
      <c r="B153" s="413" t="s">
        <v>144</v>
      </c>
      <c r="D153" s="404">
        <v>2</v>
      </c>
      <c r="E153" s="404">
        <v>8</v>
      </c>
      <c r="F153" s="404" t="s">
        <v>2703</v>
      </c>
      <c r="H153" s="404">
        <f t="shared" si="45"/>
        <v>218</v>
      </c>
      <c r="I153" s="404">
        <v>7</v>
      </c>
      <c r="K153" s="404" t="str">
        <f t="shared" si="43"/>
        <v>I_ND1_2_CRS</v>
      </c>
      <c r="L153" s="404" t="str">
        <f t="shared" si="44"/>
        <v>I 218.7</v>
      </c>
      <c r="N153" s="404" t="s">
        <v>3516</v>
      </c>
      <c r="O153" s="404" t="s">
        <v>821</v>
      </c>
      <c r="P153" s="404" t="s">
        <v>822</v>
      </c>
      <c r="Q153" s="404" t="s">
        <v>823</v>
      </c>
      <c r="R153" s="404" t="str">
        <f t="shared" si="37"/>
        <v>Авария НД1-2</v>
      </c>
      <c r="S153" s="404" t="str">
        <f t="shared" si="38"/>
        <v>DGI.ND1_2_CRS := I_ND1_2_CRS;//    Авария НД1-2</v>
      </c>
    </row>
    <row r="154" spans="1:19" x14ac:dyDescent="0.25">
      <c r="A154" s="403">
        <v>153</v>
      </c>
      <c r="B154" s="413" t="s">
        <v>155</v>
      </c>
      <c r="D154" s="404">
        <v>3</v>
      </c>
      <c r="E154" s="404">
        <v>1</v>
      </c>
      <c r="F154" s="404" t="s">
        <v>2703</v>
      </c>
      <c r="H154" s="404">
        <f>H153+1</f>
        <v>219</v>
      </c>
      <c r="I154" s="404">
        <v>0</v>
      </c>
      <c r="K154" s="404" t="str">
        <f t="shared" si="43"/>
        <v>I_ND1_3_CRS</v>
      </c>
      <c r="L154" s="404" t="str">
        <f t="shared" si="44"/>
        <v>I 219.0</v>
      </c>
      <c r="N154" s="404" t="s">
        <v>3517</v>
      </c>
      <c r="O154" s="404" t="s">
        <v>821</v>
      </c>
      <c r="P154" s="404" t="s">
        <v>822</v>
      </c>
      <c r="Q154" s="404" t="s">
        <v>823</v>
      </c>
      <c r="R154" s="404" t="str">
        <f t="shared" si="37"/>
        <v>Авария НД1-3</v>
      </c>
      <c r="S154" s="404" t="str">
        <f t="shared" si="38"/>
        <v>DGI.ND1_3_CRS := I_ND1_3_CRS;//    Авария НД1-3</v>
      </c>
    </row>
    <row r="155" spans="1:19" ht="18.75" customHeight="1" x14ac:dyDescent="0.25">
      <c r="A155" s="403">
        <v>154</v>
      </c>
      <c r="B155" s="413" t="s">
        <v>145</v>
      </c>
      <c r="D155" s="404">
        <v>3</v>
      </c>
      <c r="E155" s="404">
        <v>2</v>
      </c>
      <c r="F155" s="404" t="s">
        <v>2703</v>
      </c>
      <c r="H155" s="404">
        <f t="shared" ref="H155:H161" si="46">H154</f>
        <v>219</v>
      </c>
      <c r="I155" s="404">
        <v>1</v>
      </c>
      <c r="K155" s="404" t="str">
        <f t="shared" si="43"/>
        <v>I_ND1_4_CRS</v>
      </c>
      <c r="L155" s="404" t="str">
        <f t="shared" si="44"/>
        <v>I 219.1</v>
      </c>
      <c r="N155" s="404" t="s">
        <v>3518</v>
      </c>
      <c r="O155" s="404" t="s">
        <v>821</v>
      </c>
      <c r="P155" s="404" t="s">
        <v>822</v>
      </c>
      <c r="Q155" s="404" t="s">
        <v>823</v>
      </c>
      <c r="R155" s="404" t="str">
        <f t="shared" si="37"/>
        <v>Авария НД1-4</v>
      </c>
      <c r="S155" s="404" t="str">
        <f t="shared" si="38"/>
        <v>DGI.ND1_4_CRS := I_ND1_4_CRS;//    Авария НД1-4</v>
      </c>
    </row>
    <row r="156" spans="1:19" x14ac:dyDescent="0.25">
      <c r="A156" s="403">
        <v>155</v>
      </c>
      <c r="B156" s="412" t="s">
        <v>156</v>
      </c>
      <c r="D156" s="404">
        <v>3</v>
      </c>
      <c r="E156" s="404">
        <v>3</v>
      </c>
      <c r="F156" s="404" t="s">
        <v>2703</v>
      </c>
      <c r="H156" s="404">
        <f t="shared" si="46"/>
        <v>219</v>
      </c>
      <c r="I156" s="404">
        <v>2</v>
      </c>
      <c r="K156" s="404" t="str">
        <f t="shared" si="43"/>
        <v>I_ND1_5_CRS</v>
      </c>
      <c r="L156" s="404" t="str">
        <f t="shared" si="44"/>
        <v>I 219.2</v>
      </c>
      <c r="N156" s="404" t="s">
        <v>2776</v>
      </c>
      <c r="O156" s="404" t="s">
        <v>821</v>
      </c>
      <c r="P156" s="404" t="s">
        <v>822</v>
      </c>
      <c r="Q156" s="404" t="s">
        <v>823</v>
      </c>
      <c r="R156" s="404" t="str">
        <f t="shared" si="37"/>
        <v>Авария НД1-5</v>
      </c>
      <c r="S156" s="404" t="str">
        <f t="shared" si="38"/>
        <v>DGI.ND1_5_CRS := I_ND1_5_CRS;//    Авария НД1-5</v>
      </c>
    </row>
    <row r="157" spans="1:19" s="411" customFormat="1" x14ac:dyDescent="0.25">
      <c r="A157" s="403">
        <v>156</v>
      </c>
      <c r="B157" s="408" t="s">
        <v>2688</v>
      </c>
      <c r="C157" s="409"/>
      <c r="D157" s="408">
        <v>3</v>
      </c>
      <c r="E157" s="408">
        <v>4</v>
      </c>
      <c r="F157" s="408" t="s">
        <v>2703</v>
      </c>
      <c r="G157" s="408"/>
      <c r="H157" s="408">
        <f t="shared" si="46"/>
        <v>219</v>
      </c>
      <c r="I157" s="408">
        <v>3</v>
      </c>
      <c r="J157" s="410"/>
      <c r="K157" s="408" t="str">
        <f t="shared" si="43"/>
        <v>I_219_3</v>
      </c>
      <c r="L157" s="408" t="str">
        <f t="shared" si="44"/>
        <v>I 219.3</v>
      </c>
      <c r="M157" s="408"/>
      <c r="N157" s="408" t="str">
        <f t="shared" ref="N157:N161" si="47">H157&amp;"_"&amp;I157</f>
        <v>219_3</v>
      </c>
      <c r="O157" s="408" t="s">
        <v>821</v>
      </c>
      <c r="P157" s="408" t="s">
        <v>822</v>
      </c>
      <c r="Q157" s="408" t="s">
        <v>823</v>
      </c>
      <c r="R157" s="408" t="str">
        <f t="shared" si="37"/>
        <v>Р</v>
      </c>
      <c r="S157" s="408" t="str">
        <f t="shared" si="38"/>
        <v>DGI.219_3 := I_219_3;//    Р</v>
      </c>
    </row>
    <row r="158" spans="1:19" s="411" customFormat="1" ht="12" customHeight="1" x14ac:dyDescent="0.25">
      <c r="A158" s="403">
        <v>157</v>
      </c>
      <c r="B158" s="408" t="s">
        <v>2688</v>
      </c>
      <c r="C158" s="409"/>
      <c r="D158" s="408">
        <v>3</v>
      </c>
      <c r="E158" s="408">
        <v>5</v>
      </c>
      <c r="F158" s="408" t="s">
        <v>2703</v>
      </c>
      <c r="G158" s="408"/>
      <c r="H158" s="408">
        <f t="shared" si="46"/>
        <v>219</v>
      </c>
      <c r="I158" s="408">
        <v>4</v>
      </c>
      <c r="J158" s="410"/>
      <c r="K158" s="408" t="str">
        <f t="shared" si="43"/>
        <v>I_219_4</v>
      </c>
      <c r="L158" s="408" t="str">
        <f t="shared" si="44"/>
        <v>I 219.4</v>
      </c>
      <c r="M158" s="408"/>
      <c r="N158" s="408" t="str">
        <f t="shared" si="47"/>
        <v>219_4</v>
      </c>
      <c r="O158" s="408" t="s">
        <v>821</v>
      </c>
      <c r="P158" s="408" t="s">
        <v>822</v>
      </c>
      <c r="Q158" s="408" t="s">
        <v>823</v>
      </c>
      <c r="R158" s="408" t="str">
        <f t="shared" si="37"/>
        <v>Р</v>
      </c>
      <c r="S158" s="408" t="str">
        <f t="shared" si="38"/>
        <v>DGI.219_4 := I_219_4;//    Р</v>
      </c>
    </row>
    <row r="159" spans="1:19" s="411" customFormat="1" x14ac:dyDescent="0.25">
      <c r="A159" s="403">
        <v>158</v>
      </c>
      <c r="B159" s="408" t="s">
        <v>2688</v>
      </c>
      <c r="C159" s="409"/>
      <c r="D159" s="408">
        <v>3</v>
      </c>
      <c r="E159" s="408">
        <v>6</v>
      </c>
      <c r="F159" s="408" t="s">
        <v>2703</v>
      </c>
      <c r="G159" s="408"/>
      <c r="H159" s="408">
        <f t="shared" si="46"/>
        <v>219</v>
      </c>
      <c r="I159" s="408">
        <v>5</v>
      </c>
      <c r="J159" s="410"/>
      <c r="K159" s="408" t="str">
        <f t="shared" si="43"/>
        <v>I_219_5</v>
      </c>
      <c r="L159" s="408" t="str">
        <f t="shared" si="44"/>
        <v>I 219.5</v>
      </c>
      <c r="M159" s="408"/>
      <c r="N159" s="408" t="str">
        <f t="shared" si="47"/>
        <v>219_5</v>
      </c>
      <c r="O159" s="408" t="s">
        <v>821</v>
      </c>
      <c r="P159" s="408" t="s">
        <v>822</v>
      </c>
      <c r="Q159" s="408" t="s">
        <v>823</v>
      </c>
      <c r="R159" s="408" t="str">
        <f t="shared" si="37"/>
        <v>Р</v>
      </c>
      <c r="S159" s="408" t="str">
        <f t="shared" si="38"/>
        <v>DGI.219_5 := I_219_5;//    Р</v>
      </c>
    </row>
    <row r="160" spans="1:19" s="411" customFormat="1" x14ac:dyDescent="0.25">
      <c r="A160" s="403">
        <v>159</v>
      </c>
      <c r="B160" s="408" t="s">
        <v>2688</v>
      </c>
      <c r="C160" s="409"/>
      <c r="D160" s="408">
        <v>3</v>
      </c>
      <c r="E160" s="408">
        <v>7</v>
      </c>
      <c r="F160" s="408" t="s">
        <v>2703</v>
      </c>
      <c r="G160" s="408"/>
      <c r="H160" s="408">
        <f t="shared" si="46"/>
        <v>219</v>
      </c>
      <c r="I160" s="408">
        <v>6</v>
      </c>
      <c r="J160" s="410"/>
      <c r="K160" s="408" t="str">
        <f t="shared" si="43"/>
        <v>I_219_6</v>
      </c>
      <c r="L160" s="408" t="str">
        <f t="shared" si="44"/>
        <v>I 219.6</v>
      </c>
      <c r="M160" s="408"/>
      <c r="N160" s="408" t="str">
        <f t="shared" si="47"/>
        <v>219_6</v>
      </c>
      <c r="O160" s="408" t="s">
        <v>821</v>
      </c>
      <c r="P160" s="408" t="s">
        <v>822</v>
      </c>
      <c r="Q160" s="408" t="s">
        <v>823</v>
      </c>
      <c r="R160" s="408" t="str">
        <f t="shared" si="37"/>
        <v>Р</v>
      </c>
      <c r="S160" s="408" t="str">
        <f t="shared" si="38"/>
        <v>DGI.219_6 := I_219_6;//    Р</v>
      </c>
    </row>
    <row r="161" spans="1:19" s="411" customFormat="1" x14ac:dyDescent="0.25">
      <c r="A161" s="403">
        <v>160</v>
      </c>
      <c r="B161" s="408" t="s">
        <v>2688</v>
      </c>
      <c r="C161" s="409"/>
      <c r="D161" s="408">
        <v>3</v>
      </c>
      <c r="E161" s="408">
        <v>8</v>
      </c>
      <c r="F161" s="408" t="s">
        <v>2703</v>
      </c>
      <c r="G161" s="408"/>
      <c r="H161" s="408">
        <f t="shared" si="46"/>
        <v>219</v>
      </c>
      <c r="I161" s="408">
        <v>7</v>
      </c>
      <c r="J161" s="410"/>
      <c r="K161" s="408" t="str">
        <f t="shared" si="43"/>
        <v>I_219_7</v>
      </c>
      <c r="L161" s="408" t="str">
        <f t="shared" si="44"/>
        <v>I 219.7</v>
      </c>
      <c r="M161" s="408"/>
      <c r="N161" s="408" t="str">
        <f t="shared" si="47"/>
        <v>219_7</v>
      </c>
      <c r="O161" s="408" t="s">
        <v>821</v>
      </c>
      <c r="P161" s="408" t="s">
        <v>822</v>
      </c>
      <c r="Q161" s="408" t="s">
        <v>823</v>
      </c>
      <c r="R161" s="408" t="str">
        <f t="shared" si="37"/>
        <v>Р</v>
      </c>
      <c r="S161" s="408" t="str">
        <f t="shared" si="38"/>
        <v>DGI.219_7 := I_219_7;//    Р</v>
      </c>
    </row>
    <row r="162" spans="1:19" x14ac:dyDescent="0.25">
      <c r="A162" s="403">
        <v>161</v>
      </c>
      <c r="B162" s="413" t="s">
        <v>3088</v>
      </c>
      <c r="D162" s="404">
        <v>1</v>
      </c>
      <c r="E162" s="404">
        <v>1</v>
      </c>
      <c r="F162" s="404" t="s">
        <v>2704</v>
      </c>
      <c r="H162" s="404">
        <f>H161+1</f>
        <v>220</v>
      </c>
      <c r="I162" s="404">
        <v>0</v>
      </c>
      <c r="K162" s="404" t="str">
        <f t="shared" si="43"/>
        <v>I_Z1_13_ON</v>
      </c>
      <c r="L162" s="404" t="str">
        <f t="shared" si="44"/>
        <v>I 220.0</v>
      </c>
      <c r="N162" s="404" t="s">
        <v>3335</v>
      </c>
      <c r="O162" s="404" t="s">
        <v>821</v>
      </c>
      <c r="P162" s="404" t="s">
        <v>822</v>
      </c>
      <c r="Q162" s="404" t="s">
        <v>823</v>
      </c>
      <c r="R162" s="404" t="str">
        <f t="shared" si="37"/>
        <v>Открыта ЗЭ1-13</v>
      </c>
      <c r="S162" s="404" t="str">
        <f t="shared" si="38"/>
        <v>DGI.Z1_13_ON := I_Z1_13_ON;//    Открыта ЗЭ1-13</v>
      </c>
    </row>
    <row r="163" spans="1:19" x14ac:dyDescent="0.25">
      <c r="A163" s="403">
        <v>162</v>
      </c>
      <c r="B163" s="413" t="s">
        <v>3089</v>
      </c>
      <c r="D163" s="404">
        <v>1</v>
      </c>
      <c r="E163" s="404">
        <v>2</v>
      </c>
      <c r="F163" s="404" t="s">
        <v>2704</v>
      </c>
      <c r="H163" s="404">
        <f t="shared" ref="H163:H169" si="48">H162</f>
        <v>220</v>
      </c>
      <c r="I163" s="404">
        <v>1</v>
      </c>
      <c r="K163" s="404" t="str">
        <f t="shared" si="43"/>
        <v>I_Z1_13_OF</v>
      </c>
      <c r="L163" s="404" t="str">
        <f t="shared" si="44"/>
        <v>I 220.1</v>
      </c>
      <c r="N163" s="404" t="s">
        <v>3336</v>
      </c>
      <c r="O163" s="404" t="s">
        <v>821</v>
      </c>
      <c r="P163" s="404" t="s">
        <v>822</v>
      </c>
      <c r="Q163" s="404" t="s">
        <v>823</v>
      </c>
      <c r="R163" s="404" t="str">
        <f t="shared" si="37"/>
        <v>Закрыта ЗЭ1-13</v>
      </c>
      <c r="S163" s="404" t="str">
        <f t="shared" si="38"/>
        <v>DGI.Z1_13_OF := I_Z1_13_OF;//    Закрыта ЗЭ1-13</v>
      </c>
    </row>
    <row r="164" spans="1:19" x14ac:dyDescent="0.25">
      <c r="A164" s="403">
        <v>163</v>
      </c>
      <c r="B164" s="413" t="s">
        <v>46</v>
      </c>
      <c r="D164" s="404">
        <v>1</v>
      </c>
      <c r="E164" s="404">
        <v>3</v>
      </c>
      <c r="F164" s="404" t="s">
        <v>2704</v>
      </c>
      <c r="H164" s="404">
        <f t="shared" si="48"/>
        <v>220</v>
      </c>
      <c r="I164" s="404">
        <v>2</v>
      </c>
      <c r="K164" s="404" t="str">
        <f t="shared" si="43"/>
        <v>I_M2_1_ON</v>
      </c>
      <c r="L164" s="404" t="str">
        <f t="shared" si="44"/>
        <v>I 220.2</v>
      </c>
      <c r="N164" s="404" t="s">
        <v>3337</v>
      </c>
      <c r="O164" s="404" t="s">
        <v>821</v>
      </c>
      <c r="P164" s="404" t="s">
        <v>822</v>
      </c>
      <c r="Q164" s="404" t="s">
        <v>823</v>
      </c>
      <c r="R164" s="404" t="str">
        <f t="shared" si="37"/>
        <v>Работа Мш2-1</v>
      </c>
      <c r="S164" s="404" t="str">
        <f t="shared" si="38"/>
        <v>DGI.M2_1_ON := I_M2_1_ON;//    Работа Мш2-1</v>
      </c>
    </row>
    <row r="165" spans="1:19" x14ac:dyDescent="0.25">
      <c r="A165" s="403">
        <v>164</v>
      </c>
      <c r="B165" s="413" t="s">
        <v>48</v>
      </c>
      <c r="D165" s="404">
        <v>1</v>
      </c>
      <c r="E165" s="404">
        <v>4</v>
      </c>
      <c r="F165" s="404" t="s">
        <v>2704</v>
      </c>
      <c r="H165" s="404">
        <f t="shared" si="48"/>
        <v>220</v>
      </c>
      <c r="I165" s="404">
        <v>3</v>
      </c>
      <c r="K165" s="404" t="str">
        <f t="shared" si="43"/>
        <v>I_M2_1_CRS</v>
      </c>
      <c r="L165" s="404" t="str">
        <f t="shared" si="44"/>
        <v>I 220.3</v>
      </c>
      <c r="N165" s="404" t="s">
        <v>3338</v>
      </c>
      <c r="O165" s="404" t="s">
        <v>821</v>
      </c>
      <c r="P165" s="404" t="s">
        <v>822</v>
      </c>
      <c r="Q165" s="404" t="s">
        <v>823</v>
      </c>
      <c r="R165" s="404" t="str">
        <f>B165</f>
        <v>Авария Мш2-1</v>
      </c>
      <c r="S165" s="404" t="str">
        <f t="shared" si="38"/>
        <v>DGI.M2_1_CRS := I_M2_1_CRS;//    Авария Мш2-1</v>
      </c>
    </row>
    <row r="166" spans="1:19" x14ac:dyDescent="0.25">
      <c r="A166" s="403">
        <v>165</v>
      </c>
      <c r="B166" s="413" t="s">
        <v>51</v>
      </c>
      <c r="D166" s="404">
        <v>1</v>
      </c>
      <c r="E166" s="404">
        <v>5</v>
      </c>
      <c r="F166" s="404" t="s">
        <v>2704</v>
      </c>
      <c r="H166" s="404">
        <f t="shared" si="48"/>
        <v>220</v>
      </c>
      <c r="I166" s="404">
        <v>4</v>
      </c>
      <c r="K166" s="404" t="str">
        <f t="shared" si="43"/>
        <v>I_M2_3_ON</v>
      </c>
      <c r="L166" s="404" t="str">
        <f t="shared" si="44"/>
        <v>I 220.4</v>
      </c>
      <c r="N166" s="404" t="s">
        <v>3339</v>
      </c>
      <c r="O166" s="404" t="s">
        <v>821</v>
      </c>
      <c r="P166" s="404" t="s">
        <v>822</v>
      </c>
      <c r="Q166" s="404" t="s">
        <v>823</v>
      </c>
      <c r="R166" s="404" t="str">
        <f t="shared" ref="R166:R259" si="49">B166</f>
        <v>Работа Мш2-3</v>
      </c>
      <c r="S166" s="404" t="str">
        <f t="shared" si="38"/>
        <v>DGI.M2_3_ON := I_M2_3_ON;//    Работа Мш2-3</v>
      </c>
    </row>
    <row r="167" spans="1:19" x14ac:dyDescent="0.25">
      <c r="A167" s="403">
        <v>166</v>
      </c>
      <c r="B167" s="413" t="s">
        <v>52</v>
      </c>
      <c r="D167" s="404">
        <v>1</v>
      </c>
      <c r="E167" s="404">
        <v>6</v>
      </c>
      <c r="F167" s="404" t="s">
        <v>2704</v>
      </c>
      <c r="H167" s="404">
        <f t="shared" si="48"/>
        <v>220</v>
      </c>
      <c r="I167" s="404">
        <v>5</v>
      </c>
      <c r="K167" s="404" t="str">
        <f t="shared" si="43"/>
        <v>I_M2_3_CRS</v>
      </c>
      <c r="L167" s="404" t="str">
        <f t="shared" si="44"/>
        <v>I 220.5</v>
      </c>
      <c r="N167" s="404" t="s">
        <v>3340</v>
      </c>
      <c r="O167" s="404" t="s">
        <v>821</v>
      </c>
      <c r="P167" s="404" t="s">
        <v>822</v>
      </c>
      <c r="Q167" s="404" t="s">
        <v>823</v>
      </c>
      <c r="R167" s="404" t="str">
        <f t="shared" si="49"/>
        <v>Авария Мш2-3</v>
      </c>
      <c r="S167" s="404" t="str">
        <f t="shared" si="38"/>
        <v>DGI.M2_3_CRS := I_M2_3_CRS;//    Авария Мш2-3</v>
      </c>
    </row>
    <row r="168" spans="1:19" x14ac:dyDescent="0.25">
      <c r="A168" s="403">
        <v>167</v>
      </c>
      <c r="B168" s="413" t="s">
        <v>55</v>
      </c>
      <c r="D168" s="404">
        <v>1</v>
      </c>
      <c r="E168" s="404">
        <v>7</v>
      </c>
      <c r="F168" s="404" t="s">
        <v>2704</v>
      </c>
      <c r="H168" s="404">
        <f t="shared" si="48"/>
        <v>220</v>
      </c>
      <c r="I168" s="404">
        <v>6</v>
      </c>
      <c r="K168" s="404" t="str">
        <f t="shared" si="43"/>
        <v>I_N2_1_ON</v>
      </c>
      <c r="L168" s="404" t="str">
        <f t="shared" si="44"/>
        <v>I 220.6</v>
      </c>
      <c r="N168" s="404" t="s">
        <v>2760</v>
      </c>
      <c r="O168" s="404" t="s">
        <v>821</v>
      </c>
      <c r="P168" s="404" t="s">
        <v>822</v>
      </c>
      <c r="Q168" s="404" t="s">
        <v>823</v>
      </c>
      <c r="R168" s="404" t="str">
        <f t="shared" si="49"/>
        <v>Работа Н2-1</v>
      </c>
      <c r="S168" s="404" t="str">
        <f t="shared" si="38"/>
        <v>DGI.N2_1_ON := I_N2_1_ON;//    Работа Н2-1</v>
      </c>
    </row>
    <row r="169" spans="1:19" x14ac:dyDescent="0.25">
      <c r="A169" s="403">
        <v>168</v>
      </c>
      <c r="B169" s="413" t="s">
        <v>3090</v>
      </c>
      <c r="D169" s="404">
        <v>1</v>
      </c>
      <c r="E169" s="404">
        <v>8</v>
      </c>
      <c r="F169" s="404" t="s">
        <v>2704</v>
      </c>
      <c r="H169" s="404">
        <f t="shared" si="48"/>
        <v>220</v>
      </c>
      <c r="I169" s="404">
        <v>7</v>
      </c>
      <c r="K169" s="404" t="str">
        <f t="shared" si="43"/>
        <v>I_N2_1_CRS</v>
      </c>
      <c r="L169" s="404" t="str">
        <f t="shared" si="44"/>
        <v>I 220.7</v>
      </c>
      <c r="N169" s="404" t="s">
        <v>3341</v>
      </c>
      <c r="O169" s="404" t="s">
        <v>821</v>
      </c>
      <c r="P169" s="404" t="s">
        <v>822</v>
      </c>
      <c r="Q169" s="404" t="s">
        <v>823</v>
      </c>
      <c r="R169" s="404" t="str">
        <f t="shared" si="49"/>
        <v>АварияН2-1</v>
      </c>
      <c r="S169" s="404" t="str">
        <f t="shared" si="38"/>
        <v>DGI.N2_1_CRS := I_N2_1_CRS;//    АварияН2-1</v>
      </c>
    </row>
    <row r="170" spans="1:19" x14ac:dyDescent="0.25">
      <c r="A170" s="403">
        <v>169</v>
      </c>
      <c r="B170" s="413" t="s">
        <v>3091</v>
      </c>
      <c r="D170" s="404">
        <v>2</v>
      </c>
      <c r="E170" s="404">
        <v>1</v>
      </c>
      <c r="F170" s="404" t="s">
        <v>2704</v>
      </c>
      <c r="H170" s="404">
        <f>H169+1</f>
        <v>221</v>
      </c>
      <c r="I170" s="404">
        <v>0</v>
      </c>
      <c r="K170" s="404" t="str">
        <f t="shared" si="43"/>
        <v>I_N2_1_FC_ON</v>
      </c>
      <c r="L170" s="404" t="str">
        <f t="shared" si="44"/>
        <v>I 221.0</v>
      </c>
      <c r="N170" s="404" t="s">
        <v>3342</v>
      </c>
      <c r="O170" s="404" t="s">
        <v>821</v>
      </c>
      <c r="P170" s="404" t="s">
        <v>822</v>
      </c>
      <c r="Q170" s="404" t="s">
        <v>823</v>
      </c>
      <c r="R170" s="404" t="str">
        <f t="shared" si="49"/>
        <v>Работа ПЧ Н2-1</v>
      </c>
      <c r="S170" s="404" t="str">
        <f t="shared" si="38"/>
        <v>DGI.N2_1_FC_ON := I_N2_1_FC_ON;//    Работа ПЧ Н2-1</v>
      </c>
    </row>
    <row r="171" spans="1:19" x14ac:dyDescent="0.25">
      <c r="A171" s="403">
        <v>170</v>
      </c>
      <c r="B171" s="413" t="s">
        <v>3092</v>
      </c>
      <c r="D171" s="404">
        <v>2</v>
      </c>
      <c r="E171" s="404">
        <v>2</v>
      </c>
      <c r="F171" s="404" t="s">
        <v>2704</v>
      </c>
      <c r="H171" s="404">
        <f t="shared" ref="H171:H177" si="50">H170</f>
        <v>221</v>
      </c>
      <c r="I171" s="404">
        <v>1</v>
      </c>
      <c r="K171" s="404" t="str">
        <f t="shared" si="43"/>
        <v>I_N2_1_FC_CRS</v>
      </c>
      <c r="L171" s="404" t="str">
        <f t="shared" si="44"/>
        <v>I 221.1</v>
      </c>
      <c r="N171" s="404" t="s">
        <v>3343</v>
      </c>
      <c r="O171" s="404" t="s">
        <v>821</v>
      </c>
      <c r="P171" s="404" t="s">
        <v>822</v>
      </c>
      <c r="Q171" s="404" t="s">
        <v>823</v>
      </c>
      <c r="R171" s="404" t="str">
        <f t="shared" si="49"/>
        <v>Авария ПЧ Н2-1</v>
      </c>
      <c r="S171" s="404" t="str">
        <f t="shared" si="38"/>
        <v>DGI.N2_1_FC_CRS := I_N2_1_FC_CRS;//    Авария ПЧ Н2-1</v>
      </c>
    </row>
    <row r="172" spans="1:19" x14ac:dyDescent="0.25">
      <c r="A172" s="403">
        <v>171</v>
      </c>
      <c r="B172" s="413" t="s">
        <v>3093</v>
      </c>
      <c r="D172" s="404">
        <v>2</v>
      </c>
      <c r="E172" s="404">
        <v>3</v>
      </c>
      <c r="F172" s="404" t="s">
        <v>2704</v>
      </c>
      <c r="H172" s="404">
        <f t="shared" si="50"/>
        <v>221</v>
      </c>
      <c r="I172" s="404">
        <v>2</v>
      </c>
      <c r="K172" s="404" t="str">
        <f t="shared" si="43"/>
        <v>I_N2_1_BP</v>
      </c>
      <c r="L172" s="404" t="str">
        <f t="shared" si="44"/>
        <v>I 221.2</v>
      </c>
      <c r="N172" s="404" t="s">
        <v>3344</v>
      </c>
      <c r="O172" s="404" t="s">
        <v>821</v>
      </c>
      <c r="P172" s="404" t="s">
        <v>822</v>
      </c>
      <c r="Q172" s="404" t="s">
        <v>823</v>
      </c>
      <c r="R172" s="404" t="str">
        <f t="shared" si="49"/>
        <v>Включен байпас Н2-1</v>
      </c>
      <c r="S172" s="404" t="str">
        <f t="shared" si="38"/>
        <v>DGI.N2_1_BP := I_N2_1_BP;//    Включен байпас Н2-1</v>
      </c>
    </row>
    <row r="173" spans="1:19" x14ac:dyDescent="0.25">
      <c r="A173" s="403">
        <v>172</v>
      </c>
      <c r="B173" s="413" t="s">
        <v>59</v>
      </c>
      <c r="D173" s="404">
        <v>2</v>
      </c>
      <c r="E173" s="404">
        <v>4</v>
      </c>
      <c r="F173" s="404" t="s">
        <v>2704</v>
      </c>
      <c r="H173" s="404">
        <f t="shared" si="50"/>
        <v>221</v>
      </c>
      <c r="I173" s="404">
        <v>3</v>
      </c>
      <c r="K173" s="404" t="str">
        <f t="shared" si="43"/>
        <v>I_N2_3_ON</v>
      </c>
      <c r="L173" s="404" t="str">
        <f t="shared" si="44"/>
        <v>I 221.3</v>
      </c>
      <c r="N173" s="404" t="s">
        <v>2784</v>
      </c>
      <c r="O173" s="404" t="s">
        <v>821</v>
      </c>
      <c r="P173" s="404" t="s">
        <v>822</v>
      </c>
      <c r="Q173" s="404" t="s">
        <v>823</v>
      </c>
      <c r="R173" s="404" t="str">
        <f t="shared" si="49"/>
        <v>Работа Н2-3</v>
      </c>
      <c r="S173" s="404" t="str">
        <f t="shared" si="38"/>
        <v>DGI.N2_3_ON := I_N2_3_ON;//    Работа Н2-3</v>
      </c>
    </row>
    <row r="174" spans="1:19" x14ac:dyDescent="0.25">
      <c r="A174" s="403">
        <v>173</v>
      </c>
      <c r="B174" s="413" t="s">
        <v>3094</v>
      </c>
      <c r="D174" s="404">
        <v>2</v>
      </c>
      <c r="E174" s="404">
        <v>5</v>
      </c>
      <c r="F174" s="404" t="s">
        <v>2704</v>
      </c>
      <c r="H174" s="404">
        <f t="shared" si="50"/>
        <v>221</v>
      </c>
      <c r="I174" s="404">
        <v>4</v>
      </c>
      <c r="K174" s="404" t="str">
        <f t="shared" si="43"/>
        <v>I_N2_3_CRS</v>
      </c>
      <c r="L174" s="404" t="str">
        <f t="shared" si="44"/>
        <v>I 221.4</v>
      </c>
      <c r="N174" s="404" t="s">
        <v>2785</v>
      </c>
      <c r="O174" s="404" t="s">
        <v>821</v>
      </c>
      <c r="P174" s="404" t="s">
        <v>822</v>
      </c>
      <c r="Q174" s="404" t="s">
        <v>823</v>
      </c>
      <c r="R174" s="404" t="str">
        <f t="shared" si="49"/>
        <v>АварияН2-3</v>
      </c>
      <c r="S174" s="404" t="str">
        <f t="shared" si="38"/>
        <v>DGI.N2_3_CRS := I_N2_3_CRS;//    АварияН2-3</v>
      </c>
    </row>
    <row r="175" spans="1:19" x14ac:dyDescent="0.25">
      <c r="A175" s="403">
        <v>174</v>
      </c>
      <c r="B175" s="413" t="s">
        <v>3095</v>
      </c>
      <c r="D175" s="404">
        <v>2</v>
      </c>
      <c r="E175" s="404">
        <v>6</v>
      </c>
      <c r="F175" s="404" t="s">
        <v>2704</v>
      </c>
      <c r="H175" s="404">
        <f t="shared" si="50"/>
        <v>221</v>
      </c>
      <c r="I175" s="404">
        <v>5</v>
      </c>
      <c r="K175" s="404" t="str">
        <f t="shared" si="43"/>
        <v>I_N2_3_FC_ON</v>
      </c>
      <c r="L175" s="404" t="str">
        <f t="shared" si="44"/>
        <v>I 221.5</v>
      </c>
      <c r="N175" s="404" t="s">
        <v>3345</v>
      </c>
      <c r="O175" s="404" t="s">
        <v>821</v>
      </c>
      <c r="P175" s="404" t="s">
        <v>822</v>
      </c>
      <c r="Q175" s="404" t="s">
        <v>823</v>
      </c>
      <c r="R175" s="404" t="str">
        <f t="shared" si="49"/>
        <v>Работа ПЧ Н2-3</v>
      </c>
      <c r="S175" s="404" t="str">
        <f t="shared" si="38"/>
        <v>DGI.N2_3_FC_ON := I_N2_3_FC_ON;//    Работа ПЧ Н2-3</v>
      </c>
    </row>
    <row r="176" spans="1:19" x14ac:dyDescent="0.25">
      <c r="A176" s="403">
        <v>175</v>
      </c>
      <c r="B176" s="413" t="s">
        <v>3096</v>
      </c>
      <c r="D176" s="404">
        <v>2</v>
      </c>
      <c r="E176" s="404">
        <v>7</v>
      </c>
      <c r="F176" s="404" t="s">
        <v>2704</v>
      </c>
      <c r="H176" s="404">
        <f t="shared" si="50"/>
        <v>221</v>
      </c>
      <c r="I176" s="404">
        <v>6</v>
      </c>
      <c r="K176" s="404" t="str">
        <f t="shared" si="43"/>
        <v>I_N2_3_FC_CRS</v>
      </c>
      <c r="L176" s="404" t="str">
        <f t="shared" si="44"/>
        <v>I 221.6</v>
      </c>
      <c r="N176" s="404" t="s">
        <v>3346</v>
      </c>
      <c r="O176" s="404" t="s">
        <v>821</v>
      </c>
      <c r="P176" s="404" t="s">
        <v>822</v>
      </c>
      <c r="Q176" s="404" t="s">
        <v>823</v>
      </c>
      <c r="R176" s="404" t="str">
        <f t="shared" si="49"/>
        <v>Авария ПЧ Н2-3</v>
      </c>
      <c r="S176" s="404" t="str">
        <f t="shared" si="38"/>
        <v>DGI.N2_3_FC_CRS := I_N2_3_FC_CRS;//    Авария ПЧ Н2-3</v>
      </c>
    </row>
    <row r="177" spans="1:19" x14ac:dyDescent="0.25">
      <c r="A177" s="403">
        <v>176</v>
      </c>
      <c r="B177" s="413" t="s">
        <v>3097</v>
      </c>
      <c r="D177" s="404">
        <v>2</v>
      </c>
      <c r="E177" s="404">
        <v>8</v>
      </c>
      <c r="F177" s="404" t="s">
        <v>2704</v>
      </c>
      <c r="H177" s="404">
        <f t="shared" si="50"/>
        <v>221</v>
      </c>
      <c r="I177" s="404">
        <v>7</v>
      </c>
      <c r="K177" s="404" t="str">
        <f t="shared" si="43"/>
        <v>I_N2_3_BP</v>
      </c>
      <c r="L177" s="404" t="str">
        <f t="shared" si="44"/>
        <v>I 221.7</v>
      </c>
      <c r="N177" s="404" t="s">
        <v>3357</v>
      </c>
      <c r="O177" s="404" t="s">
        <v>821</v>
      </c>
      <c r="P177" s="404" t="s">
        <v>822</v>
      </c>
      <c r="Q177" s="404" t="s">
        <v>823</v>
      </c>
      <c r="R177" s="404" t="str">
        <f t="shared" si="49"/>
        <v>Включен байпас Н2-3</v>
      </c>
      <c r="S177" s="404" t="str">
        <f t="shared" si="38"/>
        <v>DGI.N2_3_BP := I_N2_3_BP;//    Включен байпас Н2-3</v>
      </c>
    </row>
    <row r="178" spans="1:19" x14ac:dyDescent="0.25">
      <c r="A178" s="403">
        <v>177</v>
      </c>
      <c r="B178" s="413" t="s">
        <v>3098</v>
      </c>
      <c r="D178" s="404">
        <v>3</v>
      </c>
      <c r="E178" s="404">
        <v>1</v>
      </c>
      <c r="F178" s="404" t="s">
        <v>2704</v>
      </c>
      <c r="H178" s="404">
        <f>H177+1</f>
        <v>222</v>
      </c>
      <c r="I178" s="404">
        <v>0</v>
      </c>
      <c r="K178" s="404" t="str">
        <f t="shared" si="43"/>
        <v>I_L_BR1_HH</v>
      </c>
      <c r="L178" s="404" t="str">
        <f t="shared" si="44"/>
        <v>I 222.0</v>
      </c>
      <c r="N178" s="404" t="s">
        <v>642</v>
      </c>
      <c r="O178" s="404" t="s">
        <v>821</v>
      </c>
      <c r="P178" s="404" t="s">
        <v>822</v>
      </c>
      <c r="Q178" s="404" t="s">
        <v>823</v>
      </c>
      <c r="R178" s="404" t="str">
        <f t="shared" si="49"/>
        <v>Верхний Аварийный уровень БР1</v>
      </c>
      <c r="S178" s="404" t="str">
        <f t="shared" si="38"/>
        <v>DGI.L_BR1_HH := I_L_BR1_HH;//    Верхний Аварийный уровень БР1</v>
      </c>
    </row>
    <row r="179" spans="1:19" x14ac:dyDescent="0.25">
      <c r="A179" s="403">
        <v>178</v>
      </c>
      <c r="B179" s="413" t="s">
        <v>3099</v>
      </c>
      <c r="D179" s="404">
        <v>3</v>
      </c>
      <c r="E179" s="404">
        <v>2</v>
      </c>
      <c r="F179" s="404" t="s">
        <v>2704</v>
      </c>
      <c r="H179" s="404">
        <f t="shared" ref="H179:H185" si="51">H178</f>
        <v>222</v>
      </c>
      <c r="I179" s="404">
        <v>1</v>
      </c>
      <c r="K179" s="404" t="str">
        <f t="shared" si="43"/>
        <v>I_L_BR1_LL</v>
      </c>
      <c r="L179" s="404" t="str">
        <f t="shared" si="44"/>
        <v>I 222.1</v>
      </c>
      <c r="N179" s="404" t="s">
        <v>641</v>
      </c>
      <c r="O179" s="404" t="s">
        <v>821</v>
      </c>
      <c r="P179" s="404" t="s">
        <v>822</v>
      </c>
      <c r="Q179" s="404" t="s">
        <v>823</v>
      </c>
      <c r="R179" s="404" t="str">
        <f t="shared" si="49"/>
        <v>Нижний Аварийный уровень БР1</v>
      </c>
      <c r="S179" s="404" t="str">
        <f t="shared" si="38"/>
        <v>DGI.L_BR1_LL := I_L_BR1_LL;//    Нижний Аварийный уровень БР1</v>
      </c>
    </row>
    <row r="180" spans="1:19" x14ac:dyDescent="0.25">
      <c r="A180" s="403">
        <v>179</v>
      </c>
      <c r="B180" s="413" t="s">
        <v>180</v>
      </c>
      <c r="D180" s="404">
        <v>3</v>
      </c>
      <c r="E180" s="404">
        <v>3</v>
      </c>
      <c r="F180" s="404" t="s">
        <v>2704</v>
      </c>
      <c r="H180" s="404">
        <f t="shared" si="51"/>
        <v>222</v>
      </c>
      <c r="I180" s="404">
        <v>2</v>
      </c>
      <c r="K180" s="404" t="str">
        <f t="shared" si="43"/>
        <v>I_F_afN2_1</v>
      </c>
      <c r="L180" s="404" t="str">
        <f t="shared" si="44"/>
        <v>I 222.2</v>
      </c>
      <c r="N180" s="404" t="s">
        <v>606</v>
      </c>
      <c r="O180" s="404" t="s">
        <v>821</v>
      </c>
      <c r="P180" s="404" t="s">
        <v>822</v>
      </c>
      <c r="Q180" s="404" t="s">
        <v>823</v>
      </c>
      <c r="R180" s="404" t="str">
        <f t="shared" si="49"/>
        <v>Наличие потока после Н2-1</v>
      </c>
      <c r="S180" s="404" t="str">
        <f t="shared" si="38"/>
        <v>DGI.F_afN2_1 := I_F_afN2_1;//    Наличие потока после Н2-1</v>
      </c>
    </row>
    <row r="181" spans="1:19" x14ac:dyDescent="0.25">
      <c r="A181" s="403">
        <v>180</v>
      </c>
      <c r="B181" s="413" t="s">
        <v>182</v>
      </c>
      <c r="D181" s="404">
        <v>3</v>
      </c>
      <c r="E181" s="404">
        <v>4</v>
      </c>
      <c r="F181" s="404" t="s">
        <v>2704</v>
      </c>
      <c r="H181" s="404">
        <f t="shared" si="51"/>
        <v>222</v>
      </c>
      <c r="I181" s="404">
        <v>3</v>
      </c>
      <c r="K181" s="404" t="str">
        <f t="shared" si="43"/>
        <v>I_F_afN2_3</v>
      </c>
      <c r="L181" s="404" t="str">
        <f t="shared" si="44"/>
        <v>I 222.3</v>
      </c>
      <c r="N181" s="404" t="s">
        <v>608</v>
      </c>
      <c r="O181" s="404" t="s">
        <v>821</v>
      </c>
      <c r="P181" s="404" t="s">
        <v>822</v>
      </c>
      <c r="Q181" s="404" t="s">
        <v>823</v>
      </c>
      <c r="R181" s="404" t="str">
        <f t="shared" si="49"/>
        <v>Наличие потока после Н2-3</v>
      </c>
      <c r="S181" s="404" t="str">
        <f t="shared" si="38"/>
        <v>DGI.F_afN2_3 := I_F_afN2_3;//    Наличие потока после Н2-3</v>
      </c>
    </row>
    <row r="182" spans="1:19" x14ac:dyDescent="0.25">
      <c r="A182" s="403">
        <v>181</v>
      </c>
      <c r="B182" s="413" t="s">
        <v>3087</v>
      </c>
      <c r="D182" s="404">
        <v>3</v>
      </c>
      <c r="E182" s="404">
        <v>5</v>
      </c>
      <c r="F182" s="404" t="s">
        <v>2704</v>
      </c>
      <c r="H182" s="404">
        <f t="shared" si="51"/>
        <v>222</v>
      </c>
      <c r="I182" s="404">
        <v>4</v>
      </c>
      <c r="K182" s="404" t="str">
        <f t="shared" si="43"/>
        <v>I_AO_IM7</v>
      </c>
      <c r="L182" s="404" t="str">
        <f t="shared" si="44"/>
        <v>I 222.4</v>
      </c>
      <c r="N182" s="404" t="s">
        <v>2781</v>
      </c>
      <c r="O182" s="404" t="s">
        <v>821</v>
      </c>
      <c r="P182" s="404" t="s">
        <v>822</v>
      </c>
      <c r="Q182" s="404" t="s">
        <v>823</v>
      </c>
      <c r="R182" s="404" t="str">
        <f t="shared" si="49"/>
        <v>Кнопка Аварийный Стоп</v>
      </c>
      <c r="S182" s="404" t="str">
        <f t="shared" si="38"/>
        <v>DGI.AO_IM7 := I_AO_IM7;//    Кнопка Аварийный Стоп</v>
      </c>
    </row>
    <row r="183" spans="1:19" x14ac:dyDescent="0.25">
      <c r="A183" s="403">
        <v>182</v>
      </c>
      <c r="B183" s="413" t="s">
        <v>3039</v>
      </c>
      <c r="D183" s="404">
        <v>3</v>
      </c>
      <c r="E183" s="404">
        <v>6</v>
      </c>
      <c r="F183" s="404" t="s">
        <v>2704</v>
      </c>
      <c r="H183" s="404">
        <f t="shared" si="51"/>
        <v>222</v>
      </c>
      <c r="I183" s="404">
        <v>5</v>
      </c>
      <c r="K183" s="404" t="str">
        <f t="shared" si="43"/>
        <v>I_AU_IM7</v>
      </c>
      <c r="L183" s="404" t="str">
        <f t="shared" si="44"/>
        <v>I 222.5</v>
      </c>
      <c r="N183" s="404" t="s">
        <v>3406</v>
      </c>
      <c r="O183" s="404" t="s">
        <v>821</v>
      </c>
      <c r="P183" s="404" t="s">
        <v>822</v>
      </c>
      <c r="Q183" s="404" t="s">
        <v>823</v>
      </c>
      <c r="R183" s="404" t="str">
        <f t="shared" si="49"/>
        <v>Автоматический режим</v>
      </c>
      <c r="S183" s="404" t="str">
        <f t="shared" si="38"/>
        <v>DGI.AU_IM7 := I_AU_IM7;//    Автоматический режим</v>
      </c>
    </row>
    <row r="184" spans="1:19" s="411" customFormat="1" x14ac:dyDescent="0.25">
      <c r="A184" s="403">
        <v>183</v>
      </c>
      <c r="B184" s="421" t="s">
        <v>4712</v>
      </c>
      <c r="C184" s="409"/>
      <c r="D184" s="408">
        <v>3</v>
      </c>
      <c r="E184" s="408">
        <v>7</v>
      </c>
      <c r="F184" s="408" t="s">
        <v>2704</v>
      </c>
      <c r="G184" s="408"/>
      <c r="H184" s="408">
        <f t="shared" si="51"/>
        <v>222</v>
      </c>
      <c r="I184" s="408">
        <v>6</v>
      </c>
      <c r="J184" s="410"/>
      <c r="K184" s="408" t="str">
        <f t="shared" si="43"/>
        <v>I_MU_IM7</v>
      </c>
      <c r="L184" s="408" t="str">
        <f t="shared" si="44"/>
        <v>I 222.6</v>
      </c>
      <c r="M184" s="408"/>
      <c r="N184" s="404" t="s">
        <v>4726</v>
      </c>
      <c r="O184" s="408" t="s">
        <v>821</v>
      </c>
      <c r="P184" s="408" t="s">
        <v>822</v>
      </c>
      <c r="Q184" s="408" t="s">
        <v>823</v>
      </c>
      <c r="R184" s="408" t="str">
        <f t="shared" si="49"/>
        <v>Ручной режим</v>
      </c>
      <c r="S184" s="408" t="str">
        <f t="shared" si="38"/>
        <v>DGI.MU_IM7 := I_MU_IM7;//    Ручной режим</v>
      </c>
    </row>
    <row r="185" spans="1:19" s="411" customFormat="1" x14ac:dyDescent="0.25">
      <c r="A185" s="403">
        <v>184</v>
      </c>
      <c r="B185" s="421" t="s">
        <v>4728</v>
      </c>
      <c r="C185" s="409"/>
      <c r="D185" s="408">
        <v>3</v>
      </c>
      <c r="E185" s="408">
        <v>8</v>
      </c>
      <c r="F185" s="408" t="s">
        <v>2704</v>
      </c>
      <c r="G185" s="408"/>
      <c r="H185" s="408">
        <f t="shared" si="51"/>
        <v>222</v>
      </c>
      <c r="I185" s="408">
        <v>7</v>
      </c>
      <c r="J185" s="410"/>
      <c r="K185" s="408" t="str">
        <f t="shared" si="43"/>
        <v>I_IntProtN2_1</v>
      </c>
      <c r="L185" s="408" t="str">
        <f t="shared" si="44"/>
        <v>I 222.7</v>
      </c>
      <c r="M185" s="408"/>
      <c r="N185" s="421" t="s">
        <v>4727</v>
      </c>
      <c r="O185" s="408" t="s">
        <v>821</v>
      </c>
      <c r="P185" s="408" t="s">
        <v>822</v>
      </c>
      <c r="Q185" s="408" t="s">
        <v>823</v>
      </c>
      <c r="R185" s="408" t="str">
        <f t="shared" si="49"/>
        <v>Внутрення защита Н2.1</v>
      </c>
      <c r="S185" s="408" t="str">
        <f t="shared" si="38"/>
        <v>DGI.IntProtN2_1 := I_IntProtN2_1;//    Внутрення защита Н2.1</v>
      </c>
    </row>
    <row r="186" spans="1:19" s="411" customFormat="1" x14ac:dyDescent="0.25">
      <c r="A186" s="403"/>
      <c r="B186" s="421" t="s">
        <v>4729</v>
      </c>
      <c r="C186" s="409"/>
      <c r="D186" s="408"/>
      <c r="E186" s="408"/>
      <c r="F186" s="408"/>
      <c r="G186" s="408"/>
      <c r="H186" s="408"/>
      <c r="I186" s="408"/>
      <c r="J186" s="410"/>
      <c r="K186" s="408"/>
      <c r="L186" s="408"/>
      <c r="M186" s="408"/>
      <c r="N186" s="421" t="s">
        <v>4730</v>
      </c>
      <c r="O186" s="408"/>
      <c r="P186" s="408"/>
      <c r="Q186" s="408"/>
      <c r="R186" s="408"/>
      <c r="S186" s="408"/>
    </row>
    <row r="187" spans="1:19" s="411" customFormat="1" x14ac:dyDescent="0.25">
      <c r="A187" s="403"/>
      <c r="B187" s="421"/>
      <c r="C187" s="409"/>
      <c r="D187" s="408"/>
      <c r="E187" s="408"/>
      <c r="F187" s="408"/>
      <c r="G187" s="408"/>
      <c r="H187" s="408"/>
      <c r="I187" s="408"/>
      <c r="J187" s="410"/>
      <c r="K187" s="408"/>
      <c r="L187" s="408"/>
      <c r="M187" s="408"/>
      <c r="N187" s="421"/>
      <c r="O187" s="408"/>
      <c r="P187" s="408"/>
      <c r="Q187" s="408"/>
      <c r="R187" s="408"/>
      <c r="S187" s="408"/>
    </row>
    <row r="188" spans="1:19" s="411" customFormat="1" x14ac:dyDescent="0.25">
      <c r="A188" s="403"/>
      <c r="B188" s="421"/>
      <c r="C188" s="409"/>
      <c r="D188" s="408"/>
      <c r="E188" s="408"/>
      <c r="F188" s="408"/>
      <c r="G188" s="408"/>
      <c r="H188" s="408"/>
      <c r="I188" s="408"/>
      <c r="J188" s="410"/>
      <c r="K188" s="408"/>
      <c r="L188" s="408"/>
      <c r="M188" s="408"/>
      <c r="N188" s="421"/>
      <c r="O188" s="408"/>
      <c r="P188" s="408"/>
      <c r="Q188" s="408"/>
      <c r="R188" s="408"/>
      <c r="S188" s="408"/>
    </row>
    <row r="189" spans="1:19" s="411" customFormat="1" x14ac:dyDescent="0.25">
      <c r="A189" s="403"/>
      <c r="B189" s="421"/>
      <c r="C189" s="409"/>
      <c r="D189" s="408"/>
      <c r="E189" s="408"/>
      <c r="F189" s="408"/>
      <c r="G189" s="408"/>
      <c r="H189" s="408"/>
      <c r="I189" s="408"/>
      <c r="J189" s="410"/>
      <c r="K189" s="408"/>
      <c r="L189" s="408"/>
      <c r="M189" s="408"/>
      <c r="N189" s="421"/>
      <c r="O189" s="408"/>
      <c r="P189" s="408"/>
      <c r="Q189" s="408"/>
      <c r="R189" s="408"/>
      <c r="S189" s="408"/>
    </row>
    <row r="190" spans="1:19" s="411" customFormat="1" x14ac:dyDescent="0.25">
      <c r="A190" s="403"/>
      <c r="B190" s="421"/>
      <c r="C190" s="409"/>
      <c r="D190" s="408"/>
      <c r="E190" s="408"/>
      <c r="F190" s="408"/>
      <c r="G190" s="408"/>
      <c r="H190" s="408"/>
      <c r="I190" s="408"/>
      <c r="J190" s="410"/>
      <c r="K190" s="408"/>
      <c r="L190" s="408"/>
      <c r="M190" s="408"/>
      <c r="N190" s="421"/>
      <c r="O190" s="408"/>
      <c r="P190" s="408"/>
      <c r="Q190" s="408"/>
      <c r="R190" s="408"/>
      <c r="S190" s="408"/>
    </row>
    <row r="191" spans="1:19" s="411" customFormat="1" x14ac:dyDescent="0.25">
      <c r="A191" s="403"/>
      <c r="B191" s="421"/>
      <c r="C191" s="409"/>
      <c r="D191" s="408"/>
      <c r="E191" s="408"/>
      <c r="F191" s="408"/>
      <c r="G191" s="408"/>
      <c r="H191" s="408"/>
      <c r="I191" s="408"/>
      <c r="J191" s="410"/>
      <c r="K191" s="408"/>
      <c r="L191" s="408"/>
      <c r="M191" s="408"/>
      <c r="N191" s="421"/>
      <c r="O191" s="408"/>
      <c r="P191" s="408"/>
      <c r="Q191" s="408"/>
      <c r="R191" s="408"/>
      <c r="S191" s="408"/>
    </row>
    <row r="192" spans="1:19" s="411" customFormat="1" x14ac:dyDescent="0.25">
      <c r="A192" s="403"/>
      <c r="B192" s="421"/>
      <c r="C192" s="409"/>
      <c r="D192" s="408"/>
      <c r="E192" s="408"/>
      <c r="F192" s="408"/>
      <c r="G192" s="408"/>
      <c r="H192" s="408"/>
      <c r="I192" s="408"/>
      <c r="J192" s="410"/>
      <c r="K192" s="408"/>
      <c r="L192" s="408"/>
      <c r="M192" s="408"/>
      <c r="N192" s="421"/>
      <c r="O192" s="408"/>
      <c r="P192" s="408"/>
      <c r="Q192" s="408"/>
      <c r="R192" s="408"/>
      <c r="S192" s="408"/>
    </row>
    <row r="193" spans="1:19" s="411" customFormat="1" x14ac:dyDescent="0.25">
      <c r="A193" s="403"/>
      <c r="B193" s="421"/>
      <c r="C193" s="409"/>
      <c r="D193" s="408"/>
      <c r="E193" s="408"/>
      <c r="F193" s="408"/>
      <c r="G193" s="408"/>
      <c r="H193" s="408"/>
      <c r="I193" s="408"/>
      <c r="J193" s="410"/>
      <c r="K193" s="408"/>
      <c r="L193" s="408"/>
      <c r="M193" s="408"/>
      <c r="N193" s="421"/>
      <c r="O193" s="408"/>
      <c r="P193" s="408"/>
      <c r="Q193" s="408"/>
      <c r="R193" s="408"/>
      <c r="S193" s="408"/>
    </row>
    <row r="194" spans="1:19" x14ac:dyDescent="0.25">
      <c r="A194" s="403">
        <v>185</v>
      </c>
      <c r="B194" s="413" t="s">
        <v>3100</v>
      </c>
      <c r="D194" s="404">
        <v>1</v>
      </c>
      <c r="E194" s="404">
        <v>1</v>
      </c>
      <c r="F194" s="404" t="s">
        <v>2705</v>
      </c>
      <c r="H194" s="404">
        <f>H185+1</f>
        <v>223</v>
      </c>
      <c r="I194" s="404">
        <v>0</v>
      </c>
      <c r="K194" s="404" t="str">
        <f t="shared" si="43"/>
        <v>I_Z1_14_ON</v>
      </c>
      <c r="L194" s="404" t="str">
        <f t="shared" si="44"/>
        <v>I 223.0</v>
      </c>
      <c r="N194" s="404" t="s">
        <v>3347</v>
      </c>
      <c r="O194" s="404" t="s">
        <v>821</v>
      </c>
      <c r="P194" s="404" t="s">
        <v>822</v>
      </c>
      <c r="Q194" s="404" t="s">
        <v>823</v>
      </c>
      <c r="R194" s="404" t="str">
        <f t="shared" si="49"/>
        <v>Открыта ЗЭ1-14</v>
      </c>
      <c r="S194" s="404" t="str">
        <f t="shared" si="38"/>
        <v>DGI.Z1_14_ON := I_Z1_14_ON;//    Открыта ЗЭ1-14</v>
      </c>
    </row>
    <row r="195" spans="1:19" x14ac:dyDescent="0.25">
      <c r="A195" s="403">
        <v>186</v>
      </c>
      <c r="B195" s="413" t="s">
        <v>3101</v>
      </c>
      <c r="D195" s="404">
        <v>1</v>
      </c>
      <c r="E195" s="404">
        <v>2</v>
      </c>
      <c r="F195" s="404" t="s">
        <v>2705</v>
      </c>
      <c r="H195" s="404">
        <f t="shared" ref="H195:H201" si="52">H194</f>
        <v>223</v>
      </c>
      <c r="I195" s="404">
        <v>1</v>
      </c>
      <c r="K195" s="404" t="str">
        <f t="shared" si="43"/>
        <v>I_Z1_14_OF</v>
      </c>
      <c r="L195" s="404" t="str">
        <f t="shared" si="44"/>
        <v>I 223.1</v>
      </c>
      <c r="N195" s="404" t="s">
        <v>3348</v>
      </c>
      <c r="O195" s="404" t="s">
        <v>821</v>
      </c>
      <c r="P195" s="404" t="s">
        <v>822</v>
      </c>
      <c r="Q195" s="404" t="s">
        <v>823</v>
      </c>
      <c r="R195" s="404" t="str">
        <f t="shared" si="49"/>
        <v>Закрыта ЗЭ1-14</v>
      </c>
      <c r="S195" s="404" t="str">
        <f t="shared" si="38"/>
        <v>DGI.Z1_14_OF := I_Z1_14_OF;//    Закрыта ЗЭ1-14</v>
      </c>
    </row>
    <row r="196" spans="1:19" x14ac:dyDescent="0.25">
      <c r="A196" s="403">
        <v>187</v>
      </c>
      <c r="B196" s="413" t="s">
        <v>49</v>
      </c>
      <c r="D196" s="404">
        <v>1</v>
      </c>
      <c r="E196" s="404">
        <v>3</v>
      </c>
      <c r="F196" s="404" t="s">
        <v>2705</v>
      </c>
      <c r="H196" s="404">
        <f t="shared" si="52"/>
        <v>223</v>
      </c>
      <c r="I196" s="404">
        <v>2</v>
      </c>
      <c r="K196" s="404" t="str">
        <f t="shared" si="43"/>
        <v>I_M2_2_ON</v>
      </c>
      <c r="L196" s="404" t="str">
        <f t="shared" si="44"/>
        <v>I 223.2</v>
      </c>
      <c r="N196" s="404" t="s">
        <v>3349</v>
      </c>
      <c r="O196" s="404" t="s">
        <v>821</v>
      </c>
      <c r="P196" s="404" t="s">
        <v>822</v>
      </c>
      <c r="Q196" s="404" t="s">
        <v>823</v>
      </c>
      <c r="R196" s="404" t="str">
        <f t="shared" si="49"/>
        <v>Работа Мш2-2</v>
      </c>
      <c r="S196" s="404" t="str">
        <f t="shared" si="38"/>
        <v>DGI.M2_2_ON := I_M2_2_ON;//    Работа Мш2-2</v>
      </c>
    </row>
    <row r="197" spans="1:19" x14ac:dyDescent="0.25">
      <c r="A197" s="403">
        <v>188</v>
      </c>
      <c r="B197" s="413" t="s">
        <v>50</v>
      </c>
      <c r="D197" s="404">
        <v>1</v>
      </c>
      <c r="E197" s="404">
        <v>4</v>
      </c>
      <c r="F197" s="404" t="s">
        <v>2705</v>
      </c>
      <c r="H197" s="404">
        <f t="shared" si="52"/>
        <v>223</v>
      </c>
      <c r="I197" s="404">
        <v>3</v>
      </c>
      <c r="K197" s="404" t="str">
        <f t="shared" si="43"/>
        <v>I_M2_2_CRS</v>
      </c>
      <c r="L197" s="404" t="str">
        <f t="shared" si="44"/>
        <v>I 223.3</v>
      </c>
      <c r="N197" s="404" t="s">
        <v>3350</v>
      </c>
      <c r="O197" s="404" t="s">
        <v>821</v>
      </c>
      <c r="P197" s="404" t="s">
        <v>822</v>
      </c>
      <c r="Q197" s="404" t="s">
        <v>823</v>
      </c>
      <c r="R197" s="404" t="str">
        <f t="shared" si="49"/>
        <v>Авария Мш2-2</v>
      </c>
      <c r="S197" s="404" t="str">
        <f t="shared" si="38"/>
        <v>DGI.M2_2_CRS := I_M2_2_CRS;//    Авария Мш2-2</v>
      </c>
    </row>
    <row r="198" spans="1:19" x14ac:dyDescent="0.25">
      <c r="A198" s="403">
        <v>189</v>
      </c>
      <c r="B198" s="413" t="s">
        <v>53</v>
      </c>
      <c r="D198" s="404">
        <v>1</v>
      </c>
      <c r="E198" s="404">
        <v>5</v>
      </c>
      <c r="F198" s="404" t="s">
        <v>2705</v>
      </c>
      <c r="H198" s="404">
        <f t="shared" si="52"/>
        <v>223</v>
      </c>
      <c r="I198" s="404">
        <v>4</v>
      </c>
      <c r="K198" s="404" t="str">
        <f t="shared" si="43"/>
        <v>I_M2_4_ON</v>
      </c>
      <c r="L198" s="404" t="str">
        <f t="shared" si="44"/>
        <v>I 223.4</v>
      </c>
      <c r="N198" s="404" t="s">
        <v>3351</v>
      </c>
      <c r="O198" s="404" t="s">
        <v>821</v>
      </c>
      <c r="P198" s="404" t="s">
        <v>822</v>
      </c>
      <c r="Q198" s="404" t="s">
        <v>823</v>
      </c>
      <c r="R198" s="404" t="str">
        <f t="shared" si="49"/>
        <v>Работа Мш2-4</v>
      </c>
      <c r="S198" s="404" t="str">
        <f t="shared" si="38"/>
        <v>DGI.M2_4_ON := I_M2_4_ON;//    Работа Мш2-4</v>
      </c>
    </row>
    <row r="199" spans="1:19" x14ac:dyDescent="0.25">
      <c r="A199" s="403">
        <v>190</v>
      </c>
      <c r="B199" s="413" t="s">
        <v>54</v>
      </c>
      <c r="D199" s="404">
        <v>1</v>
      </c>
      <c r="E199" s="404">
        <v>6</v>
      </c>
      <c r="F199" s="404" t="s">
        <v>2705</v>
      </c>
      <c r="H199" s="404">
        <f t="shared" si="52"/>
        <v>223</v>
      </c>
      <c r="I199" s="404">
        <v>5</v>
      </c>
      <c r="K199" s="404" t="str">
        <f t="shared" si="43"/>
        <v>I_M2_4_CRS</v>
      </c>
      <c r="L199" s="404" t="str">
        <f t="shared" si="44"/>
        <v>I 223.5</v>
      </c>
      <c r="N199" s="404" t="s">
        <v>3352</v>
      </c>
      <c r="O199" s="404" t="s">
        <v>821</v>
      </c>
      <c r="P199" s="404" t="s">
        <v>822</v>
      </c>
      <c r="Q199" s="404" t="s">
        <v>823</v>
      </c>
      <c r="R199" s="404" t="str">
        <f t="shared" si="49"/>
        <v>Авария Мш2-4</v>
      </c>
      <c r="S199" s="404" t="str">
        <f t="shared" si="38"/>
        <v>DGI.M2_4_CRS := I_M2_4_CRS;//    Авария Мш2-4</v>
      </c>
    </row>
    <row r="200" spans="1:19" x14ac:dyDescent="0.25">
      <c r="A200" s="403">
        <v>191</v>
      </c>
      <c r="B200" s="413" t="s">
        <v>57</v>
      </c>
      <c r="D200" s="404">
        <v>1</v>
      </c>
      <c r="E200" s="404">
        <v>7</v>
      </c>
      <c r="F200" s="404" t="s">
        <v>2705</v>
      </c>
      <c r="H200" s="404">
        <f t="shared" si="52"/>
        <v>223</v>
      </c>
      <c r="I200" s="404">
        <v>6</v>
      </c>
      <c r="K200" s="404" t="str">
        <f t="shared" si="43"/>
        <v>I_N2_2_ON</v>
      </c>
      <c r="L200" s="404" t="str">
        <f t="shared" si="44"/>
        <v>I 223.6</v>
      </c>
      <c r="N200" s="404" t="s">
        <v>2761</v>
      </c>
      <c r="O200" s="404" t="s">
        <v>821</v>
      </c>
      <c r="P200" s="404" t="s">
        <v>822</v>
      </c>
      <c r="Q200" s="404" t="s">
        <v>823</v>
      </c>
      <c r="R200" s="404" t="str">
        <f t="shared" si="49"/>
        <v>Работа Н2-2</v>
      </c>
      <c r="S200" s="404" t="str">
        <f t="shared" si="38"/>
        <v>DGI.N2_2_ON := I_N2_2_ON;//    Работа Н2-2</v>
      </c>
    </row>
    <row r="201" spans="1:19" x14ac:dyDescent="0.25">
      <c r="A201" s="403">
        <v>192</v>
      </c>
      <c r="B201" s="413" t="s">
        <v>3102</v>
      </c>
      <c r="D201" s="404">
        <v>1</v>
      </c>
      <c r="E201" s="404">
        <v>8</v>
      </c>
      <c r="F201" s="404" t="s">
        <v>2705</v>
      </c>
      <c r="H201" s="404">
        <f t="shared" si="52"/>
        <v>223</v>
      </c>
      <c r="I201" s="404">
        <v>7</v>
      </c>
      <c r="K201" s="404" t="str">
        <f t="shared" si="43"/>
        <v>I_N2_2_CRS</v>
      </c>
      <c r="L201" s="404" t="str">
        <f t="shared" si="44"/>
        <v>I 223.7</v>
      </c>
      <c r="N201" s="404" t="s">
        <v>3353</v>
      </c>
      <c r="O201" s="404" t="s">
        <v>821</v>
      </c>
      <c r="P201" s="404" t="s">
        <v>822</v>
      </c>
      <c r="Q201" s="404" t="s">
        <v>823</v>
      </c>
      <c r="R201" s="404" t="str">
        <f t="shared" si="49"/>
        <v>АварияН2-2</v>
      </c>
      <c r="S201" s="404" t="str">
        <f t="shared" si="38"/>
        <v>DGI.N2_2_CRS := I_N2_2_CRS;//    АварияН2-2</v>
      </c>
    </row>
    <row r="202" spans="1:19" x14ac:dyDescent="0.25">
      <c r="A202" s="403">
        <v>193</v>
      </c>
      <c r="B202" s="413" t="s">
        <v>3103</v>
      </c>
      <c r="D202" s="404">
        <v>2</v>
      </c>
      <c r="E202" s="404">
        <v>1</v>
      </c>
      <c r="F202" s="404" t="s">
        <v>2705</v>
      </c>
      <c r="H202" s="404">
        <f>H201+1</f>
        <v>224</v>
      </c>
      <c r="I202" s="404">
        <v>0</v>
      </c>
      <c r="K202" s="404" t="str">
        <f t="shared" si="43"/>
        <v>I_N2_2_FC_ON</v>
      </c>
      <c r="L202" s="404" t="str">
        <f t="shared" si="44"/>
        <v>I 224.0</v>
      </c>
      <c r="N202" s="404" t="s">
        <v>3354</v>
      </c>
      <c r="O202" s="404" t="s">
        <v>821</v>
      </c>
      <c r="P202" s="404" t="s">
        <v>822</v>
      </c>
      <c r="Q202" s="404" t="s">
        <v>823</v>
      </c>
      <c r="R202" s="404" t="str">
        <f t="shared" si="49"/>
        <v>Работа ПЧ Н2-2</v>
      </c>
      <c r="S202" s="404" t="str">
        <f t="shared" ref="S202:S299" si="53">"DGI."&amp;N202&amp;" := "&amp;K202&amp;";//    "&amp;B202</f>
        <v>DGI.N2_2_FC_ON := I_N2_2_FC_ON;//    Работа ПЧ Н2-2</v>
      </c>
    </row>
    <row r="203" spans="1:19" x14ac:dyDescent="0.25">
      <c r="A203" s="403">
        <v>194</v>
      </c>
      <c r="B203" s="413" t="s">
        <v>3104</v>
      </c>
      <c r="D203" s="404">
        <v>2</v>
      </c>
      <c r="E203" s="404">
        <v>2</v>
      </c>
      <c r="F203" s="404" t="s">
        <v>2705</v>
      </c>
      <c r="H203" s="404">
        <f t="shared" ref="H203:H209" si="54">H202</f>
        <v>224</v>
      </c>
      <c r="I203" s="404">
        <v>1</v>
      </c>
      <c r="K203" s="404" t="str">
        <f t="shared" si="43"/>
        <v>I_N2_2_FC_CRS</v>
      </c>
      <c r="L203" s="404" t="str">
        <f t="shared" si="44"/>
        <v>I 224.1</v>
      </c>
      <c r="N203" s="404" t="s">
        <v>3355</v>
      </c>
      <c r="O203" s="404" t="s">
        <v>821</v>
      </c>
      <c r="P203" s="404" t="s">
        <v>822</v>
      </c>
      <c r="Q203" s="404" t="s">
        <v>823</v>
      </c>
      <c r="R203" s="404" t="str">
        <f t="shared" si="49"/>
        <v>Авария ПЧ Н2-2</v>
      </c>
      <c r="S203" s="404" t="str">
        <f t="shared" si="53"/>
        <v>DGI.N2_2_FC_CRS := I_N2_2_FC_CRS;//    Авария ПЧ Н2-2</v>
      </c>
    </row>
    <row r="204" spans="1:19" x14ac:dyDescent="0.25">
      <c r="A204" s="403">
        <v>195</v>
      </c>
      <c r="B204" s="413" t="s">
        <v>3105</v>
      </c>
      <c r="D204" s="404">
        <v>2</v>
      </c>
      <c r="E204" s="404">
        <v>3</v>
      </c>
      <c r="F204" s="404" t="s">
        <v>2705</v>
      </c>
      <c r="H204" s="404">
        <f t="shared" si="54"/>
        <v>224</v>
      </c>
      <c r="I204" s="404">
        <v>2</v>
      </c>
      <c r="K204" s="404" t="str">
        <f t="shared" si="43"/>
        <v>I_N2_2_BP</v>
      </c>
      <c r="L204" s="404" t="str">
        <f t="shared" si="44"/>
        <v>I 224.2</v>
      </c>
      <c r="N204" s="404" t="s">
        <v>3356</v>
      </c>
      <c r="O204" s="404" t="s">
        <v>821</v>
      </c>
      <c r="P204" s="404" t="s">
        <v>822</v>
      </c>
      <c r="Q204" s="404" t="s">
        <v>823</v>
      </c>
      <c r="R204" s="404" t="str">
        <f t="shared" si="49"/>
        <v>Включен байпас Н2-2</v>
      </c>
      <c r="S204" s="404" t="str">
        <f t="shared" si="53"/>
        <v>DGI.N2_2_BP := I_N2_2_BP;//    Включен байпас Н2-2</v>
      </c>
    </row>
    <row r="205" spans="1:19" x14ac:dyDescent="0.25">
      <c r="A205" s="403">
        <v>196</v>
      </c>
      <c r="B205" s="413" t="s">
        <v>61</v>
      </c>
      <c r="D205" s="404">
        <v>2</v>
      </c>
      <c r="E205" s="404">
        <v>4</v>
      </c>
      <c r="F205" s="404" t="s">
        <v>2705</v>
      </c>
      <c r="H205" s="404">
        <f t="shared" si="54"/>
        <v>224</v>
      </c>
      <c r="I205" s="404">
        <v>3</v>
      </c>
      <c r="K205" s="404" t="str">
        <f t="shared" si="43"/>
        <v>I_N2_4_ON</v>
      </c>
      <c r="L205" s="404" t="str">
        <f t="shared" si="44"/>
        <v>I 224.3</v>
      </c>
      <c r="N205" s="404" t="s">
        <v>2786</v>
      </c>
      <c r="O205" s="404" t="s">
        <v>821</v>
      </c>
      <c r="P205" s="404" t="s">
        <v>822</v>
      </c>
      <c r="Q205" s="404" t="s">
        <v>823</v>
      </c>
      <c r="R205" s="404" t="str">
        <f t="shared" si="49"/>
        <v>Работа Н2-4</v>
      </c>
      <c r="S205" s="404" t="str">
        <f t="shared" si="53"/>
        <v>DGI.N2_4_ON := I_N2_4_ON;//    Работа Н2-4</v>
      </c>
    </row>
    <row r="206" spans="1:19" x14ac:dyDescent="0.25">
      <c r="A206" s="403">
        <v>197</v>
      </c>
      <c r="B206" s="413" t="s">
        <v>3106</v>
      </c>
      <c r="D206" s="404">
        <v>2</v>
      </c>
      <c r="E206" s="404">
        <v>5</v>
      </c>
      <c r="F206" s="404" t="s">
        <v>2705</v>
      </c>
      <c r="H206" s="404">
        <f t="shared" si="54"/>
        <v>224</v>
      </c>
      <c r="I206" s="404">
        <v>4</v>
      </c>
      <c r="K206" s="404" t="str">
        <f t="shared" si="43"/>
        <v>I_N2_4_CRS</v>
      </c>
      <c r="L206" s="404" t="str">
        <f t="shared" si="44"/>
        <v>I 224.4</v>
      </c>
      <c r="N206" s="404" t="s">
        <v>2787</v>
      </c>
      <c r="O206" s="404" t="s">
        <v>821</v>
      </c>
      <c r="P206" s="404" t="s">
        <v>822</v>
      </c>
      <c r="Q206" s="404" t="s">
        <v>823</v>
      </c>
      <c r="R206" s="404" t="str">
        <f t="shared" si="49"/>
        <v>АварияН2-4</v>
      </c>
      <c r="S206" s="404" t="str">
        <f t="shared" si="53"/>
        <v>DGI.N2_4_CRS := I_N2_4_CRS;//    АварияН2-4</v>
      </c>
    </row>
    <row r="207" spans="1:19" x14ac:dyDescent="0.25">
      <c r="A207" s="403">
        <v>198</v>
      </c>
      <c r="B207" s="413" t="s">
        <v>3107</v>
      </c>
      <c r="D207" s="404">
        <v>2</v>
      </c>
      <c r="E207" s="404">
        <v>6</v>
      </c>
      <c r="F207" s="404" t="s">
        <v>2705</v>
      </c>
      <c r="H207" s="404">
        <f t="shared" si="54"/>
        <v>224</v>
      </c>
      <c r="I207" s="404">
        <v>5</v>
      </c>
      <c r="K207" s="404" t="str">
        <f t="shared" si="43"/>
        <v>I_N2_4_FC_ON</v>
      </c>
      <c r="L207" s="404" t="str">
        <f t="shared" si="44"/>
        <v>I 224.5</v>
      </c>
      <c r="N207" s="404" t="s">
        <v>3360</v>
      </c>
      <c r="O207" s="404" t="s">
        <v>821</v>
      </c>
      <c r="P207" s="404" t="s">
        <v>822</v>
      </c>
      <c r="Q207" s="404" t="s">
        <v>823</v>
      </c>
      <c r="R207" s="404" t="str">
        <f t="shared" si="49"/>
        <v>Работа ПЧ Н2-4</v>
      </c>
      <c r="S207" s="404" t="str">
        <f t="shared" si="53"/>
        <v>DGI.N2_4_FC_ON := I_N2_4_FC_ON;//    Работа ПЧ Н2-4</v>
      </c>
    </row>
    <row r="208" spans="1:19" x14ac:dyDescent="0.25">
      <c r="A208" s="403">
        <v>199</v>
      </c>
      <c r="B208" s="413" t="s">
        <v>3108</v>
      </c>
      <c r="D208" s="404">
        <v>2</v>
      </c>
      <c r="E208" s="404">
        <v>7</v>
      </c>
      <c r="F208" s="404" t="s">
        <v>2705</v>
      </c>
      <c r="H208" s="404">
        <f t="shared" si="54"/>
        <v>224</v>
      </c>
      <c r="I208" s="404">
        <v>6</v>
      </c>
      <c r="K208" s="404" t="str">
        <f t="shared" si="43"/>
        <v>I_N2_4_FC_CRS</v>
      </c>
      <c r="L208" s="404" t="str">
        <f t="shared" si="44"/>
        <v>I 224.6</v>
      </c>
      <c r="N208" s="404" t="s">
        <v>3359</v>
      </c>
      <c r="O208" s="404" t="s">
        <v>821</v>
      </c>
      <c r="P208" s="404" t="s">
        <v>822</v>
      </c>
      <c r="Q208" s="404" t="s">
        <v>823</v>
      </c>
      <c r="R208" s="404" t="str">
        <f t="shared" si="49"/>
        <v>Авария ПЧ Н2-4</v>
      </c>
      <c r="S208" s="404" t="str">
        <f t="shared" si="53"/>
        <v>DGI.N2_4_FC_CRS := I_N2_4_FC_CRS;//    Авария ПЧ Н2-4</v>
      </c>
    </row>
    <row r="209" spans="1:19" x14ac:dyDescent="0.25">
      <c r="A209" s="403">
        <v>200</v>
      </c>
      <c r="B209" s="413" t="s">
        <v>3109</v>
      </c>
      <c r="D209" s="404">
        <v>2</v>
      </c>
      <c r="E209" s="404">
        <v>8</v>
      </c>
      <c r="F209" s="404" t="s">
        <v>2705</v>
      </c>
      <c r="H209" s="404">
        <f t="shared" si="54"/>
        <v>224</v>
      </c>
      <c r="I209" s="404">
        <v>7</v>
      </c>
      <c r="K209" s="404" t="str">
        <f t="shared" si="43"/>
        <v>I_N2_4_BP</v>
      </c>
      <c r="L209" s="404" t="str">
        <f t="shared" si="44"/>
        <v>I 224.7</v>
      </c>
      <c r="N209" s="404" t="s">
        <v>3358</v>
      </c>
      <c r="O209" s="404" t="s">
        <v>821</v>
      </c>
      <c r="P209" s="404" t="s">
        <v>822</v>
      </c>
      <c r="Q209" s="404" t="s">
        <v>823</v>
      </c>
      <c r="R209" s="404" t="str">
        <f t="shared" si="49"/>
        <v>Включен байпас Н2-4</v>
      </c>
      <c r="S209" s="404" t="str">
        <f t="shared" si="53"/>
        <v>DGI.N2_4_BP := I_N2_4_BP;//    Включен байпас Н2-4</v>
      </c>
    </row>
    <row r="210" spans="1:19" x14ac:dyDescent="0.25">
      <c r="A210" s="403">
        <v>201</v>
      </c>
      <c r="B210" s="413" t="s">
        <v>3110</v>
      </c>
      <c r="D210" s="404">
        <v>3</v>
      </c>
      <c r="E210" s="404">
        <v>1</v>
      </c>
      <c r="F210" s="404" t="s">
        <v>2705</v>
      </c>
      <c r="H210" s="404">
        <f>H209+1</f>
        <v>225</v>
      </c>
      <c r="I210" s="404">
        <v>0</v>
      </c>
      <c r="K210" s="404" t="str">
        <f t="shared" si="43"/>
        <v>I_L_BR2_HH</v>
      </c>
      <c r="L210" s="404" t="str">
        <f t="shared" si="44"/>
        <v>I 225.0</v>
      </c>
      <c r="N210" s="404" t="s">
        <v>640</v>
      </c>
      <c r="O210" s="404" t="s">
        <v>821</v>
      </c>
      <c r="P210" s="404" t="s">
        <v>822</v>
      </c>
      <c r="Q210" s="404" t="s">
        <v>823</v>
      </c>
      <c r="R210" s="404" t="str">
        <f t="shared" si="49"/>
        <v>Верхний Аварийный уровень БР2</v>
      </c>
      <c r="S210" s="404" t="str">
        <f t="shared" si="53"/>
        <v>DGI.L_BR2_HH := I_L_BR2_HH;//    Верхний Аварийный уровень БР2</v>
      </c>
    </row>
    <row r="211" spans="1:19" x14ac:dyDescent="0.25">
      <c r="A211" s="403">
        <v>202</v>
      </c>
      <c r="B211" s="413" t="s">
        <v>3111</v>
      </c>
      <c r="D211" s="404">
        <v>3</v>
      </c>
      <c r="E211" s="404">
        <v>2</v>
      </c>
      <c r="F211" s="404" t="s">
        <v>2705</v>
      </c>
      <c r="H211" s="404">
        <f t="shared" ref="H211:H217" si="55">H210</f>
        <v>225</v>
      </c>
      <c r="I211" s="404">
        <v>1</v>
      </c>
      <c r="K211" s="404" t="str">
        <f t="shared" si="43"/>
        <v>I_L_BR2_LL</v>
      </c>
      <c r="L211" s="404" t="str">
        <f t="shared" si="44"/>
        <v>I 225.1</v>
      </c>
      <c r="N211" s="404" t="s">
        <v>639</v>
      </c>
      <c r="O211" s="404" t="s">
        <v>821</v>
      </c>
      <c r="P211" s="404" t="s">
        <v>822</v>
      </c>
      <c r="Q211" s="404" t="s">
        <v>823</v>
      </c>
      <c r="R211" s="404" t="str">
        <f t="shared" si="49"/>
        <v>Нижний Аварийный уровень БР2</v>
      </c>
      <c r="S211" s="404" t="str">
        <f t="shared" si="53"/>
        <v>DGI.L_BR2_LL := I_L_BR2_LL;//    Нижний Аварийный уровень БР2</v>
      </c>
    </row>
    <row r="212" spans="1:19" x14ac:dyDescent="0.25">
      <c r="A212" s="403">
        <v>203</v>
      </c>
      <c r="B212" s="413" t="s">
        <v>181</v>
      </c>
      <c r="D212" s="404">
        <v>3</v>
      </c>
      <c r="E212" s="404">
        <v>3</v>
      </c>
      <c r="F212" s="404" t="s">
        <v>2705</v>
      </c>
      <c r="H212" s="404">
        <f t="shared" si="55"/>
        <v>225</v>
      </c>
      <c r="I212" s="404">
        <v>2</v>
      </c>
      <c r="K212" s="404" t="str">
        <f t="shared" si="43"/>
        <v>I_F_afN2_2</v>
      </c>
      <c r="L212" s="404" t="str">
        <f t="shared" si="44"/>
        <v>I 225.2</v>
      </c>
      <c r="N212" s="404" t="s">
        <v>607</v>
      </c>
      <c r="O212" s="404" t="s">
        <v>821</v>
      </c>
      <c r="P212" s="404" t="s">
        <v>822</v>
      </c>
      <c r="Q212" s="404" t="s">
        <v>823</v>
      </c>
      <c r="R212" s="404" t="str">
        <f t="shared" si="49"/>
        <v>Наличие потока после Н2-2</v>
      </c>
      <c r="S212" s="404" t="str">
        <f t="shared" si="53"/>
        <v>DGI.F_afN2_2 := I_F_afN2_2;//    Наличие потока после Н2-2</v>
      </c>
    </row>
    <row r="213" spans="1:19" x14ac:dyDescent="0.25">
      <c r="A213" s="403">
        <v>204</v>
      </c>
      <c r="B213" s="413" t="s">
        <v>183</v>
      </c>
      <c r="D213" s="404">
        <v>3</v>
      </c>
      <c r="E213" s="404">
        <v>4</v>
      </c>
      <c r="F213" s="404" t="s">
        <v>2705</v>
      </c>
      <c r="H213" s="404">
        <f t="shared" si="55"/>
        <v>225</v>
      </c>
      <c r="I213" s="404">
        <v>3</v>
      </c>
      <c r="K213" s="404" t="str">
        <f t="shared" si="43"/>
        <v>I_F_afN2_4</v>
      </c>
      <c r="L213" s="404" t="str">
        <f t="shared" si="44"/>
        <v>I 225.3</v>
      </c>
      <c r="N213" s="404" t="s">
        <v>609</v>
      </c>
      <c r="O213" s="404" t="s">
        <v>821</v>
      </c>
      <c r="P213" s="404" t="s">
        <v>822</v>
      </c>
      <c r="Q213" s="404" t="s">
        <v>823</v>
      </c>
      <c r="R213" s="404" t="str">
        <f t="shared" si="49"/>
        <v>Наличие потока после Н2-4</v>
      </c>
      <c r="S213" s="404" t="str">
        <f t="shared" si="53"/>
        <v>DGI.F_afN2_4 := I_F_afN2_4;//    Наличие потока после Н2-4</v>
      </c>
    </row>
    <row r="214" spans="1:19" x14ac:dyDescent="0.25">
      <c r="A214" s="403">
        <v>205</v>
      </c>
      <c r="B214" s="413" t="s">
        <v>3087</v>
      </c>
      <c r="D214" s="404">
        <v>3</v>
      </c>
      <c r="E214" s="404">
        <v>5</v>
      </c>
      <c r="F214" s="404" t="s">
        <v>2705</v>
      </c>
      <c r="H214" s="404">
        <f t="shared" si="55"/>
        <v>225</v>
      </c>
      <c r="I214" s="404">
        <v>4</v>
      </c>
      <c r="K214" s="404" t="str">
        <f t="shared" si="43"/>
        <v>I_AO_IM8</v>
      </c>
      <c r="L214" s="404" t="str">
        <f t="shared" si="44"/>
        <v>I 225.4</v>
      </c>
      <c r="N214" s="404" t="s">
        <v>2782</v>
      </c>
      <c r="O214" s="404" t="s">
        <v>821</v>
      </c>
      <c r="P214" s="404" t="s">
        <v>822</v>
      </c>
      <c r="Q214" s="404" t="s">
        <v>823</v>
      </c>
      <c r="R214" s="404" t="str">
        <f t="shared" si="49"/>
        <v>Кнопка Аварийный Стоп</v>
      </c>
      <c r="S214" s="404" t="str">
        <f t="shared" si="53"/>
        <v>DGI.AO_IM8 := I_AO_IM8;//    Кнопка Аварийный Стоп</v>
      </c>
    </row>
    <row r="215" spans="1:19" x14ac:dyDescent="0.25">
      <c r="A215" s="403">
        <v>206</v>
      </c>
      <c r="B215" s="421" t="s">
        <v>4712</v>
      </c>
      <c r="D215" s="404">
        <v>3</v>
      </c>
      <c r="E215" s="404">
        <v>6</v>
      </c>
      <c r="F215" s="404" t="s">
        <v>2705</v>
      </c>
      <c r="H215" s="404">
        <f t="shared" si="55"/>
        <v>225</v>
      </c>
      <c r="I215" s="404">
        <v>5</v>
      </c>
      <c r="K215" s="404" t="str">
        <f t="shared" si="43"/>
        <v>I_MU_IM8</v>
      </c>
      <c r="L215" s="404" t="str">
        <f t="shared" si="44"/>
        <v>I 225.5</v>
      </c>
      <c r="N215" s="404" t="s">
        <v>4731</v>
      </c>
      <c r="O215" s="404" t="s">
        <v>821</v>
      </c>
      <c r="P215" s="404" t="s">
        <v>822</v>
      </c>
      <c r="Q215" s="404" t="s">
        <v>823</v>
      </c>
      <c r="R215" s="404" t="str">
        <f t="shared" si="49"/>
        <v>Ручной режим</v>
      </c>
      <c r="S215" s="404" t="str">
        <f t="shared" si="53"/>
        <v>DGI.MU_IM8 := I_MU_IM8;//    Ручной режим</v>
      </c>
    </row>
    <row r="216" spans="1:19" s="411" customFormat="1" x14ac:dyDescent="0.25">
      <c r="A216" s="403">
        <v>207</v>
      </c>
      <c r="B216" s="413" t="s">
        <v>3039</v>
      </c>
      <c r="C216" s="409"/>
      <c r="D216" s="408">
        <v>3</v>
      </c>
      <c r="E216" s="408">
        <v>7</v>
      </c>
      <c r="F216" s="408" t="s">
        <v>2705</v>
      </c>
      <c r="G216" s="408"/>
      <c r="H216" s="408">
        <f t="shared" si="55"/>
        <v>225</v>
      </c>
      <c r="I216" s="408">
        <v>6</v>
      </c>
      <c r="J216" s="410"/>
      <c r="K216" s="408" t="str">
        <f t="shared" si="43"/>
        <v>I_AU_IM8</v>
      </c>
      <c r="L216" s="408" t="str">
        <f t="shared" si="44"/>
        <v>I 225.6</v>
      </c>
      <c r="M216" s="408"/>
      <c r="N216" s="404" t="s">
        <v>3407</v>
      </c>
      <c r="O216" s="408" t="s">
        <v>821</v>
      </c>
      <c r="P216" s="408" t="s">
        <v>822</v>
      </c>
      <c r="Q216" s="408" t="s">
        <v>823</v>
      </c>
      <c r="R216" s="408" t="str">
        <f t="shared" si="49"/>
        <v>Автоматический режим</v>
      </c>
      <c r="S216" s="408" t="str">
        <f t="shared" si="53"/>
        <v>DGI.AU_IM8 := I_AU_IM8;//    Автоматический режим</v>
      </c>
    </row>
    <row r="217" spans="1:19" s="411" customFormat="1" x14ac:dyDescent="0.25">
      <c r="A217" s="403">
        <v>208</v>
      </c>
      <c r="B217" s="421" t="s">
        <v>4732</v>
      </c>
      <c r="C217" s="409"/>
      <c r="D217" s="408">
        <v>3</v>
      </c>
      <c r="E217" s="408">
        <v>8</v>
      </c>
      <c r="F217" s="408" t="s">
        <v>2705</v>
      </c>
      <c r="G217" s="408"/>
      <c r="H217" s="408">
        <f t="shared" si="55"/>
        <v>225</v>
      </c>
      <c r="I217" s="408">
        <v>7</v>
      </c>
      <c r="J217" s="410"/>
      <c r="K217" s="408" t="str">
        <f t="shared" si="43"/>
        <v>I_IntProtN2_2</v>
      </c>
      <c r="L217" s="408" t="str">
        <f t="shared" si="44"/>
        <v>I 225.7</v>
      </c>
      <c r="M217" s="408"/>
      <c r="N217" s="421" t="s">
        <v>4733</v>
      </c>
      <c r="O217" s="408" t="s">
        <v>821</v>
      </c>
      <c r="P217" s="408" t="s">
        <v>822</v>
      </c>
      <c r="Q217" s="408" t="s">
        <v>823</v>
      </c>
      <c r="R217" s="408" t="str">
        <f t="shared" si="49"/>
        <v>Внутрення защита Н2.2</v>
      </c>
      <c r="S217" s="408" t="str">
        <f t="shared" si="53"/>
        <v>DGI.IntProtN2_2 := I_IntProtN2_2;//    Внутрення защита Н2.2</v>
      </c>
    </row>
    <row r="218" spans="1:19" s="411" customFormat="1" x14ac:dyDescent="0.25">
      <c r="A218" s="403"/>
      <c r="B218" s="421" t="s">
        <v>4734</v>
      </c>
      <c r="C218" s="409"/>
      <c r="D218" s="408"/>
      <c r="E218" s="408"/>
      <c r="F218" s="408"/>
      <c r="G218" s="408"/>
      <c r="H218" s="408"/>
      <c r="I218" s="408"/>
      <c r="J218" s="410"/>
      <c r="K218" s="408"/>
      <c r="L218" s="408"/>
      <c r="M218" s="408"/>
      <c r="N218" s="421" t="s">
        <v>4735</v>
      </c>
      <c r="O218" s="408"/>
      <c r="P218" s="408"/>
      <c r="Q218" s="408"/>
      <c r="R218" s="408"/>
      <c r="S218" s="408"/>
    </row>
    <row r="219" spans="1:19" s="411" customFormat="1" x14ac:dyDescent="0.25">
      <c r="A219" s="403"/>
      <c r="B219" s="421"/>
      <c r="C219" s="409"/>
      <c r="D219" s="408"/>
      <c r="E219" s="408"/>
      <c r="F219" s="408"/>
      <c r="G219" s="408"/>
      <c r="H219" s="408"/>
      <c r="I219" s="408"/>
      <c r="J219" s="410"/>
      <c r="K219" s="408"/>
      <c r="L219" s="408"/>
      <c r="M219" s="408"/>
      <c r="N219" s="421"/>
      <c r="O219" s="408"/>
      <c r="P219" s="408"/>
      <c r="Q219" s="408"/>
      <c r="R219" s="408"/>
      <c r="S219" s="408"/>
    </row>
    <row r="220" spans="1:19" s="411" customFormat="1" x14ac:dyDescent="0.25">
      <c r="A220" s="403"/>
      <c r="B220" s="421"/>
      <c r="C220" s="409"/>
      <c r="D220" s="408"/>
      <c r="E220" s="408"/>
      <c r="F220" s="408"/>
      <c r="G220" s="408"/>
      <c r="H220" s="408"/>
      <c r="I220" s="408"/>
      <c r="J220" s="410"/>
      <c r="K220" s="408"/>
      <c r="L220" s="408"/>
      <c r="M220" s="408"/>
      <c r="N220" s="421"/>
      <c r="O220" s="408"/>
      <c r="P220" s="408"/>
      <c r="Q220" s="408"/>
      <c r="R220" s="408"/>
      <c r="S220" s="408"/>
    </row>
    <row r="221" spans="1:19" s="411" customFormat="1" x14ac:dyDescent="0.25">
      <c r="A221" s="403"/>
      <c r="B221" s="421"/>
      <c r="C221" s="409"/>
      <c r="D221" s="408"/>
      <c r="E221" s="408"/>
      <c r="F221" s="408"/>
      <c r="G221" s="408"/>
      <c r="H221" s="408"/>
      <c r="I221" s="408"/>
      <c r="J221" s="410"/>
      <c r="K221" s="408"/>
      <c r="L221" s="408"/>
      <c r="M221" s="408"/>
      <c r="N221" s="421"/>
      <c r="O221" s="408"/>
      <c r="P221" s="408"/>
      <c r="Q221" s="408"/>
      <c r="R221" s="408"/>
      <c r="S221" s="408"/>
    </row>
    <row r="222" spans="1:19" s="411" customFormat="1" x14ac:dyDescent="0.25">
      <c r="A222" s="403"/>
      <c r="B222" s="421"/>
      <c r="C222" s="409"/>
      <c r="D222" s="408"/>
      <c r="E222" s="408"/>
      <c r="F222" s="408"/>
      <c r="G222" s="408"/>
      <c r="H222" s="408"/>
      <c r="I222" s="408"/>
      <c r="J222" s="410"/>
      <c r="K222" s="408"/>
      <c r="L222" s="408"/>
      <c r="M222" s="408"/>
      <c r="N222" s="421"/>
      <c r="O222" s="408"/>
      <c r="P222" s="408"/>
      <c r="Q222" s="408"/>
      <c r="R222" s="408"/>
      <c r="S222" s="408"/>
    </row>
    <row r="223" spans="1:19" s="411" customFormat="1" x14ac:dyDescent="0.25">
      <c r="A223" s="403"/>
      <c r="B223" s="421"/>
      <c r="C223" s="409"/>
      <c r="D223" s="408"/>
      <c r="E223" s="408"/>
      <c r="F223" s="408"/>
      <c r="G223" s="408"/>
      <c r="H223" s="408"/>
      <c r="I223" s="408"/>
      <c r="J223" s="410"/>
      <c r="K223" s="408"/>
      <c r="L223" s="408"/>
      <c r="M223" s="408"/>
      <c r="N223" s="421"/>
      <c r="O223" s="408"/>
      <c r="P223" s="408"/>
      <c r="Q223" s="408"/>
      <c r="R223" s="408"/>
      <c r="S223" s="408"/>
    </row>
    <row r="224" spans="1:19" s="411" customFormat="1" x14ac:dyDescent="0.25">
      <c r="A224" s="403"/>
      <c r="B224" s="421"/>
      <c r="C224" s="409"/>
      <c r="D224" s="408"/>
      <c r="E224" s="408"/>
      <c r="F224" s="408"/>
      <c r="G224" s="408"/>
      <c r="H224" s="408"/>
      <c r="I224" s="408"/>
      <c r="J224" s="410"/>
      <c r="K224" s="408"/>
      <c r="L224" s="408"/>
      <c r="M224" s="408"/>
      <c r="N224" s="421"/>
      <c r="O224" s="408"/>
      <c r="P224" s="408"/>
      <c r="Q224" s="408"/>
      <c r="R224" s="408"/>
      <c r="S224" s="408"/>
    </row>
    <row r="225" spans="1:19" s="411" customFormat="1" x14ac:dyDescent="0.25">
      <c r="A225" s="403"/>
      <c r="B225" s="421"/>
      <c r="C225" s="409"/>
      <c r="D225" s="408"/>
      <c r="E225" s="408"/>
      <c r="F225" s="408"/>
      <c r="G225" s="408"/>
      <c r="H225" s="408"/>
      <c r="I225" s="408"/>
      <c r="J225" s="410"/>
      <c r="K225" s="408"/>
      <c r="L225" s="408"/>
      <c r="M225" s="408"/>
      <c r="N225" s="421"/>
      <c r="O225" s="408"/>
      <c r="P225" s="408"/>
      <c r="Q225" s="408"/>
      <c r="R225" s="408"/>
      <c r="S225" s="408"/>
    </row>
    <row r="226" spans="1:19" x14ac:dyDescent="0.25">
      <c r="A226" s="403">
        <v>209</v>
      </c>
      <c r="B226" s="413" t="s">
        <v>32</v>
      </c>
      <c r="D226" s="404">
        <v>1</v>
      </c>
      <c r="E226" s="404">
        <v>1</v>
      </c>
      <c r="F226" s="404" t="s">
        <v>2709</v>
      </c>
      <c r="H226" s="404">
        <f>H217+1</f>
        <v>226</v>
      </c>
      <c r="I226" s="404">
        <v>0</v>
      </c>
      <c r="K226" s="404" t="str">
        <f t="shared" ref="K226:K329" si="56">"I_"&amp;N226</f>
        <v>I_K4_1_ON</v>
      </c>
      <c r="L226" s="404" t="str">
        <f t="shared" ref="L226:L329" si="57">"I "&amp;H226&amp;"."&amp;I226</f>
        <v>I 226.0</v>
      </c>
      <c r="N226" s="404" t="s">
        <v>3884</v>
      </c>
      <c r="O226" s="404" t="s">
        <v>821</v>
      </c>
      <c r="P226" s="404" t="s">
        <v>822</v>
      </c>
      <c r="Q226" s="404" t="s">
        <v>823</v>
      </c>
      <c r="R226" s="404" t="str">
        <f t="shared" si="49"/>
        <v>Работа КРЛ4-1</v>
      </c>
      <c r="S226" s="404" t="str">
        <f t="shared" si="53"/>
        <v>DGI.K4_1_ON := I_K4_1_ON;//    Работа КРЛ4-1</v>
      </c>
    </row>
    <row r="227" spans="1:19" x14ac:dyDescent="0.25">
      <c r="A227" s="403">
        <v>210</v>
      </c>
      <c r="B227" s="413" t="s">
        <v>3112</v>
      </c>
      <c r="D227" s="404">
        <v>1</v>
      </c>
      <c r="E227" s="404">
        <v>2</v>
      </c>
      <c r="F227" s="404" t="s">
        <v>2709</v>
      </c>
      <c r="H227" s="404">
        <f t="shared" ref="H227:H233" si="58">H226</f>
        <v>226</v>
      </c>
      <c r="I227" s="404">
        <v>1</v>
      </c>
      <c r="K227" s="404" t="str">
        <f t="shared" si="56"/>
        <v>I_K4_1_CRS</v>
      </c>
      <c r="L227" s="404" t="str">
        <f t="shared" si="57"/>
        <v>I 226.1</v>
      </c>
      <c r="N227" s="404" t="s">
        <v>3885</v>
      </c>
      <c r="O227" s="404" t="s">
        <v>821</v>
      </c>
      <c r="P227" s="404" t="s">
        <v>822</v>
      </c>
      <c r="Q227" s="404" t="s">
        <v>823</v>
      </c>
      <c r="R227" s="404" t="str">
        <f t="shared" si="49"/>
        <v>Авария КРЛ4-1</v>
      </c>
      <c r="S227" s="404" t="str">
        <f t="shared" si="53"/>
        <v>DGI.K4_1_CRS := I_K4_1_CRS;//    Авария КРЛ4-1</v>
      </c>
    </row>
    <row r="228" spans="1:19" x14ac:dyDescent="0.25">
      <c r="A228" s="403">
        <v>211</v>
      </c>
      <c r="B228" s="413" t="s">
        <v>3113</v>
      </c>
      <c r="D228" s="404">
        <v>1</v>
      </c>
      <c r="E228" s="404">
        <v>3</v>
      </c>
      <c r="F228" s="404" t="s">
        <v>2709</v>
      </c>
      <c r="H228" s="404">
        <f t="shared" si="58"/>
        <v>226</v>
      </c>
      <c r="I228" s="404">
        <v>2</v>
      </c>
      <c r="K228" s="404" t="str">
        <f t="shared" si="56"/>
        <v>I_K4_1_FC_ON</v>
      </c>
      <c r="L228" s="404" t="str">
        <f t="shared" si="57"/>
        <v>I 226.2</v>
      </c>
      <c r="N228" s="404" t="s">
        <v>3886</v>
      </c>
      <c r="O228" s="404" t="s">
        <v>821</v>
      </c>
      <c r="P228" s="404" t="s">
        <v>822</v>
      </c>
      <c r="Q228" s="404" t="s">
        <v>823</v>
      </c>
      <c r="R228" s="404" t="str">
        <f t="shared" si="49"/>
        <v>Работа ПЧ КРЛ4-1</v>
      </c>
      <c r="S228" s="404" t="str">
        <f t="shared" si="53"/>
        <v>DGI.K4_1_FC_ON := I_K4_1_FC_ON;//    Работа ПЧ КРЛ4-1</v>
      </c>
    </row>
    <row r="229" spans="1:19" x14ac:dyDescent="0.25">
      <c r="A229" s="403">
        <v>212</v>
      </c>
      <c r="B229" s="413" t="s">
        <v>33</v>
      </c>
      <c r="D229" s="404">
        <v>1</v>
      </c>
      <c r="E229" s="404">
        <v>4</v>
      </c>
      <c r="F229" s="404" t="s">
        <v>2709</v>
      </c>
      <c r="H229" s="404">
        <f t="shared" si="58"/>
        <v>226</v>
      </c>
      <c r="I229" s="404">
        <v>3</v>
      </c>
      <c r="K229" s="404" t="str">
        <f t="shared" si="56"/>
        <v>I_K4_1_FC_CRS</v>
      </c>
      <c r="L229" s="404" t="str">
        <f t="shared" si="57"/>
        <v>I 226.3</v>
      </c>
      <c r="N229" s="404" t="s">
        <v>3887</v>
      </c>
      <c r="O229" s="404" t="s">
        <v>821</v>
      </c>
      <c r="P229" s="404" t="s">
        <v>822</v>
      </c>
      <c r="Q229" s="404" t="s">
        <v>823</v>
      </c>
      <c r="R229" s="404" t="str">
        <f t="shared" si="49"/>
        <v>Авария ПЧ КРЛ4-1</v>
      </c>
      <c r="S229" s="404" t="str">
        <f t="shared" si="53"/>
        <v>DGI.K4_1_FC_CRS := I_K4_1_FC_CRS;//    Авария ПЧ КРЛ4-1</v>
      </c>
    </row>
    <row r="230" spans="1:19" x14ac:dyDescent="0.25">
      <c r="A230" s="403">
        <v>213</v>
      </c>
      <c r="B230" s="413" t="s">
        <v>3114</v>
      </c>
      <c r="D230" s="404">
        <v>1</v>
      </c>
      <c r="E230" s="404">
        <v>5</v>
      </c>
      <c r="F230" s="404" t="s">
        <v>2709</v>
      </c>
      <c r="H230" s="404">
        <f t="shared" si="58"/>
        <v>226</v>
      </c>
      <c r="I230" s="404">
        <v>4</v>
      </c>
      <c r="K230" s="404" t="str">
        <f t="shared" si="56"/>
        <v>I_K4_1_BP</v>
      </c>
      <c r="L230" s="404" t="str">
        <f t="shared" si="57"/>
        <v>I 226.4</v>
      </c>
      <c r="N230" s="404" t="s">
        <v>3888</v>
      </c>
      <c r="O230" s="404" t="s">
        <v>821</v>
      </c>
      <c r="P230" s="404" t="s">
        <v>822</v>
      </c>
      <c r="Q230" s="404" t="s">
        <v>823</v>
      </c>
      <c r="R230" s="404" t="str">
        <f t="shared" si="49"/>
        <v>Включен байпас КРЛ4-1</v>
      </c>
      <c r="S230" s="404" t="str">
        <f t="shared" si="53"/>
        <v>DGI.K4_1_BP := I_K4_1_BP;//    Включен байпас КРЛ4-1</v>
      </c>
    </row>
    <row r="231" spans="1:19" x14ac:dyDescent="0.25">
      <c r="A231" s="403">
        <v>214</v>
      </c>
      <c r="B231" s="413" t="s">
        <v>28</v>
      </c>
      <c r="D231" s="404">
        <v>1</v>
      </c>
      <c r="E231" s="404">
        <v>6</v>
      </c>
      <c r="F231" s="404" t="s">
        <v>2709</v>
      </c>
      <c r="H231" s="404">
        <f t="shared" si="58"/>
        <v>226</v>
      </c>
      <c r="I231" s="404">
        <v>5</v>
      </c>
      <c r="K231" s="404" t="str">
        <f t="shared" si="56"/>
        <v>I_N4_1_ON</v>
      </c>
      <c r="L231" s="404" t="str">
        <f t="shared" si="57"/>
        <v>I 226.5</v>
      </c>
      <c r="N231" s="404" t="s">
        <v>3361</v>
      </c>
      <c r="O231" s="404" t="s">
        <v>821</v>
      </c>
      <c r="P231" s="404" t="s">
        <v>822</v>
      </c>
      <c r="Q231" s="404" t="s">
        <v>823</v>
      </c>
      <c r="R231" s="404" t="str">
        <f t="shared" si="49"/>
        <v>Работа Н4-1</v>
      </c>
      <c r="S231" s="404" t="str">
        <f t="shared" si="53"/>
        <v>DGI.N4_1_ON := I_N4_1_ON;//    Работа Н4-1</v>
      </c>
    </row>
    <row r="232" spans="1:19" x14ac:dyDescent="0.25">
      <c r="A232" s="403">
        <v>215</v>
      </c>
      <c r="B232" s="413" t="s">
        <v>3115</v>
      </c>
      <c r="D232" s="404">
        <v>1</v>
      </c>
      <c r="E232" s="404">
        <v>7</v>
      </c>
      <c r="F232" s="404" t="s">
        <v>2709</v>
      </c>
      <c r="H232" s="404">
        <f t="shared" si="58"/>
        <v>226</v>
      </c>
      <c r="I232" s="404">
        <v>6</v>
      </c>
      <c r="K232" s="404" t="str">
        <f t="shared" si="56"/>
        <v>I_N4_1_CRS</v>
      </c>
      <c r="L232" s="404" t="str">
        <f t="shared" si="57"/>
        <v>I 226.6</v>
      </c>
      <c r="N232" s="404" t="s">
        <v>3362</v>
      </c>
      <c r="O232" s="404" t="s">
        <v>821</v>
      </c>
      <c r="P232" s="404" t="s">
        <v>822</v>
      </c>
      <c r="Q232" s="404" t="s">
        <v>823</v>
      </c>
      <c r="R232" s="404" t="str">
        <f t="shared" si="49"/>
        <v>Авария Н4-1</v>
      </c>
      <c r="S232" s="404" t="str">
        <f t="shared" si="53"/>
        <v>DGI.N4_1_CRS := I_N4_1_CRS;//    Авария Н4-1</v>
      </c>
    </row>
    <row r="233" spans="1:19" x14ac:dyDescent="0.25">
      <c r="A233" s="403">
        <v>216</v>
      </c>
      <c r="B233" s="413" t="s">
        <v>3116</v>
      </c>
      <c r="D233" s="404">
        <v>1</v>
      </c>
      <c r="E233" s="404">
        <v>8</v>
      </c>
      <c r="F233" s="404" t="s">
        <v>2709</v>
      </c>
      <c r="H233" s="404">
        <f t="shared" si="58"/>
        <v>226</v>
      </c>
      <c r="I233" s="404">
        <v>7</v>
      </c>
      <c r="K233" s="404" t="str">
        <f t="shared" si="56"/>
        <v>I_N4_1_FC_ON</v>
      </c>
      <c r="L233" s="404" t="str">
        <f t="shared" si="57"/>
        <v>I 226.7</v>
      </c>
      <c r="N233" s="404" t="s">
        <v>3363</v>
      </c>
      <c r="O233" s="404" t="s">
        <v>821</v>
      </c>
      <c r="P233" s="404" t="s">
        <v>822</v>
      </c>
      <c r="Q233" s="404" t="s">
        <v>823</v>
      </c>
      <c r="R233" s="404" t="str">
        <f t="shared" si="49"/>
        <v>Работа ПЧ Н4-1</v>
      </c>
      <c r="S233" s="404" t="str">
        <f t="shared" si="53"/>
        <v>DGI.N4_1_FC_ON := I_N4_1_FC_ON;//    Работа ПЧ Н4-1</v>
      </c>
    </row>
    <row r="234" spans="1:19" x14ac:dyDescent="0.25">
      <c r="A234" s="403">
        <v>217</v>
      </c>
      <c r="B234" s="413" t="s">
        <v>29</v>
      </c>
      <c r="D234" s="404">
        <v>2</v>
      </c>
      <c r="E234" s="404">
        <v>1</v>
      </c>
      <c r="F234" s="404" t="s">
        <v>2709</v>
      </c>
      <c r="H234" s="404">
        <f>H233+1</f>
        <v>227</v>
      </c>
      <c r="I234" s="404">
        <v>0</v>
      </c>
      <c r="K234" s="404" t="str">
        <f t="shared" si="56"/>
        <v>I_N4_1_FC_CRS</v>
      </c>
      <c r="L234" s="404" t="str">
        <f t="shared" si="57"/>
        <v>I 227.0</v>
      </c>
      <c r="N234" s="404" t="s">
        <v>3364</v>
      </c>
      <c r="O234" s="404" t="s">
        <v>821</v>
      </c>
      <c r="P234" s="404" t="s">
        <v>822</v>
      </c>
      <c r="Q234" s="404" t="s">
        <v>823</v>
      </c>
      <c r="R234" s="404" t="str">
        <f t="shared" si="49"/>
        <v>Авария ПЧ Н4-1</v>
      </c>
      <c r="S234" s="404" t="str">
        <f t="shared" si="53"/>
        <v>DGI.N4_1_FC_CRS := I_N4_1_FC_CRS;//    Авария ПЧ Н4-1</v>
      </c>
    </row>
    <row r="235" spans="1:19" x14ac:dyDescent="0.25">
      <c r="A235" s="403">
        <v>218</v>
      </c>
      <c r="B235" s="413" t="s">
        <v>3117</v>
      </c>
      <c r="D235" s="404">
        <v>2</v>
      </c>
      <c r="E235" s="404">
        <v>2</v>
      </c>
      <c r="F235" s="404" t="s">
        <v>2709</v>
      </c>
      <c r="H235" s="404">
        <f t="shared" ref="H235:H241" si="59">H234</f>
        <v>227</v>
      </c>
      <c r="I235" s="404">
        <v>1</v>
      </c>
      <c r="K235" s="404" t="str">
        <f t="shared" si="56"/>
        <v>I_N4_1_BP</v>
      </c>
      <c r="L235" s="404" t="str">
        <f t="shared" si="57"/>
        <v>I 227.1</v>
      </c>
      <c r="N235" s="404" t="s">
        <v>3365</v>
      </c>
      <c r="O235" s="404" t="s">
        <v>821</v>
      </c>
      <c r="P235" s="404" t="s">
        <v>822</v>
      </c>
      <c r="Q235" s="404" t="s">
        <v>823</v>
      </c>
      <c r="R235" s="404" t="str">
        <f t="shared" si="49"/>
        <v>Включен байпас Н4-1</v>
      </c>
      <c r="S235" s="404" t="str">
        <f t="shared" si="53"/>
        <v>DGI.N4_1_BP := I_N4_1_BP;//    Включен байпас Н4-1</v>
      </c>
    </row>
    <row r="236" spans="1:19" x14ac:dyDescent="0.25">
      <c r="A236" s="403">
        <v>219</v>
      </c>
      <c r="B236" s="413" t="s">
        <v>30</v>
      </c>
      <c r="D236" s="404">
        <v>2</v>
      </c>
      <c r="E236" s="404">
        <v>3</v>
      </c>
      <c r="F236" s="404" t="s">
        <v>2709</v>
      </c>
      <c r="H236" s="404">
        <f t="shared" si="59"/>
        <v>227</v>
      </c>
      <c r="I236" s="404">
        <v>2</v>
      </c>
      <c r="K236" s="404" t="str">
        <f t="shared" si="56"/>
        <v>I_N4_3_ON</v>
      </c>
      <c r="L236" s="404" t="str">
        <f t="shared" si="57"/>
        <v>I 227.2</v>
      </c>
      <c r="N236" s="404" t="s">
        <v>3366</v>
      </c>
      <c r="O236" s="404" t="s">
        <v>821</v>
      </c>
      <c r="P236" s="404" t="s">
        <v>822</v>
      </c>
      <c r="Q236" s="404" t="s">
        <v>823</v>
      </c>
      <c r="R236" s="404" t="str">
        <f t="shared" si="49"/>
        <v>Работа Н4-3</v>
      </c>
      <c r="S236" s="404" t="str">
        <f t="shared" si="53"/>
        <v>DGI.N4_3_ON := I_N4_3_ON;//    Работа Н4-3</v>
      </c>
    </row>
    <row r="237" spans="1:19" x14ac:dyDescent="0.25">
      <c r="A237" s="403">
        <v>220</v>
      </c>
      <c r="B237" s="413" t="s">
        <v>3118</v>
      </c>
      <c r="D237" s="404">
        <v>2</v>
      </c>
      <c r="E237" s="404">
        <v>4</v>
      </c>
      <c r="F237" s="404" t="s">
        <v>2709</v>
      </c>
      <c r="H237" s="404">
        <f t="shared" si="59"/>
        <v>227</v>
      </c>
      <c r="I237" s="404">
        <v>3</v>
      </c>
      <c r="K237" s="404" t="str">
        <f t="shared" si="56"/>
        <v>I_N4_3_CRS</v>
      </c>
      <c r="L237" s="404" t="str">
        <f t="shared" si="57"/>
        <v>I 227.3</v>
      </c>
      <c r="N237" s="404" t="s">
        <v>3367</v>
      </c>
      <c r="O237" s="404" t="s">
        <v>821</v>
      </c>
      <c r="P237" s="404" t="s">
        <v>822</v>
      </c>
      <c r="Q237" s="404" t="s">
        <v>823</v>
      </c>
      <c r="R237" s="404" t="str">
        <f t="shared" si="49"/>
        <v>Авария Н4-3</v>
      </c>
      <c r="S237" s="404" t="str">
        <f t="shared" si="53"/>
        <v>DGI.N4_3_CRS := I_N4_3_CRS;//    Авария Н4-3</v>
      </c>
    </row>
    <row r="238" spans="1:19" x14ac:dyDescent="0.25">
      <c r="A238" s="403">
        <v>221</v>
      </c>
      <c r="B238" s="413" t="s">
        <v>3119</v>
      </c>
      <c r="D238" s="404">
        <v>2</v>
      </c>
      <c r="E238" s="404">
        <v>5</v>
      </c>
      <c r="F238" s="404" t="s">
        <v>2709</v>
      </c>
      <c r="H238" s="404">
        <f t="shared" si="59"/>
        <v>227</v>
      </c>
      <c r="I238" s="404">
        <v>4</v>
      </c>
      <c r="K238" s="404" t="str">
        <f t="shared" si="56"/>
        <v>I_N4_3_FC_ON</v>
      </c>
      <c r="L238" s="404" t="str">
        <f t="shared" si="57"/>
        <v>I 227.4</v>
      </c>
      <c r="N238" s="404" t="s">
        <v>3368</v>
      </c>
      <c r="O238" s="404" t="s">
        <v>821</v>
      </c>
      <c r="P238" s="404" t="s">
        <v>822</v>
      </c>
      <c r="Q238" s="404" t="s">
        <v>823</v>
      </c>
      <c r="R238" s="404" t="str">
        <f t="shared" si="49"/>
        <v>Работа ПЧ Н4-3</v>
      </c>
      <c r="S238" s="404" t="str">
        <f t="shared" si="53"/>
        <v>DGI.N4_3_FC_ON := I_N4_3_FC_ON;//    Работа ПЧ Н4-3</v>
      </c>
    </row>
    <row r="239" spans="1:19" x14ac:dyDescent="0.25">
      <c r="A239" s="403">
        <v>222</v>
      </c>
      <c r="B239" s="413" t="s">
        <v>31</v>
      </c>
      <c r="D239" s="404">
        <v>2</v>
      </c>
      <c r="E239" s="404">
        <v>6</v>
      </c>
      <c r="F239" s="404" t="s">
        <v>2709</v>
      </c>
      <c r="H239" s="404">
        <f t="shared" si="59"/>
        <v>227</v>
      </c>
      <c r="I239" s="404">
        <v>5</v>
      </c>
      <c r="K239" s="404" t="str">
        <f t="shared" si="56"/>
        <v>I_N4_3_FC_CRS</v>
      </c>
      <c r="L239" s="404" t="str">
        <f t="shared" si="57"/>
        <v>I 227.5</v>
      </c>
      <c r="N239" s="404" t="s">
        <v>3369</v>
      </c>
      <c r="O239" s="404" t="s">
        <v>821</v>
      </c>
      <c r="P239" s="404" t="s">
        <v>822</v>
      </c>
      <c r="Q239" s="404" t="s">
        <v>823</v>
      </c>
      <c r="R239" s="404" t="str">
        <f t="shared" si="49"/>
        <v>Авария ПЧ Н4-3</v>
      </c>
      <c r="S239" s="404" t="str">
        <f t="shared" si="53"/>
        <v>DGI.N4_3_FC_CRS := I_N4_3_FC_CRS;//    Авария ПЧ Н4-3</v>
      </c>
    </row>
    <row r="240" spans="1:19" x14ac:dyDescent="0.25">
      <c r="A240" s="403">
        <v>223</v>
      </c>
      <c r="B240" s="413" t="s">
        <v>3120</v>
      </c>
      <c r="D240" s="404">
        <v>2</v>
      </c>
      <c r="E240" s="404">
        <v>7</v>
      </c>
      <c r="F240" s="404" t="s">
        <v>2709</v>
      </c>
      <c r="H240" s="404">
        <f t="shared" si="59"/>
        <v>227</v>
      </c>
      <c r="I240" s="404">
        <v>6</v>
      </c>
      <c r="K240" s="404" t="str">
        <f t="shared" si="56"/>
        <v>I_N4_3_BP</v>
      </c>
      <c r="L240" s="404" t="str">
        <f t="shared" si="57"/>
        <v>I 227.6</v>
      </c>
      <c r="N240" s="404" t="s">
        <v>3370</v>
      </c>
      <c r="O240" s="404" t="s">
        <v>821</v>
      </c>
      <c r="P240" s="404" t="s">
        <v>822</v>
      </c>
      <c r="Q240" s="404" t="s">
        <v>823</v>
      </c>
      <c r="R240" s="404" t="str">
        <f t="shared" si="49"/>
        <v>Включен байпас Н4-3</v>
      </c>
      <c r="S240" s="404" t="str">
        <f t="shared" si="53"/>
        <v>DGI.N4_3_BP := I_N4_3_BP;//    Включен байпас Н4-3</v>
      </c>
    </row>
    <row r="241" spans="1:19" x14ac:dyDescent="0.25">
      <c r="A241" s="403">
        <v>224</v>
      </c>
      <c r="B241" s="413" t="s">
        <v>3087</v>
      </c>
      <c r="D241" s="404">
        <v>2</v>
      </c>
      <c r="E241" s="404">
        <v>8</v>
      </c>
      <c r="F241" s="404" t="s">
        <v>2709</v>
      </c>
      <c r="H241" s="404">
        <f t="shared" si="59"/>
        <v>227</v>
      </c>
      <c r="I241" s="404">
        <v>7</v>
      </c>
      <c r="K241" s="404" t="str">
        <f t="shared" si="56"/>
        <v>I_AO_IM9</v>
      </c>
      <c r="L241" s="404" t="str">
        <f t="shared" si="57"/>
        <v>I 227.7</v>
      </c>
      <c r="N241" s="404" t="s">
        <v>3371</v>
      </c>
      <c r="O241" s="404" t="s">
        <v>821</v>
      </c>
      <c r="P241" s="404" t="s">
        <v>822</v>
      </c>
      <c r="Q241" s="404" t="s">
        <v>823</v>
      </c>
      <c r="R241" s="404" t="str">
        <f t="shared" si="49"/>
        <v>Кнопка Аварийный Стоп</v>
      </c>
      <c r="S241" s="404" t="str">
        <f t="shared" si="53"/>
        <v>DGI.AO_IM9 := I_AO_IM9;//    Кнопка Аварийный Стоп</v>
      </c>
    </row>
    <row r="242" spans="1:19" x14ac:dyDescent="0.25">
      <c r="A242" s="403">
        <v>225</v>
      </c>
      <c r="B242" s="421" t="s">
        <v>4712</v>
      </c>
      <c r="D242" s="404">
        <v>3</v>
      </c>
      <c r="E242" s="404">
        <v>1</v>
      </c>
      <c r="F242" s="404" t="s">
        <v>2709</v>
      </c>
      <c r="H242" s="404">
        <f>H241+1</f>
        <v>228</v>
      </c>
      <c r="I242" s="404">
        <v>0</v>
      </c>
      <c r="K242" s="404" t="str">
        <f t="shared" ref="K242:K255" si="60">"I_"&amp;N242</f>
        <v>I_MU_IM9</v>
      </c>
      <c r="L242" s="404" t="str">
        <f>"I "&amp;H242&amp;"."&amp;I242</f>
        <v>I 228.0</v>
      </c>
      <c r="N242" s="404" t="s">
        <v>4736</v>
      </c>
      <c r="O242" s="404" t="s">
        <v>821</v>
      </c>
      <c r="P242" s="404" t="s">
        <v>822</v>
      </c>
      <c r="Q242" s="404" t="s">
        <v>823</v>
      </c>
      <c r="R242" s="404" t="str">
        <f t="shared" ref="R242:R255" si="61">B242</f>
        <v>Ручной режим</v>
      </c>
      <c r="S242" s="404" t="str">
        <f t="shared" ref="S242:S255" si="62">"DGI."&amp;N242&amp;" := "&amp;K242&amp;";//    "&amp;B242</f>
        <v>DGI.MU_IM9 := I_MU_IM9;//    Ручной режим</v>
      </c>
    </row>
    <row r="243" spans="1:19" s="416" customFormat="1" x14ac:dyDescent="0.25">
      <c r="A243" s="415">
        <v>226</v>
      </c>
      <c r="B243" s="413" t="s">
        <v>3039</v>
      </c>
      <c r="C243" s="417"/>
      <c r="D243" s="404">
        <v>3</v>
      </c>
      <c r="E243" s="404">
        <v>2</v>
      </c>
      <c r="F243" s="418" t="s">
        <v>2709</v>
      </c>
      <c r="G243" s="418"/>
      <c r="H243" s="418">
        <f t="shared" ref="H243:H253" si="63">H242</f>
        <v>228</v>
      </c>
      <c r="I243" s="418">
        <v>1</v>
      </c>
      <c r="J243" s="419"/>
      <c r="K243" s="418" t="str">
        <f t="shared" si="60"/>
        <v>I_AU_IM9</v>
      </c>
      <c r="L243" s="418" t="str">
        <f t="shared" ref="L243:L255" si="64">"I "&amp;H243&amp;"."&amp;I243</f>
        <v>I 228.1</v>
      </c>
      <c r="M243" s="418"/>
      <c r="N243" s="404" t="s">
        <v>3408</v>
      </c>
      <c r="O243" s="418" t="s">
        <v>821</v>
      </c>
      <c r="P243" s="418" t="s">
        <v>822</v>
      </c>
      <c r="Q243" s="418" t="s">
        <v>823</v>
      </c>
      <c r="R243" s="418" t="str">
        <f t="shared" si="61"/>
        <v>Автоматический режим</v>
      </c>
      <c r="S243" s="418" t="str">
        <f t="shared" si="62"/>
        <v>DGI.AU_IM9 := I_AU_IM9;//    Автоматический режим</v>
      </c>
    </row>
    <row r="244" spans="1:19" s="416" customFormat="1" x14ac:dyDescent="0.25">
      <c r="A244" s="415"/>
      <c r="B244" s="408" t="s">
        <v>3803</v>
      </c>
      <c r="C244" s="417"/>
      <c r="D244" s="404">
        <v>3</v>
      </c>
      <c r="E244" s="404">
        <v>3</v>
      </c>
      <c r="F244" s="404" t="s">
        <v>2709</v>
      </c>
      <c r="G244" s="418"/>
      <c r="H244" s="418"/>
      <c r="I244" s="418"/>
      <c r="J244" s="419"/>
      <c r="K244" s="418"/>
      <c r="L244" s="418"/>
      <c r="M244" s="418"/>
      <c r="N244" s="430"/>
      <c r="O244" s="418"/>
      <c r="P244" s="418"/>
      <c r="Q244" s="418"/>
      <c r="R244" s="418"/>
      <c r="S244" s="418"/>
    </row>
    <row r="245" spans="1:19" s="416" customFormat="1" x14ac:dyDescent="0.25">
      <c r="A245" s="415"/>
      <c r="B245" s="408" t="s">
        <v>3803</v>
      </c>
      <c r="C245" s="417"/>
      <c r="D245" s="404">
        <v>3</v>
      </c>
      <c r="E245" s="404">
        <v>4</v>
      </c>
      <c r="F245" s="418" t="s">
        <v>2709</v>
      </c>
      <c r="G245" s="418"/>
      <c r="H245" s="418"/>
      <c r="I245" s="418"/>
      <c r="J245" s="419"/>
      <c r="K245" s="418"/>
      <c r="L245" s="418"/>
      <c r="M245" s="418"/>
      <c r="N245" s="430"/>
      <c r="O245" s="418"/>
      <c r="P245" s="418"/>
      <c r="Q245" s="418"/>
      <c r="R245" s="418"/>
      <c r="S245" s="418"/>
    </row>
    <row r="246" spans="1:19" s="416" customFormat="1" x14ac:dyDescent="0.25">
      <c r="A246" s="415"/>
      <c r="B246" s="408" t="s">
        <v>3803</v>
      </c>
      <c r="C246" s="417"/>
      <c r="D246" s="404">
        <v>3</v>
      </c>
      <c r="E246" s="404">
        <v>5</v>
      </c>
      <c r="F246" s="404" t="s">
        <v>2709</v>
      </c>
      <c r="G246" s="418"/>
      <c r="H246" s="418"/>
      <c r="I246" s="418"/>
      <c r="J246" s="419"/>
      <c r="K246" s="418"/>
      <c r="L246" s="418"/>
      <c r="M246" s="418"/>
      <c r="N246" s="430"/>
      <c r="O246" s="418"/>
      <c r="P246" s="418"/>
      <c r="Q246" s="418"/>
      <c r="R246" s="418"/>
      <c r="S246" s="418"/>
    </row>
    <row r="247" spans="1:19" s="416" customFormat="1" x14ac:dyDescent="0.25">
      <c r="A247" s="415"/>
      <c r="B247" s="408" t="s">
        <v>3803</v>
      </c>
      <c r="C247" s="417"/>
      <c r="D247" s="404">
        <v>3</v>
      </c>
      <c r="E247" s="404">
        <v>6</v>
      </c>
      <c r="F247" s="418" t="s">
        <v>2709</v>
      </c>
      <c r="G247" s="418"/>
      <c r="H247" s="418"/>
      <c r="I247" s="418"/>
      <c r="J247" s="419"/>
      <c r="K247" s="418"/>
      <c r="L247" s="418"/>
      <c r="M247" s="418"/>
      <c r="N247" s="430"/>
      <c r="O247" s="418"/>
      <c r="P247" s="418"/>
      <c r="Q247" s="418"/>
      <c r="R247" s="418"/>
      <c r="S247" s="418"/>
    </row>
    <row r="248" spans="1:19" s="416" customFormat="1" x14ac:dyDescent="0.25">
      <c r="A248" s="415"/>
      <c r="B248" s="408" t="s">
        <v>3803</v>
      </c>
      <c r="C248" s="417"/>
      <c r="D248" s="404">
        <v>3</v>
      </c>
      <c r="E248" s="404">
        <v>7</v>
      </c>
      <c r="F248" s="404" t="s">
        <v>2709</v>
      </c>
      <c r="G248" s="418"/>
      <c r="H248" s="418"/>
      <c r="I248" s="418"/>
      <c r="J248" s="419"/>
      <c r="K248" s="418"/>
      <c r="L248" s="418"/>
      <c r="M248" s="418"/>
      <c r="N248" s="430"/>
      <c r="O248" s="418"/>
      <c r="P248" s="418"/>
      <c r="Q248" s="418"/>
      <c r="R248" s="418"/>
      <c r="S248" s="418"/>
    </row>
    <row r="249" spans="1:19" s="416" customFormat="1" x14ac:dyDescent="0.25">
      <c r="A249" s="415"/>
      <c r="B249" s="408" t="s">
        <v>3803</v>
      </c>
      <c r="C249" s="417"/>
      <c r="D249" s="404">
        <v>3</v>
      </c>
      <c r="E249" s="404">
        <v>8</v>
      </c>
      <c r="F249" s="418" t="s">
        <v>2709</v>
      </c>
      <c r="G249" s="418"/>
      <c r="H249" s="418"/>
      <c r="I249" s="418"/>
      <c r="J249" s="419"/>
      <c r="K249" s="418"/>
      <c r="L249" s="418"/>
      <c r="M249" s="418"/>
      <c r="N249" s="430"/>
      <c r="O249" s="418"/>
      <c r="P249" s="418"/>
      <c r="Q249" s="418"/>
      <c r="R249" s="418"/>
      <c r="S249" s="418"/>
    </row>
    <row r="250" spans="1:19" s="436" customFormat="1" x14ac:dyDescent="0.25">
      <c r="A250" s="431">
        <v>227</v>
      </c>
      <c r="B250" s="432" t="s">
        <v>176</v>
      </c>
      <c r="C250" s="433"/>
      <c r="D250" s="434">
        <v>1</v>
      </c>
      <c r="E250" s="434">
        <v>1</v>
      </c>
      <c r="F250" s="432" t="s">
        <v>4765</v>
      </c>
      <c r="G250" s="434"/>
      <c r="H250" s="434">
        <v>144</v>
      </c>
      <c r="I250" s="434">
        <v>0</v>
      </c>
      <c r="J250" s="435"/>
      <c r="K250" s="434" t="str">
        <f t="shared" si="60"/>
        <v>I_F_drUF1</v>
      </c>
      <c r="L250" s="434" t="str">
        <f t="shared" si="64"/>
        <v>I 144.0</v>
      </c>
      <c r="M250" s="434"/>
      <c r="N250" s="434" t="s">
        <v>602</v>
      </c>
      <c r="O250" s="434" t="s">
        <v>821</v>
      </c>
      <c r="P250" s="434" t="s">
        <v>822</v>
      </c>
      <c r="Q250" s="434" t="s">
        <v>823</v>
      </c>
      <c r="R250" s="434" t="str">
        <f t="shared" si="61"/>
        <v>Наличие воды в сливном трубопроводе АУФ1</v>
      </c>
      <c r="S250" s="434" t="str">
        <f t="shared" si="62"/>
        <v>DGI.F_drUF1 := I_F_drUF1;//    Наличие воды в сливном трубопроводе АУФ1</v>
      </c>
    </row>
    <row r="251" spans="1:19" s="436" customFormat="1" x14ac:dyDescent="0.25">
      <c r="A251" s="431">
        <v>228</v>
      </c>
      <c r="B251" s="434" t="s">
        <v>3803</v>
      </c>
      <c r="C251" s="433"/>
      <c r="D251" s="434">
        <v>1</v>
      </c>
      <c r="E251" s="434">
        <v>2</v>
      </c>
      <c r="F251" s="432" t="s">
        <v>4765</v>
      </c>
      <c r="G251" s="434"/>
      <c r="H251" s="434">
        <f t="shared" si="63"/>
        <v>144</v>
      </c>
      <c r="I251" s="434">
        <v>1</v>
      </c>
      <c r="J251" s="435"/>
      <c r="K251" s="434" t="str">
        <f t="shared" si="60"/>
        <v>I_</v>
      </c>
      <c r="L251" s="434" t="str">
        <f t="shared" si="64"/>
        <v>I 144.1</v>
      </c>
      <c r="M251" s="434"/>
      <c r="N251" s="437"/>
      <c r="O251" s="434" t="s">
        <v>821</v>
      </c>
      <c r="P251" s="434" t="s">
        <v>822</v>
      </c>
      <c r="Q251" s="434" t="s">
        <v>823</v>
      </c>
      <c r="R251" s="434" t="str">
        <f t="shared" si="61"/>
        <v>P</v>
      </c>
      <c r="S251" s="434" t="str">
        <f t="shared" si="62"/>
        <v>DGI. := I_;//    P</v>
      </c>
    </row>
    <row r="252" spans="1:19" s="436" customFormat="1" x14ac:dyDescent="0.25">
      <c r="A252" s="431">
        <v>229</v>
      </c>
      <c r="B252" s="437" t="s">
        <v>3727</v>
      </c>
      <c r="C252" s="433"/>
      <c r="D252" s="434">
        <v>1</v>
      </c>
      <c r="E252" s="434">
        <v>3</v>
      </c>
      <c r="F252" s="432" t="s">
        <v>4765</v>
      </c>
      <c r="G252" s="434"/>
      <c r="H252" s="434">
        <f t="shared" si="63"/>
        <v>144</v>
      </c>
      <c r="I252" s="434">
        <v>2</v>
      </c>
      <c r="J252" s="435"/>
      <c r="K252" s="434" t="str">
        <f t="shared" si="60"/>
        <v>I_Z4_1_ON</v>
      </c>
      <c r="L252" s="434" t="str">
        <f t="shared" si="64"/>
        <v>I 144.2</v>
      </c>
      <c r="M252" s="434"/>
      <c r="N252" s="437" t="s">
        <v>3741</v>
      </c>
      <c r="O252" s="434" t="s">
        <v>821</v>
      </c>
      <c r="P252" s="434" t="s">
        <v>822</v>
      </c>
      <c r="Q252" s="434" t="s">
        <v>823</v>
      </c>
      <c r="R252" s="434" t="str">
        <f t="shared" si="61"/>
        <v>ЗЭ4-1 открыта</v>
      </c>
      <c r="S252" s="434" t="str">
        <f t="shared" si="62"/>
        <v>DGI.Z4_1_ON := I_Z4_1_ON;//    ЗЭ4-1 открыта</v>
      </c>
    </row>
    <row r="253" spans="1:19" s="436" customFormat="1" x14ac:dyDescent="0.25">
      <c r="A253" s="431">
        <v>230</v>
      </c>
      <c r="B253" s="437" t="s">
        <v>3728</v>
      </c>
      <c r="C253" s="433"/>
      <c r="D253" s="434">
        <v>1</v>
      </c>
      <c r="E253" s="434">
        <v>4</v>
      </c>
      <c r="F253" s="432" t="s">
        <v>4765</v>
      </c>
      <c r="G253" s="434"/>
      <c r="H253" s="434">
        <f t="shared" si="63"/>
        <v>144</v>
      </c>
      <c r="I253" s="434">
        <v>3</v>
      </c>
      <c r="J253" s="435"/>
      <c r="K253" s="434" t="str">
        <f t="shared" si="60"/>
        <v>I_Z4_1_OF</v>
      </c>
      <c r="L253" s="434" t="str">
        <f t="shared" si="64"/>
        <v>I 144.3</v>
      </c>
      <c r="M253" s="434"/>
      <c r="N253" s="437" t="s">
        <v>3742</v>
      </c>
      <c r="O253" s="434" t="s">
        <v>821</v>
      </c>
      <c r="P253" s="434" t="s">
        <v>822</v>
      </c>
      <c r="Q253" s="434" t="s">
        <v>823</v>
      </c>
      <c r="R253" s="434" t="str">
        <f t="shared" si="61"/>
        <v>ЗЭ4-1 закрыта</v>
      </c>
      <c r="S253" s="434" t="str">
        <f t="shared" si="62"/>
        <v>DGI.Z4_1_OF := I_Z4_1_OF;//    ЗЭ4-1 закрыта</v>
      </c>
    </row>
    <row r="254" spans="1:19" s="436" customFormat="1" x14ac:dyDescent="0.25">
      <c r="A254" s="431">
        <v>231</v>
      </c>
      <c r="B254" s="437" t="s">
        <v>3731</v>
      </c>
      <c r="C254" s="433"/>
      <c r="D254" s="434">
        <v>2</v>
      </c>
      <c r="E254" s="434">
        <v>1</v>
      </c>
      <c r="F254" s="432" t="s">
        <v>4765</v>
      </c>
      <c r="G254" s="434"/>
      <c r="H254" s="434">
        <f>H253+1</f>
        <v>145</v>
      </c>
      <c r="I254" s="434">
        <v>0</v>
      </c>
      <c r="J254" s="435"/>
      <c r="K254" s="434" t="str">
        <f t="shared" si="60"/>
        <v>I_Z4_5_ON</v>
      </c>
      <c r="L254" s="434" t="str">
        <f t="shared" si="64"/>
        <v>I 145.0</v>
      </c>
      <c r="M254" s="434"/>
      <c r="N254" s="437" t="s">
        <v>3745</v>
      </c>
      <c r="O254" s="434" t="s">
        <v>821</v>
      </c>
      <c r="P254" s="434" t="s">
        <v>822</v>
      </c>
      <c r="Q254" s="434" t="s">
        <v>823</v>
      </c>
      <c r="R254" s="434" t="str">
        <f t="shared" si="61"/>
        <v>ЗЭ4-5 открыта</v>
      </c>
      <c r="S254" s="434" t="str">
        <f t="shared" si="62"/>
        <v>DGI.Z4_5_ON := I_Z4_5_ON;//    ЗЭ4-5 открыта</v>
      </c>
    </row>
    <row r="255" spans="1:19" s="436" customFormat="1" x14ac:dyDescent="0.25">
      <c r="A255" s="431">
        <v>232</v>
      </c>
      <c r="B255" s="437" t="s">
        <v>3732</v>
      </c>
      <c r="C255" s="433"/>
      <c r="D255" s="434">
        <v>2</v>
      </c>
      <c r="E255" s="434">
        <v>2</v>
      </c>
      <c r="F255" s="432" t="s">
        <v>4765</v>
      </c>
      <c r="G255" s="434"/>
      <c r="H255" s="434">
        <f t="shared" ref="H255:H269" si="65">H254</f>
        <v>145</v>
      </c>
      <c r="I255" s="434">
        <v>1</v>
      </c>
      <c r="J255" s="435"/>
      <c r="K255" s="434" t="str">
        <f t="shared" si="60"/>
        <v>I_Z4_5_OF</v>
      </c>
      <c r="L255" s="434" t="str">
        <f t="shared" si="64"/>
        <v>I 145.1</v>
      </c>
      <c r="M255" s="434"/>
      <c r="N255" s="437" t="s">
        <v>3746</v>
      </c>
      <c r="O255" s="434" t="s">
        <v>821</v>
      </c>
      <c r="P255" s="434" t="s">
        <v>822</v>
      </c>
      <c r="Q255" s="434" t="s">
        <v>823</v>
      </c>
      <c r="R255" s="434" t="str">
        <f t="shared" si="61"/>
        <v>ЗЭ4-5 закрыта</v>
      </c>
      <c r="S255" s="434" t="str">
        <f t="shared" si="62"/>
        <v>DGI.Z4_5_OF := I_Z4_5_OF;//    ЗЭ4-5 закрыта</v>
      </c>
    </row>
    <row r="256" spans="1:19" s="436" customFormat="1" x14ac:dyDescent="0.25">
      <c r="A256" s="431">
        <v>233</v>
      </c>
      <c r="B256" s="437" t="s">
        <v>3733</v>
      </c>
      <c r="C256" s="433"/>
      <c r="D256" s="434">
        <v>2</v>
      </c>
      <c r="E256" s="434">
        <v>3</v>
      </c>
      <c r="F256" s="432" t="s">
        <v>4765</v>
      </c>
      <c r="G256" s="434"/>
      <c r="H256" s="434">
        <f t="shared" si="65"/>
        <v>145</v>
      </c>
      <c r="I256" s="434">
        <v>2</v>
      </c>
      <c r="J256" s="435"/>
      <c r="K256" s="434" t="str">
        <f t="shared" si="56"/>
        <v>I_Z11_03_ON</v>
      </c>
      <c r="L256" s="434" t="str">
        <f t="shared" si="57"/>
        <v>I 145.2</v>
      </c>
      <c r="M256" s="434"/>
      <c r="N256" s="437" t="s">
        <v>3747</v>
      </c>
      <c r="O256" s="434" t="s">
        <v>821</v>
      </c>
      <c r="P256" s="434" t="s">
        <v>822</v>
      </c>
      <c r="Q256" s="434" t="s">
        <v>823</v>
      </c>
      <c r="R256" s="434" t="str">
        <f t="shared" si="49"/>
        <v>11-03 открыта</v>
      </c>
      <c r="S256" s="434" t="str">
        <f t="shared" si="53"/>
        <v>DGI.Z11_03_ON := I_Z11_03_ON;//    11-03 открыта</v>
      </c>
    </row>
    <row r="257" spans="1:19" s="436" customFormat="1" x14ac:dyDescent="0.25">
      <c r="A257" s="431">
        <v>234</v>
      </c>
      <c r="B257" s="437" t="s">
        <v>3734</v>
      </c>
      <c r="C257" s="433"/>
      <c r="D257" s="434">
        <v>2</v>
      </c>
      <c r="E257" s="434">
        <v>4</v>
      </c>
      <c r="F257" s="432" t="s">
        <v>4765</v>
      </c>
      <c r="G257" s="434"/>
      <c r="H257" s="434">
        <f t="shared" si="65"/>
        <v>145</v>
      </c>
      <c r="I257" s="434">
        <v>3</v>
      </c>
      <c r="J257" s="435"/>
      <c r="K257" s="434" t="str">
        <f t="shared" si="56"/>
        <v>I_Z11_03_OF</v>
      </c>
      <c r="L257" s="434" t="str">
        <f t="shared" si="57"/>
        <v>I 145.3</v>
      </c>
      <c r="M257" s="434"/>
      <c r="N257" s="437" t="s">
        <v>3748</v>
      </c>
      <c r="O257" s="434" t="s">
        <v>821</v>
      </c>
      <c r="P257" s="434" t="s">
        <v>822</v>
      </c>
      <c r="Q257" s="434" t="s">
        <v>823</v>
      </c>
      <c r="R257" s="434" t="str">
        <f t="shared" si="49"/>
        <v>11-03 закрыта</v>
      </c>
      <c r="S257" s="434" t="str">
        <f t="shared" si="53"/>
        <v>DGI.Z11_03_OF := I_Z11_03_OF;//    11-03 закрыта</v>
      </c>
    </row>
    <row r="258" spans="1:19" s="436" customFormat="1" x14ac:dyDescent="0.25">
      <c r="A258" s="431">
        <v>235</v>
      </c>
      <c r="B258" s="437" t="s">
        <v>3729</v>
      </c>
      <c r="C258" s="433"/>
      <c r="D258" s="434">
        <v>3</v>
      </c>
      <c r="E258" s="434">
        <v>1</v>
      </c>
      <c r="F258" s="432" t="s">
        <v>4765</v>
      </c>
      <c r="G258" s="434"/>
      <c r="H258" s="434">
        <f>H257+1</f>
        <v>146</v>
      </c>
      <c r="I258" s="434">
        <v>0</v>
      </c>
      <c r="J258" s="435"/>
      <c r="K258" s="434" t="str">
        <f t="shared" si="56"/>
        <v>I_Z4_3_ON</v>
      </c>
      <c r="L258" s="434" t="str">
        <f t="shared" si="57"/>
        <v>I 146.0</v>
      </c>
      <c r="M258" s="434"/>
      <c r="N258" s="437" t="s">
        <v>3743</v>
      </c>
      <c r="O258" s="434" t="s">
        <v>821</v>
      </c>
      <c r="P258" s="434" t="s">
        <v>822</v>
      </c>
      <c r="Q258" s="434" t="s">
        <v>823</v>
      </c>
      <c r="R258" s="434" t="str">
        <f t="shared" si="49"/>
        <v>ЗЭ4-3 открыта</v>
      </c>
      <c r="S258" s="434" t="str">
        <f t="shared" si="53"/>
        <v>DGI.Z4_3_ON := I_Z4_3_ON;//    ЗЭ4-3 открыта</v>
      </c>
    </row>
    <row r="259" spans="1:19" s="436" customFormat="1" x14ac:dyDescent="0.25">
      <c r="A259" s="431">
        <v>236</v>
      </c>
      <c r="B259" s="437" t="s">
        <v>3730</v>
      </c>
      <c r="C259" s="433"/>
      <c r="D259" s="434">
        <v>3</v>
      </c>
      <c r="E259" s="434">
        <v>2</v>
      </c>
      <c r="F259" s="432" t="s">
        <v>4765</v>
      </c>
      <c r="G259" s="434"/>
      <c r="H259" s="434">
        <f t="shared" si="65"/>
        <v>146</v>
      </c>
      <c r="I259" s="434">
        <v>1</v>
      </c>
      <c r="J259" s="435"/>
      <c r="K259" s="434" t="str">
        <f t="shared" si="56"/>
        <v>I_Z4_3_OF</v>
      </c>
      <c r="L259" s="434" t="str">
        <f t="shared" si="57"/>
        <v>I 146.1</v>
      </c>
      <c r="M259" s="434"/>
      <c r="N259" s="437" t="s">
        <v>3744</v>
      </c>
      <c r="O259" s="434" t="s">
        <v>821</v>
      </c>
      <c r="P259" s="434" t="s">
        <v>822</v>
      </c>
      <c r="Q259" s="434" t="s">
        <v>823</v>
      </c>
      <c r="R259" s="434" t="str">
        <f t="shared" si="49"/>
        <v>ЗЭ4-3 закрыта</v>
      </c>
      <c r="S259" s="434" t="str">
        <f t="shared" si="53"/>
        <v>DGI.Z4_3_OF := I_Z4_3_OF;//    ЗЭ4-3 закрыта</v>
      </c>
    </row>
    <row r="260" spans="1:19" s="436" customFormat="1" x14ac:dyDescent="0.25">
      <c r="A260" s="431">
        <v>237</v>
      </c>
      <c r="B260" s="437" t="s">
        <v>3735</v>
      </c>
      <c r="C260" s="433"/>
      <c r="D260" s="434">
        <v>3</v>
      </c>
      <c r="E260" s="434">
        <v>3</v>
      </c>
      <c r="F260" s="432" t="s">
        <v>4765</v>
      </c>
      <c r="G260" s="434"/>
      <c r="H260" s="434">
        <f t="shared" si="65"/>
        <v>146</v>
      </c>
      <c r="I260" s="434">
        <v>2</v>
      </c>
      <c r="J260" s="435"/>
      <c r="K260" s="434" t="str">
        <f t="shared" si="56"/>
        <v>I_Z11_05_ON</v>
      </c>
      <c r="L260" s="434" t="str">
        <f t="shared" si="57"/>
        <v>I 146.2</v>
      </c>
      <c r="M260" s="434"/>
      <c r="N260" s="437" t="s">
        <v>3749</v>
      </c>
      <c r="O260" s="434" t="s">
        <v>821</v>
      </c>
      <c r="P260" s="434" t="s">
        <v>822</v>
      </c>
      <c r="Q260" s="434" t="s">
        <v>823</v>
      </c>
      <c r="R260" s="434" t="str">
        <f t="shared" ref="R260:R349" si="66">B260</f>
        <v>11-05 открыта</v>
      </c>
      <c r="S260" s="434" t="str">
        <f t="shared" si="53"/>
        <v>DGI.Z11_05_ON := I_Z11_05_ON;//    11-05 открыта</v>
      </c>
    </row>
    <row r="261" spans="1:19" s="436" customFormat="1" x14ac:dyDescent="0.25">
      <c r="A261" s="431">
        <v>238</v>
      </c>
      <c r="B261" s="437" t="s">
        <v>3736</v>
      </c>
      <c r="C261" s="433"/>
      <c r="D261" s="434">
        <v>3</v>
      </c>
      <c r="E261" s="434">
        <v>4</v>
      </c>
      <c r="F261" s="432" t="s">
        <v>4765</v>
      </c>
      <c r="G261" s="434"/>
      <c r="H261" s="434">
        <f t="shared" si="65"/>
        <v>146</v>
      </c>
      <c r="I261" s="434">
        <v>3</v>
      </c>
      <c r="J261" s="435"/>
      <c r="K261" s="434" t="str">
        <f t="shared" si="56"/>
        <v>I_Z11_05_OF</v>
      </c>
      <c r="L261" s="434" t="str">
        <f t="shared" si="57"/>
        <v>I 146.3</v>
      </c>
      <c r="M261" s="434"/>
      <c r="N261" s="437" t="s">
        <v>3750</v>
      </c>
      <c r="O261" s="434" t="s">
        <v>821</v>
      </c>
      <c r="P261" s="434" t="s">
        <v>822</v>
      </c>
      <c r="Q261" s="434" t="s">
        <v>823</v>
      </c>
      <c r="R261" s="434" t="str">
        <f t="shared" si="66"/>
        <v>11-05 закрыта</v>
      </c>
      <c r="S261" s="434" t="str">
        <f t="shared" si="53"/>
        <v>DGI.Z11_05_OF := I_Z11_05_OF;//    11-05 закрыта</v>
      </c>
    </row>
    <row r="262" spans="1:19" s="436" customFormat="1" x14ac:dyDescent="0.25">
      <c r="A262" s="431">
        <v>239</v>
      </c>
      <c r="B262" s="437" t="s">
        <v>3737</v>
      </c>
      <c r="C262" s="433"/>
      <c r="D262" s="434">
        <v>4</v>
      </c>
      <c r="E262" s="434">
        <v>1</v>
      </c>
      <c r="F262" s="432" t="s">
        <v>4765</v>
      </c>
      <c r="G262" s="434"/>
      <c r="H262" s="434">
        <f>H261+1</f>
        <v>147</v>
      </c>
      <c r="I262" s="434">
        <v>0</v>
      </c>
      <c r="J262" s="435"/>
      <c r="K262" s="434" t="str">
        <f t="shared" si="56"/>
        <v>I_Z11_06_ON</v>
      </c>
      <c r="L262" s="434" t="str">
        <f t="shared" si="57"/>
        <v>I 147.0</v>
      </c>
      <c r="M262" s="434"/>
      <c r="N262" s="437" t="s">
        <v>3751</v>
      </c>
      <c r="O262" s="434" t="s">
        <v>821</v>
      </c>
      <c r="P262" s="434" t="s">
        <v>822</v>
      </c>
      <c r="Q262" s="434" t="s">
        <v>823</v>
      </c>
      <c r="R262" s="434" t="str">
        <f t="shared" si="66"/>
        <v>11-06 открыта</v>
      </c>
      <c r="S262" s="434" t="str">
        <f t="shared" si="53"/>
        <v>DGI.Z11_06_ON := I_Z11_06_ON;//    11-06 открыта</v>
      </c>
    </row>
    <row r="263" spans="1:19" s="436" customFormat="1" x14ac:dyDescent="0.25">
      <c r="A263" s="431">
        <v>240</v>
      </c>
      <c r="B263" s="437" t="s">
        <v>3738</v>
      </c>
      <c r="C263" s="433"/>
      <c r="D263" s="434">
        <f>D262</f>
        <v>4</v>
      </c>
      <c r="E263" s="434">
        <v>2</v>
      </c>
      <c r="F263" s="432" t="s">
        <v>4765</v>
      </c>
      <c r="G263" s="434"/>
      <c r="H263" s="434">
        <f t="shared" si="65"/>
        <v>147</v>
      </c>
      <c r="I263" s="434">
        <v>1</v>
      </c>
      <c r="J263" s="435"/>
      <c r="K263" s="434" t="str">
        <f t="shared" si="56"/>
        <v>I_Z11_06_OF</v>
      </c>
      <c r="L263" s="434" t="str">
        <f t="shared" si="57"/>
        <v>I 147.1</v>
      </c>
      <c r="M263" s="434"/>
      <c r="N263" s="437" t="s">
        <v>3752</v>
      </c>
      <c r="O263" s="434" t="s">
        <v>821</v>
      </c>
      <c r="P263" s="434" t="s">
        <v>822</v>
      </c>
      <c r="Q263" s="434" t="s">
        <v>823</v>
      </c>
      <c r="R263" s="434" t="str">
        <f t="shared" si="66"/>
        <v>11-06 закрыта</v>
      </c>
      <c r="S263" s="434" t="str">
        <f t="shared" si="53"/>
        <v>DGI.Z11_06_OF := I_Z11_06_OF;//    11-06 закрыта</v>
      </c>
    </row>
    <row r="264" spans="1:19" s="436" customFormat="1" x14ac:dyDescent="0.25">
      <c r="A264" s="431">
        <v>241</v>
      </c>
      <c r="B264" s="437" t="s">
        <v>3739</v>
      </c>
      <c r="C264" s="433"/>
      <c r="D264" s="434">
        <f t="shared" ref="D264:D265" si="67">D263</f>
        <v>4</v>
      </c>
      <c r="E264" s="434">
        <v>3</v>
      </c>
      <c r="F264" s="432" t="s">
        <v>4765</v>
      </c>
      <c r="G264" s="434"/>
      <c r="H264" s="434">
        <f t="shared" si="65"/>
        <v>147</v>
      </c>
      <c r="I264" s="434">
        <v>2</v>
      </c>
      <c r="J264" s="435"/>
      <c r="K264" s="434" t="str">
        <f>"I_"&amp;N264</f>
        <v>I_Z11_07_ON</v>
      </c>
      <c r="L264" s="434" t="str">
        <f t="shared" ref="L264:L269" si="68">"I "&amp;H264&amp;"."&amp;I264</f>
        <v>I 147.2</v>
      </c>
      <c r="M264" s="434"/>
      <c r="N264" s="437" t="s">
        <v>3753</v>
      </c>
      <c r="O264" s="434" t="s">
        <v>821</v>
      </c>
      <c r="P264" s="434" t="s">
        <v>822</v>
      </c>
      <c r="Q264" s="434" t="s">
        <v>823</v>
      </c>
      <c r="R264" s="434" t="str">
        <f t="shared" ref="R264:R269" si="69">B264</f>
        <v>11-07 открыта</v>
      </c>
      <c r="S264" s="434" t="str">
        <f t="shared" ref="S264:S269" si="70">"DGI."&amp;N264&amp;" := "&amp;K264&amp;";//    "&amp;B264</f>
        <v>DGI.Z11_07_ON := I_Z11_07_ON;//    11-07 открыта</v>
      </c>
    </row>
    <row r="265" spans="1:19" s="436" customFormat="1" x14ac:dyDescent="0.25">
      <c r="A265" s="431">
        <v>242</v>
      </c>
      <c r="B265" s="437" t="s">
        <v>3740</v>
      </c>
      <c r="C265" s="433"/>
      <c r="D265" s="434">
        <f t="shared" si="67"/>
        <v>4</v>
      </c>
      <c r="E265" s="434">
        <v>4</v>
      </c>
      <c r="F265" s="432" t="s">
        <v>4765</v>
      </c>
      <c r="G265" s="434"/>
      <c r="H265" s="434">
        <f t="shared" si="65"/>
        <v>147</v>
      </c>
      <c r="I265" s="434">
        <v>3</v>
      </c>
      <c r="J265" s="435"/>
      <c r="K265" s="434" t="str">
        <f t="shared" ref="K265:K269" si="71">"I_"&amp;N265</f>
        <v>I_Z11_07_OF</v>
      </c>
      <c r="L265" s="434" t="str">
        <f t="shared" si="68"/>
        <v>I 147.3</v>
      </c>
      <c r="M265" s="434"/>
      <c r="N265" s="437" t="s">
        <v>3754</v>
      </c>
      <c r="O265" s="434" t="s">
        <v>821</v>
      </c>
      <c r="P265" s="434" t="s">
        <v>822</v>
      </c>
      <c r="Q265" s="434" t="s">
        <v>823</v>
      </c>
      <c r="R265" s="434" t="str">
        <f t="shared" si="69"/>
        <v>11-07 закрыта</v>
      </c>
      <c r="S265" s="434" t="str">
        <f t="shared" si="70"/>
        <v>DGI.Z11_07_OF := I_Z11_07_OF;//    11-07 закрыта</v>
      </c>
    </row>
    <row r="266" spans="1:19" s="436" customFormat="1" x14ac:dyDescent="0.25">
      <c r="A266" s="431">
        <v>243</v>
      </c>
      <c r="B266" s="434" t="s">
        <v>3803</v>
      </c>
      <c r="C266" s="433"/>
      <c r="D266" s="434">
        <f>D265+1</f>
        <v>5</v>
      </c>
      <c r="E266" s="434">
        <v>1</v>
      </c>
      <c r="F266" s="432" t="s">
        <v>4765</v>
      </c>
      <c r="G266" s="434"/>
      <c r="H266" s="434">
        <f>H265+1</f>
        <v>148</v>
      </c>
      <c r="I266" s="434">
        <v>0</v>
      </c>
      <c r="J266" s="435"/>
      <c r="K266" s="434" t="str">
        <f t="shared" si="71"/>
        <v>I_</v>
      </c>
      <c r="L266" s="434" t="str">
        <f t="shared" si="68"/>
        <v>I 148.0</v>
      </c>
      <c r="M266" s="434"/>
      <c r="N266" s="434"/>
      <c r="O266" s="434" t="s">
        <v>821</v>
      </c>
      <c r="P266" s="434" t="s">
        <v>822</v>
      </c>
      <c r="Q266" s="434" t="s">
        <v>823</v>
      </c>
      <c r="R266" s="434" t="str">
        <f t="shared" si="69"/>
        <v>P</v>
      </c>
      <c r="S266" s="434" t="str">
        <f t="shared" si="70"/>
        <v>DGI. := I_;//    P</v>
      </c>
    </row>
    <row r="267" spans="1:19" s="436" customFormat="1" x14ac:dyDescent="0.25">
      <c r="A267" s="431">
        <v>244</v>
      </c>
      <c r="B267" s="434" t="s">
        <v>3803</v>
      </c>
      <c r="C267" s="433"/>
      <c r="D267" s="434">
        <f>D266</f>
        <v>5</v>
      </c>
      <c r="E267" s="434">
        <v>2</v>
      </c>
      <c r="F267" s="432" t="s">
        <v>4765</v>
      </c>
      <c r="G267" s="434"/>
      <c r="H267" s="434">
        <f t="shared" si="65"/>
        <v>148</v>
      </c>
      <c r="I267" s="434">
        <v>1</v>
      </c>
      <c r="J267" s="435"/>
      <c r="K267" s="434" t="str">
        <f t="shared" si="71"/>
        <v>I_</v>
      </c>
      <c r="L267" s="434" t="str">
        <f t="shared" si="68"/>
        <v>I 148.1</v>
      </c>
      <c r="M267" s="434"/>
      <c r="N267" s="434"/>
      <c r="O267" s="434" t="s">
        <v>821</v>
      </c>
      <c r="P267" s="434" t="s">
        <v>822</v>
      </c>
      <c r="Q267" s="434" t="s">
        <v>823</v>
      </c>
      <c r="R267" s="434" t="str">
        <f t="shared" si="69"/>
        <v>P</v>
      </c>
      <c r="S267" s="434" t="str">
        <f t="shared" si="70"/>
        <v>DGI. := I_;//    P</v>
      </c>
    </row>
    <row r="268" spans="1:19" s="436" customFormat="1" x14ac:dyDescent="0.25">
      <c r="A268" s="431">
        <v>245</v>
      </c>
      <c r="B268" s="432" t="s">
        <v>3947</v>
      </c>
      <c r="C268" s="433"/>
      <c r="D268" s="434">
        <f t="shared" ref="D268:D269" si="72">D267</f>
        <v>5</v>
      </c>
      <c r="E268" s="434">
        <v>3</v>
      </c>
      <c r="F268" s="432" t="s">
        <v>4765</v>
      </c>
      <c r="G268" s="434"/>
      <c r="H268" s="434">
        <f t="shared" si="65"/>
        <v>148</v>
      </c>
      <c r="I268" s="434">
        <v>2</v>
      </c>
      <c r="J268" s="435"/>
      <c r="K268" s="434" t="str">
        <f t="shared" si="71"/>
        <v>I_AO1</v>
      </c>
      <c r="L268" s="434" t="str">
        <f t="shared" si="68"/>
        <v>I 148.2</v>
      </c>
      <c r="M268" s="434"/>
      <c r="N268" s="432" t="s">
        <v>3946</v>
      </c>
      <c r="O268" s="434" t="s">
        <v>821</v>
      </c>
      <c r="P268" s="434" t="s">
        <v>822</v>
      </c>
      <c r="Q268" s="434" t="s">
        <v>823</v>
      </c>
      <c r="R268" s="434" t="str">
        <f t="shared" si="69"/>
        <v>АО блока 1</v>
      </c>
      <c r="S268" s="434" t="str">
        <f t="shared" si="70"/>
        <v>DGI.AO1 := I_AO1;//    АО блока 1</v>
      </c>
    </row>
    <row r="269" spans="1:19" s="436" customFormat="1" x14ac:dyDescent="0.25">
      <c r="A269" s="431">
        <v>246</v>
      </c>
      <c r="B269" s="432" t="s">
        <v>3955</v>
      </c>
      <c r="C269" s="433"/>
      <c r="D269" s="434">
        <f t="shared" si="72"/>
        <v>5</v>
      </c>
      <c r="E269" s="434">
        <v>4</v>
      </c>
      <c r="F269" s="432" t="s">
        <v>4765</v>
      </c>
      <c r="G269" s="434"/>
      <c r="H269" s="434">
        <f t="shared" si="65"/>
        <v>148</v>
      </c>
      <c r="I269" s="434">
        <v>3</v>
      </c>
      <c r="J269" s="435"/>
      <c r="K269" s="434" t="str">
        <f t="shared" si="71"/>
        <v>I_P_pnevmo1_LL</v>
      </c>
      <c r="L269" s="434" t="str">
        <f t="shared" si="68"/>
        <v>I 148.3</v>
      </c>
      <c r="M269" s="434"/>
      <c r="N269" s="432" t="s">
        <v>3952</v>
      </c>
      <c r="O269" s="434" t="s">
        <v>821</v>
      </c>
      <c r="P269" s="434" t="s">
        <v>822</v>
      </c>
      <c r="Q269" s="434" t="s">
        <v>823</v>
      </c>
      <c r="R269" s="434" t="str">
        <f t="shared" si="69"/>
        <v>Низкое давление воздуха клапанов АУФ1</v>
      </c>
      <c r="S269" s="434" t="str">
        <f t="shared" si="70"/>
        <v>DGI.P_pnevmo1_LL := I_P_pnevmo1_LL;//    Низкое давление воздуха клапанов АУФ1</v>
      </c>
    </row>
    <row r="270" spans="1:19" x14ac:dyDescent="0.25">
      <c r="A270" s="415">
        <v>249</v>
      </c>
      <c r="B270" s="413" t="s">
        <v>855</v>
      </c>
      <c r="D270" s="404">
        <v>1</v>
      </c>
      <c r="E270" s="404">
        <v>1</v>
      </c>
      <c r="F270" s="404" t="s">
        <v>2710</v>
      </c>
      <c r="H270" s="404">
        <v>226</v>
      </c>
      <c r="I270" s="404">
        <v>0</v>
      </c>
      <c r="K270" s="404" t="str">
        <f t="shared" si="56"/>
        <v>I_K4_2_ON</v>
      </c>
      <c r="L270" s="404" t="str">
        <f t="shared" si="57"/>
        <v>I 226.0</v>
      </c>
      <c r="N270" s="404" t="s">
        <v>3889</v>
      </c>
      <c r="O270" s="404" t="s">
        <v>821</v>
      </c>
      <c r="P270" s="404" t="s">
        <v>822</v>
      </c>
      <c r="Q270" s="404" t="s">
        <v>823</v>
      </c>
      <c r="R270" s="404" t="str">
        <f t="shared" si="66"/>
        <v>Работа КРЛ4-2</v>
      </c>
      <c r="S270" s="404" t="str">
        <f t="shared" si="53"/>
        <v>DGI.K4_2_ON := I_K4_2_ON;//    Работа КРЛ4-2</v>
      </c>
    </row>
    <row r="271" spans="1:19" ht="18.75" customHeight="1" x14ac:dyDescent="0.25">
      <c r="A271" s="415">
        <v>250</v>
      </c>
      <c r="B271" s="413" t="s">
        <v>337</v>
      </c>
      <c r="C271" s="420"/>
      <c r="D271" s="404">
        <v>1</v>
      </c>
      <c r="E271" s="404">
        <v>2</v>
      </c>
      <c r="F271" s="404" t="s">
        <v>2710</v>
      </c>
      <c r="H271" s="404">
        <f t="shared" ref="H271:H277" si="73">H270</f>
        <v>226</v>
      </c>
      <c r="I271" s="404">
        <v>1</v>
      </c>
      <c r="K271" s="404" t="str">
        <f t="shared" si="56"/>
        <v>I_K4_2_CRS</v>
      </c>
      <c r="L271" s="404" t="str">
        <f t="shared" si="57"/>
        <v>I 226.1</v>
      </c>
      <c r="N271" s="404" t="s">
        <v>3890</v>
      </c>
      <c r="O271" s="404" t="s">
        <v>821</v>
      </c>
      <c r="P271" s="404" t="s">
        <v>822</v>
      </c>
      <c r="Q271" s="404" t="s">
        <v>823</v>
      </c>
      <c r="R271" s="404" t="str">
        <f t="shared" si="66"/>
        <v>Авария КРЛ4-2</v>
      </c>
      <c r="S271" s="404" t="str">
        <f t="shared" si="53"/>
        <v>DGI.K4_2_CRS := I_K4_2_CRS;//    Авария КРЛ4-2</v>
      </c>
    </row>
    <row r="272" spans="1:19" x14ac:dyDescent="0.25">
      <c r="A272" s="415">
        <v>251</v>
      </c>
      <c r="B272" s="413" t="s">
        <v>3372</v>
      </c>
      <c r="D272" s="404">
        <v>1</v>
      </c>
      <c r="E272" s="404">
        <v>3</v>
      </c>
      <c r="F272" s="404" t="s">
        <v>2710</v>
      </c>
      <c r="H272" s="404">
        <f t="shared" si="73"/>
        <v>226</v>
      </c>
      <c r="I272" s="404">
        <v>2</v>
      </c>
      <c r="K272" s="404" t="str">
        <f t="shared" si="56"/>
        <v>I_K4_2_FC_ON</v>
      </c>
      <c r="L272" s="404" t="str">
        <f t="shared" si="57"/>
        <v>I 226.2</v>
      </c>
      <c r="N272" s="404" t="s">
        <v>3891</v>
      </c>
      <c r="O272" s="404" t="s">
        <v>821</v>
      </c>
      <c r="P272" s="404" t="s">
        <v>822</v>
      </c>
      <c r="Q272" s="404" t="s">
        <v>823</v>
      </c>
      <c r="R272" s="404" t="str">
        <f t="shared" si="66"/>
        <v>Работа ПЧ КРЛ4-2</v>
      </c>
      <c r="S272" s="404" t="str">
        <f t="shared" si="53"/>
        <v>DGI.K4_2_FC_ON := I_K4_2_FC_ON;//    Работа ПЧ КРЛ4-2</v>
      </c>
    </row>
    <row r="273" spans="1:19" x14ac:dyDescent="0.25">
      <c r="A273" s="415">
        <v>252</v>
      </c>
      <c r="B273" s="413" t="s">
        <v>3373</v>
      </c>
      <c r="D273" s="404">
        <v>1</v>
      </c>
      <c r="E273" s="404">
        <v>4</v>
      </c>
      <c r="F273" s="404" t="s">
        <v>2710</v>
      </c>
      <c r="H273" s="404">
        <f t="shared" si="73"/>
        <v>226</v>
      </c>
      <c r="I273" s="404">
        <v>3</v>
      </c>
      <c r="K273" s="404" t="str">
        <f t="shared" si="56"/>
        <v>I_K4_2_FC_CRS</v>
      </c>
      <c r="L273" s="404" t="str">
        <f t="shared" si="57"/>
        <v>I 226.3</v>
      </c>
      <c r="N273" s="404" t="s">
        <v>3892</v>
      </c>
      <c r="O273" s="404" t="s">
        <v>821</v>
      </c>
      <c r="P273" s="404" t="s">
        <v>822</v>
      </c>
      <c r="Q273" s="404" t="s">
        <v>823</v>
      </c>
      <c r="R273" s="404" t="str">
        <f t="shared" si="66"/>
        <v>Авария ПЧ КРЛ4-2</v>
      </c>
      <c r="S273" s="404" t="str">
        <f t="shared" si="53"/>
        <v>DGI.K4_2_FC_CRS := I_K4_2_FC_CRS;//    Авария ПЧ КРЛ4-2</v>
      </c>
    </row>
    <row r="274" spans="1:19" x14ac:dyDescent="0.25">
      <c r="A274" s="415">
        <v>253</v>
      </c>
      <c r="B274" s="413" t="s">
        <v>3374</v>
      </c>
      <c r="D274" s="404">
        <v>1</v>
      </c>
      <c r="E274" s="404">
        <v>5</v>
      </c>
      <c r="F274" s="404" t="s">
        <v>2710</v>
      </c>
      <c r="H274" s="404">
        <f t="shared" si="73"/>
        <v>226</v>
      </c>
      <c r="I274" s="404">
        <v>4</v>
      </c>
      <c r="K274" s="404" t="str">
        <f t="shared" si="56"/>
        <v>I_K4_2_BP</v>
      </c>
      <c r="L274" s="404" t="str">
        <f t="shared" si="57"/>
        <v>I 226.4</v>
      </c>
      <c r="N274" s="404" t="s">
        <v>3893</v>
      </c>
      <c r="O274" s="404" t="s">
        <v>821</v>
      </c>
      <c r="P274" s="404" t="s">
        <v>822</v>
      </c>
      <c r="Q274" s="404" t="s">
        <v>823</v>
      </c>
      <c r="R274" s="404" t="str">
        <f t="shared" si="66"/>
        <v>Включен байпас КРЛ4-2</v>
      </c>
      <c r="S274" s="404" t="str">
        <f t="shared" si="53"/>
        <v>DGI.K4_2_BP := I_K4_2_BP;//    Включен байпас КРЛ4-2</v>
      </c>
    </row>
    <row r="275" spans="1:19" x14ac:dyDescent="0.25">
      <c r="A275" s="415">
        <v>254</v>
      </c>
      <c r="B275" s="413" t="s">
        <v>853</v>
      </c>
      <c r="D275" s="404">
        <v>1</v>
      </c>
      <c r="E275" s="404">
        <v>6</v>
      </c>
      <c r="F275" s="404" t="s">
        <v>2710</v>
      </c>
      <c r="H275" s="404">
        <f t="shared" si="73"/>
        <v>226</v>
      </c>
      <c r="I275" s="404">
        <v>5</v>
      </c>
      <c r="K275" s="404" t="str">
        <f t="shared" si="56"/>
        <v>I_N4_2_ON</v>
      </c>
      <c r="L275" s="404" t="str">
        <f t="shared" si="57"/>
        <v>I 226.5</v>
      </c>
      <c r="N275" s="404" t="s">
        <v>3382</v>
      </c>
      <c r="O275" s="404" t="s">
        <v>821</v>
      </c>
      <c r="P275" s="404" t="s">
        <v>822</v>
      </c>
      <c r="Q275" s="404" t="s">
        <v>823</v>
      </c>
      <c r="R275" s="404" t="str">
        <f t="shared" si="66"/>
        <v>Работа Н4-2</v>
      </c>
      <c r="S275" s="404" t="str">
        <f t="shared" si="53"/>
        <v>DGI.N4_2_ON := I_N4_2_ON;//    Работа Н4-2</v>
      </c>
    </row>
    <row r="276" spans="1:19" x14ac:dyDescent="0.25">
      <c r="A276" s="415">
        <v>255</v>
      </c>
      <c r="B276" s="413" t="s">
        <v>358</v>
      </c>
      <c r="D276" s="404">
        <v>1</v>
      </c>
      <c r="E276" s="404">
        <v>7</v>
      </c>
      <c r="F276" s="404" t="s">
        <v>2710</v>
      </c>
      <c r="H276" s="404">
        <f t="shared" si="73"/>
        <v>226</v>
      </c>
      <c r="I276" s="404">
        <v>6</v>
      </c>
      <c r="K276" s="404" t="str">
        <f t="shared" si="56"/>
        <v>I_N4_2_CRS</v>
      </c>
      <c r="L276" s="404" t="str">
        <f t="shared" si="57"/>
        <v>I 226.6</v>
      </c>
      <c r="N276" s="404" t="s">
        <v>3383</v>
      </c>
      <c r="O276" s="404" t="s">
        <v>821</v>
      </c>
      <c r="P276" s="404" t="s">
        <v>822</v>
      </c>
      <c r="Q276" s="404" t="s">
        <v>823</v>
      </c>
      <c r="R276" s="404" t="str">
        <f t="shared" si="66"/>
        <v>Авария Н4-2</v>
      </c>
      <c r="S276" s="404" t="str">
        <f t="shared" si="53"/>
        <v>DGI.N4_2_CRS := I_N4_2_CRS;//    Авария Н4-2</v>
      </c>
    </row>
    <row r="277" spans="1:19" x14ac:dyDescent="0.25">
      <c r="A277" s="415">
        <v>256</v>
      </c>
      <c r="B277" s="413" t="s">
        <v>3375</v>
      </c>
      <c r="D277" s="404">
        <v>1</v>
      </c>
      <c r="E277" s="404">
        <v>8</v>
      </c>
      <c r="F277" s="404" t="s">
        <v>2710</v>
      </c>
      <c r="H277" s="404">
        <f t="shared" si="73"/>
        <v>226</v>
      </c>
      <c r="I277" s="404">
        <v>7</v>
      </c>
      <c r="K277" s="404" t="str">
        <f t="shared" si="56"/>
        <v>I_N4_2_FC_ON</v>
      </c>
      <c r="L277" s="404" t="str">
        <f t="shared" si="57"/>
        <v>I 226.7</v>
      </c>
      <c r="N277" s="404" t="s">
        <v>3384</v>
      </c>
      <c r="O277" s="404" t="s">
        <v>821</v>
      </c>
      <c r="P277" s="404" t="s">
        <v>822</v>
      </c>
      <c r="Q277" s="404" t="s">
        <v>823</v>
      </c>
      <c r="R277" s="404" t="str">
        <f t="shared" si="66"/>
        <v>Работа ПЧ Н4-2</v>
      </c>
      <c r="S277" s="404" t="str">
        <f t="shared" si="53"/>
        <v>DGI.N4_2_FC_ON := I_N4_2_FC_ON;//    Работа ПЧ Н4-2</v>
      </c>
    </row>
    <row r="278" spans="1:19" x14ac:dyDescent="0.25">
      <c r="A278" s="415">
        <v>257</v>
      </c>
      <c r="B278" s="413" t="s">
        <v>3376</v>
      </c>
      <c r="D278" s="404">
        <v>2</v>
      </c>
      <c r="E278" s="404">
        <v>1</v>
      </c>
      <c r="F278" s="404" t="s">
        <v>2710</v>
      </c>
      <c r="H278" s="404">
        <f>H277+1</f>
        <v>227</v>
      </c>
      <c r="I278" s="404">
        <v>0</v>
      </c>
      <c r="K278" s="404" t="str">
        <f t="shared" si="56"/>
        <v>I_N4_2_FC_CRS</v>
      </c>
      <c r="L278" s="404" t="str">
        <f t="shared" si="57"/>
        <v>I 227.0</v>
      </c>
      <c r="N278" s="404" t="s">
        <v>3385</v>
      </c>
      <c r="O278" s="404" t="s">
        <v>821</v>
      </c>
      <c r="P278" s="404" t="s">
        <v>822</v>
      </c>
      <c r="Q278" s="404" t="s">
        <v>823</v>
      </c>
      <c r="R278" s="404" t="str">
        <f t="shared" si="66"/>
        <v>Авария ПЧ Н4-2</v>
      </c>
      <c r="S278" s="404" t="str">
        <f t="shared" si="53"/>
        <v>DGI.N4_2_FC_CRS := I_N4_2_FC_CRS;//    Авария ПЧ Н4-2</v>
      </c>
    </row>
    <row r="279" spans="1:19" x14ac:dyDescent="0.25">
      <c r="A279" s="415">
        <v>258</v>
      </c>
      <c r="B279" s="413" t="s">
        <v>3377</v>
      </c>
      <c r="D279" s="404">
        <v>2</v>
      </c>
      <c r="E279" s="404">
        <v>2</v>
      </c>
      <c r="F279" s="404" t="s">
        <v>2710</v>
      </c>
      <c r="H279" s="404">
        <f t="shared" ref="H279:H285" si="74">H278</f>
        <v>227</v>
      </c>
      <c r="I279" s="404">
        <v>1</v>
      </c>
      <c r="K279" s="404" t="str">
        <f t="shared" si="56"/>
        <v>I_N4_2_BP</v>
      </c>
      <c r="L279" s="404" t="str">
        <f t="shared" si="57"/>
        <v>I 227.1</v>
      </c>
      <c r="N279" s="404" t="s">
        <v>3381</v>
      </c>
      <c r="O279" s="404" t="s">
        <v>821</v>
      </c>
      <c r="P279" s="404" t="s">
        <v>822</v>
      </c>
      <c r="Q279" s="404" t="s">
        <v>823</v>
      </c>
      <c r="R279" s="404" t="str">
        <f t="shared" si="66"/>
        <v>Включен байпас Н4-2</v>
      </c>
      <c r="S279" s="404" t="str">
        <f t="shared" si="53"/>
        <v>DGI.N4_2_BP := I_N4_2_BP;//    Включен байпас Н4-2</v>
      </c>
    </row>
    <row r="280" spans="1:19" x14ac:dyDescent="0.25">
      <c r="A280" s="415">
        <v>259</v>
      </c>
      <c r="B280" s="413" t="s">
        <v>854</v>
      </c>
      <c r="D280" s="404">
        <v>2</v>
      </c>
      <c r="E280" s="404">
        <v>3</v>
      </c>
      <c r="F280" s="404" t="s">
        <v>2710</v>
      </c>
      <c r="H280" s="404">
        <f t="shared" si="74"/>
        <v>227</v>
      </c>
      <c r="I280" s="404">
        <v>2</v>
      </c>
      <c r="K280" s="404" t="str">
        <f t="shared" si="56"/>
        <v>I_N4_4_ON</v>
      </c>
      <c r="L280" s="404" t="str">
        <f t="shared" si="57"/>
        <v>I 227.2</v>
      </c>
      <c r="N280" s="404" t="s">
        <v>3386</v>
      </c>
      <c r="O280" s="404" t="s">
        <v>821</v>
      </c>
      <c r="P280" s="404" t="s">
        <v>822</v>
      </c>
      <c r="Q280" s="404" t="s">
        <v>823</v>
      </c>
      <c r="R280" s="404" t="str">
        <f t="shared" si="66"/>
        <v>Работа Н4-4</v>
      </c>
      <c r="S280" s="404" t="str">
        <f t="shared" si="53"/>
        <v>DGI.N4_4_ON := I_N4_4_ON;//    Работа Н4-4</v>
      </c>
    </row>
    <row r="281" spans="1:19" x14ac:dyDescent="0.25">
      <c r="A281" s="415">
        <v>260</v>
      </c>
      <c r="B281" s="413" t="s">
        <v>360</v>
      </c>
      <c r="D281" s="404">
        <v>2</v>
      </c>
      <c r="E281" s="404">
        <v>4</v>
      </c>
      <c r="F281" s="404" t="s">
        <v>2710</v>
      </c>
      <c r="H281" s="404">
        <f t="shared" si="74"/>
        <v>227</v>
      </c>
      <c r="I281" s="404">
        <v>3</v>
      </c>
      <c r="K281" s="404" t="str">
        <f t="shared" si="56"/>
        <v>I_N4_4_CRS</v>
      </c>
      <c r="L281" s="404" t="str">
        <f t="shared" si="57"/>
        <v>I 227.3</v>
      </c>
      <c r="N281" s="404" t="s">
        <v>3387</v>
      </c>
      <c r="O281" s="404" t="s">
        <v>821</v>
      </c>
      <c r="P281" s="404" t="s">
        <v>822</v>
      </c>
      <c r="Q281" s="404" t="s">
        <v>823</v>
      </c>
      <c r="R281" s="404" t="str">
        <f t="shared" si="66"/>
        <v>Авария Н4-4</v>
      </c>
      <c r="S281" s="404" t="str">
        <f t="shared" si="53"/>
        <v>DGI.N4_4_CRS := I_N4_4_CRS;//    Авария Н4-4</v>
      </c>
    </row>
    <row r="282" spans="1:19" x14ac:dyDescent="0.25">
      <c r="A282" s="415">
        <v>261</v>
      </c>
      <c r="B282" s="413" t="s">
        <v>3378</v>
      </c>
      <c r="D282" s="404">
        <v>2</v>
      </c>
      <c r="E282" s="404">
        <v>5</v>
      </c>
      <c r="F282" s="404" t="s">
        <v>2710</v>
      </c>
      <c r="H282" s="404">
        <f t="shared" si="74"/>
        <v>227</v>
      </c>
      <c r="I282" s="404">
        <v>4</v>
      </c>
      <c r="K282" s="404" t="str">
        <f t="shared" si="56"/>
        <v>I_N4_4_FC_ON</v>
      </c>
      <c r="L282" s="404" t="str">
        <f t="shared" si="57"/>
        <v>I 227.4</v>
      </c>
      <c r="N282" s="404" t="s">
        <v>3388</v>
      </c>
      <c r="O282" s="404" t="s">
        <v>821</v>
      </c>
      <c r="P282" s="404" t="s">
        <v>822</v>
      </c>
      <c r="Q282" s="404" t="s">
        <v>823</v>
      </c>
      <c r="R282" s="404" t="str">
        <f t="shared" si="66"/>
        <v>Работа ПЧ Н4-4</v>
      </c>
      <c r="S282" s="404" t="str">
        <f t="shared" si="53"/>
        <v>DGI.N4_4_FC_ON := I_N4_4_FC_ON;//    Работа ПЧ Н4-4</v>
      </c>
    </row>
    <row r="283" spans="1:19" x14ac:dyDescent="0.25">
      <c r="A283" s="415">
        <v>262</v>
      </c>
      <c r="B283" s="413" t="s">
        <v>3379</v>
      </c>
      <c r="D283" s="404">
        <v>2</v>
      </c>
      <c r="E283" s="404">
        <v>6</v>
      </c>
      <c r="F283" s="404" t="s">
        <v>2710</v>
      </c>
      <c r="H283" s="404">
        <f t="shared" si="74"/>
        <v>227</v>
      </c>
      <c r="I283" s="404">
        <v>5</v>
      </c>
      <c r="K283" s="404" t="str">
        <f t="shared" si="56"/>
        <v>I_N4_4_FC_CRS</v>
      </c>
      <c r="L283" s="404" t="str">
        <f t="shared" si="57"/>
        <v>I 227.5</v>
      </c>
      <c r="N283" s="404" t="s">
        <v>3389</v>
      </c>
      <c r="O283" s="404" t="s">
        <v>821</v>
      </c>
      <c r="P283" s="404" t="s">
        <v>822</v>
      </c>
      <c r="Q283" s="404" t="s">
        <v>823</v>
      </c>
      <c r="R283" s="404" t="str">
        <f t="shared" si="66"/>
        <v>Авария ПЧ Н4-4</v>
      </c>
      <c r="S283" s="404" t="str">
        <f t="shared" si="53"/>
        <v>DGI.N4_4_FC_CRS := I_N4_4_FC_CRS;//    Авария ПЧ Н4-4</v>
      </c>
    </row>
    <row r="284" spans="1:19" x14ac:dyDescent="0.25">
      <c r="A284" s="415">
        <v>263</v>
      </c>
      <c r="B284" s="413" t="s">
        <v>3380</v>
      </c>
      <c r="D284" s="404">
        <v>2</v>
      </c>
      <c r="E284" s="404">
        <v>7</v>
      </c>
      <c r="F284" s="404" t="s">
        <v>2710</v>
      </c>
      <c r="H284" s="404">
        <f t="shared" si="74"/>
        <v>227</v>
      </c>
      <c r="I284" s="404">
        <v>6</v>
      </c>
      <c r="K284" s="404" t="str">
        <f t="shared" si="56"/>
        <v>I_N4_4_BP</v>
      </c>
      <c r="L284" s="404" t="str">
        <f t="shared" si="57"/>
        <v>I 227.6</v>
      </c>
      <c r="N284" s="404" t="s">
        <v>3390</v>
      </c>
      <c r="O284" s="404" t="s">
        <v>821</v>
      </c>
      <c r="P284" s="404" t="s">
        <v>822</v>
      </c>
      <c r="Q284" s="404" t="s">
        <v>823</v>
      </c>
      <c r="R284" s="404" t="str">
        <f t="shared" si="66"/>
        <v>Включен байпас Н4-4</v>
      </c>
      <c r="S284" s="404" t="str">
        <f t="shared" si="53"/>
        <v>DGI.N4_4_BP := I_N4_4_BP;//    Включен байпас Н4-4</v>
      </c>
    </row>
    <row r="285" spans="1:19" x14ac:dyDescent="0.25">
      <c r="A285" s="415">
        <v>264</v>
      </c>
      <c r="B285" s="413" t="s">
        <v>3087</v>
      </c>
      <c r="D285" s="404">
        <v>2</v>
      </c>
      <c r="E285" s="404">
        <v>8</v>
      </c>
      <c r="F285" s="404" t="s">
        <v>2710</v>
      </c>
      <c r="H285" s="404">
        <f t="shared" si="74"/>
        <v>227</v>
      </c>
      <c r="I285" s="404">
        <v>7</v>
      </c>
      <c r="K285" s="404" t="str">
        <f t="shared" si="56"/>
        <v>I_AO_IM10</v>
      </c>
      <c r="L285" s="404" t="str">
        <f t="shared" si="57"/>
        <v>I 227.7</v>
      </c>
      <c r="N285" s="404" t="s">
        <v>2783</v>
      </c>
      <c r="O285" s="404" t="s">
        <v>821</v>
      </c>
      <c r="P285" s="404" t="s">
        <v>822</v>
      </c>
      <c r="Q285" s="404" t="s">
        <v>823</v>
      </c>
      <c r="R285" s="404" t="str">
        <f t="shared" si="66"/>
        <v>Кнопка Аварийный Стоп</v>
      </c>
      <c r="S285" s="404" t="str">
        <f t="shared" si="53"/>
        <v>DGI.AO_IM10 := I_AO_IM10;//    Кнопка Аварийный Стоп</v>
      </c>
    </row>
    <row r="286" spans="1:19" x14ac:dyDescent="0.25">
      <c r="A286" s="415">
        <v>265</v>
      </c>
      <c r="B286" s="421" t="s">
        <v>4712</v>
      </c>
      <c r="D286" s="404">
        <v>3</v>
      </c>
      <c r="E286" s="404">
        <v>1</v>
      </c>
      <c r="F286" s="404" t="s">
        <v>2710</v>
      </c>
      <c r="H286" s="404">
        <f>H285+1</f>
        <v>228</v>
      </c>
      <c r="I286" s="404">
        <v>0</v>
      </c>
      <c r="K286" s="404" t="str">
        <f t="shared" si="56"/>
        <v>I_MU_IM10</v>
      </c>
      <c r="L286" s="404" t="str">
        <f t="shared" si="57"/>
        <v>I 228.0</v>
      </c>
      <c r="N286" s="404" t="s">
        <v>4741</v>
      </c>
      <c r="O286" s="404" t="s">
        <v>821</v>
      </c>
      <c r="P286" s="404" t="s">
        <v>822</v>
      </c>
      <c r="Q286" s="404" t="s">
        <v>823</v>
      </c>
      <c r="R286" s="404" t="str">
        <f t="shared" si="66"/>
        <v>Ручной режим</v>
      </c>
      <c r="S286" s="404" t="str">
        <f t="shared" si="53"/>
        <v>DGI.MU_IM10 := I_MU_IM10;//    Ручной режим</v>
      </c>
    </row>
    <row r="287" spans="1:19" s="416" customFormat="1" ht="21" customHeight="1" x14ac:dyDescent="0.25">
      <c r="A287" s="415">
        <v>266</v>
      </c>
      <c r="B287" s="413" t="s">
        <v>3039</v>
      </c>
      <c r="C287" s="417"/>
      <c r="D287" s="418">
        <v>3</v>
      </c>
      <c r="E287" s="418">
        <v>2</v>
      </c>
      <c r="F287" s="418" t="s">
        <v>2710</v>
      </c>
      <c r="G287" s="418"/>
      <c r="H287" s="418">
        <f t="shared" ref="H287:H293" si="75">H286</f>
        <v>228</v>
      </c>
      <c r="I287" s="418">
        <v>1</v>
      </c>
      <c r="J287" s="419"/>
      <c r="K287" s="418" t="str">
        <f t="shared" si="56"/>
        <v>I_AU_IM10</v>
      </c>
      <c r="L287" s="418" t="str">
        <f t="shared" si="57"/>
        <v>I 228.1</v>
      </c>
      <c r="M287" s="418"/>
      <c r="N287" s="404" t="s">
        <v>3402</v>
      </c>
      <c r="O287" s="418" t="s">
        <v>821</v>
      </c>
      <c r="P287" s="418" t="s">
        <v>822</v>
      </c>
      <c r="Q287" s="418" t="s">
        <v>823</v>
      </c>
      <c r="R287" s="418" t="str">
        <f t="shared" si="66"/>
        <v>Автоматический режим</v>
      </c>
      <c r="S287" s="418" t="str">
        <f t="shared" si="53"/>
        <v>DGI.AU_IM10 := I_AU_IM10;//    Автоматический режим</v>
      </c>
    </row>
    <row r="288" spans="1:19" s="416" customFormat="1" x14ac:dyDescent="0.25">
      <c r="A288" s="415"/>
      <c r="B288" s="408" t="s">
        <v>3803</v>
      </c>
      <c r="C288" s="417"/>
      <c r="D288" s="418">
        <v>3</v>
      </c>
      <c r="E288" s="418">
        <v>3</v>
      </c>
      <c r="F288" s="418" t="s">
        <v>2710</v>
      </c>
      <c r="G288" s="418"/>
      <c r="H288" s="418">
        <f t="shared" si="75"/>
        <v>228</v>
      </c>
      <c r="I288" s="418"/>
      <c r="J288" s="419"/>
      <c r="K288" s="418"/>
      <c r="L288" s="418"/>
      <c r="M288" s="418"/>
      <c r="N288" s="430"/>
      <c r="O288" s="418"/>
      <c r="P288" s="418"/>
      <c r="Q288" s="418"/>
      <c r="R288" s="418"/>
      <c r="S288" s="418"/>
    </row>
    <row r="289" spans="1:19" s="416" customFormat="1" x14ac:dyDescent="0.25">
      <c r="A289" s="415"/>
      <c r="B289" s="408" t="s">
        <v>3803</v>
      </c>
      <c r="C289" s="417"/>
      <c r="D289" s="418">
        <v>3</v>
      </c>
      <c r="E289" s="418">
        <v>4</v>
      </c>
      <c r="F289" s="418" t="s">
        <v>2710</v>
      </c>
      <c r="G289" s="418"/>
      <c r="H289" s="418">
        <f t="shared" si="75"/>
        <v>228</v>
      </c>
      <c r="I289" s="418"/>
      <c r="J289" s="419"/>
      <c r="K289" s="418"/>
      <c r="L289" s="418"/>
      <c r="M289" s="418"/>
      <c r="N289" s="430"/>
      <c r="O289" s="418"/>
      <c r="P289" s="418"/>
      <c r="Q289" s="418"/>
      <c r="R289" s="418"/>
      <c r="S289" s="418"/>
    </row>
    <row r="290" spans="1:19" s="416" customFormat="1" x14ac:dyDescent="0.25">
      <c r="A290" s="415"/>
      <c r="B290" s="408" t="s">
        <v>3803</v>
      </c>
      <c r="C290" s="417"/>
      <c r="D290" s="418">
        <v>3</v>
      </c>
      <c r="E290" s="418">
        <v>5</v>
      </c>
      <c r="F290" s="418" t="s">
        <v>2710</v>
      </c>
      <c r="G290" s="418"/>
      <c r="H290" s="418">
        <f t="shared" si="75"/>
        <v>228</v>
      </c>
      <c r="I290" s="418"/>
      <c r="J290" s="419"/>
      <c r="K290" s="418"/>
      <c r="L290" s="418"/>
      <c r="M290" s="418"/>
      <c r="N290" s="430"/>
      <c r="O290" s="418"/>
      <c r="P290" s="418"/>
      <c r="Q290" s="418"/>
      <c r="R290" s="418"/>
      <c r="S290" s="418"/>
    </row>
    <row r="291" spans="1:19" s="416" customFormat="1" x14ac:dyDescent="0.25">
      <c r="A291" s="415"/>
      <c r="B291" s="408" t="s">
        <v>3803</v>
      </c>
      <c r="C291" s="417"/>
      <c r="D291" s="418">
        <v>3</v>
      </c>
      <c r="E291" s="418">
        <v>6</v>
      </c>
      <c r="F291" s="418" t="s">
        <v>2710</v>
      </c>
      <c r="G291" s="418"/>
      <c r="H291" s="418">
        <f t="shared" si="75"/>
        <v>228</v>
      </c>
      <c r="I291" s="418"/>
      <c r="J291" s="419"/>
      <c r="K291" s="418"/>
      <c r="L291" s="418"/>
      <c r="M291" s="418"/>
      <c r="N291" s="430"/>
      <c r="O291" s="418"/>
      <c r="P291" s="418"/>
      <c r="Q291" s="418"/>
      <c r="R291" s="418"/>
      <c r="S291" s="418"/>
    </row>
    <row r="292" spans="1:19" s="416" customFormat="1" x14ac:dyDescent="0.25">
      <c r="A292" s="415"/>
      <c r="B292" s="408" t="s">
        <v>3803</v>
      </c>
      <c r="C292" s="417"/>
      <c r="D292" s="418">
        <v>3</v>
      </c>
      <c r="E292" s="418">
        <v>7</v>
      </c>
      <c r="F292" s="418" t="s">
        <v>2710</v>
      </c>
      <c r="G292" s="418"/>
      <c r="H292" s="418">
        <f t="shared" si="75"/>
        <v>228</v>
      </c>
      <c r="I292" s="418"/>
      <c r="J292" s="419"/>
      <c r="K292" s="418"/>
      <c r="L292" s="418"/>
      <c r="M292" s="418"/>
      <c r="N292" s="430"/>
      <c r="O292" s="418"/>
      <c r="P292" s="418"/>
      <c r="Q292" s="418"/>
      <c r="R292" s="418"/>
      <c r="S292" s="418"/>
    </row>
    <row r="293" spans="1:19" s="416" customFormat="1" x14ac:dyDescent="0.25">
      <c r="A293" s="415"/>
      <c r="B293" s="408" t="s">
        <v>3803</v>
      </c>
      <c r="C293" s="417"/>
      <c r="D293" s="418">
        <v>3</v>
      </c>
      <c r="E293" s="418">
        <v>8</v>
      </c>
      <c r="F293" s="418" t="s">
        <v>2710</v>
      </c>
      <c r="G293" s="418"/>
      <c r="H293" s="418">
        <f t="shared" si="75"/>
        <v>228</v>
      </c>
      <c r="I293" s="418"/>
      <c r="J293" s="419"/>
      <c r="K293" s="418"/>
      <c r="L293" s="418"/>
      <c r="M293" s="418"/>
      <c r="N293" s="430"/>
      <c r="O293" s="418"/>
      <c r="P293" s="418"/>
      <c r="Q293" s="418"/>
      <c r="R293" s="418"/>
      <c r="S293" s="418"/>
    </row>
    <row r="294" spans="1:19" s="436" customFormat="1" x14ac:dyDescent="0.25">
      <c r="A294" s="431">
        <v>267</v>
      </c>
      <c r="B294" s="432" t="s">
        <v>177</v>
      </c>
      <c r="C294" s="433"/>
      <c r="D294" s="434">
        <v>1</v>
      </c>
      <c r="E294" s="434">
        <v>1</v>
      </c>
      <c r="F294" s="432" t="s">
        <v>4766</v>
      </c>
      <c r="G294" s="434"/>
      <c r="H294" s="434">
        <v>149</v>
      </c>
      <c r="I294" s="434">
        <v>0</v>
      </c>
      <c r="J294" s="435"/>
      <c r="K294" s="434" t="str">
        <f t="shared" si="56"/>
        <v>I_F_drUF2</v>
      </c>
      <c r="L294" s="434" t="str">
        <f t="shared" si="57"/>
        <v>I 149.0</v>
      </c>
      <c r="M294" s="434"/>
      <c r="N294" s="432" t="s">
        <v>603</v>
      </c>
      <c r="O294" s="434" t="s">
        <v>821</v>
      </c>
      <c r="P294" s="434" t="s">
        <v>822</v>
      </c>
      <c r="Q294" s="434" t="s">
        <v>823</v>
      </c>
      <c r="R294" s="434" t="str">
        <f t="shared" si="66"/>
        <v>Наличие воды в сливном трубопроводе АУФ2</v>
      </c>
      <c r="S294" s="434" t="str">
        <f t="shared" si="53"/>
        <v>DGI.F_drUF2 := I_F_drUF2;//    Наличие воды в сливном трубопроводе АУФ2</v>
      </c>
    </row>
    <row r="295" spans="1:19" s="436" customFormat="1" x14ac:dyDescent="0.25">
      <c r="A295" s="431">
        <v>268</v>
      </c>
      <c r="B295" s="432" t="s">
        <v>3803</v>
      </c>
      <c r="C295" s="433"/>
      <c r="D295" s="434">
        <v>1</v>
      </c>
      <c r="E295" s="434">
        <v>2</v>
      </c>
      <c r="F295" s="432" t="s">
        <v>4766</v>
      </c>
      <c r="G295" s="434"/>
      <c r="H295" s="434">
        <f t="shared" ref="H295:H297" si="76">H294</f>
        <v>149</v>
      </c>
      <c r="I295" s="434">
        <v>1</v>
      </c>
      <c r="J295" s="435"/>
      <c r="K295" s="434" t="str">
        <f t="shared" si="56"/>
        <v>I_</v>
      </c>
      <c r="L295" s="434" t="str">
        <f t="shared" si="57"/>
        <v>I 149.1</v>
      </c>
      <c r="M295" s="434"/>
      <c r="N295" s="439"/>
      <c r="O295" s="434" t="s">
        <v>821</v>
      </c>
      <c r="P295" s="434" t="s">
        <v>822</v>
      </c>
      <c r="Q295" s="434" t="s">
        <v>823</v>
      </c>
      <c r="R295" s="434" t="str">
        <f t="shared" si="66"/>
        <v>P</v>
      </c>
      <c r="S295" s="434" t="str">
        <f t="shared" si="53"/>
        <v>DGI. := I_;//    P</v>
      </c>
    </row>
    <row r="296" spans="1:19" s="436" customFormat="1" x14ac:dyDescent="0.25">
      <c r="A296" s="431">
        <v>269</v>
      </c>
      <c r="B296" s="437" t="s">
        <v>3755</v>
      </c>
      <c r="C296" s="433"/>
      <c r="D296" s="434">
        <v>1</v>
      </c>
      <c r="E296" s="434">
        <v>3</v>
      </c>
      <c r="F296" s="432" t="s">
        <v>4766</v>
      </c>
      <c r="G296" s="434"/>
      <c r="H296" s="434">
        <f t="shared" si="76"/>
        <v>149</v>
      </c>
      <c r="I296" s="434">
        <v>2</v>
      </c>
      <c r="J296" s="435"/>
      <c r="K296" s="434" t="str">
        <f t="shared" si="56"/>
        <v>I_Z4_2_ON</v>
      </c>
      <c r="L296" s="434" t="str">
        <f t="shared" si="57"/>
        <v>I 149.2</v>
      </c>
      <c r="M296" s="434"/>
      <c r="N296" s="437" t="s">
        <v>3769</v>
      </c>
      <c r="O296" s="434" t="s">
        <v>821</v>
      </c>
      <c r="P296" s="434" t="s">
        <v>822</v>
      </c>
      <c r="Q296" s="434" t="s">
        <v>823</v>
      </c>
      <c r="R296" s="434" t="str">
        <f t="shared" si="66"/>
        <v>ЗЭ4-2 открыта</v>
      </c>
      <c r="S296" s="434" t="str">
        <f t="shared" si="53"/>
        <v>DGI.Z4_2_ON := I_Z4_2_ON;//    ЗЭ4-2 открыта</v>
      </c>
    </row>
    <row r="297" spans="1:19" s="436" customFormat="1" x14ac:dyDescent="0.25">
      <c r="A297" s="431">
        <v>270</v>
      </c>
      <c r="B297" s="437" t="s">
        <v>3756</v>
      </c>
      <c r="C297" s="433"/>
      <c r="D297" s="434">
        <v>1</v>
      </c>
      <c r="E297" s="434">
        <v>4</v>
      </c>
      <c r="F297" s="432" t="s">
        <v>4766</v>
      </c>
      <c r="G297" s="434"/>
      <c r="H297" s="434">
        <f t="shared" si="76"/>
        <v>149</v>
      </c>
      <c r="I297" s="434">
        <v>3</v>
      </c>
      <c r="J297" s="435"/>
      <c r="K297" s="434" t="str">
        <f t="shared" si="56"/>
        <v>I_Z4_2_OF</v>
      </c>
      <c r="L297" s="434" t="str">
        <f t="shared" si="57"/>
        <v>I 149.3</v>
      </c>
      <c r="M297" s="434"/>
      <c r="N297" s="437" t="s">
        <v>3770</v>
      </c>
      <c r="O297" s="434" t="s">
        <v>821</v>
      </c>
      <c r="P297" s="434" t="s">
        <v>822</v>
      </c>
      <c r="Q297" s="434" t="s">
        <v>823</v>
      </c>
      <c r="R297" s="434" t="str">
        <f t="shared" si="66"/>
        <v>ЗЭ4-2 закрыта</v>
      </c>
      <c r="S297" s="434" t="str">
        <f t="shared" si="53"/>
        <v>DGI.Z4_2_OF := I_Z4_2_OF;//    ЗЭ4-2 закрыта</v>
      </c>
    </row>
    <row r="298" spans="1:19" s="436" customFormat="1" x14ac:dyDescent="0.25">
      <c r="A298" s="431">
        <v>271</v>
      </c>
      <c r="B298" s="437" t="s">
        <v>3759</v>
      </c>
      <c r="C298" s="433"/>
      <c r="D298" s="434">
        <v>2</v>
      </c>
      <c r="E298" s="434">
        <v>1</v>
      </c>
      <c r="F298" s="432" t="s">
        <v>4766</v>
      </c>
      <c r="G298" s="434"/>
      <c r="H298" s="434">
        <f>H297+1</f>
        <v>150</v>
      </c>
      <c r="I298" s="434">
        <v>0</v>
      </c>
      <c r="J298" s="435"/>
      <c r="K298" s="434" t="str">
        <f t="shared" si="56"/>
        <v>I_Z4_6_ON</v>
      </c>
      <c r="L298" s="434" t="str">
        <f t="shared" si="57"/>
        <v>I 150.0</v>
      </c>
      <c r="M298" s="434"/>
      <c r="N298" s="437" t="s">
        <v>3773</v>
      </c>
      <c r="O298" s="434" t="s">
        <v>821</v>
      </c>
      <c r="P298" s="434" t="s">
        <v>822</v>
      </c>
      <c r="Q298" s="434" t="s">
        <v>823</v>
      </c>
      <c r="R298" s="434" t="str">
        <f t="shared" si="66"/>
        <v>ЗЭ4-6 открыта</v>
      </c>
      <c r="S298" s="434" t="str">
        <f t="shared" si="53"/>
        <v>DGI.Z4_6_ON := I_Z4_6_ON;//    ЗЭ4-6 открыта</v>
      </c>
    </row>
    <row r="299" spans="1:19" s="436" customFormat="1" x14ac:dyDescent="0.25">
      <c r="A299" s="431">
        <v>272</v>
      </c>
      <c r="B299" s="437" t="s">
        <v>3760</v>
      </c>
      <c r="C299" s="433"/>
      <c r="D299" s="434">
        <v>2</v>
      </c>
      <c r="E299" s="434">
        <v>2</v>
      </c>
      <c r="F299" s="432" t="s">
        <v>4766</v>
      </c>
      <c r="G299" s="434"/>
      <c r="H299" s="434">
        <f t="shared" ref="H299:H313" si="77">H298</f>
        <v>150</v>
      </c>
      <c r="I299" s="434">
        <v>1</v>
      </c>
      <c r="J299" s="435"/>
      <c r="K299" s="434" t="str">
        <f t="shared" si="56"/>
        <v>I_Z4_6_OF</v>
      </c>
      <c r="L299" s="434" t="str">
        <f t="shared" si="57"/>
        <v>I 150.1</v>
      </c>
      <c r="M299" s="434"/>
      <c r="N299" s="437" t="s">
        <v>3774</v>
      </c>
      <c r="O299" s="434" t="s">
        <v>821</v>
      </c>
      <c r="P299" s="434" t="s">
        <v>822</v>
      </c>
      <c r="Q299" s="434" t="s">
        <v>823</v>
      </c>
      <c r="R299" s="434" t="str">
        <f t="shared" si="66"/>
        <v>ЗЭ4-6 закрыта</v>
      </c>
      <c r="S299" s="434" t="str">
        <f t="shared" si="53"/>
        <v>DGI.Z4_6_OF := I_Z4_6_OF;//    ЗЭ4-6 закрыта</v>
      </c>
    </row>
    <row r="300" spans="1:19" s="436" customFormat="1" x14ac:dyDescent="0.25">
      <c r="A300" s="431">
        <v>273</v>
      </c>
      <c r="B300" s="437" t="s">
        <v>3761</v>
      </c>
      <c r="C300" s="433"/>
      <c r="D300" s="434">
        <v>2</v>
      </c>
      <c r="E300" s="434">
        <v>3</v>
      </c>
      <c r="F300" s="432" t="s">
        <v>4766</v>
      </c>
      <c r="G300" s="434"/>
      <c r="H300" s="434">
        <f t="shared" si="77"/>
        <v>150</v>
      </c>
      <c r="I300" s="434">
        <v>2</v>
      </c>
      <c r="J300" s="435"/>
      <c r="K300" s="434" t="str">
        <f t="shared" ref="K300:K313" si="78">"I_"&amp;N300</f>
        <v>I_Z12_03_ON</v>
      </c>
      <c r="L300" s="434" t="str">
        <f t="shared" ref="L300:L313" si="79">"I "&amp;H300&amp;"."&amp;I300</f>
        <v>I 150.2</v>
      </c>
      <c r="M300" s="434"/>
      <c r="N300" s="437" t="s">
        <v>3775</v>
      </c>
      <c r="O300" s="434" t="s">
        <v>821</v>
      </c>
      <c r="P300" s="434" t="s">
        <v>822</v>
      </c>
      <c r="Q300" s="434" t="s">
        <v>823</v>
      </c>
      <c r="R300" s="434" t="str">
        <f t="shared" ref="R300:R307" si="80">B300</f>
        <v>12-03 открыта</v>
      </c>
      <c r="S300" s="434" t="str">
        <f t="shared" ref="S300:S307" si="81">"DGI."&amp;N300&amp;" := "&amp;K300&amp;";//    "&amp;B300</f>
        <v>DGI.Z12_03_ON := I_Z12_03_ON;//    12-03 открыта</v>
      </c>
    </row>
    <row r="301" spans="1:19" s="436" customFormat="1" x14ac:dyDescent="0.25">
      <c r="A301" s="431">
        <v>274</v>
      </c>
      <c r="B301" s="437" t="s">
        <v>3762</v>
      </c>
      <c r="C301" s="433"/>
      <c r="D301" s="434">
        <v>2</v>
      </c>
      <c r="E301" s="434">
        <v>4</v>
      </c>
      <c r="F301" s="432" t="s">
        <v>4766</v>
      </c>
      <c r="G301" s="434"/>
      <c r="H301" s="434">
        <f t="shared" si="77"/>
        <v>150</v>
      </c>
      <c r="I301" s="434">
        <v>3</v>
      </c>
      <c r="J301" s="435"/>
      <c r="K301" s="434" t="str">
        <f t="shared" si="78"/>
        <v>I_Z12_03_OF</v>
      </c>
      <c r="L301" s="434" t="str">
        <f t="shared" si="79"/>
        <v>I 150.3</v>
      </c>
      <c r="M301" s="434"/>
      <c r="N301" s="437" t="s">
        <v>3776</v>
      </c>
      <c r="O301" s="434" t="s">
        <v>821</v>
      </c>
      <c r="P301" s="434" t="s">
        <v>822</v>
      </c>
      <c r="Q301" s="434" t="s">
        <v>823</v>
      </c>
      <c r="R301" s="434" t="str">
        <f t="shared" si="80"/>
        <v>12-03 закрыта</v>
      </c>
      <c r="S301" s="434" t="str">
        <f t="shared" si="81"/>
        <v>DGI.Z12_03_OF := I_Z12_03_OF;//    12-03 закрыта</v>
      </c>
    </row>
    <row r="302" spans="1:19" s="436" customFormat="1" x14ac:dyDescent="0.25">
      <c r="A302" s="431">
        <v>275</v>
      </c>
      <c r="B302" s="437" t="s">
        <v>3757</v>
      </c>
      <c r="C302" s="433"/>
      <c r="D302" s="434">
        <v>3</v>
      </c>
      <c r="E302" s="434">
        <v>1</v>
      </c>
      <c r="F302" s="432" t="s">
        <v>4766</v>
      </c>
      <c r="G302" s="434"/>
      <c r="H302" s="434">
        <f>H301+1</f>
        <v>151</v>
      </c>
      <c r="I302" s="434">
        <v>0</v>
      </c>
      <c r="J302" s="435"/>
      <c r="K302" s="434" t="str">
        <f t="shared" si="78"/>
        <v>I_Z4_4_ON</v>
      </c>
      <c r="L302" s="434" t="str">
        <f t="shared" si="79"/>
        <v>I 151.0</v>
      </c>
      <c r="M302" s="434"/>
      <c r="N302" s="437" t="s">
        <v>3771</v>
      </c>
      <c r="O302" s="434" t="s">
        <v>821</v>
      </c>
      <c r="P302" s="434" t="s">
        <v>822</v>
      </c>
      <c r="Q302" s="434" t="s">
        <v>823</v>
      </c>
      <c r="R302" s="434" t="str">
        <f t="shared" si="80"/>
        <v>ЗЭ4-4 открыта</v>
      </c>
      <c r="S302" s="434" t="str">
        <f t="shared" si="81"/>
        <v>DGI.Z4_4_ON := I_Z4_4_ON;//    ЗЭ4-4 открыта</v>
      </c>
    </row>
    <row r="303" spans="1:19" s="436" customFormat="1" x14ac:dyDescent="0.25">
      <c r="A303" s="431">
        <v>276</v>
      </c>
      <c r="B303" s="437" t="s">
        <v>3758</v>
      </c>
      <c r="C303" s="433"/>
      <c r="D303" s="434">
        <v>3</v>
      </c>
      <c r="E303" s="434">
        <v>2</v>
      </c>
      <c r="F303" s="432" t="s">
        <v>4766</v>
      </c>
      <c r="G303" s="434"/>
      <c r="H303" s="434">
        <f t="shared" si="77"/>
        <v>151</v>
      </c>
      <c r="I303" s="434">
        <v>1</v>
      </c>
      <c r="J303" s="435"/>
      <c r="K303" s="434" t="str">
        <f t="shared" si="78"/>
        <v>I_Z4_4_OF</v>
      </c>
      <c r="L303" s="434" t="str">
        <f t="shared" si="79"/>
        <v>I 151.1</v>
      </c>
      <c r="M303" s="434"/>
      <c r="N303" s="437" t="s">
        <v>3772</v>
      </c>
      <c r="O303" s="434" t="s">
        <v>821</v>
      </c>
      <c r="P303" s="434" t="s">
        <v>822</v>
      </c>
      <c r="Q303" s="434" t="s">
        <v>823</v>
      </c>
      <c r="R303" s="434" t="str">
        <f t="shared" si="80"/>
        <v>ЗЭ4-4 закрыта</v>
      </c>
      <c r="S303" s="434" t="str">
        <f t="shared" si="81"/>
        <v>DGI.Z4_4_OF := I_Z4_4_OF;//    ЗЭ4-4 закрыта</v>
      </c>
    </row>
    <row r="304" spans="1:19" s="436" customFormat="1" x14ac:dyDescent="0.25">
      <c r="A304" s="431">
        <v>277</v>
      </c>
      <c r="B304" s="437" t="s">
        <v>3763</v>
      </c>
      <c r="C304" s="433"/>
      <c r="D304" s="434">
        <v>3</v>
      </c>
      <c r="E304" s="434">
        <v>3</v>
      </c>
      <c r="F304" s="432" t="s">
        <v>4766</v>
      </c>
      <c r="G304" s="434"/>
      <c r="H304" s="434">
        <f t="shared" si="77"/>
        <v>151</v>
      </c>
      <c r="I304" s="434">
        <v>2</v>
      </c>
      <c r="J304" s="435"/>
      <c r="K304" s="434" t="str">
        <f t="shared" si="78"/>
        <v>I_Z12_05_ON</v>
      </c>
      <c r="L304" s="434" t="str">
        <f t="shared" si="79"/>
        <v>I 151.2</v>
      </c>
      <c r="M304" s="434"/>
      <c r="N304" s="437" t="s">
        <v>3777</v>
      </c>
      <c r="O304" s="434" t="s">
        <v>821</v>
      </c>
      <c r="P304" s="434" t="s">
        <v>822</v>
      </c>
      <c r="Q304" s="434" t="s">
        <v>823</v>
      </c>
      <c r="R304" s="434" t="str">
        <f t="shared" si="80"/>
        <v>12-05 открыта</v>
      </c>
      <c r="S304" s="434" t="str">
        <f t="shared" si="81"/>
        <v>DGI.Z12_05_ON := I_Z12_05_ON;//    12-05 открыта</v>
      </c>
    </row>
    <row r="305" spans="1:19" s="436" customFormat="1" x14ac:dyDescent="0.25">
      <c r="A305" s="431">
        <v>278</v>
      </c>
      <c r="B305" s="437" t="s">
        <v>3764</v>
      </c>
      <c r="C305" s="433"/>
      <c r="D305" s="434">
        <v>3</v>
      </c>
      <c r="E305" s="434">
        <v>4</v>
      </c>
      <c r="F305" s="432" t="s">
        <v>4766</v>
      </c>
      <c r="G305" s="434"/>
      <c r="H305" s="434">
        <f t="shared" si="77"/>
        <v>151</v>
      </c>
      <c r="I305" s="434">
        <v>3</v>
      </c>
      <c r="J305" s="435"/>
      <c r="K305" s="434" t="str">
        <f t="shared" si="78"/>
        <v>I_Z12_05_OF</v>
      </c>
      <c r="L305" s="434" t="str">
        <f t="shared" si="79"/>
        <v>I 151.3</v>
      </c>
      <c r="M305" s="434"/>
      <c r="N305" s="437" t="s">
        <v>3778</v>
      </c>
      <c r="O305" s="434" t="s">
        <v>821</v>
      </c>
      <c r="P305" s="434" t="s">
        <v>822</v>
      </c>
      <c r="Q305" s="434" t="s">
        <v>823</v>
      </c>
      <c r="R305" s="434" t="str">
        <f t="shared" si="80"/>
        <v>12-05 закрыта</v>
      </c>
      <c r="S305" s="434" t="str">
        <f t="shared" si="81"/>
        <v>DGI.Z12_05_OF := I_Z12_05_OF;//    12-05 закрыта</v>
      </c>
    </row>
    <row r="306" spans="1:19" s="436" customFormat="1" x14ac:dyDescent="0.25">
      <c r="A306" s="431">
        <v>279</v>
      </c>
      <c r="B306" s="437" t="s">
        <v>3765</v>
      </c>
      <c r="C306" s="433"/>
      <c r="D306" s="434">
        <v>4</v>
      </c>
      <c r="E306" s="434">
        <v>1</v>
      </c>
      <c r="F306" s="432" t="s">
        <v>4766</v>
      </c>
      <c r="G306" s="434"/>
      <c r="H306" s="434">
        <f>H305+1</f>
        <v>152</v>
      </c>
      <c r="I306" s="434">
        <v>0</v>
      </c>
      <c r="J306" s="435"/>
      <c r="K306" s="434" t="str">
        <f t="shared" si="78"/>
        <v>I_Z12_06_OF</v>
      </c>
      <c r="L306" s="434" t="str">
        <f t="shared" si="79"/>
        <v>I 152.0</v>
      </c>
      <c r="M306" s="434"/>
      <c r="N306" s="437" t="s">
        <v>3779</v>
      </c>
      <c r="O306" s="434" t="s">
        <v>821</v>
      </c>
      <c r="P306" s="434" t="s">
        <v>822</v>
      </c>
      <c r="Q306" s="434" t="s">
        <v>823</v>
      </c>
      <c r="R306" s="434" t="str">
        <f t="shared" si="80"/>
        <v>12-06 закрыта</v>
      </c>
      <c r="S306" s="434" t="str">
        <f t="shared" si="81"/>
        <v>DGI.Z12_06_OF := I_Z12_06_OF;//    12-06 закрыта</v>
      </c>
    </row>
    <row r="307" spans="1:19" s="436" customFormat="1" x14ac:dyDescent="0.25">
      <c r="A307" s="431">
        <v>280</v>
      </c>
      <c r="B307" s="437" t="s">
        <v>3766</v>
      </c>
      <c r="C307" s="433"/>
      <c r="D307" s="434">
        <f>D306</f>
        <v>4</v>
      </c>
      <c r="E307" s="434">
        <v>2</v>
      </c>
      <c r="F307" s="432" t="s">
        <v>4766</v>
      </c>
      <c r="G307" s="434"/>
      <c r="H307" s="434">
        <f t="shared" si="77"/>
        <v>152</v>
      </c>
      <c r="I307" s="434">
        <v>1</v>
      </c>
      <c r="J307" s="435"/>
      <c r="K307" s="434" t="str">
        <f t="shared" si="78"/>
        <v>I_Z12_06_ON</v>
      </c>
      <c r="L307" s="434" t="str">
        <f t="shared" si="79"/>
        <v>I 152.1</v>
      </c>
      <c r="M307" s="434"/>
      <c r="N307" s="437" t="s">
        <v>3780</v>
      </c>
      <c r="O307" s="434" t="s">
        <v>821</v>
      </c>
      <c r="P307" s="434" t="s">
        <v>822</v>
      </c>
      <c r="Q307" s="434" t="s">
        <v>823</v>
      </c>
      <c r="R307" s="434" t="str">
        <f t="shared" si="80"/>
        <v>12-06 открыта</v>
      </c>
      <c r="S307" s="434" t="str">
        <f t="shared" si="81"/>
        <v>DGI.Z12_06_ON := I_Z12_06_ON;//    12-06 открыта</v>
      </c>
    </row>
    <row r="308" spans="1:19" s="436" customFormat="1" x14ac:dyDescent="0.25">
      <c r="A308" s="431">
        <v>281</v>
      </c>
      <c r="B308" s="437" t="s">
        <v>3767</v>
      </c>
      <c r="C308" s="433"/>
      <c r="D308" s="434">
        <f t="shared" ref="D308:D309" si="82">D307</f>
        <v>4</v>
      </c>
      <c r="E308" s="434">
        <v>3</v>
      </c>
      <c r="F308" s="432" t="s">
        <v>4766</v>
      </c>
      <c r="G308" s="434"/>
      <c r="H308" s="434">
        <f t="shared" si="77"/>
        <v>152</v>
      </c>
      <c r="I308" s="434">
        <v>2</v>
      </c>
      <c r="J308" s="435"/>
      <c r="K308" s="434" t="str">
        <f t="shared" si="78"/>
        <v>I_Z12_07_OF</v>
      </c>
      <c r="L308" s="434" t="str">
        <f t="shared" si="79"/>
        <v>I 152.2</v>
      </c>
      <c r="M308" s="434"/>
      <c r="N308" s="437" t="s">
        <v>3781</v>
      </c>
      <c r="O308" s="434" t="s">
        <v>821</v>
      </c>
      <c r="P308" s="434" t="s">
        <v>822</v>
      </c>
      <c r="Q308" s="434" t="s">
        <v>823</v>
      </c>
      <c r="R308" s="434" t="str">
        <f t="shared" ref="R308:R314" si="83">B308</f>
        <v>12-07 закрыта</v>
      </c>
      <c r="S308" s="434" t="str">
        <f t="shared" ref="S308:S314" si="84">"DGI."&amp;N308&amp;" := "&amp;K308&amp;";//    "&amp;B308</f>
        <v>DGI.Z12_07_OF := I_Z12_07_OF;//    12-07 закрыта</v>
      </c>
    </row>
    <row r="309" spans="1:19" s="436" customFormat="1" x14ac:dyDescent="0.25">
      <c r="A309" s="431">
        <v>282</v>
      </c>
      <c r="B309" s="437" t="s">
        <v>3768</v>
      </c>
      <c r="C309" s="433"/>
      <c r="D309" s="434">
        <f t="shared" si="82"/>
        <v>4</v>
      </c>
      <c r="E309" s="434">
        <v>4</v>
      </c>
      <c r="F309" s="432" t="s">
        <v>4766</v>
      </c>
      <c r="G309" s="434"/>
      <c r="H309" s="434">
        <f t="shared" si="77"/>
        <v>152</v>
      </c>
      <c r="I309" s="434">
        <v>3</v>
      </c>
      <c r="J309" s="435"/>
      <c r="K309" s="434" t="str">
        <f t="shared" si="78"/>
        <v>I_Z12_07_ON</v>
      </c>
      <c r="L309" s="434" t="str">
        <f t="shared" si="79"/>
        <v>I 152.3</v>
      </c>
      <c r="M309" s="434"/>
      <c r="N309" s="437" t="s">
        <v>3782</v>
      </c>
      <c r="O309" s="434" t="s">
        <v>821</v>
      </c>
      <c r="P309" s="434" t="s">
        <v>822</v>
      </c>
      <c r="Q309" s="434" t="s">
        <v>823</v>
      </c>
      <c r="R309" s="434" t="str">
        <f t="shared" si="83"/>
        <v>12-07 открыта</v>
      </c>
      <c r="S309" s="434" t="str">
        <f t="shared" si="84"/>
        <v>DGI.Z12_07_ON := I_Z12_07_ON;//    12-07 открыта</v>
      </c>
    </row>
    <row r="310" spans="1:19" s="436" customFormat="1" x14ac:dyDescent="0.25">
      <c r="A310" s="431">
        <v>283</v>
      </c>
      <c r="B310" s="432" t="s">
        <v>3803</v>
      </c>
      <c r="C310" s="433"/>
      <c r="D310" s="434">
        <f>D309+1</f>
        <v>5</v>
      </c>
      <c r="E310" s="434">
        <v>1</v>
      </c>
      <c r="F310" s="432" t="s">
        <v>4766</v>
      </c>
      <c r="G310" s="434"/>
      <c r="H310" s="434">
        <f>H309+1</f>
        <v>153</v>
      </c>
      <c r="I310" s="434">
        <v>0</v>
      </c>
      <c r="J310" s="435"/>
      <c r="K310" s="434" t="str">
        <f t="shared" si="78"/>
        <v>I_</v>
      </c>
      <c r="L310" s="434" t="str">
        <f t="shared" si="79"/>
        <v>I 153.0</v>
      </c>
      <c r="M310" s="434"/>
      <c r="N310" s="439"/>
      <c r="O310" s="434" t="s">
        <v>821</v>
      </c>
      <c r="P310" s="434" t="s">
        <v>822</v>
      </c>
      <c r="Q310" s="434" t="s">
        <v>823</v>
      </c>
      <c r="R310" s="434" t="str">
        <f t="shared" si="83"/>
        <v>P</v>
      </c>
      <c r="S310" s="434" t="str">
        <f t="shared" si="84"/>
        <v>DGI. := I_;//    P</v>
      </c>
    </row>
    <row r="311" spans="1:19" s="436" customFormat="1" x14ac:dyDescent="0.25">
      <c r="A311" s="431">
        <v>284</v>
      </c>
      <c r="B311" s="432" t="s">
        <v>3803</v>
      </c>
      <c r="C311" s="433"/>
      <c r="D311" s="434">
        <f>D310</f>
        <v>5</v>
      </c>
      <c r="E311" s="434">
        <v>2</v>
      </c>
      <c r="F311" s="432" t="s">
        <v>4766</v>
      </c>
      <c r="G311" s="434"/>
      <c r="H311" s="434">
        <f t="shared" si="77"/>
        <v>153</v>
      </c>
      <c r="I311" s="434">
        <v>1</v>
      </c>
      <c r="J311" s="435"/>
      <c r="K311" s="434" t="str">
        <f t="shared" si="78"/>
        <v>I_</v>
      </c>
      <c r="L311" s="434" t="str">
        <f t="shared" si="79"/>
        <v>I 153.1</v>
      </c>
      <c r="M311" s="434"/>
      <c r="N311" s="439"/>
      <c r="O311" s="434" t="s">
        <v>821</v>
      </c>
      <c r="P311" s="434" t="s">
        <v>822</v>
      </c>
      <c r="Q311" s="434" t="s">
        <v>823</v>
      </c>
      <c r="R311" s="434" t="str">
        <f t="shared" si="83"/>
        <v>P</v>
      </c>
      <c r="S311" s="434" t="str">
        <f t="shared" si="84"/>
        <v>DGI. := I_;//    P</v>
      </c>
    </row>
    <row r="312" spans="1:19" s="436" customFormat="1" x14ac:dyDescent="0.25">
      <c r="A312" s="431">
        <v>285</v>
      </c>
      <c r="B312" s="432" t="s">
        <v>3948</v>
      </c>
      <c r="C312" s="433"/>
      <c r="D312" s="434">
        <f t="shared" ref="D312:D313" si="85">D311</f>
        <v>5</v>
      </c>
      <c r="E312" s="434">
        <v>3</v>
      </c>
      <c r="F312" s="432" t="s">
        <v>4766</v>
      </c>
      <c r="G312" s="434"/>
      <c r="H312" s="434">
        <f t="shared" si="77"/>
        <v>153</v>
      </c>
      <c r="I312" s="434">
        <v>2</v>
      </c>
      <c r="J312" s="435"/>
      <c r="K312" s="434" t="str">
        <f t="shared" si="78"/>
        <v>I_AO2</v>
      </c>
      <c r="L312" s="434" t="str">
        <f t="shared" si="79"/>
        <v>I 153.2</v>
      </c>
      <c r="M312" s="434"/>
      <c r="N312" s="432" t="s">
        <v>3949</v>
      </c>
      <c r="O312" s="434" t="s">
        <v>821</v>
      </c>
      <c r="P312" s="434" t="s">
        <v>822</v>
      </c>
      <c r="Q312" s="434" t="s">
        <v>823</v>
      </c>
      <c r="R312" s="434" t="str">
        <f t="shared" si="83"/>
        <v>АО блока 2</v>
      </c>
      <c r="S312" s="434" t="str">
        <f t="shared" si="84"/>
        <v>DGI.AO2 := I_AO2;//    АО блока 2</v>
      </c>
    </row>
    <row r="313" spans="1:19" s="436" customFormat="1" x14ac:dyDescent="0.25">
      <c r="A313" s="431">
        <v>286</v>
      </c>
      <c r="B313" s="438" t="s">
        <v>3954</v>
      </c>
      <c r="C313" s="433"/>
      <c r="D313" s="434">
        <f t="shared" si="85"/>
        <v>5</v>
      </c>
      <c r="E313" s="434">
        <v>4</v>
      </c>
      <c r="F313" s="432" t="s">
        <v>4766</v>
      </c>
      <c r="G313" s="434"/>
      <c r="H313" s="434">
        <f t="shared" si="77"/>
        <v>153</v>
      </c>
      <c r="I313" s="434">
        <v>3</v>
      </c>
      <c r="J313" s="435"/>
      <c r="K313" s="434" t="str">
        <f t="shared" si="78"/>
        <v>I_P_pnevmo2_LL</v>
      </c>
      <c r="L313" s="434" t="str">
        <f t="shared" si="79"/>
        <v>I 153.3</v>
      </c>
      <c r="M313" s="434"/>
      <c r="N313" s="432" t="s">
        <v>3953</v>
      </c>
      <c r="O313" s="434" t="s">
        <v>821</v>
      </c>
      <c r="P313" s="434" t="s">
        <v>822</v>
      </c>
      <c r="Q313" s="434" t="s">
        <v>823</v>
      </c>
      <c r="R313" s="434" t="str">
        <f t="shared" si="83"/>
        <v>Низкое давление воздуха клапанов АУФ2</v>
      </c>
      <c r="S313" s="434" t="str">
        <f t="shared" si="84"/>
        <v>DGI.P_pnevmo2_LL := I_P_pnevmo2_LL;//    Низкое давление воздуха клапанов АУФ2</v>
      </c>
    </row>
    <row r="314" spans="1:19" x14ac:dyDescent="0.25">
      <c r="A314" s="415">
        <v>289</v>
      </c>
      <c r="B314" s="413" t="s">
        <v>34</v>
      </c>
      <c r="D314" s="404">
        <v>1</v>
      </c>
      <c r="E314" s="404">
        <v>1</v>
      </c>
      <c r="F314" s="404" t="s">
        <v>2711</v>
      </c>
      <c r="H314" s="404">
        <v>234</v>
      </c>
      <c r="I314" s="404">
        <v>0</v>
      </c>
      <c r="K314" s="404" t="str">
        <f t="shared" si="56"/>
        <v>I_N4_5_ON</v>
      </c>
      <c r="L314" s="404" t="str">
        <f t="shared" si="57"/>
        <v>I 234.0</v>
      </c>
      <c r="N314" s="404" t="s">
        <v>3391</v>
      </c>
      <c r="O314" s="421" t="s">
        <v>821</v>
      </c>
      <c r="P314" s="421" t="s">
        <v>822</v>
      </c>
      <c r="Q314" s="421" t="s">
        <v>823</v>
      </c>
      <c r="R314" s="421" t="str">
        <f t="shared" si="83"/>
        <v>Работа Н4-5</v>
      </c>
      <c r="S314" s="421" t="str">
        <f t="shared" si="84"/>
        <v>DGI.N4_5_ON := I_N4_5_ON;//    Работа Н4-5</v>
      </c>
    </row>
    <row r="315" spans="1:19" x14ac:dyDescent="0.25">
      <c r="A315" s="415">
        <v>290</v>
      </c>
      <c r="B315" s="413" t="s">
        <v>3121</v>
      </c>
      <c r="D315" s="404">
        <v>1</v>
      </c>
      <c r="E315" s="404">
        <v>2</v>
      </c>
      <c r="F315" s="404" t="s">
        <v>2711</v>
      </c>
      <c r="H315" s="404">
        <f t="shared" ref="H315:H321" si="86">H314</f>
        <v>234</v>
      </c>
      <c r="I315" s="404">
        <v>1</v>
      </c>
      <c r="K315" s="404" t="str">
        <f t="shared" si="56"/>
        <v>I_N4_5_CRS</v>
      </c>
      <c r="L315" s="404" t="str">
        <f t="shared" si="57"/>
        <v>I 234.1</v>
      </c>
      <c r="N315" s="404" t="s">
        <v>3392</v>
      </c>
      <c r="O315" s="404" t="s">
        <v>821</v>
      </c>
      <c r="P315" s="404" t="s">
        <v>822</v>
      </c>
      <c r="Q315" s="404" t="s">
        <v>823</v>
      </c>
      <c r="R315" s="404" t="str">
        <f t="shared" si="66"/>
        <v>Авария Н4-5</v>
      </c>
      <c r="S315" s="404" t="str">
        <f t="shared" ref="S315:S385" si="87">"DGI."&amp;N315&amp;" := "&amp;K315&amp;";//    "&amp;B315</f>
        <v>DGI.N4_5_CRS := I_N4_5_CRS;//    Авария Н4-5</v>
      </c>
    </row>
    <row r="316" spans="1:19" x14ac:dyDescent="0.25">
      <c r="A316" s="415">
        <v>291</v>
      </c>
      <c r="B316" s="413" t="s">
        <v>3122</v>
      </c>
      <c r="D316" s="404">
        <v>1</v>
      </c>
      <c r="E316" s="404">
        <v>3</v>
      </c>
      <c r="F316" s="404" t="s">
        <v>2711</v>
      </c>
      <c r="H316" s="404">
        <f t="shared" si="86"/>
        <v>234</v>
      </c>
      <c r="I316" s="404">
        <v>2</v>
      </c>
      <c r="K316" s="404" t="str">
        <f t="shared" si="56"/>
        <v>I_N4_5_FC_ON</v>
      </c>
      <c r="L316" s="404" t="str">
        <f t="shared" si="57"/>
        <v>I 234.2</v>
      </c>
      <c r="N316" s="404" t="s">
        <v>3393</v>
      </c>
      <c r="O316" s="404" t="s">
        <v>821</v>
      </c>
      <c r="P316" s="404" t="s">
        <v>822</v>
      </c>
      <c r="Q316" s="404" t="s">
        <v>823</v>
      </c>
      <c r="R316" s="404" t="str">
        <f t="shared" si="66"/>
        <v>Работа ПЧ Н4-5</v>
      </c>
      <c r="S316" s="404" t="str">
        <f t="shared" si="87"/>
        <v>DGI.N4_5_FC_ON := I_N4_5_FC_ON;//    Работа ПЧ Н4-5</v>
      </c>
    </row>
    <row r="317" spans="1:19" x14ac:dyDescent="0.25">
      <c r="A317" s="415">
        <v>292</v>
      </c>
      <c r="B317" s="413" t="s">
        <v>35</v>
      </c>
      <c r="D317" s="404">
        <v>1</v>
      </c>
      <c r="E317" s="404">
        <v>4</v>
      </c>
      <c r="F317" s="404" t="s">
        <v>2711</v>
      </c>
      <c r="H317" s="404">
        <f t="shared" si="86"/>
        <v>234</v>
      </c>
      <c r="I317" s="404">
        <v>3</v>
      </c>
      <c r="K317" s="404" t="str">
        <f t="shared" si="56"/>
        <v>I_N4_5_FC_CRS</v>
      </c>
      <c r="L317" s="404" t="str">
        <f t="shared" si="57"/>
        <v>I 234.3</v>
      </c>
      <c r="N317" s="404" t="s">
        <v>3394</v>
      </c>
      <c r="O317" s="404" t="s">
        <v>821</v>
      </c>
      <c r="P317" s="404" t="s">
        <v>822</v>
      </c>
      <c r="Q317" s="404" t="s">
        <v>823</v>
      </c>
      <c r="R317" s="404" t="str">
        <f t="shared" si="66"/>
        <v>Авария ПЧ Н4-5</v>
      </c>
      <c r="S317" s="404" t="str">
        <f t="shared" si="87"/>
        <v>DGI.N4_5_FC_CRS := I_N4_5_FC_CRS;//    Авария ПЧ Н4-5</v>
      </c>
    </row>
    <row r="318" spans="1:19" x14ac:dyDescent="0.25">
      <c r="A318" s="415">
        <v>293</v>
      </c>
      <c r="B318" s="413" t="s">
        <v>3123</v>
      </c>
      <c r="D318" s="404">
        <v>1</v>
      </c>
      <c r="E318" s="404">
        <v>5</v>
      </c>
      <c r="F318" s="404" t="s">
        <v>2711</v>
      </c>
      <c r="H318" s="404">
        <f t="shared" si="86"/>
        <v>234</v>
      </c>
      <c r="I318" s="404">
        <v>4</v>
      </c>
      <c r="K318" s="404" t="str">
        <f t="shared" si="56"/>
        <v>I_N4_5_BP</v>
      </c>
      <c r="L318" s="404" t="str">
        <f t="shared" si="57"/>
        <v>I 234.4</v>
      </c>
      <c r="N318" s="404" t="s">
        <v>3395</v>
      </c>
      <c r="O318" s="404" t="s">
        <v>821</v>
      </c>
      <c r="P318" s="404" t="s">
        <v>822</v>
      </c>
      <c r="Q318" s="404" t="s">
        <v>823</v>
      </c>
      <c r="R318" s="404" t="str">
        <f t="shared" si="66"/>
        <v>Включен байпас Н4-5</v>
      </c>
      <c r="S318" s="404" t="str">
        <f t="shared" si="87"/>
        <v>DGI.N4_5_BP := I_N4_5_BP;//    Включен байпас Н4-5</v>
      </c>
    </row>
    <row r="319" spans="1:19" x14ac:dyDescent="0.25">
      <c r="A319" s="415">
        <v>294</v>
      </c>
      <c r="B319" s="413" t="s">
        <v>3124</v>
      </c>
      <c r="D319" s="404">
        <v>1</v>
      </c>
      <c r="E319" s="404">
        <v>6</v>
      </c>
      <c r="F319" s="404" t="s">
        <v>2711</v>
      </c>
      <c r="H319" s="404">
        <f t="shared" si="86"/>
        <v>234</v>
      </c>
      <c r="I319" s="404">
        <v>5</v>
      </c>
      <c r="K319" s="404" t="str">
        <f t="shared" si="56"/>
        <v>I_MV4_1_ON</v>
      </c>
      <c r="L319" s="404" t="str">
        <f t="shared" si="57"/>
        <v>I 234.5</v>
      </c>
      <c r="N319" s="404" t="s">
        <v>3469</v>
      </c>
      <c r="O319" s="404" t="s">
        <v>821</v>
      </c>
      <c r="P319" s="404" t="s">
        <v>822</v>
      </c>
      <c r="Q319" s="404" t="s">
        <v>823</v>
      </c>
      <c r="R319" s="404" t="str">
        <f t="shared" si="66"/>
        <v>Работа Мв4-1</v>
      </c>
      <c r="S319" s="404" t="str">
        <f t="shared" si="87"/>
        <v>DGI.MV4_1_ON := I_MV4_1_ON;//    Работа Мв4-1</v>
      </c>
    </row>
    <row r="320" spans="1:19" x14ac:dyDescent="0.25">
      <c r="A320" s="415">
        <v>295</v>
      </c>
      <c r="B320" s="413" t="s">
        <v>3125</v>
      </c>
      <c r="D320" s="404">
        <v>1</v>
      </c>
      <c r="E320" s="404">
        <v>7</v>
      </c>
      <c r="F320" s="404" t="s">
        <v>2711</v>
      </c>
      <c r="H320" s="404">
        <f t="shared" si="86"/>
        <v>234</v>
      </c>
      <c r="I320" s="404">
        <v>6</v>
      </c>
      <c r="K320" s="404" t="str">
        <f t="shared" si="56"/>
        <v>I_MV4_1_CRS</v>
      </c>
      <c r="L320" s="404" t="str">
        <f t="shared" si="57"/>
        <v>I 234.6</v>
      </c>
      <c r="N320" s="404" t="s">
        <v>3928</v>
      </c>
      <c r="O320" s="404" t="s">
        <v>821</v>
      </c>
      <c r="P320" s="404" t="s">
        <v>822</v>
      </c>
      <c r="Q320" s="404" t="s">
        <v>823</v>
      </c>
      <c r="R320" s="404" t="str">
        <f t="shared" si="66"/>
        <v>Авария Мв4-1</v>
      </c>
      <c r="S320" s="404" t="str">
        <f t="shared" si="87"/>
        <v>DGI.MV4_1_CRS := I_MV4_1_CRS;//    Авария Мв4-1</v>
      </c>
    </row>
    <row r="321" spans="1:19" x14ac:dyDescent="0.25">
      <c r="A321" s="415">
        <v>296</v>
      </c>
      <c r="B321" s="413" t="s">
        <v>3126</v>
      </c>
      <c r="D321" s="404">
        <v>1</v>
      </c>
      <c r="E321" s="404">
        <v>8</v>
      </c>
      <c r="F321" s="404" t="s">
        <v>2711</v>
      </c>
      <c r="H321" s="404">
        <f t="shared" si="86"/>
        <v>234</v>
      </c>
      <c r="I321" s="404">
        <v>7</v>
      </c>
      <c r="K321" s="404" t="str">
        <f t="shared" si="56"/>
        <v>I_MV4_2_ON</v>
      </c>
      <c r="L321" s="404" t="str">
        <f t="shared" si="57"/>
        <v>I 234.7</v>
      </c>
      <c r="N321" s="404" t="s">
        <v>3470</v>
      </c>
      <c r="O321" s="404" t="s">
        <v>821</v>
      </c>
      <c r="P321" s="404" t="s">
        <v>822</v>
      </c>
      <c r="Q321" s="404" t="s">
        <v>823</v>
      </c>
      <c r="R321" s="404" t="str">
        <f t="shared" si="66"/>
        <v>Работа Мв4-2</v>
      </c>
      <c r="S321" s="404" t="str">
        <f t="shared" si="87"/>
        <v>DGI.MV4_2_ON := I_MV4_2_ON;//    Работа Мв4-2</v>
      </c>
    </row>
    <row r="322" spans="1:19" x14ac:dyDescent="0.25">
      <c r="A322" s="415">
        <v>297</v>
      </c>
      <c r="B322" s="413" t="s">
        <v>3127</v>
      </c>
      <c r="D322" s="404">
        <v>2</v>
      </c>
      <c r="E322" s="404">
        <v>1</v>
      </c>
      <c r="F322" s="404" t="s">
        <v>2711</v>
      </c>
      <c r="H322" s="404">
        <f>H321+1</f>
        <v>235</v>
      </c>
      <c r="I322" s="404">
        <v>0</v>
      </c>
      <c r="K322" s="404" t="str">
        <f t="shared" si="56"/>
        <v>I_MV4_2_CRS</v>
      </c>
      <c r="L322" s="404" t="str">
        <f t="shared" si="57"/>
        <v>I 235.0</v>
      </c>
      <c r="N322" s="404" t="s">
        <v>3929</v>
      </c>
      <c r="O322" s="404" t="s">
        <v>821</v>
      </c>
      <c r="P322" s="404" t="s">
        <v>822</v>
      </c>
      <c r="Q322" s="404" t="s">
        <v>823</v>
      </c>
      <c r="R322" s="404" t="str">
        <f t="shared" si="66"/>
        <v>Авария Мв4-2</v>
      </c>
      <c r="S322" s="404" t="str">
        <f t="shared" si="87"/>
        <v>DGI.MV4_2_CRS := I_MV4_2_CRS;//    Авария Мв4-2</v>
      </c>
    </row>
    <row r="323" spans="1:19" x14ac:dyDescent="0.25">
      <c r="A323" s="415">
        <v>298</v>
      </c>
      <c r="B323" s="413" t="s">
        <v>3128</v>
      </c>
      <c r="C323" s="420"/>
      <c r="D323" s="404">
        <v>2</v>
      </c>
      <c r="E323" s="404">
        <v>2</v>
      </c>
      <c r="F323" s="404" t="s">
        <v>2711</v>
      </c>
      <c r="H323" s="404">
        <f t="shared" ref="H323:H329" si="88">H322</f>
        <v>235</v>
      </c>
      <c r="I323" s="404">
        <v>1</v>
      </c>
      <c r="K323" s="404" t="str">
        <f t="shared" si="56"/>
        <v>I_L_EP1_1_LL</v>
      </c>
      <c r="L323" s="404" t="str">
        <f t="shared" si="57"/>
        <v>I 235.1</v>
      </c>
      <c r="N323" s="404" t="s">
        <v>3396</v>
      </c>
      <c r="O323" s="404" t="s">
        <v>821</v>
      </c>
      <c r="P323" s="404" t="s">
        <v>822</v>
      </c>
      <c r="Q323" s="404" t="s">
        <v>823</v>
      </c>
      <c r="R323" s="404" t="str">
        <f t="shared" si="66"/>
        <v>Нижний аварийный  уровень ЕП1-1</v>
      </c>
      <c r="S323" s="404" t="str">
        <f t="shared" si="87"/>
        <v>DGI.L_EP1_1_LL := I_L_EP1_1_LL;//    Нижний аварийный  уровень ЕП1-1</v>
      </c>
    </row>
    <row r="324" spans="1:19" x14ac:dyDescent="0.25">
      <c r="A324" s="415">
        <v>299</v>
      </c>
      <c r="B324" s="413" t="s">
        <v>3129</v>
      </c>
      <c r="D324" s="404">
        <v>2</v>
      </c>
      <c r="E324" s="404">
        <v>3</v>
      </c>
      <c r="F324" s="404" t="s">
        <v>2711</v>
      </c>
      <c r="H324" s="404">
        <f t="shared" si="88"/>
        <v>235</v>
      </c>
      <c r="I324" s="404">
        <v>2</v>
      </c>
      <c r="K324" s="404" t="str">
        <f t="shared" si="56"/>
        <v>I_L_EP1_1_HH</v>
      </c>
      <c r="L324" s="404" t="str">
        <f t="shared" si="57"/>
        <v>I 235.2</v>
      </c>
      <c r="N324" s="404" t="s">
        <v>3397</v>
      </c>
      <c r="O324" s="404" t="s">
        <v>821</v>
      </c>
      <c r="P324" s="404" t="s">
        <v>822</v>
      </c>
      <c r="Q324" s="404" t="s">
        <v>823</v>
      </c>
      <c r="R324" s="404" t="str">
        <f t="shared" si="66"/>
        <v>Верхний аварийный  уровень ЕП1-1</v>
      </c>
      <c r="S324" s="404" t="str">
        <f t="shared" si="87"/>
        <v>DGI.L_EP1_1_HH := I_L_EP1_1_HH;//    Верхний аварийный  уровень ЕП1-1</v>
      </c>
    </row>
    <row r="325" spans="1:19" x14ac:dyDescent="0.25">
      <c r="A325" s="415">
        <v>300</v>
      </c>
      <c r="B325" s="413" t="s">
        <v>3130</v>
      </c>
      <c r="D325" s="404">
        <v>2</v>
      </c>
      <c r="E325" s="404">
        <v>4</v>
      </c>
      <c r="F325" s="404" t="s">
        <v>2711</v>
      </c>
      <c r="H325" s="404">
        <f t="shared" si="88"/>
        <v>235</v>
      </c>
      <c r="I325" s="404">
        <v>3</v>
      </c>
      <c r="K325" s="404" t="str">
        <f t="shared" si="56"/>
        <v>I_L_ER4_1_L</v>
      </c>
      <c r="L325" s="404" t="str">
        <f t="shared" si="57"/>
        <v>I 235.3</v>
      </c>
      <c r="N325" s="404" t="s">
        <v>632</v>
      </c>
      <c r="O325" s="404" t="s">
        <v>821</v>
      </c>
      <c r="P325" s="404" t="s">
        <v>822</v>
      </c>
      <c r="Q325" s="404" t="s">
        <v>823</v>
      </c>
      <c r="R325" s="404" t="str">
        <f t="shared" si="66"/>
        <v>Пополнить реагенты СД4-1</v>
      </c>
      <c r="S325" s="404" t="str">
        <f t="shared" si="87"/>
        <v>DGI.L_ER4_1_L := I_L_ER4_1_L;//    Пополнить реагенты СД4-1</v>
      </c>
    </row>
    <row r="326" spans="1:19" x14ac:dyDescent="0.25">
      <c r="A326" s="415">
        <v>301</v>
      </c>
      <c r="B326" s="413" t="s">
        <v>3131</v>
      </c>
      <c r="D326" s="404">
        <v>2</v>
      </c>
      <c r="E326" s="404">
        <v>5</v>
      </c>
      <c r="F326" s="404" t="s">
        <v>2711</v>
      </c>
      <c r="H326" s="404">
        <f t="shared" si="88"/>
        <v>235</v>
      </c>
      <c r="I326" s="404">
        <v>4</v>
      </c>
      <c r="K326" s="404" t="str">
        <f t="shared" si="56"/>
        <v>I_L_ER4_2_L</v>
      </c>
      <c r="L326" s="404" t="str">
        <f t="shared" si="57"/>
        <v>I 235.4</v>
      </c>
      <c r="N326" s="404" t="s">
        <v>634</v>
      </c>
      <c r="O326" s="404" t="s">
        <v>821</v>
      </c>
      <c r="P326" s="404" t="s">
        <v>822</v>
      </c>
      <c r="Q326" s="404" t="s">
        <v>823</v>
      </c>
      <c r="R326" s="404" t="str">
        <f t="shared" si="66"/>
        <v>Пополнить реагенты СД4-2</v>
      </c>
      <c r="S326" s="404" t="str">
        <f t="shared" si="87"/>
        <v>DGI.L_ER4_2_L := I_L_ER4_2_L;//    Пополнить реагенты СД4-2</v>
      </c>
    </row>
    <row r="327" spans="1:19" x14ac:dyDescent="0.25">
      <c r="A327" s="415">
        <v>302</v>
      </c>
      <c r="B327" s="413" t="s">
        <v>3132</v>
      </c>
      <c r="D327" s="404">
        <v>2</v>
      </c>
      <c r="E327" s="404">
        <v>6</v>
      </c>
      <c r="F327" s="404" t="s">
        <v>2711</v>
      </c>
      <c r="H327" s="404">
        <f t="shared" si="88"/>
        <v>235</v>
      </c>
      <c r="I327" s="404">
        <v>5</v>
      </c>
      <c r="K327" s="404" t="str">
        <f t="shared" si="56"/>
        <v>I_L_ER4_1_LL</v>
      </c>
      <c r="L327" s="404" t="str">
        <f t="shared" si="57"/>
        <v>I 235.5</v>
      </c>
      <c r="N327" s="404" t="s">
        <v>633</v>
      </c>
      <c r="O327" s="404" t="s">
        <v>821</v>
      </c>
      <c r="P327" s="404" t="s">
        <v>822</v>
      </c>
      <c r="Q327" s="404" t="s">
        <v>823</v>
      </c>
      <c r="R327" s="404" t="str">
        <f t="shared" si="66"/>
        <v>Сухой ход СД4-1</v>
      </c>
      <c r="S327" s="404" t="str">
        <f t="shared" si="87"/>
        <v>DGI.L_ER4_1_LL := I_L_ER4_1_LL;//    Сухой ход СД4-1</v>
      </c>
    </row>
    <row r="328" spans="1:19" x14ac:dyDescent="0.25">
      <c r="A328" s="415">
        <v>303</v>
      </c>
      <c r="B328" s="413" t="s">
        <v>3133</v>
      </c>
      <c r="D328" s="404">
        <v>2</v>
      </c>
      <c r="E328" s="404">
        <v>7</v>
      </c>
      <c r="F328" s="404" t="s">
        <v>2711</v>
      </c>
      <c r="H328" s="404">
        <f t="shared" si="88"/>
        <v>235</v>
      </c>
      <c r="I328" s="404">
        <v>6</v>
      </c>
      <c r="K328" s="404" t="str">
        <f t="shared" si="56"/>
        <v>I_L_ER4_2_LL</v>
      </c>
      <c r="L328" s="404" t="str">
        <f t="shared" si="57"/>
        <v>I 235.6</v>
      </c>
      <c r="N328" s="404" t="s">
        <v>635</v>
      </c>
      <c r="O328" s="404" t="s">
        <v>821</v>
      </c>
      <c r="P328" s="404" t="s">
        <v>822</v>
      </c>
      <c r="Q328" s="404" t="s">
        <v>823</v>
      </c>
      <c r="R328" s="404" t="str">
        <f t="shared" si="66"/>
        <v>Сухой ход СД4-2</v>
      </c>
      <c r="S328" s="404" t="str">
        <f t="shared" si="87"/>
        <v>DGI.L_ER4_2_LL := I_L_ER4_2_LL;//    Сухой ход СД4-2</v>
      </c>
    </row>
    <row r="329" spans="1:19" x14ac:dyDescent="0.25">
      <c r="A329" s="415">
        <v>304</v>
      </c>
      <c r="B329" s="413" t="s">
        <v>3134</v>
      </c>
      <c r="D329" s="404">
        <v>2</v>
      </c>
      <c r="E329" s="404">
        <v>8</v>
      </c>
      <c r="F329" s="404" t="s">
        <v>2711</v>
      </c>
      <c r="H329" s="404">
        <f t="shared" si="88"/>
        <v>235</v>
      </c>
      <c r="I329" s="404">
        <v>7</v>
      </c>
      <c r="K329" s="404" t="str">
        <f t="shared" si="56"/>
        <v>I_ND4_1_ON</v>
      </c>
      <c r="L329" s="404" t="str">
        <f t="shared" si="57"/>
        <v>I 235.7</v>
      </c>
      <c r="N329" s="404" t="s">
        <v>3398</v>
      </c>
      <c r="O329" s="404" t="s">
        <v>821</v>
      </c>
      <c r="P329" s="404" t="s">
        <v>822</v>
      </c>
      <c r="Q329" s="404" t="s">
        <v>823</v>
      </c>
      <c r="R329" s="404" t="str">
        <f t="shared" si="66"/>
        <v>Работа НД4-1</v>
      </c>
      <c r="S329" s="404" t="str">
        <f t="shared" si="87"/>
        <v>DGI.ND4_1_ON := I_ND4_1_ON;//    Работа НД4-1</v>
      </c>
    </row>
    <row r="330" spans="1:19" x14ac:dyDescent="0.25">
      <c r="A330" s="415">
        <v>305</v>
      </c>
      <c r="B330" s="413" t="s">
        <v>3135</v>
      </c>
      <c r="D330" s="404">
        <v>3</v>
      </c>
      <c r="E330" s="404">
        <v>1</v>
      </c>
      <c r="F330" s="404" t="s">
        <v>2711</v>
      </c>
      <c r="H330" s="404">
        <f>H329+1</f>
        <v>236</v>
      </c>
      <c r="I330" s="404">
        <v>0</v>
      </c>
      <c r="K330" s="404" t="str">
        <f t="shared" ref="K330:K401" si="89">"I_"&amp;N330</f>
        <v>I_ND4_1_CRS</v>
      </c>
      <c r="L330" s="404" t="str">
        <f t="shared" ref="L330:L401" si="90">"I "&amp;H330&amp;"."&amp;I330</f>
        <v>I 236.0</v>
      </c>
      <c r="N330" s="404" t="s">
        <v>3399</v>
      </c>
      <c r="O330" s="404" t="s">
        <v>821</v>
      </c>
      <c r="P330" s="404" t="s">
        <v>822</v>
      </c>
      <c r="Q330" s="404" t="s">
        <v>823</v>
      </c>
      <c r="R330" s="404" t="str">
        <f t="shared" si="66"/>
        <v>Авария НД4-1</v>
      </c>
      <c r="S330" s="404" t="str">
        <f t="shared" si="87"/>
        <v>DGI.ND4_1_CRS := I_ND4_1_CRS;//    Авария НД4-1</v>
      </c>
    </row>
    <row r="331" spans="1:19" x14ac:dyDescent="0.25">
      <c r="A331" s="415">
        <v>306</v>
      </c>
      <c r="B331" s="413" t="s">
        <v>3136</v>
      </c>
      <c r="D331" s="404">
        <v>3</v>
      </c>
      <c r="E331" s="404">
        <v>2</v>
      </c>
      <c r="F331" s="404" t="s">
        <v>2711</v>
      </c>
      <c r="H331" s="404">
        <f t="shared" ref="H331:H337" si="91">H330</f>
        <v>236</v>
      </c>
      <c r="I331" s="404">
        <v>1</v>
      </c>
      <c r="K331" s="404" t="str">
        <f t="shared" si="89"/>
        <v>I_ND4_1_FC_ON</v>
      </c>
      <c r="L331" s="404" t="str">
        <f t="shared" si="90"/>
        <v>I 236.1</v>
      </c>
      <c r="N331" s="404" t="s">
        <v>3400</v>
      </c>
      <c r="O331" s="404" t="s">
        <v>821</v>
      </c>
      <c r="P331" s="404" t="s">
        <v>822</v>
      </c>
      <c r="Q331" s="404" t="s">
        <v>823</v>
      </c>
      <c r="R331" s="404" t="str">
        <f t="shared" si="66"/>
        <v>Работа ПЧ НД4-1</v>
      </c>
      <c r="S331" s="404" t="str">
        <f t="shared" si="87"/>
        <v>DGI.ND4_1_FC_ON := I_ND4_1_FC_ON;//    Работа ПЧ НД4-1</v>
      </c>
    </row>
    <row r="332" spans="1:19" x14ac:dyDescent="0.25">
      <c r="A332" s="415">
        <v>307</v>
      </c>
      <c r="B332" s="413" t="s">
        <v>3137</v>
      </c>
      <c r="D332" s="404">
        <v>3</v>
      </c>
      <c r="E332" s="404">
        <v>3</v>
      </c>
      <c r="F332" s="404" t="s">
        <v>2711</v>
      </c>
      <c r="H332" s="404">
        <f t="shared" si="91"/>
        <v>236</v>
      </c>
      <c r="I332" s="404">
        <v>2</v>
      </c>
      <c r="K332" s="404" t="str">
        <f t="shared" si="89"/>
        <v>I_ND4_1_FC_CRS</v>
      </c>
      <c r="L332" s="404" t="str">
        <f t="shared" si="90"/>
        <v>I 236.2</v>
      </c>
      <c r="N332" s="404" t="s">
        <v>3401</v>
      </c>
      <c r="O332" s="404" t="s">
        <v>821</v>
      </c>
      <c r="P332" s="404" t="s">
        <v>822</v>
      </c>
      <c r="Q332" s="404" t="s">
        <v>823</v>
      </c>
      <c r="R332" s="404" t="str">
        <f t="shared" si="66"/>
        <v>Авария ПЧ НД4-1</v>
      </c>
      <c r="S332" s="404" t="str">
        <f t="shared" si="87"/>
        <v>DGI.ND4_1_FC_CRS := I_ND4_1_FC_CRS;//    Авария ПЧ НД4-1</v>
      </c>
    </row>
    <row r="333" spans="1:19" x14ac:dyDescent="0.25">
      <c r="A333" s="415">
        <v>308</v>
      </c>
      <c r="B333" s="424" t="s">
        <v>4747</v>
      </c>
      <c r="D333" s="404">
        <v>3</v>
      </c>
      <c r="E333" s="404">
        <v>4</v>
      </c>
      <c r="F333" s="404" t="s">
        <v>2711</v>
      </c>
      <c r="H333" s="404">
        <f t="shared" si="91"/>
        <v>236</v>
      </c>
      <c r="I333" s="404">
        <v>3</v>
      </c>
      <c r="K333" s="404" t="str">
        <f t="shared" si="89"/>
        <v>I_ND4_1_BP</v>
      </c>
      <c r="L333" s="404" t="str">
        <f t="shared" si="90"/>
        <v>I 236.3</v>
      </c>
      <c r="N333" s="421" t="s">
        <v>4746</v>
      </c>
      <c r="O333" s="404" t="s">
        <v>821</v>
      </c>
      <c r="P333" s="404" t="s">
        <v>822</v>
      </c>
      <c r="Q333" s="404" t="s">
        <v>823</v>
      </c>
      <c r="R333" s="404" t="str">
        <f t="shared" si="66"/>
        <v>Включен байпас НД4-1</v>
      </c>
      <c r="S333" s="404" t="str">
        <f t="shared" si="87"/>
        <v>DGI.ND4_1_BP := I_ND4_1_BP;//    Включен байпас НД4-1</v>
      </c>
    </row>
    <row r="334" spans="1:19" x14ac:dyDescent="0.25">
      <c r="A334" s="415">
        <v>309</v>
      </c>
      <c r="B334" s="413" t="s">
        <v>3138</v>
      </c>
      <c r="D334" s="404">
        <v>3</v>
      </c>
      <c r="E334" s="404">
        <v>5</v>
      </c>
      <c r="F334" s="404" t="s">
        <v>2711</v>
      </c>
      <c r="H334" s="404">
        <f t="shared" si="91"/>
        <v>236</v>
      </c>
      <c r="I334" s="404">
        <v>4</v>
      </c>
      <c r="K334" s="404" t="str">
        <f t="shared" si="89"/>
        <v>I_ND4_2_ON</v>
      </c>
      <c r="L334" s="404" t="str">
        <f t="shared" si="90"/>
        <v>I 236.4</v>
      </c>
      <c r="N334" s="404" t="s">
        <v>3471</v>
      </c>
      <c r="O334" s="404" t="s">
        <v>821</v>
      </c>
      <c r="P334" s="404" t="s">
        <v>822</v>
      </c>
      <c r="Q334" s="404" t="s">
        <v>823</v>
      </c>
      <c r="R334" s="404" t="str">
        <f t="shared" si="66"/>
        <v>Работа НД4-2</v>
      </c>
      <c r="S334" s="404" t="str">
        <f t="shared" si="87"/>
        <v>DGI.ND4_2_ON := I_ND4_2_ON;//    Работа НД4-2</v>
      </c>
    </row>
    <row r="335" spans="1:19" x14ac:dyDescent="0.25">
      <c r="A335" s="415">
        <v>310</v>
      </c>
      <c r="B335" s="413" t="s">
        <v>3139</v>
      </c>
      <c r="D335" s="404">
        <v>3</v>
      </c>
      <c r="E335" s="404">
        <v>6</v>
      </c>
      <c r="F335" s="404" t="s">
        <v>2711</v>
      </c>
      <c r="H335" s="404">
        <f t="shared" si="91"/>
        <v>236</v>
      </c>
      <c r="I335" s="404">
        <v>5</v>
      </c>
      <c r="K335" s="404" t="str">
        <f t="shared" si="89"/>
        <v>I_ND4_2_CRS</v>
      </c>
      <c r="L335" s="404" t="str">
        <f t="shared" si="90"/>
        <v>I 236.5</v>
      </c>
      <c r="N335" s="404" t="s">
        <v>3519</v>
      </c>
      <c r="O335" s="404" t="s">
        <v>821</v>
      </c>
      <c r="P335" s="404" t="s">
        <v>822</v>
      </c>
      <c r="Q335" s="404" t="s">
        <v>823</v>
      </c>
      <c r="R335" s="404" t="str">
        <f t="shared" si="66"/>
        <v>Авария НД4-2</v>
      </c>
      <c r="S335" s="404" t="str">
        <f t="shared" si="87"/>
        <v>DGI.ND4_2_CRS := I_ND4_2_CRS;//    Авария НД4-2</v>
      </c>
    </row>
    <row r="336" spans="1:19" x14ac:dyDescent="0.25">
      <c r="A336" s="415">
        <v>311</v>
      </c>
      <c r="B336" s="413" t="s">
        <v>3140</v>
      </c>
      <c r="D336" s="404">
        <v>3</v>
      </c>
      <c r="E336" s="404">
        <v>7</v>
      </c>
      <c r="F336" s="404" t="s">
        <v>2711</v>
      </c>
      <c r="H336" s="404">
        <f t="shared" si="91"/>
        <v>236</v>
      </c>
      <c r="I336" s="404">
        <v>6</v>
      </c>
      <c r="K336" s="404" t="str">
        <f t="shared" si="89"/>
        <v>I_ND4_2_FC_ON</v>
      </c>
      <c r="L336" s="404" t="str">
        <f t="shared" si="90"/>
        <v>I 236.6</v>
      </c>
      <c r="N336" s="404" t="s">
        <v>3520</v>
      </c>
      <c r="O336" s="404" t="s">
        <v>821</v>
      </c>
      <c r="P336" s="404" t="s">
        <v>822</v>
      </c>
      <c r="Q336" s="404" t="s">
        <v>823</v>
      </c>
      <c r="R336" s="404" t="str">
        <f t="shared" si="66"/>
        <v>Работа ПЧ  НД4-2</v>
      </c>
      <c r="S336" s="404" t="str">
        <f t="shared" si="87"/>
        <v>DGI.ND4_2_FC_ON := I_ND4_2_FC_ON;//    Работа ПЧ  НД4-2</v>
      </c>
    </row>
    <row r="337" spans="1:19" x14ac:dyDescent="0.25">
      <c r="A337" s="415">
        <v>312</v>
      </c>
      <c r="B337" s="413" t="s">
        <v>3141</v>
      </c>
      <c r="D337" s="404">
        <v>3</v>
      </c>
      <c r="E337" s="404">
        <v>8</v>
      </c>
      <c r="F337" s="404" t="s">
        <v>2711</v>
      </c>
      <c r="H337" s="404">
        <f t="shared" si="91"/>
        <v>236</v>
      </c>
      <c r="I337" s="404">
        <v>7</v>
      </c>
      <c r="K337" s="404" t="str">
        <f t="shared" si="89"/>
        <v>I_ND4_2_FC_CRS</v>
      </c>
      <c r="L337" s="404" t="str">
        <f t="shared" si="90"/>
        <v>I 236.7</v>
      </c>
      <c r="N337" s="404" t="s">
        <v>3521</v>
      </c>
      <c r="O337" s="404" t="s">
        <v>821</v>
      </c>
      <c r="P337" s="404" t="s">
        <v>822</v>
      </c>
      <c r="Q337" s="404" t="s">
        <v>823</v>
      </c>
      <c r="R337" s="404" t="str">
        <f t="shared" si="66"/>
        <v>Авария ПЧ НД4-2</v>
      </c>
      <c r="S337" s="404" t="str">
        <f t="shared" si="87"/>
        <v>DGI.ND4_2_FC_CRS := I_ND4_2_FC_CRS;//    Авария ПЧ НД4-2</v>
      </c>
    </row>
    <row r="338" spans="1:19" x14ac:dyDescent="0.25">
      <c r="A338" s="415">
        <v>313</v>
      </c>
      <c r="B338" s="424" t="s">
        <v>4748</v>
      </c>
      <c r="D338" s="404">
        <v>4</v>
      </c>
      <c r="E338" s="404">
        <v>1</v>
      </c>
      <c r="F338" s="404" t="s">
        <v>2711</v>
      </c>
      <c r="H338" s="404">
        <f>H337+1</f>
        <v>237</v>
      </c>
      <c r="I338" s="404">
        <v>0</v>
      </c>
      <c r="K338" s="404" t="str">
        <f t="shared" si="89"/>
        <v>I_ND4_2_BP</v>
      </c>
      <c r="L338" s="404" t="str">
        <f t="shared" si="90"/>
        <v>I 237.0</v>
      </c>
      <c r="N338" s="421" t="s">
        <v>4749</v>
      </c>
      <c r="O338" s="404" t="s">
        <v>821</v>
      </c>
      <c r="P338" s="404" t="s">
        <v>822</v>
      </c>
      <c r="Q338" s="404" t="s">
        <v>823</v>
      </c>
      <c r="R338" s="404" t="str">
        <f t="shared" si="66"/>
        <v>Включен байпас НД4-2</v>
      </c>
      <c r="S338" s="404" t="str">
        <f t="shared" si="87"/>
        <v>DGI.ND4_2_BP := I_ND4_2_BP;//    Включен байпас НД4-2</v>
      </c>
    </row>
    <row r="339" spans="1:19" x14ac:dyDescent="0.25">
      <c r="A339" s="415">
        <v>314</v>
      </c>
      <c r="B339" s="413" t="s">
        <v>3039</v>
      </c>
      <c r="D339" s="404">
        <v>4</v>
      </c>
      <c r="E339" s="404">
        <v>2</v>
      </c>
      <c r="F339" s="404" t="s">
        <v>2711</v>
      </c>
      <c r="H339" s="404">
        <f t="shared" ref="H339:H345" si="92">H338</f>
        <v>237</v>
      </c>
      <c r="I339" s="404">
        <v>1</v>
      </c>
      <c r="K339" s="404" t="str">
        <f t="shared" si="89"/>
        <v>I_AU_IM11</v>
      </c>
      <c r="L339" s="404" t="str">
        <f t="shared" si="90"/>
        <v>I 237.1</v>
      </c>
      <c r="N339" s="404" t="s">
        <v>3403</v>
      </c>
      <c r="O339" s="404" t="s">
        <v>821</v>
      </c>
      <c r="P339" s="404" t="s">
        <v>822</v>
      </c>
      <c r="Q339" s="404" t="s">
        <v>823</v>
      </c>
      <c r="R339" s="404" t="str">
        <f t="shared" si="66"/>
        <v>Автоматический режим</v>
      </c>
      <c r="S339" s="404" t="str">
        <f t="shared" si="87"/>
        <v>DGI.AU_IM11 := I_AU_IM11;//    Автоматический режим</v>
      </c>
    </row>
    <row r="340" spans="1:19" s="411" customFormat="1" x14ac:dyDescent="0.25">
      <c r="A340" s="415">
        <v>315</v>
      </c>
      <c r="B340" s="421" t="s">
        <v>4712</v>
      </c>
      <c r="C340" s="409"/>
      <c r="D340" s="408">
        <v>4</v>
      </c>
      <c r="E340" s="408">
        <v>3</v>
      </c>
      <c r="F340" s="408" t="s">
        <v>2711</v>
      </c>
      <c r="G340" s="408"/>
      <c r="H340" s="408">
        <f t="shared" si="92"/>
        <v>237</v>
      </c>
      <c r="I340" s="408">
        <v>2</v>
      </c>
      <c r="J340" s="410"/>
      <c r="K340" s="408" t="str">
        <f t="shared" si="89"/>
        <v>I_MU_IM11</v>
      </c>
      <c r="L340" s="408" t="str">
        <f t="shared" si="90"/>
        <v>I 237.2</v>
      </c>
      <c r="M340" s="408"/>
      <c r="N340" s="404" t="s">
        <v>4750</v>
      </c>
      <c r="O340" s="408" t="s">
        <v>821</v>
      </c>
      <c r="P340" s="408" t="s">
        <v>822</v>
      </c>
      <c r="Q340" s="408" t="s">
        <v>823</v>
      </c>
      <c r="R340" s="408" t="str">
        <f t="shared" si="66"/>
        <v>Ручной режим</v>
      </c>
      <c r="S340" s="408" t="str">
        <f t="shared" si="87"/>
        <v>DGI.MU_IM11 := I_MU_IM11;//    Ручной режим</v>
      </c>
    </row>
    <row r="341" spans="1:19" s="411" customFormat="1" x14ac:dyDescent="0.25">
      <c r="A341" s="415">
        <v>316</v>
      </c>
      <c r="B341" s="413" t="s">
        <v>3038</v>
      </c>
      <c r="C341" s="409"/>
      <c r="D341" s="408">
        <v>4</v>
      </c>
      <c r="E341" s="408">
        <v>4</v>
      </c>
      <c r="F341" s="408" t="s">
        <v>2711</v>
      </c>
      <c r="G341" s="408"/>
      <c r="H341" s="408">
        <f t="shared" si="92"/>
        <v>237</v>
      </c>
      <c r="I341" s="408">
        <v>3</v>
      </c>
      <c r="J341" s="410"/>
      <c r="K341" s="408" t="str">
        <f t="shared" si="89"/>
        <v>I_AO_IM11</v>
      </c>
      <c r="L341" s="408" t="str">
        <f t="shared" si="90"/>
        <v>I 237.3</v>
      </c>
      <c r="M341" s="408"/>
      <c r="N341" s="404" t="s">
        <v>2788</v>
      </c>
      <c r="O341" s="408" t="s">
        <v>821</v>
      </c>
      <c r="P341" s="408" t="s">
        <v>822</v>
      </c>
      <c r="Q341" s="408" t="s">
        <v>823</v>
      </c>
      <c r="R341" s="408" t="str">
        <f t="shared" si="66"/>
        <v>Кнопка Аварийный стоп</v>
      </c>
      <c r="S341" s="408" t="str">
        <f t="shared" si="87"/>
        <v>DGI.AO_IM11 := I_AO_IM11;//    Кнопка Аварийный стоп</v>
      </c>
    </row>
    <row r="342" spans="1:19" s="411" customFormat="1" x14ac:dyDescent="0.25">
      <c r="A342" s="415">
        <v>317</v>
      </c>
      <c r="B342" s="408" t="s">
        <v>2688</v>
      </c>
      <c r="C342" s="409"/>
      <c r="D342" s="408">
        <v>4</v>
      </c>
      <c r="E342" s="408">
        <v>5</v>
      </c>
      <c r="F342" s="408" t="s">
        <v>2711</v>
      </c>
      <c r="G342" s="408"/>
      <c r="H342" s="408">
        <f t="shared" si="92"/>
        <v>237</v>
      </c>
      <c r="I342" s="408">
        <v>4</v>
      </c>
      <c r="J342" s="410"/>
      <c r="K342" s="408" t="str">
        <f t="shared" si="89"/>
        <v>I_237_4</v>
      </c>
      <c r="L342" s="408" t="str">
        <f t="shared" si="90"/>
        <v>I 237.4</v>
      </c>
      <c r="M342" s="408"/>
      <c r="N342" s="408" t="str">
        <f t="shared" ref="N342:N345" si="93">H342&amp;"_"&amp;I342</f>
        <v>237_4</v>
      </c>
      <c r="O342" s="408" t="s">
        <v>821</v>
      </c>
      <c r="P342" s="408" t="s">
        <v>822</v>
      </c>
      <c r="Q342" s="408" t="s">
        <v>823</v>
      </c>
      <c r="R342" s="408" t="str">
        <f t="shared" si="66"/>
        <v>Р</v>
      </c>
      <c r="S342" s="408" t="str">
        <f t="shared" si="87"/>
        <v>DGI.237_4 := I_237_4;//    Р</v>
      </c>
    </row>
    <row r="343" spans="1:19" s="411" customFormat="1" x14ac:dyDescent="0.25">
      <c r="A343" s="415">
        <v>318</v>
      </c>
      <c r="B343" s="408" t="s">
        <v>2688</v>
      </c>
      <c r="C343" s="409"/>
      <c r="D343" s="408">
        <v>4</v>
      </c>
      <c r="E343" s="408">
        <v>6</v>
      </c>
      <c r="F343" s="408" t="s">
        <v>2711</v>
      </c>
      <c r="G343" s="408"/>
      <c r="H343" s="408">
        <f t="shared" si="92"/>
        <v>237</v>
      </c>
      <c r="I343" s="408">
        <v>5</v>
      </c>
      <c r="J343" s="410"/>
      <c r="K343" s="408" t="str">
        <f t="shared" si="89"/>
        <v>I_237_5</v>
      </c>
      <c r="L343" s="408" t="str">
        <f t="shared" si="90"/>
        <v>I 237.5</v>
      </c>
      <c r="M343" s="408"/>
      <c r="N343" s="408" t="str">
        <f t="shared" si="93"/>
        <v>237_5</v>
      </c>
      <c r="O343" s="408" t="s">
        <v>821</v>
      </c>
      <c r="P343" s="408" t="s">
        <v>822</v>
      </c>
      <c r="Q343" s="408" t="s">
        <v>823</v>
      </c>
      <c r="R343" s="408" t="str">
        <f t="shared" si="66"/>
        <v>Р</v>
      </c>
      <c r="S343" s="408" t="str">
        <f t="shared" si="87"/>
        <v>DGI.237_5 := I_237_5;//    Р</v>
      </c>
    </row>
    <row r="344" spans="1:19" s="411" customFormat="1" x14ac:dyDescent="0.25">
      <c r="A344" s="415">
        <v>319</v>
      </c>
      <c r="B344" s="408" t="s">
        <v>2688</v>
      </c>
      <c r="C344" s="409"/>
      <c r="D344" s="408">
        <v>4</v>
      </c>
      <c r="E344" s="408">
        <v>7</v>
      </c>
      <c r="F344" s="408" t="s">
        <v>2711</v>
      </c>
      <c r="G344" s="408"/>
      <c r="H344" s="408">
        <f t="shared" si="92"/>
        <v>237</v>
      </c>
      <c r="I344" s="408">
        <v>6</v>
      </c>
      <c r="J344" s="410"/>
      <c r="K344" s="408" t="str">
        <f t="shared" si="89"/>
        <v>I_237_6</v>
      </c>
      <c r="L344" s="408" t="str">
        <f t="shared" si="90"/>
        <v>I 237.6</v>
      </c>
      <c r="M344" s="408"/>
      <c r="N344" s="408" t="str">
        <f t="shared" si="93"/>
        <v>237_6</v>
      </c>
      <c r="O344" s="408" t="s">
        <v>821</v>
      </c>
      <c r="P344" s="408" t="s">
        <v>822</v>
      </c>
      <c r="Q344" s="408" t="s">
        <v>823</v>
      </c>
      <c r="R344" s="408" t="str">
        <f t="shared" si="66"/>
        <v>Р</v>
      </c>
      <c r="S344" s="408" t="str">
        <f t="shared" si="87"/>
        <v>DGI.237_6 := I_237_6;//    Р</v>
      </c>
    </row>
    <row r="345" spans="1:19" s="411" customFormat="1" x14ac:dyDescent="0.25">
      <c r="A345" s="415">
        <v>320</v>
      </c>
      <c r="B345" s="408" t="s">
        <v>2688</v>
      </c>
      <c r="C345" s="409"/>
      <c r="D345" s="408">
        <v>4</v>
      </c>
      <c r="E345" s="408">
        <v>8</v>
      </c>
      <c r="F345" s="408" t="s">
        <v>2711</v>
      </c>
      <c r="G345" s="408"/>
      <c r="H345" s="408">
        <f t="shared" si="92"/>
        <v>237</v>
      </c>
      <c r="I345" s="408">
        <v>7</v>
      </c>
      <c r="J345" s="410"/>
      <c r="K345" s="408" t="str">
        <f t="shared" si="89"/>
        <v>I_237_7</v>
      </c>
      <c r="L345" s="408" t="str">
        <f t="shared" si="90"/>
        <v>I 237.7</v>
      </c>
      <c r="M345" s="408"/>
      <c r="N345" s="408" t="str">
        <f t="shared" si="93"/>
        <v>237_7</v>
      </c>
      <c r="O345" s="408" t="s">
        <v>821</v>
      </c>
      <c r="P345" s="408" t="s">
        <v>822</v>
      </c>
      <c r="Q345" s="408" t="s">
        <v>823</v>
      </c>
      <c r="R345" s="408" t="str">
        <f t="shared" si="66"/>
        <v>Р</v>
      </c>
      <c r="S345" s="408" t="str">
        <f t="shared" si="87"/>
        <v>DGI.237_7 := I_237_7;//    Р</v>
      </c>
    </row>
    <row r="346" spans="1:19" x14ac:dyDescent="0.25">
      <c r="A346" s="415">
        <v>321</v>
      </c>
      <c r="B346" s="413" t="s">
        <v>9</v>
      </c>
      <c r="D346" s="404">
        <v>1</v>
      </c>
      <c r="E346" s="404">
        <v>1</v>
      </c>
      <c r="F346" s="404" t="s">
        <v>2712</v>
      </c>
      <c r="H346" s="404">
        <f>H345+1</f>
        <v>238</v>
      </c>
      <c r="I346" s="404">
        <v>0</v>
      </c>
      <c r="K346" s="404" t="str">
        <f t="shared" si="89"/>
        <v>I_N4_6_ON</v>
      </c>
      <c r="L346" s="404" t="str">
        <f t="shared" si="90"/>
        <v>I 238.0</v>
      </c>
      <c r="N346" s="404" t="s">
        <v>3409</v>
      </c>
      <c r="O346" s="404" t="s">
        <v>821</v>
      </c>
      <c r="P346" s="404" t="s">
        <v>822</v>
      </c>
      <c r="Q346" s="404" t="s">
        <v>823</v>
      </c>
      <c r="R346" s="404" t="str">
        <f t="shared" si="66"/>
        <v>Работа Н4-6</v>
      </c>
      <c r="S346" s="404" t="str">
        <f t="shared" si="87"/>
        <v>DGI.N4_6_ON := I_N4_6_ON;//    Работа Н4-6</v>
      </c>
    </row>
    <row r="347" spans="1:19" x14ac:dyDescent="0.25">
      <c r="A347" s="415">
        <v>322</v>
      </c>
      <c r="B347" s="413" t="s">
        <v>10</v>
      </c>
      <c r="D347" s="404">
        <v>1</v>
      </c>
      <c r="E347" s="404">
        <v>2</v>
      </c>
      <c r="F347" s="404" t="s">
        <v>2712</v>
      </c>
      <c r="H347" s="404">
        <f t="shared" ref="H347:H353" si="94">H346</f>
        <v>238</v>
      </c>
      <c r="I347" s="404">
        <v>1</v>
      </c>
      <c r="K347" s="404" t="str">
        <f t="shared" si="89"/>
        <v>I_N4_6_CRS</v>
      </c>
      <c r="L347" s="404" t="str">
        <f t="shared" si="90"/>
        <v>I 238.1</v>
      </c>
      <c r="N347" s="404" t="s">
        <v>3410</v>
      </c>
      <c r="O347" s="404" t="s">
        <v>821</v>
      </c>
      <c r="P347" s="404" t="s">
        <v>822</v>
      </c>
      <c r="Q347" s="404" t="s">
        <v>823</v>
      </c>
      <c r="R347" s="404" t="str">
        <f t="shared" si="66"/>
        <v>Авария Н4-6</v>
      </c>
      <c r="S347" s="404" t="str">
        <f t="shared" si="87"/>
        <v>DGI.N4_6_CRS := I_N4_6_CRS;//    Авария Н4-6</v>
      </c>
    </row>
    <row r="348" spans="1:19" x14ac:dyDescent="0.25">
      <c r="A348" s="415">
        <v>323</v>
      </c>
      <c r="B348" s="413" t="s">
        <v>3143</v>
      </c>
      <c r="D348" s="404">
        <v>1</v>
      </c>
      <c r="E348" s="404">
        <v>3</v>
      </c>
      <c r="F348" s="404" t="s">
        <v>2712</v>
      </c>
      <c r="H348" s="404">
        <f t="shared" si="94"/>
        <v>238</v>
      </c>
      <c r="I348" s="404">
        <v>2</v>
      </c>
      <c r="K348" s="404" t="str">
        <f t="shared" si="89"/>
        <v>I_L_PR_LL</v>
      </c>
      <c r="L348" s="404" t="str">
        <f t="shared" si="90"/>
        <v>I 238.2</v>
      </c>
      <c r="N348" s="404" t="s">
        <v>3411</v>
      </c>
      <c r="O348" s="404" t="s">
        <v>821</v>
      </c>
      <c r="P348" s="404" t="s">
        <v>822</v>
      </c>
      <c r="Q348" s="404" t="s">
        <v>823</v>
      </c>
      <c r="R348" s="404" t="str">
        <f t="shared" si="66"/>
        <v>Сухой ход Н4-6</v>
      </c>
      <c r="S348" s="404" t="str">
        <f t="shared" si="87"/>
        <v>DGI.L_PR_LL := I_L_PR_LL;//    Сухой ход Н4-6</v>
      </c>
    </row>
    <row r="349" spans="1:19" x14ac:dyDescent="0.25">
      <c r="A349" s="415">
        <v>324</v>
      </c>
      <c r="B349" s="413" t="s">
        <v>175</v>
      </c>
      <c r="D349" s="404">
        <v>1</v>
      </c>
      <c r="E349" s="404">
        <v>4</v>
      </c>
      <c r="F349" s="404" t="s">
        <v>2712</v>
      </c>
      <c r="H349" s="404">
        <f t="shared" si="94"/>
        <v>238</v>
      </c>
      <c r="I349" s="404">
        <v>3</v>
      </c>
      <c r="K349" s="404" t="str">
        <f t="shared" si="89"/>
        <v>I_L_PR_H</v>
      </c>
      <c r="L349" s="404" t="str">
        <f t="shared" si="90"/>
        <v>I 238.3</v>
      </c>
      <c r="N349" s="404" t="s">
        <v>811</v>
      </c>
      <c r="O349" s="404" t="s">
        <v>821</v>
      </c>
      <c r="P349" s="404" t="s">
        <v>822</v>
      </c>
      <c r="Q349" s="404" t="s">
        <v>823</v>
      </c>
      <c r="R349" s="404" t="str">
        <f t="shared" si="66"/>
        <v>Верхний уровень ПР</v>
      </c>
      <c r="S349" s="404" t="str">
        <f t="shared" si="87"/>
        <v>DGI.L_PR_H := I_L_PR_H;//    Верхний уровень ПР</v>
      </c>
    </row>
    <row r="350" spans="1:19" x14ac:dyDescent="0.25">
      <c r="A350" s="415">
        <v>325</v>
      </c>
      <c r="B350" s="413" t="s">
        <v>3142</v>
      </c>
      <c r="D350" s="404">
        <v>1</v>
      </c>
      <c r="E350" s="404">
        <v>5</v>
      </c>
      <c r="F350" s="404" t="s">
        <v>2712</v>
      </c>
      <c r="H350" s="404">
        <f t="shared" si="94"/>
        <v>238</v>
      </c>
      <c r="I350" s="404">
        <v>4</v>
      </c>
      <c r="K350" s="404" t="str">
        <f t="shared" si="89"/>
        <v>I_L_PR_HH</v>
      </c>
      <c r="L350" s="404" t="str">
        <f t="shared" si="90"/>
        <v>I 238.4</v>
      </c>
      <c r="N350" s="404" t="s">
        <v>601</v>
      </c>
      <c r="O350" s="404" t="s">
        <v>821</v>
      </c>
      <c r="P350" s="404" t="s">
        <v>822</v>
      </c>
      <c r="Q350" s="404" t="s">
        <v>823</v>
      </c>
      <c r="R350" s="404" t="str">
        <f t="shared" ref="R350:R403" si="95">B350</f>
        <v>Аварийный верхний уровень ПР</v>
      </c>
      <c r="S350" s="404" t="str">
        <f t="shared" si="87"/>
        <v>DGI.L_PR_HH := I_L_PR_HH;//    Аварийный верхний уровень ПР</v>
      </c>
    </row>
    <row r="351" spans="1:19" x14ac:dyDescent="0.25">
      <c r="A351" s="415">
        <v>326</v>
      </c>
      <c r="B351" s="421" t="s">
        <v>4712</v>
      </c>
      <c r="D351" s="404">
        <v>1</v>
      </c>
      <c r="E351" s="404">
        <v>6</v>
      </c>
      <c r="F351" s="404" t="s">
        <v>2712</v>
      </c>
      <c r="H351" s="404">
        <f t="shared" si="94"/>
        <v>238</v>
      </c>
      <c r="I351" s="404">
        <v>5</v>
      </c>
      <c r="K351" s="404" t="str">
        <f t="shared" si="89"/>
        <v>I_MU_IM12</v>
      </c>
      <c r="L351" s="404" t="str">
        <f t="shared" si="90"/>
        <v>I 238.5</v>
      </c>
      <c r="N351" s="404" t="s">
        <v>4751</v>
      </c>
      <c r="O351" s="404" t="s">
        <v>821</v>
      </c>
      <c r="P351" s="404" t="s">
        <v>822</v>
      </c>
      <c r="Q351" s="404" t="s">
        <v>823</v>
      </c>
      <c r="R351" s="404" t="str">
        <f t="shared" si="95"/>
        <v>Ручной режим</v>
      </c>
      <c r="S351" s="404" t="str">
        <f t="shared" si="87"/>
        <v>DGI.MU_IM12 := I_MU_IM12;//    Ручной режим</v>
      </c>
    </row>
    <row r="352" spans="1:19" x14ac:dyDescent="0.25">
      <c r="A352" s="415">
        <v>327</v>
      </c>
      <c r="B352" s="413" t="s">
        <v>3039</v>
      </c>
      <c r="D352" s="404">
        <v>1</v>
      </c>
      <c r="E352" s="404">
        <v>7</v>
      </c>
      <c r="F352" s="404" t="s">
        <v>2712</v>
      </c>
      <c r="H352" s="404">
        <f t="shared" si="94"/>
        <v>238</v>
      </c>
      <c r="I352" s="404">
        <v>6</v>
      </c>
      <c r="K352" s="404" t="str">
        <f t="shared" si="89"/>
        <v>I_AU_IM12</v>
      </c>
      <c r="L352" s="404" t="str">
        <f t="shared" si="90"/>
        <v>I 238.6</v>
      </c>
      <c r="N352" s="404" t="s">
        <v>3412</v>
      </c>
      <c r="O352" s="404" t="s">
        <v>821</v>
      </c>
      <c r="P352" s="404" t="s">
        <v>822</v>
      </c>
      <c r="Q352" s="404" t="s">
        <v>823</v>
      </c>
      <c r="R352" s="404" t="str">
        <f t="shared" si="95"/>
        <v>Автоматический режим</v>
      </c>
      <c r="S352" s="404" t="str">
        <f t="shared" si="87"/>
        <v>DGI.AU_IM12 := I_AU_IM12;//    Автоматический режим</v>
      </c>
    </row>
    <row r="353" spans="1:19" s="411" customFormat="1" x14ac:dyDescent="0.25">
      <c r="A353" s="415">
        <v>328</v>
      </c>
      <c r="B353" s="421" t="s">
        <v>4752</v>
      </c>
      <c r="C353" s="409"/>
      <c r="D353" s="408">
        <v>1</v>
      </c>
      <c r="E353" s="408">
        <v>8</v>
      </c>
      <c r="F353" s="408" t="s">
        <v>2712</v>
      </c>
      <c r="G353" s="408"/>
      <c r="H353" s="408">
        <f t="shared" si="94"/>
        <v>238</v>
      </c>
      <c r="I353" s="408">
        <v>7</v>
      </c>
      <c r="J353" s="410"/>
      <c r="K353" s="408" t="str">
        <f t="shared" si="89"/>
        <v>I_IntProtN4_6</v>
      </c>
      <c r="L353" s="408" t="str">
        <f t="shared" si="90"/>
        <v>I 238.7</v>
      </c>
      <c r="M353" s="408"/>
      <c r="N353" s="421" t="s">
        <v>4753</v>
      </c>
      <c r="O353" s="408" t="s">
        <v>821</v>
      </c>
      <c r="P353" s="408" t="s">
        <v>822</v>
      </c>
      <c r="Q353" s="408" t="s">
        <v>823</v>
      </c>
      <c r="R353" s="408" t="str">
        <f t="shared" si="95"/>
        <v>Внутрення защита Н4.6</v>
      </c>
      <c r="S353" s="408" t="str">
        <f t="shared" si="87"/>
        <v>DGI.IntProtN4_6 := I_IntProtN4_6;//    Внутрення защита Н4.6</v>
      </c>
    </row>
    <row r="354" spans="1:19" s="411" customFormat="1" x14ac:dyDescent="0.25">
      <c r="A354" s="415"/>
      <c r="B354" s="413" t="s">
        <v>3038</v>
      </c>
      <c r="C354" s="409"/>
      <c r="D354" s="408"/>
      <c r="E354" s="408"/>
      <c r="F354" s="408"/>
      <c r="G354" s="408"/>
      <c r="H354" s="408"/>
      <c r="I354" s="408"/>
      <c r="J354" s="410"/>
      <c r="K354" s="408"/>
      <c r="L354" s="408"/>
      <c r="M354" s="408"/>
      <c r="N354" s="404" t="s">
        <v>2795</v>
      </c>
      <c r="O354" s="408"/>
      <c r="P354" s="408"/>
      <c r="Q354" s="408"/>
      <c r="R354" s="408"/>
      <c r="S354" s="408"/>
    </row>
    <row r="355" spans="1:19" s="427" customFormat="1" x14ac:dyDescent="0.25">
      <c r="A355" s="423"/>
      <c r="B355" s="421"/>
      <c r="C355" s="425"/>
      <c r="D355" s="421"/>
      <c r="E355" s="421"/>
      <c r="F355" s="421"/>
      <c r="G355" s="421"/>
      <c r="H355" s="421"/>
      <c r="I355" s="421"/>
      <c r="J355" s="426"/>
      <c r="K355" s="421"/>
      <c r="L355" s="421"/>
      <c r="M355" s="421"/>
      <c r="N355" s="421"/>
      <c r="O355" s="421"/>
      <c r="P355" s="421"/>
      <c r="Q355" s="421"/>
      <c r="R355" s="421"/>
      <c r="S355" s="421"/>
    </row>
    <row r="356" spans="1:19" s="427" customFormat="1" x14ac:dyDescent="0.25">
      <c r="A356" s="423"/>
      <c r="B356" s="421"/>
      <c r="C356" s="425"/>
      <c r="D356" s="421"/>
      <c r="E356" s="421"/>
      <c r="F356" s="421"/>
      <c r="G356" s="421"/>
      <c r="H356" s="421"/>
      <c r="I356" s="421"/>
      <c r="J356" s="426"/>
      <c r="K356" s="421"/>
      <c r="L356" s="421"/>
      <c r="M356" s="421"/>
      <c r="N356" s="421"/>
      <c r="O356" s="421"/>
      <c r="P356" s="421"/>
      <c r="Q356" s="421"/>
      <c r="R356" s="421"/>
      <c r="S356" s="421"/>
    </row>
    <row r="357" spans="1:19" s="427" customFormat="1" x14ac:dyDescent="0.25">
      <c r="A357" s="423"/>
      <c r="B357" s="421"/>
      <c r="C357" s="425"/>
      <c r="D357" s="421"/>
      <c r="E357" s="421"/>
      <c r="F357" s="421"/>
      <c r="G357" s="421"/>
      <c r="H357" s="421"/>
      <c r="I357" s="421"/>
      <c r="J357" s="426"/>
      <c r="K357" s="421"/>
      <c r="L357" s="421"/>
      <c r="M357" s="421"/>
      <c r="N357" s="421"/>
      <c r="O357" s="421"/>
      <c r="P357" s="421"/>
      <c r="Q357" s="421"/>
      <c r="R357" s="421"/>
      <c r="S357" s="421"/>
    </row>
    <row r="358" spans="1:19" s="427" customFormat="1" x14ac:dyDescent="0.25">
      <c r="A358" s="423"/>
      <c r="B358" s="421"/>
      <c r="C358" s="425"/>
      <c r="D358" s="421"/>
      <c r="E358" s="421"/>
      <c r="F358" s="421"/>
      <c r="G358" s="421"/>
      <c r="H358" s="421"/>
      <c r="I358" s="421"/>
      <c r="J358" s="426"/>
      <c r="K358" s="421"/>
      <c r="L358" s="421"/>
      <c r="M358" s="421"/>
      <c r="N358" s="421"/>
      <c r="O358" s="421"/>
      <c r="P358" s="421"/>
      <c r="Q358" s="421"/>
      <c r="R358" s="421"/>
      <c r="S358" s="421"/>
    </row>
    <row r="359" spans="1:19" s="427" customFormat="1" x14ac:dyDescent="0.25">
      <c r="A359" s="423"/>
      <c r="B359" s="421"/>
      <c r="C359" s="425"/>
      <c r="D359" s="421"/>
      <c r="E359" s="421"/>
      <c r="F359" s="421"/>
      <c r="G359" s="421"/>
      <c r="H359" s="421"/>
      <c r="I359" s="421"/>
      <c r="J359" s="426"/>
      <c r="K359" s="421"/>
      <c r="L359" s="421"/>
      <c r="M359" s="421"/>
      <c r="N359" s="421"/>
      <c r="O359" s="421"/>
      <c r="P359" s="421"/>
      <c r="Q359" s="421"/>
      <c r="R359" s="421"/>
      <c r="S359" s="421"/>
    </row>
    <row r="360" spans="1:19" s="427" customFormat="1" x14ac:dyDescent="0.25">
      <c r="A360" s="423"/>
      <c r="B360" s="421"/>
      <c r="C360" s="425"/>
      <c r="D360" s="421"/>
      <c r="E360" s="421"/>
      <c r="F360" s="421"/>
      <c r="G360" s="421"/>
      <c r="H360" s="421"/>
      <c r="I360" s="421"/>
      <c r="J360" s="426"/>
      <c r="K360" s="421"/>
      <c r="L360" s="421"/>
      <c r="M360" s="421"/>
      <c r="N360" s="421"/>
      <c r="O360" s="421"/>
      <c r="P360" s="421"/>
      <c r="Q360" s="421"/>
      <c r="R360" s="421"/>
      <c r="S360" s="421"/>
    </row>
    <row r="361" spans="1:19" s="427" customFormat="1" x14ac:dyDescent="0.25">
      <c r="A361" s="423"/>
      <c r="B361" s="421"/>
      <c r="C361" s="425"/>
      <c r="D361" s="421"/>
      <c r="E361" s="421"/>
      <c r="F361" s="421"/>
      <c r="G361" s="421"/>
      <c r="H361" s="421"/>
      <c r="I361" s="421"/>
      <c r="J361" s="426"/>
      <c r="K361" s="421"/>
      <c r="L361" s="421"/>
      <c r="M361" s="421"/>
      <c r="N361" s="421"/>
      <c r="O361" s="421"/>
      <c r="P361" s="421"/>
      <c r="Q361" s="421"/>
      <c r="R361" s="421"/>
      <c r="S361" s="421"/>
    </row>
    <row r="362" spans="1:19" x14ac:dyDescent="0.25">
      <c r="A362" s="415">
        <v>329</v>
      </c>
      <c r="B362" s="413" t="s">
        <v>16</v>
      </c>
      <c r="D362" s="404">
        <v>1</v>
      </c>
      <c r="E362" s="404">
        <v>1</v>
      </c>
      <c r="F362" s="404" t="s">
        <v>2713</v>
      </c>
      <c r="H362" s="404">
        <f>H353+1</f>
        <v>239</v>
      </c>
      <c r="I362" s="404">
        <v>0</v>
      </c>
      <c r="J362" s="404" t="s">
        <v>2797</v>
      </c>
      <c r="K362" s="404" t="str">
        <f t="shared" si="89"/>
        <v>I_N6_1_ON</v>
      </c>
      <c r="L362" s="404" t="str">
        <f t="shared" si="90"/>
        <v>I 239.0</v>
      </c>
      <c r="N362" s="404" t="s">
        <v>3413</v>
      </c>
      <c r="O362" s="404" t="s">
        <v>821</v>
      </c>
      <c r="P362" s="404" t="s">
        <v>822</v>
      </c>
      <c r="Q362" s="404" t="s">
        <v>823</v>
      </c>
      <c r="R362" s="404" t="str">
        <f t="shared" si="95"/>
        <v>Работа Н6-1</v>
      </c>
      <c r="S362" s="404" t="str">
        <f t="shared" si="87"/>
        <v>DGI.N6_1_ON := I_N6_1_ON;//    Работа Н6-1</v>
      </c>
    </row>
    <row r="363" spans="1:19" x14ac:dyDescent="0.25">
      <c r="A363" s="415">
        <v>330</v>
      </c>
      <c r="B363" s="413" t="s">
        <v>17</v>
      </c>
      <c r="D363" s="404">
        <v>1</v>
      </c>
      <c r="E363" s="404">
        <v>2</v>
      </c>
      <c r="F363" s="404" t="s">
        <v>2713</v>
      </c>
      <c r="H363" s="404">
        <f t="shared" ref="H363:H369" si="96">H362</f>
        <v>239</v>
      </c>
      <c r="I363" s="404">
        <v>1</v>
      </c>
      <c r="J363" s="404" t="str">
        <f>J362</f>
        <v>2_21</v>
      </c>
      <c r="K363" s="404" t="str">
        <f t="shared" si="89"/>
        <v>I_N6_1_CRS</v>
      </c>
      <c r="L363" s="404" t="str">
        <f t="shared" si="90"/>
        <v>I 239.1</v>
      </c>
      <c r="N363" s="404" t="s">
        <v>3414</v>
      </c>
      <c r="O363" s="404" t="s">
        <v>821</v>
      </c>
      <c r="P363" s="404" t="s">
        <v>822</v>
      </c>
      <c r="Q363" s="404" t="s">
        <v>823</v>
      </c>
      <c r="R363" s="404" t="str">
        <f t="shared" si="95"/>
        <v>Авария Н6-1</v>
      </c>
      <c r="S363" s="404" t="str">
        <f t="shared" si="87"/>
        <v>DGI.N6_1_CRS := I_N6_1_CRS;//    Авария Н6-1</v>
      </c>
    </row>
    <row r="364" spans="1:19" x14ac:dyDescent="0.25">
      <c r="A364" s="415">
        <v>331</v>
      </c>
      <c r="B364" s="413" t="s">
        <v>3148</v>
      </c>
      <c r="D364" s="404">
        <v>1</v>
      </c>
      <c r="E364" s="404">
        <v>3</v>
      </c>
      <c r="F364" s="404" t="s">
        <v>2713</v>
      </c>
      <c r="H364" s="404">
        <f t="shared" si="96"/>
        <v>239</v>
      </c>
      <c r="I364" s="404">
        <v>2</v>
      </c>
      <c r="J364" s="404" t="s">
        <v>2798</v>
      </c>
      <c r="K364" s="404" t="str">
        <f t="shared" si="89"/>
        <v>I_F_afN6_1</v>
      </c>
      <c r="L364" s="404" t="str">
        <f t="shared" si="90"/>
        <v>I 239.2</v>
      </c>
      <c r="N364" s="404" t="s">
        <v>3419</v>
      </c>
      <c r="O364" s="404" t="s">
        <v>821</v>
      </c>
      <c r="P364" s="404" t="s">
        <v>822</v>
      </c>
      <c r="Q364" s="404" t="s">
        <v>823</v>
      </c>
      <c r="R364" s="404" t="str">
        <f t="shared" si="95"/>
        <v>Наличие потока после Н6-1</v>
      </c>
      <c r="S364" s="404" t="str">
        <f t="shared" si="87"/>
        <v>DGI.F_afN6_1 := I_F_afN6_1;//    Наличие потока после Н6-1</v>
      </c>
    </row>
    <row r="365" spans="1:19" x14ac:dyDescent="0.25">
      <c r="A365" s="415">
        <v>332</v>
      </c>
      <c r="B365" s="413" t="s">
        <v>3144</v>
      </c>
      <c r="D365" s="404">
        <v>1</v>
      </c>
      <c r="E365" s="404">
        <v>4</v>
      </c>
      <c r="F365" s="404" t="s">
        <v>2713</v>
      </c>
      <c r="H365" s="404">
        <f t="shared" si="96"/>
        <v>239</v>
      </c>
      <c r="I365" s="404">
        <v>3</v>
      </c>
      <c r="J365" s="404" t="str">
        <f>J364</f>
        <v>2_22</v>
      </c>
      <c r="K365" s="404" t="str">
        <f t="shared" si="89"/>
        <v>I_L_ER6_1_L</v>
      </c>
      <c r="L365" s="404" t="str">
        <f t="shared" si="90"/>
        <v>I 239.3</v>
      </c>
      <c r="N365" s="404" t="s">
        <v>604</v>
      </c>
      <c r="O365" s="404" t="s">
        <v>821</v>
      </c>
      <c r="P365" s="404" t="s">
        <v>822</v>
      </c>
      <c r="Q365" s="404" t="s">
        <v>823</v>
      </c>
      <c r="R365" s="404" t="str">
        <f t="shared" si="95"/>
        <v xml:space="preserve">Пополнить реагенты СД6-1  </v>
      </c>
      <c r="S365" s="404" t="str">
        <f t="shared" si="87"/>
        <v xml:space="preserve">DGI.L_ER6_1_L := I_L_ER6_1_L;//    Пополнить реагенты СД6-1  </v>
      </c>
    </row>
    <row r="366" spans="1:19" x14ac:dyDescent="0.25">
      <c r="A366" s="415">
        <v>333</v>
      </c>
      <c r="B366" s="413" t="s">
        <v>3145</v>
      </c>
      <c r="D366" s="404">
        <v>1</v>
      </c>
      <c r="E366" s="404">
        <v>5</v>
      </c>
      <c r="F366" s="404" t="s">
        <v>2713</v>
      </c>
      <c r="H366" s="404">
        <f t="shared" si="96"/>
        <v>239</v>
      </c>
      <c r="I366" s="404">
        <v>4</v>
      </c>
      <c r="J366" s="404" t="s">
        <v>2799</v>
      </c>
      <c r="K366" s="404" t="str">
        <f t="shared" si="89"/>
        <v>I_L_ET6_1_HH</v>
      </c>
      <c r="L366" s="404" t="str">
        <f t="shared" si="90"/>
        <v>I 239.4</v>
      </c>
      <c r="N366" s="404" t="s">
        <v>3416</v>
      </c>
      <c r="O366" s="404" t="s">
        <v>821</v>
      </c>
      <c r="P366" s="404" t="s">
        <v>822</v>
      </c>
      <c r="Q366" s="404" t="s">
        <v>823</v>
      </c>
      <c r="R366" s="404" t="str">
        <f t="shared" si="95"/>
        <v>Верхний аварийный уровень в ЕТ6-1</v>
      </c>
      <c r="S366" s="404" t="str">
        <f t="shared" si="87"/>
        <v>DGI.L_ET6_1_HH := I_L_ET6_1_HH;//    Верхний аварийный уровень в ЕТ6-1</v>
      </c>
    </row>
    <row r="367" spans="1:19" x14ac:dyDescent="0.25">
      <c r="A367" s="415">
        <v>334</v>
      </c>
      <c r="B367" s="413" t="s">
        <v>3146</v>
      </c>
      <c r="D367" s="404">
        <v>1</v>
      </c>
      <c r="E367" s="404">
        <v>6</v>
      </c>
      <c r="F367" s="404" t="s">
        <v>2713</v>
      </c>
      <c r="H367" s="404">
        <f t="shared" si="96"/>
        <v>239</v>
      </c>
      <c r="I367" s="404">
        <v>5</v>
      </c>
      <c r="J367" s="404" t="str">
        <f>J366</f>
        <v>2_23</v>
      </c>
      <c r="K367" s="404" t="str">
        <f t="shared" si="89"/>
        <v>I_L_ET6_1_LL</v>
      </c>
      <c r="L367" s="404" t="str">
        <f t="shared" si="90"/>
        <v>I 239.5</v>
      </c>
      <c r="N367" s="404" t="s">
        <v>3417</v>
      </c>
      <c r="O367" s="404" t="s">
        <v>821</v>
      </c>
      <c r="P367" s="404" t="s">
        <v>822</v>
      </c>
      <c r="Q367" s="404" t="s">
        <v>823</v>
      </c>
      <c r="R367" s="404" t="str">
        <f t="shared" si="95"/>
        <v>Нижний аварийный уровень в ЕТ6-1</v>
      </c>
      <c r="S367" s="404" t="str">
        <f t="shared" si="87"/>
        <v>DGI.L_ET6_1_LL := I_L_ET6_1_LL;//    Нижний аварийный уровень в ЕТ6-1</v>
      </c>
    </row>
    <row r="368" spans="1:19" x14ac:dyDescent="0.25">
      <c r="A368" s="415">
        <v>335</v>
      </c>
      <c r="B368" s="413" t="s">
        <v>3147</v>
      </c>
      <c r="D368" s="404">
        <v>1</v>
      </c>
      <c r="E368" s="404">
        <v>7</v>
      </c>
      <c r="F368" s="404" t="s">
        <v>2713</v>
      </c>
      <c r="H368" s="404">
        <f t="shared" si="96"/>
        <v>239</v>
      </c>
      <c r="I368" s="404">
        <v>6</v>
      </c>
      <c r="J368" s="404" t="s">
        <v>2800</v>
      </c>
      <c r="K368" s="404" t="str">
        <f t="shared" si="89"/>
        <v>I_P_afN6_1_H</v>
      </c>
      <c r="L368" s="404" t="str">
        <f t="shared" si="90"/>
        <v>I 239.6</v>
      </c>
      <c r="N368" s="404" t="s">
        <v>3418</v>
      </c>
      <c r="O368" s="404" t="s">
        <v>821</v>
      </c>
      <c r="P368" s="404" t="s">
        <v>822</v>
      </c>
      <c r="Q368" s="404" t="s">
        <v>823</v>
      </c>
      <c r="R368" s="404" t="str">
        <f t="shared" si="95"/>
        <v>Высокое давление после Н6-1</v>
      </c>
      <c r="S368" s="404" t="str">
        <f t="shared" si="87"/>
        <v>DGI.P_afN6_1_H := I_P_afN6_1_H;//    Высокое давление после Н6-1</v>
      </c>
    </row>
    <row r="369" spans="1:19" x14ac:dyDescent="0.25">
      <c r="A369" s="415">
        <v>336</v>
      </c>
      <c r="B369" s="421" t="s">
        <v>4712</v>
      </c>
      <c r="D369" s="404">
        <v>1</v>
      </c>
      <c r="E369" s="404">
        <v>8</v>
      </c>
      <c r="F369" s="404" t="s">
        <v>2713</v>
      </c>
      <c r="H369" s="404">
        <f t="shared" si="96"/>
        <v>239</v>
      </c>
      <c r="I369" s="404">
        <v>7</v>
      </c>
      <c r="J369" s="404" t="str">
        <f>J368</f>
        <v>2_24</v>
      </c>
      <c r="K369" s="404" t="str">
        <f t="shared" si="89"/>
        <v>I_MU_IM13</v>
      </c>
      <c r="L369" s="404" t="str">
        <f t="shared" si="90"/>
        <v>I 239.7</v>
      </c>
      <c r="N369" s="404" t="s">
        <v>4754</v>
      </c>
      <c r="O369" s="404" t="s">
        <v>821</v>
      </c>
      <c r="P369" s="404" t="s">
        <v>822</v>
      </c>
      <c r="Q369" s="404" t="s">
        <v>823</v>
      </c>
      <c r="R369" s="404" t="str">
        <f t="shared" si="95"/>
        <v>Ручной режим</v>
      </c>
      <c r="S369" s="404" t="str">
        <f t="shared" si="87"/>
        <v>DGI.MU_IM13 := I_MU_IM13;//    Ручной режим</v>
      </c>
    </row>
    <row r="370" spans="1:19" x14ac:dyDescent="0.25">
      <c r="A370" s="415">
        <v>337</v>
      </c>
      <c r="B370" s="413" t="s">
        <v>3039</v>
      </c>
      <c r="D370" s="404">
        <v>2</v>
      </c>
      <c r="E370" s="404">
        <v>1</v>
      </c>
      <c r="F370" s="404" t="s">
        <v>2713</v>
      </c>
      <c r="H370" s="404">
        <f>H369+1</f>
        <v>240</v>
      </c>
      <c r="I370" s="404">
        <v>0</v>
      </c>
      <c r="J370" s="404" t="s">
        <v>2801</v>
      </c>
      <c r="K370" s="404" t="str">
        <f t="shared" si="89"/>
        <v>I_AU_IM13</v>
      </c>
      <c r="L370" s="404" t="str">
        <f t="shared" si="90"/>
        <v>I 240.0</v>
      </c>
      <c r="N370" s="404" t="s">
        <v>3420</v>
      </c>
      <c r="O370" s="404" t="s">
        <v>821</v>
      </c>
      <c r="P370" s="404" t="s">
        <v>822</v>
      </c>
      <c r="Q370" s="404" t="s">
        <v>823</v>
      </c>
      <c r="R370" s="404" t="str">
        <f t="shared" si="95"/>
        <v>Автоматический режим</v>
      </c>
      <c r="S370" s="404" t="str">
        <f t="shared" si="87"/>
        <v>DGI.AU_IM13 := I_AU_IM13;//    Автоматический режим</v>
      </c>
    </row>
    <row r="371" spans="1:19" x14ac:dyDescent="0.25">
      <c r="A371" s="415">
        <v>338</v>
      </c>
      <c r="B371" s="413" t="s">
        <v>3087</v>
      </c>
      <c r="D371" s="404">
        <v>2</v>
      </c>
      <c r="E371" s="404">
        <v>2</v>
      </c>
      <c r="F371" s="404" t="s">
        <v>2713</v>
      </c>
      <c r="H371" s="404">
        <f t="shared" ref="H371:H377" si="97">H370</f>
        <v>240</v>
      </c>
      <c r="I371" s="404">
        <v>1</v>
      </c>
      <c r="J371" s="404" t="str">
        <f>J370</f>
        <v>2_25</v>
      </c>
      <c r="K371" s="404" t="str">
        <f t="shared" si="89"/>
        <v>I_AO_IM13</v>
      </c>
      <c r="L371" s="404" t="str">
        <f t="shared" si="90"/>
        <v>I 240.1</v>
      </c>
      <c r="N371" s="404" t="s">
        <v>2829</v>
      </c>
      <c r="O371" s="404" t="s">
        <v>821</v>
      </c>
      <c r="P371" s="404" t="s">
        <v>822</v>
      </c>
      <c r="Q371" s="404" t="s">
        <v>823</v>
      </c>
      <c r="R371" s="404" t="str">
        <f t="shared" si="95"/>
        <v>Кнопка Аварийный Стоп</v>
      </c>
      <c r="S371" s="404" t="str">
        <f t="shared" si="87"/>
        <v>DGI.AO_IM13 := I_AO_IM13;//    Кнопка Аварийный Стоп</v>
      </c>
    </row>
    <row r="372" spans="1:19" s="427" customFormat="1" x14ac:dyDescent="0.25">
      <c r="A372" s="423">
        <v>339</v>
      </c>
      <c r="B372" s="424" t="s">
        <v>169</v>
      </c>
      <c r="C372" s="425"/>
      <c r="D372" s="421">
        <v>2</v>
      </c>
      <c r="E372" s="421">
        <v>3</v>
      </c>
      <c r="F372" s="421" t="s">
        <v>2713</v>
      </c>
      <c r="G372" s="421"/>
      <c r="H372" s="421">
        <f t="shared" si="97"/>
        <v>240</v>
      </c>
      <c r="I372" s="421">
        <v>2</v>
      </c>
      <c r="J372" s="421" t="s">
        <v>2802</v>
      </c>
      <c r="K372" s="421" t="str">
        <f t="shared" si="89"/>
        <v>I_ND6_1_CRS</v>
      </c>
      <c r="L372" s="421" t="str">
        <f t="shared" si="90"/>
        <v>I 240.2</v>
      </c>
      <c r="M372" s="421"/>
      <c r="N372" s="421" t="s">
        <v>3415</v>
      </c>
      <c r="O372" s="421" t="s">
        <v>821</v>
      </c>
      <c r="P372" s="421" t="s">
        <v>822</v>
      </c>
      <c r="Q372" s="421" t="s">
        <v>823</v>
      </c>
      <c r="R372" s="421" t="str">
        <f t="shared" si="95"/>
        <v>Авария НД6-1</v>
      </c>
      <c r="S372" s="421" t="str">
        <f t="shared" si="87"/>
        <v>DGI.ND6_1_CRS := I_ND6_1_CRS;//    Авария НД6-1</v>
      </c>
    </row>
    <row r="373" spans="1:19" s="411" customFormat="1" x14ac:dyDescent="0.25">
      <c r="A373" s="415">
        <v>340</v>
      </c>
      <c r="B373" s="408" t="s">
        <v>2688</v>
      </c>
      <c r="C373" s="409"/>
      <c r="D373" s="408">
        <v>2</v>
      </c>
      <c r="E373" s="408">
        <v>4</v>
      </c>
      <c r="F373" s="408" t="s">
        <v>2713</v>
      </c>
      <c r="G373" s="408"/>
      <c r="H373" s="408">
        <f t="shared" si="97"/>
        <v>240</v>
      </c>
      <c r="I373" s="408">
        <v>3</v>
      </c>
      <c r="J373" s="408" t="str">
        <f>J372</f>
        <v>2_26</v>
      </c>
      <c r="K373" s="408" t="str">
        <f t="shared" si="89"/>
        <v>I_240_3</v>
      </c>
      <c r="L373" s="408" t="str">
        <f t="shared" si="90"/>
        <v>I 240.3</v>
      </c>
      <c r="M373" s="408"/>
      <c r="N373" s="408" t="str">
        <f t="shared" ref="N373:N377" si="98">H373&amp;"_"&amp;I373</f>
        <v>240_3</v>
      </c>
      <c r="O373" s="408" t="s">
        <v>821</v>
      </c>
      <c r="P373" s="408" t="s">
        <v>822</v>
      </c>
      <c r="Q373" s="408" t="s">
        <v>823</v>
      </c>
      <c r="R373" s="408" t="str">
        <f t="shared" si="95"/>
        <v>Р</v>
      </c>
      <c r="S373" s="408" t="str">
        <f t="shared" si="87"/>
        <v>DGI.240_3 := I_240_3;//    Р</v>
      </c>
    </row>
    <row r="374" spans="1:19" s="411" customFormat="1" x14ac:dyDescent="0.25">
      <c r="A374" s="415">
        <v>341</v>
      </c>
      <c r="B374" s="408" t="s">
        <v>2688</v>
      </c>
      <c r="C374" s="409"/>
      <c r="D374" s="408">
        <v>2</v>
      </c>
      <c r="E374" s="408">
        <v>5</v>
      </c>
      <c r="F374" s="408" t="s">
        <v>2713</v>
      </c>
      <c r="G374" s="408"/>
      <c r="H374" s="408">
        <f t="shared" si="97"/>
        <v>240</v>
      </c>
      <c r="I374" s="408">
        <v>4</v>
      </c>
      <c r="J374" s="408" t="s">
        <v>2803</v>
      </c>
      <c r="K374" s="408" t="str">
        <f t="shared" si="89"/>
        <v>I_240_4</v>
      </c>
      <c r="L374" s="408" t="str">
        <f t="shared" si="90"/>
        <v>I 240.4</v>
      </c>
      <c r="M374" s="408"/>
      <c r="N374" s="408" t="str">
        <f t="shared" si="98"/>
        <v>240_4</v>
      </c>
      <c r="O374" s="408" t="s">
        <v>821</v>
      </c>
      <c r="P374" s="408" t="s">
        <v>822</v>
      </c>
      <c r="Q374" s="408" t="s">
        <v>823</v>
      </c>
      <c r="R374" s="408" t="str">
        <f t="shared" si="95"/>
        <v>Р</v>
      </c>
      <c r="S374" s="408" t="str">
        <f t="shared" si="87"/>
        <v>DGI.240_4 := I_240_4;//    Р</v>
      </c>
    </row>
    <row r="375" spans="1:19" s="411" customFormat="1" x14ac:dyDescent="0.25">
      <c r="A375" s="415">
        <v>342</v>
      </c>
      <c r="B375" s="408" t="s">
        <v>2688</v>
      </c>
      <c r="C375" s="409"/>
      <c r="D375" s="408">
        <v>2</v>
      </c>
      <c r="E375" s="408">
        <v>6</v>
      </c>
      <c r="F375" s="408" t="s">
        <v>2713</v>
      </c>
      <c r="G375" s="408"/>
      <c r="H375" s="408">
        <f t="shared" si="97"/>
        <v>240</v>
      </c>
      <c r="I375" s="408">
        <v>5</v>
      </c>
      <c r="J375" s="408" t="str">
        <f>J374</f>
        <v>2_27</v>
      </c>
      <c r="K375" s="408" t="str">
        <f t="shared" si="89"/>
        <v>I_240_5</v>
      </c>
      <c r="L375" s="408" t="str">
        <f t="shared" si="90"/>
        <v>I 240.5</v>
      </c>
      <c r="M375" s="408"/>
      <c r="N375" s="408" t="str">
        <f t="shared" si="98"/>
        <v>240_5</v>
      </c>
      <c r="O375" s="408" t="s">
        <v>821</v>
      </c>
      <c r="P375" s="408" t="s">
        <v>822</v>
      </c>
      <c r="Q375" s="408" t="s">
        <v>823</v>
      </c>
      <c r="R375" s="408" t="str">
        <f t="shared" si="95"/>
        <v>Р</v>
      </c>
      <c r="S375" s="408" t="str">
        <f t="shared" si="87"/>
        <v>DGI.240_5 := I_240_5;//    Р</v>
      </c>
    </row>
    <row r="376" spans="1:19" s="411" customFormat="1" x14ac:dyDescent="0.25">
      <c r="A376" s="415">
        <v>343</v>
      </c>
      <c r="B376" s="408" t="s">
        <v>2688</v>
      </c>
      <c r="C376" s="409"/>
      <c r="D376" s="408">
        <v>2</v>
      </c>
      <c r="E376" s="408">
        <v>7</v>
      </c>
      <c r="F376" s="408" t="s">
        <v>2713</v>
      </c>
      <c r="G376" s="408"/>
      <c r="H376" s="408">
        <f t="shared" si="97"/>
        <v>240</v>
      </c>
      <c r="I376" s="408">
        <v>6</v>
      </c>
      <c r="J376" s="408" t="s">
        <v>2804</v>
      </c>
      <c r="K376" s="408" t="str">
        <f t="shared" si="89"/>
        <v>I_240_6</v>
      </c>
      <c r="L376" s="408" t="str">
        <f t="shared" si="90"/>
        <v>I 240.6</v>
      </c>
      <c r="M376" s="408"/>
      <c r="N376" s="408" t="str">
        <f t="shared" si="98"/>
        <v>240_6</v>
      </c>
      <c r="O376" s="408" t="s">
        <v>821</v>
      </c>
      <c r="P376" s="408" t="s">
        <v>822</v>
      </c>
      <c r="Q376" s="408" t="s">
        <v>823</v>
      </c>
      <c r="R376" s="408" t="str">
        <f t="shared" si="95"/>
        <v>Р</v>
      </c>
      <c r="S376" s="408" t="str">
        <f t="shared" si="87"/>
        <v>DGI.240_6 := I_240_6;//    Р</v>
      </c>
    </row>
    <row r="377" spans="1:19" s="411" customFormat="1" x14ac:dyDescent="0.25">
      <c r="A377" s="415">
        <v>344</v>
      </c>
      <c r="B377" s="408" t="s">
        <v>2688</v>
      </c>
      <c r="C377" s="409"/>
      <c r="D377" s="408">
        <v>2</v>
      </c>
      <c r="E377" s="408">
        <v>8</v>
      </c>
      <c r="F377" s="408" t="s">
        <v>2713</v>
      </c>
      <c r="G377" s="408"/>
      <c r="H377" s="408">
        <f t="shared" si="97"/>
        <v>240</v>
      </c>
      <c r="I377" s="408">
        <v>7</v>
      </c>
      <c r="J377" s="408" t="str">
        <f t="shared" ref="J377:J385" si="99">J376</f>
        <v>2_28</v>
      </c>
      <c r="K377" s="408" t="str">
        <f t="shared" si="89"/>
        <v>I_240_7</v>
      </c>
      <c r="L377" s="408" t="str">
        <f t="shared" si="90"/>
        <v>I 240.7</v>
      </c>
      <c r="M377" s="408"/>
      <c r="N377" s="408" t="str">
        <f t="shared" si="98"/>
        <v>240_7</v>
      </c>
      <c r="O377" s="408" t="s">
        <v>821</v>
      </c>
      <c r="P377" s="408" t="s">
        <v>822</v>
      </c>
      <c r="Q377" s="408" t="s">
        <v>823</v>
      </c>
      <c r="R377" s="408" t="str">
        <f t="shared" si="95"/>
        <v>Р</v>
      </c>
      <c r="S377" s="408" t="str">
        <f t="shared" si="87"/>
        <v>DGI.240_7 := I_240_7;//    Р</v>
      </c>
    </row>
    <row r="378" spans="1:19" x14ac:dyDescent="0.25">
      <c r="A378" s="415">
        <v>345</v>
      </c>
      <c r="B378" s="413" t="s">
        <v>11</v>
      </c>
      <c r="D378" s="404">
        <v>1</v>
      </c>
      <c r="E378" s="404">
        <v>1</v>
      </c>
      <c r="F378" s="404" t="s">
        <v>2714</v>
      </c>
      <c r="H378" s="404">
        <f>H377+1</f>
        <v>241</v>
      </c>
      <c r="I378" s="404">
        <v>0</v>
      </c>
      <c r="J378" s="404" t="s">
        <v>2805</v>
      </c>
      <c r="K378" s="404" t="str">
        <f t="shared" si="89"/>
        <v>I_N5_1_ON</v>
      </c>
      <c r="L378" s="404" t="str">
        <f t="shared" si="90"/>
        <v>I 241.0</v>
      </c>
      <c r="N378" s="404" t="s">
        <v>2793</v>
      </c>
      <c r="O378" s="404" t="s">
        <v>821</v>
      </c>
      <c r="P378" s="404" t="s">
        <v>822</v>
      </c>
      <c r="Q378" s="404" t="s">
        <v>823</v>
      </c>
      <c r="R378" s="404" t="str">
        <f t="shared" si="95"/>
        <v>Работа Н5-1</v>
      </c>
      <c r="S378" s="404" t="str">
        <f t="shared" si="87"/>
        <v>DGI.N5_1_ON := I_N5_1_ON;//    Работа Н5-1</v>
      </c>
    </row>
    <row r="379" spans="1:19" x14ac:dyDescent="0.25">
      <c r="A379" s="415">
        <v>346</v>
      </c>
      <c r="B379" s="413" t="s">
        <v>2717</v>
      </c>
      <c r="D379" s="404">
        <v>1</v>
      </c>
      <c r="E379" s="404">
        <v>2</v>
      </c>
      <c r="F379" s="404" t="s">
        <v>2714</v>
      </c>
      <c r="H379" s="404">
        <f t="shared" ref="H379:H385" si="100">H378</f>
        <v>241</v>
      </c>
      <c r="I379" s="404">
        <v>1</v>
      </c>
      <c r="J379" s="404" t="str">
        <f t="shared" si="99"/>
        <v>2_29</v>
      </c>
      <c r="K379" s="404" t="str">
        <f t="shared" si="89"/>
        <v>I_N5_1_CRS</v>
      </c>
      <c r="L379" s="404" t="str">
        <f t="shared" si="90"/>
        <v>I 241.1</v>
      </c>
      <c r="N379" s="404" t="s">
        <v>2794</v>
      </c>
      <c r="O379" s="404" t="s">
        <v>821</v>
      </c>
      <c r="P379" s="404" t="s">
        <v>822</v>
      </c>
      <c r="Q379" s="404" t="s">
        <v>823</v>
      </c>
      <c r="R379" s="404" t="str">
        <f t="shared" si="95"/>
        <v>Авария Н5-1</v>
      </c>
      <c r="S379" s="404" t="str">
        <f t="shared" si="87"/>
        <v>DGI.N5_1_CRS := I_N5_1_CRS;//    Авария Н5-1</v>
      </c>
    </row>
    <row r="380" spans="1:19" x14ac:dyDescent="0.25">
      <c r="A380" s="415">
        <v>347</v>
      </c>
      <c r="B380" s="413" t="s">
        <v>12</v>
      </c>
      <c r="D380" s="404">
        <v>1</v>
      </c>
      <c r="E380" s="404">
        <v>3</v>
      </c>
      <c r="F380" s="404" t="s">
        <v>2714</v>
      </c>
      <c r="H380" s="404">
        <f t="shared" si="100"/>
        <v>241</v>
      </c>
      <c r="I380" s="404">
        <v>2</v>
      </c>
      <c r="J380" s="404" t="s">
        <v>2806</v>
      </c>
      <c r="K380" s="404" t="str">
        <f t="shared" si="89"/>
        <v>I_N5_2_ON</v>
      </c>
      <c r="L380" s="404" t="str">
        <f t="shared" si="90"/>
        <v>I 241.2</v>
      </c>
      <c r="N380" s="404" t="s">
        <v>3421</v>
      </c>
      <c r="O380" s="404" t="s">
        <v>821</v>
      </c>
      <c r="P380" s="404" t="s">
        <v>822</v>
      </c>
      <c r="Q380" s="404" t="s">
        <v>823</v>
      </c>
      <c r="R380" s="404" t="str">
        <f t="shared" si="95"/>
        <v>Работа Н5-2</v>
      </c>
      <c r="S380" s="404" t="str">
        <f t="shared" si="87"/>
        <v>DGI.N5_2_ON := I_N5_2_ON;//    Работа Н5-2</v>
      </c>
    </row>
    <row r="381" spans="1:19" x14ac:dyDescent="0.25">
      <c r="A381" s="415">
        <v>348</v>
      </c>
      <c r="B381" s="413" t="s">
        <v>3149</v>
      </c>
      <c r="D381" s="404">
        <v>1</v>
      </c>
      <c r="E381" s="404">
        <v>4</v>
      </c>
      <c r="F381" s="404" t="s">
        <v>2714</v>
      </c>
      <c r="H381" s="404">
        <f t="shared" si="100"/>
        <v>241</v>
      </c>
      <c r="I381" s="404">
        <v>3</v>
      </c>
      <c r="J381" s="404" t="str">
        <f t="shared" si="99"/>
        <v>2_30</v>
      </c>
      <c r="K381" s="404" t="str">
        <f t="shared" si="89"/>
        <v>I_N5_2_CRS</v>
      </c>
      <c r="L381" s="404" t="str">
        <f t="shared" si="90"/>
        <v>I 241.3</v>
      </c>
      <c r="N381" s="404" t="s">
        <v>3422</v>
      </c>
      <c r="O381" s="404" t="s">
        <v>821</v>
      </c>
      <c r="P381" s="404" t="s">
        <v>822</v>
      </c>
      <c r="Q381" s="404" t="s">
        <v>823</v>
      </c>
      <c r="R381" s="404" t="str">
        <f t="shared" si="95"/>
        <v>Авария Н5-2</v>
      </c>
      <c r="S381" s="404" t="str">
        <f t="shared" si="87"/>
        <v>DGI.N5_2_CRS := I_N5_2_CRS;//    Авария Н5-2</v>
      </c>
    </row>
    <row r="382" spans="1:19" x14ac:dyDescent="0.25">
      <c r="A382" s="415">
        <v>349</v>
      </c>
      <c r="B382" s="413" t="s">
        <v>3150</v>
      </c>
      <c r="D382" s="404">
        <v>1</v>
      </c>
      <c r="E382" s="404">
        <v>5</v>
      </c>
      <c r="F382" s="404" t="s">
        <v>2714</v>
      </c>
      <c r="H382" s="404">
        <f t="shared" si="100"/>
        <v>241</v>
      </c>
      <c r="I382" s="404">
        <v>4</v>
      </c>
      <c r="J382" s="404" t="s">
        <v>2807</v>
      </c>
      <c r="K382" s="404" t="str">
        <f t="shared" si="89"/>
        <v>I_MV5_1_ON</v>
      </c>
      <c r="L382" s="404" t="str">
        <f t="shared" si="90"/>
        <v>I 241.4</v>
      </c>
      <c r="N382" s="404" t="s">
        <v>2789</v>
      </c>
      <c r="O382" s="404" t="s">
        <v>821</v>
      </c>
      <c r="P382" s="404" t="s">
        <v>822</v>
      </c>
      <c r="Q382" s="404" t="s">
        <v>823</v>
      </c>
      <c r="R382" s="404" t="str">
        <f t="shared" si="95"/>
        <v>Работа Мв5-1</v>
      </c>
      <c r="S382" s="404" t="str">
        <f t="shared" si="87"/>
        <v>DGI.MV5_1_ON := I_MV5_1_ON;//    Работа Мв5-1</v>
      </c>
    </row>
    <row r="383" spans="1:19" x14ac:dyDescent="0.25">
      <c r="A383" s="415">
        <v>350</v>
      </c>
      <c r="B383" s="413" t="s">
        <v>3151</v>
      </c>
      <c r="D383" s="404">
        <v>1</v>
      </c>
      <c r="E383" s="404">
        <v>6</v>
      </c>
      <c r="F383" s="404" t="s">
        <v>2714</v>
      </c>
      <c r="H383" s="404">
        <f t="shared" si="100"/>
        <v>241</v>
      </c>
      <c r="I383" s="404">
        <v>5</v>
      </c>
      <c r="J383" s="404" t="str">
        <f t="shared" ref="J383:J401" si="101">J382</f>
        <v>2_31</v>
      </c>
      <c r="K383" s="404" t="str">
        <f t="shared" si="89"/>
        <v>I_MV5_1_CRS</v>
      </c>
      <c r="L383" s="404" t="str">
        <f t="shared" si="90"/>
        <v>I 241.5</v>
      </c>
      <c r="N383" s="404" t="s">
        <v>2790</v>
      </c>
      <c r="O383" s="404" t="s">
        <v>821</v>
      </c>
      <c r="P383" s="404" t="s">
        <v>822</v>
      </c>
      <c r="Q383" s="404" t="s">
        <v>823</v>
      </c>
      <c r="R383" s="404" t="str">
        <f t="shared" si="95"/>
        <v>Авария Мв5-1</v>
      </c>
      <c r="S383" s="404" t="str">
        <f t="shared" si="87"/>
        <v>DGI.MV5_1_CRS := I_MV5_1_CRS;//    Авария Мв5-1</v>
      </c>
    </row>
    <row r="384" spans="1:19" x14ac:dyDescent="0.25">
      <c r="A384" s="415">
        <v>351</v>
      </c>
      <c r="B384" s="413" t="s">
        <v>3152</v>
      </c>
      <c r="D384" s="404">
        <v>1</v>
      </c>
      <c r="E384" s="404">
        <v>7</v>
      </c>
      <c r="F384" s="404" t="s">
        <v>2714</v>
      </c>
      <c r="H384" s="404">
        <f t="shared" si="100"/>
        <v>241</v>
      </c>
      <c r="I384" s="404">
        <v>6</v>
      </c>
      <c r="J384" s="404" t="s">
        <v>2808</v>
      </c>
      <c r="K384" s="404" t="str">
        <f t="shared" si="89"/>
        <v>I_MV5_2_ON</v>
      </c>
      <c r="L384" s="404" t="str">
        <f t="shared" si="90"/>
        <v>I 241.6</v>
      </c>
      <c r="N384" s="404" t="s">
        <v>2791</v>
      </c>
      <c r="O384" s="404" t="s">
        <v>821</v>
      </c>
      <c r="P384" s="404" t="s">
        <v>822</v>
      </c>
      <c r="Q384" s="404" t="s">
        <v>823</v>
      </c>
      <c r="R384" s="404" t="str">
        <f t="shared" si="95"/>
        <v>Работа Мв5-2</v>
      </c>
      <c r="S384" s="404" t="str">
        <f t="shared" si="87"/>
        <v>DGI.MV5_2_ON := I_MV5_2_ON;//    Работа Мв5-2</v>
      </c>
    </row>
    <row r="385" spans="1:19" x14ac:dyDescent="0.25">
      <c r="A385" s="415">
        <v>352</v>
      </c>
      <c r="B385" s="413" t="s">
        <v>3153</v>
      </c>
      <c r="D385" s="404">
        <v>1</v>
      </c>
      <c r="E385" s="404">
        <v>8</v>
      </c>
      <c r="F385" s="404" t="s">
        <v>2714</v>
      </c>
      <c r="H385" s="404">
        <f t="shared" si="100"/>
        <v>241</v>
      </c>
      <c r="I385" s="404">
        <v>7</v>
      </c>
      <c r="J385" s="404" t="str">
        <f t="shared" si="99"/>
        <v>2_32</v>
      </c>
      <c r="K385" s="404" t="str">
        <f t="shared" si="89"/>
        <v>I_MV5_2_CRS</v>
      </c>
      <c r="L385" s="404" t="str">
        <f t="shared" si="90"/>
        <v>I 241.7</v>
      </c>
      <c r="N385" s="404" t="s">
        <v>2792</v>
      </c>
      <c r="O385" s="404" t="s">
        <v>821</v>
      </c>
      <c r="P385" s="404" t="s">
        <v>822</v>
      </c>
      <c r="Q385" s="404" t="s">
        <v>823</v>
      </c>
      <c r="R385" s="404" t="str">
        <f t="shared" si="95"/>
        <v>Авария Мв5-2</v>
      </c>
      <c r="S385" s="404" t="str">
        <f t="shared" si="87"/>
        <v>DGI.MV5_2_CRS := I_MV5_2_CRS;//    Авария Мв5-2</v>
      </c>
    </row>
    <row r="386" spans="1:19" x14ac:dyDescent="0.25">
      <c r="A386" s="415">
        <v>353</v>
      </c>
      <c r="B386" s="413" t="s">
        <v>3154</v>
      </c>
      <c r="D386" s="404">
        <v>2</v>
      </c>
      <c r="E386" s="404">
        <v>1</v>
      </c>
      <c r="F386" s="404" t="s">
        <v>2714</v>
      </c>
      <c r="H386" s="404">
        <f>H385+1</f>
        <v>242</v>
      </c>
      <c r="I386" s="404">
        <v>0</v>
      </c>
      <c r="J386" s="404" t="s">
        <v>2809</v>
      </c>
      <c r="K386" s="404" t="str">
        <f t="shared" si="89"/>
        <v>I_L_ET5_1_LL</v>
      </c>
      <c r="L386" s="404" t="str">
        <f t="shared" si="90"/>
        <v>I 242.0</v>
      </c>
      <c r="N386" s="404" t="s">
        <v>3423</v>
      </c>
      <c r="O386" s="404" t="s">
        <v>821</v>
      </c>
      <c r="P386" s="404" t="s">
        <v>822</v>
      </c>
      <c r="Q386" s="404" t="s">
        <v>823</v>
      </c>
      <c r="R386" s="404" t="str">
        <f t="shared" si="95"/>
        <v>Нижний аварийный  уровень ЕТ5-1</v>
      </c>
      <c r="S386" s="404" t="str">
        <f t="shared" ref="S386:S441" si="102">"DGI."&amp;N386&amp;" := "&amp;K386&amp;";//    "&amp;B386</f>
        <v>DGI.L_ET5_1_LL := I_L_ET5_1_LL;//    Нижний аварийный  уровень ЕТ5-1</v>
      </c>
    </row>
    <row r="387" spans="1:19" x14ac:dyDescent="0.25">
      <c r="A387" s="415">
        <v>354</v>
      </c>
      <c r="B387" s="413" t="s">
        <v>3155</v>
      </c>
      <c r="D387" s="404">
        <v>2</v>
      </c>
      <c r="E387" s="404">
        <v>2</v>
      </c>
      <c r="F387" s="404" t="s">
        <v>2714</v>
      </c>
      <c r="H387" s="404">
        <f t="shared" ref="H387:H393" si="103">H386</f>
        <v>242</v>
      </c>
      <c r="I387" s="404">
        <v>1</v>
      </c>
      <c r="J387" s="404" t="str">
        <f t="shared" si="101"/>
        <v>2_33</v>
      </c>
      <c r="K387" s="404" t="str">
        <f t="shared" si="89"/>
        <v>I_L_ET5_1_HH</v>
      </c>
      <c r="L387" s="404" t="str">
        <f t="shared" si="90"/>
        <v>I 242.1</v>
      </c>
      <c r="N387" s="404" t="s">
        <v>3424</v>
      </c>
      <c r="O387" s="404" t="s">
        <v>821</v>
      </c>
      <c r="P387" s="404" t="s">
        <v>822</v>
      </c>
      <c r="Q387" s="404" t="s">
        <v>823</v>
      </c>
      <c r="R387" s="404" t="str">
        <f t="shared" si="95"/>
        <v>Верхний аварийный  уровень ЕТ5-1</v>
      </c>
      <c r="S387" s="404" t="str">
        <f t="shared" si="102"/>
        <v>DGI.L_ET5_1_HH := I_L_ET5_1_HH;//    Верхний аварийный  уровень ЕТ5-1</v>
      </c>
    </row>
    <row r="388" spans="1:19" x14ac:dyDescent="0.25">
      <c r="A388" s="415">
        <v>355</v>
      </c>
      <c r="B388" s="413" t="s">
        <v>3156</v>
      </c>
      <c r="D388" s="404">
        <v>2</v>
      </c>
      <c r="E388" s="404">
        <v>3</v>
      </c>
      <c r="F388" s="404" t="s">
        <v>2714</v>
      </c>
      <c r="H388" s="404">
        <f t="shared" si="103"/>
        <v>242</v>
      </c>
      <c r="I388" s="404">
        <v>2</v>
      </c>
      <c r="J388" s="404" t="s">
        <v>2810</v>
      </c>
      <c r="K388" s="404" t="str">
        <f t="shared" si="89"/>
        <v>I_P_afN5_H</v>
      </c>
      <c r="L388" s="404" t="str">
        <f t="shared" si="90"/>
        <v>I 242.2</v>
      </c>
      <c r="N388" s="404" t="s">
        <v>638</v>
      </c>
      <c r="O388" s="404" t="s">
        <v>821</v>
      </c>
      <c r="P388" s="404" t="s">
        <v>822</v>
      </c>
      <c r="Q388" s="404" t="s">
        <v>823</v>
      </c>
      <c r="R388" s="404" t="str">
        <f t="shared" si="95"/>
        <v>Высокое давление Н5-1, Н5-2</v>
      </c>
      <c r="S388" s="404" t="str">
        <f t="shared" si="102"/>
        <v>DGI.P_afN5_H := I_P_afN5_H;//    Высокое давление Н5-1, Н5-2</v>
      </c>
    </row>
    <row r="389" spans="1:19" x14ac:dyDescent="0.25">
      <c r="A389" s="415">
        <v>356</v>
      </c>
      <c r="B389" s="413" t="s">
        <v>3157</v>
      </c>
      <c r="D389" s="404">
        <v>2</v>
      </c>
      <c r="E389" s="404">
        <v>4</v>
      </c>
      <c r="F389" s="404" t="s">
        <v>2714</v>
      </c>
      <c r="H389" s="404">
        <f t="shared" si="103"/>
        <v>242</v>
      </c>
      <c r="I389" s="404">
        <v>3</v>
      </c>
      <c r="J389" s="404" t="str">
        <f t="shared" si="101"/>
        <v>2_34</v>
      </c>
      <c r="K389" s="404" t="str">
        <f t="shared" si="89"/>
        <v>I_f_afN5</v>
      </c>
      <c r="L389" s="404" t="str">
        <f t="shared" si="90"/>
        <v>I 242.3</v>
      </c>
      <c r="N389" s="404" t="s">
        <v>3425</v>
      </c>
      <c r="O389" s="404" t="s">
        <v>821</v>
      </c>
      <c r="P389" s="404" t="s">
        <v>822</v>
      </c>
      <c r="Q389" s="404" t="s">
        <v>823</v>
      </c>
      <c r="R389" s="404" t="str">
        <f t="shared" si="95"/>
        <v>Наличие потока после Н5-1,Н5-2</v>
      </c>
      <c r="S389" s="404" t="str">
        <f t="shared" si="102"/>
        <v>DGI.f_afN5 := I_f_afN5;//    Наличие потока после Н5-1,Н5-2</v>
      </c>
    </row>
    <row r="390" spans="1:19" x14ac:dyDescent="0.25">
      <c r="A390" s="415">
        <v>357</v>
      </c>
      <c r="B390" s="413" t="s">
        <v>3158</v>
      </c>
      <c r="D390" s="404">
        <v>2</v>
      </c>
      <c r="E390" s="404">
        <v>5</v>
      </c>
      <c r="F390" s="404" t="s">
        <v>2714</v>
      </c>
      <c r="H390" s="404">
        <f t="shared" si="103"/>
        <v>242</v>
      </c>
      <c r="I390" s="404">
        <v>4</v>
      </c>
      <c r="J390" s="404" t="s">
        <v>2811</v>
      </c>
      <c r="K390" s="404" t="str">
        <f t="shared" si="89"/>
        <v>I_L_ER5_1_L</v>
      </c>
      <c r="L390" s="404" t="str">
        <f t="shared" si="90"/>
        <v>I 242.4</v>
      </c>
      <c r="N390" s="404" t="s">
        <v>599</v>
      </c>
      <c r="O390" s="404" t="s">
        <v>821</v>
      </c>
      <c r="P390" s="404" t="s">
        <v>822</v>
      </c>
      <c r="Q390" s="404" t="s">
        <v>823</v>
      </c>
      <c r="R390" s="404" t="str">
        <f t="shared" si="95"/>
        <v>Пополнить реагенты СД5-1</v>
      </c>
      <c r="S390" s="404" t="str">
        <f t="shared" si="102"/>
        <v>DGI.L_ER5_1_L := I_L_ER5_1_L;//    Пополнить реагенты СД5-1</v>
      </c>
    </row>
    <row r="391" spans="1:19" x14ac:dyDescent="0.25">
      <c r="A391" s="415">
        <v>358</v>
      </c>
      <c r="B391" s="413" t="s">
        <v>3159</v>
      </c>
      <c r="D391" s="404">
        <v>2</v>
      </c>
      <c r="E391" s="404">
        <v>6</v>
      </c>
      <c r="F391" s="404" t="s">
        <v>2714</v>
      </c>
      <c r="H391" s="404">
        <f t="shared" si="103"/>
        <v>242</v>
      </c>
      <c r="I391" s="404">
        <v>5</v>
      </c>
      <c r="J391" s="404" t="str">
        <f t="shared" si="101"/>
        <v>2_35</v>
      </c>
      <c r="K391" s="404" t="str">
        <f t="shared" si="89"/>
        <v>I_L_ER5_2_L</v>
      </c>
      <c r="L391" s="404" t="str">
        <f t="shared" si="90"/>
        <v>I 242.5</v>
      </c>
      <c r="N391" s="404" t="s">
        <v>600</v>
      </c>
      <c r="O391" s="404" t="s">
        <v>821</v>
      </c>
      <c r="P391" s="404" t="s">
        <v>822</v>
      </c>
      <c r="Q391" s="404" t="s">
        <v>823</v>
      </c>
      <c r="R391" s="404" t="str">
        <f t="shared" si="95"/>
        <v>Пополнить реагенты СД5-2</v>
      </c>
      <c r="S391" s="404" t="str">
        <f t="shared" si="102"/>
        <v>DGI.L_ER5_2_L := I_L_ER5_2_L;//    Пополнить реагенты СД5-2</v>
      </c>
    </row>
    <row r="392" spans="1:19" x14ac:dyDescent="0.25">
      <c r="A392" s="415">
        <v>359</v>
      </c>
      <c r="B392" s="413" t="s">
        <v>3087</v>
      </c>
      <c r="D392" s="404">
        <v>2</v>
      </c>
      <c r="E392" s="404">
        <v>7</v>
      </c>
      <c r="F392" s="404" t="s">
        <v>2714</v>
      </c>
      <c r="H392" s="404">
        <f t="shared" si="103"/>
        <v>242</v>
      </c>
      <c r="I392" s="404">
        <v>6</v>
      </c>
      <c r="J392" s="404" t="s">
        <v>2812</v>
      </c>
      <c r="K392" s="404" t="str">
        <f t="shared" si="89"/>
        <v>I_AO_IM14</v>
      </c>
      <c r="L392" s="404" t="str">
        <f t="shared" si="90"/>
        <v>I 242.6</v>
      </c>
      <c r="N392" s="404" t="s">
        <v>3429</v>
      </c>
      <c r="O392" s="404" t="s">
        <v>821</v>
      </c>
      <c r="P392" s="404" t="s">
        <v>822</v>
      </c>
      <c r="Q392" s="404" t="s">
        <v>823</v>
      </c>
      <c r="R392" s="404" t="str">
        <f t="shared" si="95"/>
        <v>Кнопка Аварийный Стоп</v>
      </c>
      <c r="S392" s="404" t="str">
        <f t="shared" si="102"/>
        <v>DGI.AO_IM14 := I_AO_IM14;//    Кнопка Аварийный Стоп</v>
      </c>
    </row>
    <row r="393" spans="1:19" x14ac:dyDescent="0.25">
      <c r="A393" s="415">
        <v>360</v>
      </c>
      <c r="B393" s="421" t="s">
        <v>4712</v>
      </c>
      <c r="D393" s="404">
        <v>2</v>
      </c>
      <c r="E393" s="404">
        <v>8</v>
      </c>
      <c r="F393" s="404" t="s">
        <v>2714</v>
      </c>
      <c r="H393" s="404">
        <f t="shared" si="103"/>
        <v>242</v>
      </c>
      <c r="I393" s="404">
        <v>7</v>
      </c>
      <c r="J393" s="404" t="str">
        <f t="shared" si="101"/>
        <v>2_36</v>
      </c>
      <c r="K393" s="404" t="str">
        <f t="shared" si="89"/>
        <v>I_MU_IM14</v>
      </c>
      <c r="L393" s="404" t="str">
        <f t="shared" si="90"/>
        <v>I 242.7</v>
      </c>
      <c r="N393" s="421" t="s">
        <v>4755</v>
      </c>
      <c r="O393" s="404" t="s">
        <v>821</v>
      </c>
      <c r="P393" s="404" t="s">
        <v>822</v>
      </c>
      <c r="Q393" s="404" t="s">
        <v>823</v>
      </c>
      <c r="R393" s="404" t="str">
        <f t="shared" si="95"/>
        <v>Ручной режим</v>
      </c>
      <c r="S393" s="404" t="str">
        <f t="shared" si="102"/>
        <v>DGI.MU_IM14 := I_MU_IM14;//    Ручной режим</v>
      </c>
    </row>
    <row r="394" spans="1:19" x14ac:dyDescent="0.25">
      <c r="A394" s="415">
        <v>361</v>
      </c>
      <c r="B394" s="413" t="s">
        <v>3039</v>
      </c>
      <c r="D394" s="404">
        <v>3</v>
      </c>
      <c r="E394" s="404">
        <v>1</v>
      </c>
      <c r="F394" s="404" t="s">
        <v>2714</v>
      </c>
      <c r="H394" s="404">
        <f>H393+1</f>
        <v>243</v>
      </c>
      <c r="I394" s="404">
        <v>0</v>
      </c>
      <c r="J394" s="404" t="s">
        <v>2813</v>
      </c>
      <c r="K394" s="404" t="str">
        <f t="shared" si="89"/>
        <v>I_AU_IM14</v>
      </c>
      <c r="L394" s="404" t="str">
        <f t="shared" si="90"/>
        <v>I 243.0</v>
      </c>
      <c r="N394" s="404" t="s">
        <v>3428</v>
      </c>
      <c r="O394" s="404" t="s">
        <v>821</v>
      </c>
      <c r="P394" s="404" t="s">
        <v>822</v>
      </c>
      <c r="Q394" s="404" t="s">
        <v>823</v>
      </c>
      <c r="R394" s="404" t="str">
        <f t="shared" si="95"/>
        <v>Автоматический режим</v>
      </c>
      <c r="S394" s="404" t="str">
        <f t="shared" si="102"/>
        <v>DGI.AU_IM14 := I_AU_IM14;//    Автоматический режим</v>
      </c>
    </row>
    <row r="395" spans="1:19" x14ac:dyDescent="0.25">
      <c r="A395" s="415">
        <v>362</v>
      </c>
      <c r="B395" s="413" t="s">
        <v>3160</v>
      </c>
      <c r="D395" s="404">
        <v>3</v>
      </c>
      <c r="E395" s="404">
        <v>2</v>
      </c>
      <c r="F395" s="404" t="s">
        <v>2714</v>
      </c>
      <c r="H395" s="404">
        <f t="shared" ref="H395:H401" si="104">H394</f>
        <v>243</v>
      </c>
      <c r="I395" s="404">
        <v>1</v>
      </c>
      <c r="J395" s="404" t="str">
        <f t="shared" si="101"/>
        <v>2_37</v>
      </c>
      <c r="K395" s="404" t="str">
        <f t="shared" si="89"/>
        <v>I_Q_afUOV_imp</v>
      </c>
      <c r="L395" s="404" t="str">
        <f t="shared" si="90"/>
        <v>I 243.1</v>
      </c>
      <c r="N395" s="404" t="s">
        <v>3726</v>
      </c>
      <c r="O395" s="404" t="s">
        <v>821</v>
      </c>
      <c r="P395" s="404" t="s">
        <v>822</v>
      </c>
      <c r="Q395" s="404" t="s">
        <v>823</v>
      </c>
      <c r="R395" s="404" t="str">
        <f t="shared" si="95"/>
        <v>Расход на выходе УОВ</v>
      </c>
      <c r="S395" s="404" t="str">
        <f t="shared" si="102"/>
        <v>DGI.Q_afUOV_imp := I_Q_afUOV_imp;//    Расход на выходе УОВ</v>
      </c>
    </row>
    <row r="396" spans="1:19" x14ac:dyDescent="0.25">
      <c r="A396" s="415">
        <v>363</v>
      </c>
      <c r="B396" s="413" t="s">
        <v>167</v>
      </c>
      <c r="D396" s="404">
        <v>3</v>
      </c>
      <c r="E396" s="404">
        <v>3</v>
      </c>
      <c r="F396" s="404" t="s">
        <v>2714</v>
      </c>
      <c r="H396" s="404">
        <f t="shared" si="104"/>
        <v>243</v>
      </c>
      <c r="I396" s="404">
        <v>2</v>
      </c>
      <c r="J396" s="404" t="s">
        <v>2814</v>
      </c>
      <c r="K396" s="404" t="str">
        <f t="shared" si="89"/>
        <v>I_ND5_1_CRS</v>
      </c>
      <c r="L396" s="404" t="str">
        <f t="shared" si="90"/>
        <v>I 243.2</v>
      </c>
      <c r="N396" s="404" t="s">
        <v>2796</v>
      </c>
      <c r="O396" s="404" t="s">
        <v>821</v>
      </c>
      <c r="P396" s="404" t="s">
        <v>822</v>
      </c>
      <c r="Q396" s="404" t="s">
        <v>823</v>
      </c>
      <c r="R396" s="404" t="str">
        <f t="shared" si="95"/>
        <v>Авария НД5-1</v>
      </c>
      <c r="S396" s="404" t="str">
        <f t="shared" si="102"/>
        <v>DGI.ND5_1_CRS := I_ND5_1_CRS;//    Авария НД5-1</v>
      </c>
    </row>
    <row r="397" spans="1:19" x14ac:dyDescent="0.25">
      <c r="A397" s="415">
        <v>364</v>
      </c>
      <c r="B397" s="413" t="s">
        <v>168</v>
      </c>
      <c r="D397" s="404">
        <v>3</v>
      </c>
      <c r="E397" s="404">
        <v>4</v>
      </c>
      <c r="F397" s="404" t="s">
        <v>2714</v>
      </c>
      <c r="H397" s="404">
        <f t="shared" si="104"/>
        <v>243</v>
      </c>
      <c r="I397" s="404">
        <v>3</v>
      </c>
      <c r="J397" s="404" t="str">
        <f t="shared" si="101"/>
        <v>2_38</v>
      </c>
      <c r="K397" s="404" t="str">
        <f t="shared" si="89"/>
        <v>I_ND5_2_CRS</v>
      </c>
      <c r="L397" s="404" t="str">
        <f t="shared" si="90"/>
        <v>I 243.3</v>
      </c>
      <c r="N397" s="404" t="s">
        <v>2850</v>
      </c>
      <c r="O397" s="404" t="s">
        <v>821</v>
      </c>
      <c r="P397" s="404" t="s">
        <v>822</v>
      </c>
      <c r="Q397" s="404" t="s">
        <v>823</v>
      </c>
      <c r="R397" s="404" t="str">
        <f t="shared" si="95"/>
        <v>Авария НД5-2</v>
      </c>
      <c r="S397" s="404" t="str">
        <f t="shared" si="102"/>
        <v>DGI.ND5_2_CRS := I_ND5_2_CRS;//    Авария НД5-2</v>
      </c>
    </row>
    <row r="398" spans="1:19" x14ac:dyDescent="0.25">
      <c r="A398" s="415">
        <v>365</v>
      </c>
      <c r="B398" s="413" t="s">
        <v>13</v>
      </c>
      <c r="D398" s="404">
        <v>3</v>
      </c>
      <c r="E398" s="404">
        <v>5</v>
      </c>
      <c r="F398" s="404" t="s">
        <v>2714</v>
      </c>
      <c r="H398" s="404">
        <f t="shared" si="104"/>
        <v>243</v>
      </c>
      <c r="I398" s="404">
        <v>4</v>
      </c>
      <c r="J398" s="404" t="s">
        <v>2815</v>
      </c>
      <c r="K398" s="404" t="str">
        <f t="shared" si="89"/>
        <v>I_UOV5_1_CRS</v>
      </c>
      <c r="L398" s="404" t="str">
        <f t="shared" si="90"/>
        <v>I 243.4</v>
      </c>
      <c r="N398" s="404" t="s">
        <v>3426</v>
      </c>
      <c r="O398" s="404" t="s">
        <v>821</v>
      </c>
      <c r="P398" s="404" t="s">
        <v>822</v>
      </c>
      <c r="Q398" s="404" t="s">
        <v>823</v>
      </c>
      <c r="R398" s="404" t="str">
        <f t="shared" si="95"/>
        <v>Авария УОВ5-1</v>
      </c>
      <c r="S398" s="404" t="str">
        <f t="shared" si="102"/>
        <v>DGI.UOV5_1_CRS := I_UOV5_1_CRS;//    Авария УОВ5-1</v>
      </c>
    </row>
    <row r="399" spans="1:19" x14ac:dyDescent="0.25">
      <c r="A399" s="415">
        <v>366</v>
      </c>
      <c r="B399" s="413" t="s">
        <v>14</v>
      </c>
      <c r="D399" s="404">
        <v>3</v>
      </c>
      <c r="E399" s="404">
        <v>6</v>
      </c>
      <c r="F399" s="404" t="s">
        <v>2714</v>
      </c>
      <c r="H399" s="404">
        <f t="shared" si="104"/>
        <v>243</v>
      </c>
      <c r="I399" s="404">
        <v>5</v>
      </c>
      <c r="J399" s="404" t="str">
        <f t="shared" si="101"/>
        <v>2_39</v>
      </c>
      <c r="K399" s="404" t="str">
        <f t="shared" si="89"/>
        <v>I_UOV5_2_CRS</v>
      </c>
      <c r="L399" s="404" t="str">
        <f t="shared" si="90"/>
        <v>I 243.5</v>
      </c>
      <c r="N399" s="404" t="s">
        <v>3427</v>
      </c>
      <c r="O399" s="404" t="s">
        <v>821</v>
      </c>
      <c r="P399" s="404" t="s">
        <v>822</v>
      </c>
      <c r="Q399" s="404" t="s">
        <v>823</v>
      </c>
      <c r="R399" s="404" t="str">
        <f t="shared" si="95"/>
        <v>Авария УОВ5-2</v>
      </c>
      <c r="S399" s="404" t="str">
        <f t="shared" si="102"/>
        <v>DGI.UOV5_2_CRS := I_UOV5_2_CRS;//    Авария УОВ5-2</v>
      </c>
    </row>
    <row r="400" spans="1:19" x14ac:dyDescent="0.25">
      <c r="A400" s="415">
        <v>367</v>
      </c>
      <c r="B400" s="413" t="s">
        <v>15</v>
      </c>
      <c r="D400" s="404">
        <v>3</v>
      </c>
      <c r="E400" s="404">
        <v>7</v>
      </c>
      <c r="F400" s="404" t="s">
        <v>2714</v>
      </c>
      <c r="H400" s="404">
        <f t="shared" si="104"/>
        <v>243</v>
      </c>
      <c r="I400" s="404">
        <v>6</v>
      </c>
      <c r="J400" s="404" t="s">
        <v>2816</v>
      </c>
      <c r="K400" s="404" t="str">
        <f t="shared" si="89"/>
        <v>I_UOV5_3_CRS</v>
      </c>
      <c r="L400" s="404" t="str">
        <f t="shared" si="90"/>
        <v>I 243.6</v>
      </c>
      <c r="N400" s="404" t="s">
        <v>3522</v>
      </c>
      <c r="O400" s="404" t="s">
        <v>821</v>
      </c>
      <c r="P400" s="404" t="s">
        <v>822</v>
      </c>
      <c r="Q400" s="404" t="s">
        <v>823</v>
      </c>
      <c r="R400" s="404" t="str">
        <f t="shared" si="95"/>
        <v>Авария УОВ5-3</v>
      </c>
      <c r="S400" s="404" t="str">
        <f t="shared" si="102"/>
        <v>DGI.UOV5_3_CRS := I_UOV5_3_CRS;//    Авария УОВ5-3</v>
      </c>
    </row>
    <row r="401" spans="1:19" x14ac:dyDescent="0.25">
      <c r="A401" s="415">
        <v>368</v>
      </c>
      <c r="B401" s="404" t="s">
        <v>2688</v>
      </c>
      <c r="C401" s="420"/>
      <c r="D401" s="404">
        <v>3</v>
      </c>
      <c r="E401" s="404">
        <v>8</v>
      </c>
      <c r="F401" s="404" t="s">
        <v>2714</v>
      </c>
      <c r="H401" s="404">
        <f t="shared" si="104"/>
        <v>243</v>
      </c>
      <c r="I401" s="404">
        <v>7</v>
      </c>
      <c r="J401" s="404" t="str">
        <f t="shared" si="101"/>
        <v>2_40</v>
      </c>
      <c r="K401" s="404" t="str">
        <f t="shared" si="89"/>
        <v>I_243_7</v>
      </c>
      <c r="L401" s="404" t="str">
        <f t="shared" si="90"/>
        <v>I 243.7</v>
      </c>
      <c r="N401" s="408" t="str">
        <f>H401&amp;"_"&amp;I401</f>
        <v>243_7</v>
      </c>
      <c r="O401" s="404" t="s">
        <v>821</v>
      </c>
      <c r="P401" s="404" t="s">
        <v>822</v>
      </c>
      <c r="Q401" s="404" t="s">
        <v>823</v>
      </c>
      <c r="R401" s="404" t="str">
        <f t="shared" si="95"/>
        <v>Р</v>
      </c>
      <c r="S401" s="404" t="str">
        <f t="shared" si="102"/>
        <v>DGI.243_7 := I_243_7;//    Р</v>
      </c>
    </row>
    <row r="402" spans="1:19" x14ac:dyDescent="0.25">
      <c r="A402" s="415">
        <v>369</v>
      </c>
      <c r="B402" s="413" t="s">
        <v>3161</v>
      </c>
      <c r="D402" s="404">
        <v>1</v>
      </c>
      <c r="E402" s="404">
        <v>1</v>
      </c>
      <c r="F402" s="404" t="s">
        <v>2715</v>
      </c>
      <c r="H402" s="404">
        <f>H401+1</f>
        <v>244</v>
      </c>
      <c r="I402" s="404">
        <v>0</v>
      </c>
      <c r="J402" s="404"/>
      <c r="K402" s="404" t="str">
        <f t="shared" ref="K402:K441" si="105">"I_"&amp;N402</f>
        <v>I_N8_1_ON</v>
      </c>
      <c r="L402" s="404" t="str">
        <f t="shared" ref="L402:L441" si="106">"I "&amp;H402&amp;"."&amp;I402</f>
        <v>I 244.0</v>
      </c>
      <c r="N402" s="404" t="s">
        <v>3430</v>
      </c>
      <c r="O402" s="404" t="s">
        <v>821</v>
      </c>
      <c r="P402" s="404" t="s">
        <v>822</v>
      </c>
      <c r="Q402" s="404" t="s">
        <v>823</v>
      </c>
      <c r="R402" s="404" t="str">
        <f t="shared" si="95"/>
        <v>Работа Н8-1</v>
      </c>
      <c r="S402" s="404" t="str">
        <f t="shared" si="102"/>
        <v>DGI.N8_1_ON := I_N8_1_ON;//    Работа Н8-1</v>
      </c>
    </row>
    <row r="403" spans="1:19" x14ac:dyDescent="0.25">
      <c r="A403" s="415">
        <v>370</v>
      </c>
      <c r="B403" s="413" t="s">
        <v>3162</v>
      </c>
      <c r="D403" s="404">
        <v>1</v>
      </c>
      <c r="E403" s="404">
        <v>2</v>
      </c>
      <c r="F403" s="404" t="s">
        <v>2715</v>
      </c>
      <c r="H403" s="404">
        <f t="shared" ref="H403:H409" si="107">H402</f>
        <v>244</v>
      </c>
      <c r="I403" s="404">
        <v>1</v>
      </c>
      <c r="J403" s="404"/>
      <c r="K403" s="404" t="str">
        <f t="shared" si="105"/>
        <v>I_N8_1_CRS</v>
      </c>
      <c r="L403" s="404" t="str">
        <f t="shared" si="106"/>
        <v>I 244.1</v>
      </c>
      <c r="N403" s="404" t="s">
        <v>3431</v>
      </c>
      <c r="O403" s="404" t="s">
        <v>821</v>
      </c>
      <c r="P403" s="404" t="s">
        <v>822</v>
      </c>
      <c r="Q403" s="404" t="s">
        <v>823</v>
      </c>
      <c r="R403" s="404" t="str">
        <f t="shared" si="95"/>
        <v>Авария Н8-1</v>
      </c>
      <c r="S403" s="404" t="str">
        <f t="shared" si="102"/>
        <v>DGI.N8_1_CRS := I_N8_1_CRS;//    Авария Н8-1</v>
      </c>
    </row>
    <row r="404" spans="1:19" x14ac:dyDescent="0.25">
      <c r="A404" s="415">
        <v>371</v>
      </c>
      <c r="B404" s="413" t="s">
        <v>3163</v>
      </c>
      <c r="D404" s="404">
        <v>1</v>
      </c>
      <c r="E404" s="404">
        <v>3</v>
      </c>
      <c r="F404" s="404" t="s">
        <v>2715</v>
      </c>
      <c r="H404" s="404">
        <f t="shared" si="107"/>
        <v>244</v>
      </c>
      <c r="I404" s="404">
        <v>2</v>
      </c>
      <c r="J404" s="404"/>
      <c r="K404" s="404" t="str">
        <f t="shared" si="105"/>
        <v>I_MV8_1_ON</v>
      </c>
      <c r="L404" s="404" t="str">
        <f t="shared" si="106"/>
        <v>I 244.2</v>
      </c>
      <c r="N404" s="404" t="s">
        <v>3432</v>
      </c>
      <c r="O404" s="404" t="s">
        <v>821</v>
      </c>
      <c r="P404" s="404" t="s">
        <v>822</v>
      </c>
      <c r="Q404" s="404" t="s">
        <v>823</v>
      </c>
      <c r="R404" s="404" t="str">
        <f t="shared" ref="R404:R441" si="108">B404</f>
        <v>Работа Мв8-1</v>
      </c>
      <c r="S404" s="404" t="str">
        <f t="shared" si="102"/>
        <v>DGI.MV8_1_ON := I_MV8_1_ON;//    Работа Мв8-1</v>
      </c>
    </row>
    <row r="405" spans="1:19" x14ac:dyDescent="0.25">
      <c r="A405" s="415">
        <v>372</v>
      </c>
      <c r="B405" s="413" t="s">
        <v>3164</v>
      </c>
      <c r="D405" s="404">
        <v>1</v>
      </c>
      <c r="E405" s="404">
        <v>4</v>
      </c>
      <c r="F405" s="404" t="s">
        <v>2715</v>
      </c>
      <c r="H405" s="404">
        <f t="shared" si="107"/>
        <v>244</v>
      </c>
      <c r="I405" s="404">
        <v>3</v>
      </c>
      <c r="J405" s="404"/>
      <c r="K405" s="404" t="str">
        <f t="shared" si="105"/>
        <v>I_MV8_1_CRS</v>
      </c>
      <c r="L405" s="404" t="str">
        <f t="shared" si="106"/>
        <v>I 244.3</v>
      </c>
      <c r="N405" s="404" t="s">
        <v>3433</v>
      </c>
      <c r="O405" s="404" t="s">
        <v>821</v>
      </c>
      <c r="P405" s="404" t="s">
        <v>822</v>
      </c>
      <c r="Q405" s="404" t="s">
        <v>823</v>
      </c>
      <c r="R405" s="404" t="str">
        <f t="shared" si="108"/>
        <v>Авария Мв8-1</v>
      </c>
      <c r="S405" s="404" t="str">
        <f t="shared" si="102"/>
        <v>DGI.MV8_1_CRS := I_MV8_1_CRS;//    Авария Мв8-1</v>
      </c>
    </row>
    <row r="406" spans="1:19" x14ac:dyDescent="0.25">
      <c r="A406" s="415">
        <v>373</v>
      </c>
      <c r="B406" s="413" t="s">
        <v>3158</v>
      </c>
      <c r="D406" s="404">
        <v>1</v>
      </c>
      <c r="E406" s="404">
        <v>5</v>
      </c>
      <c r="F406" s="404" t="s">
        <v>2715</v>
      </c>
      <c r="H406" s="404">
        <f t="shared" si="107"/>
        <v>244</v>
      </c>
      <c r="I406" s="404">
        <v>4</v>
      </c>
      <c r="J406" s="404"/>
      <c r="K406" s="404" t="str">
        <f t="shared" si="105"/>
        <v>I_L_ER8_1_L</v>
      </c>
      <c r="L406" s="404" t="str">
        <f t="shared" si="106"/>
        <v>I 244.4</v>
      </c>
      <c r="N406" s="404" t="s">
        <v>3441</v>
      </c>
      <c r="O406" s="404" t="s">
        <v>821</v>
      </c>
      <c r="P406" s="404" t="s">
        <v>822</v>
      </c>
      <c r="Q406" s="404" t="s">
        <v>823</v>
      </c>
      <c r="R406" s="404" t="str">
        <f t="shared" si="108"/>
        <v>Пополнить реагенты СД5-1</v>
      </c>
      <c r="S406" s="404" t="str">
        <f t="shared" si="102"/>
        <v>DGI.L_ER8_1_L := I_L_ER8_1_L;//    Пополнить реагенты СД5-1</v>
      </c>
    </row>
    <row r="407" spans="1:19" x14ac:dyDescent="0.25">
      <c r="A407" s="415">
        <v>374</v>
      </c>
      <c r="B407" s="413" t="s">
        <v>3170</v>
      </c>
      <c r="D407" s="404">
        <v>1</v>
      </c>
      <c r="E407" s="404">
        <v>6</v>
      </c>
      <c r="F407" s="404" t="s">
        <v>2715</v>
      </c>
      <c r="H407" s="404">
        <f t="shared" si="107"/>
        <v>244</v>
      </c>
      <c r="I407" s="404">
        <v>5</v>
      </c>
      <c r="K407" s="404" t="str">
        <f t="shared" si="105"/>
        <v>I_L_ASI_HH</v>
      </c>
      <c r="L407" s="404" t="str">
        <f t="shared" si="106"/>
        <v>I 244.5</v>
      </c>
      <c r="N407" s="404" t="s">
        <v>3439</v>
      </c>
      <c r="O407" s="404" t="s">
        <v>821</v>
      </c>
      <c r="P407" s="404" t="s">
        <v>822</v>
      </c>
      <c r="Q407" s="404" t="s">
        <v>823</v>
      </c>
      <c r="R407" s="404" t="str">
        <f t="shared" si="108"/>
        <v>Верхний аварийный  уровень АСИ</v>
      </c>
      <c r="S407" s="404" t="str">
        <f t="shared" si="102"/>
        <v>DGI.L_ASI_HH := I_L_ASI_HH;//    Верхний аварийный  уровень АСИ</v>
      </c>
    </row>
    <row r="408" spans="1:19" x14ac:dyDescent="0.25">
      <c r="A408" s="415">
        <v>375</v>
      </c>
      <c r="B408" s="413" t="s">
        <v>3169</v>
      </c>
      <c r="D408" s="404">
        <v>1</v>
      </c>
      <c r="E408" s="404">
        <v>7</v>
      </c>
      <c r="F408" s="404" t="s">
        <v>2715</v>
      </c>
      <c r="H408" s="404">
        <f t="shared" si="107"/>
        <v>244</v>
      </c>
      <c r="I408" s="404">
        <v>6</v>
      </c>
      <c r="K408" s="404" t="str">
        <f t="shared" si="105"/>
        <v>I_L_ASI_LL</v>
      </c>
      <c r="L408" s="404" t="str">
        <f t="shared" si="106"/>
        <v>I 244.6</v>
      </c>
      <c r="N408" s="404" t="s">
        <v>3438</v>
      </c>
      <c r="O408" s="404" t="s">
        <v>821</v>
      </c>
      <c r="P408" s="404" t="s">
        <v>822</v>
      </c>
      <c r="Q408" s="404" t="s">
        <v>823</v>
      </c>
      <c r="R408" s="404" t="str">
        <f t="shared" si="108"/>
        <v>Нижний аварийный  уровень АСИ</v>
      </c>
      <c r="S408" s="404" t="str">
        <f t="shared" si="102"/>
        <v>DGI.L_ASI_LL := I_L_ASI_LL;//    Нижний аварийный  уровень АСИ</v>
      </c>
    </row>
    <row r="409" spans="1:19" x14ac:dyDescent="0.25">
      <c r="A409" s="415">
        <v>376</v>
      </c>
      <c r="B409" s="421" t="s">
        <v>4712</v>
      </c>
      <c r="D409" s="404">
        <v>1</v>
      </c>
      <c r="E409" s="404">
        <v>8</v>
      </c>
      <c r="F409" s="404" t="s">
        <v>2715</v>
      </c>
      <c r="H409" s="404">
        <f t="shared" si="107"/>
        <v>244</v>
      </c>
      <c r="I409" s="404">
        <v>7</v>
      </c>
      <c r="K409" s="404" t="str">
        <f t="shared" si="105"/>
        <v>I_MU_IM15</v>
      </c>
      <c r="L409" s="404" t="str">
        <f t="shared" si="106"/>
        <v>I 244.7</v>
      </c>
      <c r="N409" s="421" t="s">
        <v>4756</v>
      </c>
      <c r="O409" s="404" t="s">
        <v>821</v>
      </c>
      <c r="P409" s="404" t="s">
        <v>822</v>
      </c>
      <c r="Q409" s="404" t="s">
        <v>823</v>
      </c>
      <c r="R409" s="404" t="str">
        <f t="shared" si="108"/>
        <v>Ручной режим</v>
      </c>
      <c r="S409" s="404" t="str">
        <f t="shared" si="102"/>
        <v>DGI.MU_IM15 := I_MU_IM15;//    Ручной режим</v>
      </c>
    </row>
    <row r="410" spans="1:19" x14ac:dyDescent="0.25">
      <c r="A410" s="415">
        <v>377</v>
      </c>
      <c r="B410" s="413" t="s">
        <v>3039</v>
      </c>
      <c r="D410" s="404">
        <v>2</v>
      </c>
      <c r="E410" s="404">
        <v>1</v>
      </c>
      <c r="F410" s="404" t="s">
        <v>2715</v>
      </c>
      <c r="H410" s="404">
        <f>H409+1</f>
        <v>245</v>
      </c>
      <c r="I410" s="404">
        <v>0</v>
      </c>
      <c r="K410" s="404" t="str">
        <f t="shared" si="105"/>
        <v>I_AU_IM15</v>
      </c>
      <c r="L410" s="404" t="str">
        <f t="shared" si="106"/>
        <v>I 245.0</v>
      </c>
      <c r="N410" s="404" t="s">
        <v>3442</v>
      </c>
      <c r="O410" s="404" t="s">
        <v>821</v>
      </c>
      <c r="P410" s="404" t="s">
        <v>822</v>
      </c>
      <c r="Q410" s="404" t="s">
        <v>823</v>
      </c>
      <c r="R410" s="404" t="str">
        <f t="shared" si="108"/>
        <v>Автоматический режим</v>
      </c>
      <c r="S410" s="404" t="str">
        <f t="shared" si="102"/>
        <v>DGI.AU_IM15 := I_AU_IM15;//    Автоматический режим</v>
      </c>
    </row>
    <row r="411" spans="1:19" x14ac:dyDescent="0.25">
      <c r="A411" s="415">
        <v>378</v>
      </c>
      <c r="B411" s="413" t="s">
        <v>3087</v>
      </c>
      <c r="D411" s="404">
        <v>2</v>
      </c>
      <c r="E411" s="404">
        <v>2</v>
      </c>
      <c r="F411" s="404" t="s">
        <v>2715</v>
      </c>
      <c r="H411" s="404">
        <f t="shared" ref="H411:H417" si="109">H410</f>
        <v>245</v>
      </c>
      <c r="I411" s="404">
        <v>1</v>
      </c>
      <c r="K411" s="404" t="str">
        <f t="shared" si="105"/>
        <v>I_AO_IM15</v>
      </c>
      <c r="L411" s="404" t="str">
        <f t="shared" si="106"/>
        <v>I 245.1</v>
      </c>
      <c r="N411" s="128" t="s">
        <v>3443</v>
      </c>
      <c r="O411" s="404" t="s">
        <v>821</v>
      </c>
      <c r="P411" s="404" t="s">
        <v>822</v>
      </c>
      <c r="Q411" s="404" t="s">
        <v>823</v>
      </c>
      <c r="R411" s="404" t="str">
        <f t="shared" si="108"/>
        <v>Кнопка Аварийный Стоп</v>
      </c>
      <c r="S411" s="404" t="str">
        <f t="shared" si="102"/>
        <v>DGI.AO_IM15 := I_AO_IM15;//    Кнопка Аварийный Стоп</v>
      </c>
    </row>
    <row r="412" spans="1:19" x14ac:dyDescent="0.25">
      <c r="A412" s="415">
        <v>379</v>
      </c>
      <c r="B412" s="413" t="s">
        <v>3171</v>
      </c>
      <c r="D412" s="404">
        <v>2</v>
      </c>
      <c r="E412" s="404">
        <v>3</v>
      </c>
      <c r="F412" s="404" t="s">
        <v>2715</v>
      </c>
      <c r="H412" s="404">
        <f t="shared" si="109"/>
        <v>245</v>
      </c>
      <c r="I412" s="404">
        <v>2</v>
      </c>
      <c r="K412" s="404" t="str">
        <f t="shared" si="105"/>
        <v>I_ND8_1_CRS</v>
      </c>
      <c r="L412" s="404" t="str">
        <f t="shared" si="106"/>
        <v>I 245.2</v>
      </c>
      <c r="N412" s="404" t="s">
        <v>3440</v>
      </c>
      <c r="O412" s="404" t="s">
        <v>821</v>
      </c>
      <c r="P412" s="404" t="s">
        <v>822</v>
      </c>
      <c r="Q412" s="404" t="s">
        <v>823</v>
      </c>
      <c r="R412" s="404" t="str">
        <f t="shared" si="108"/>
        <v>Авария НД8-1</v>
      </c>
      <c r="S412" s="404" t="str">
        <f t="shared" si="102"/>
        <v>DGI.ND8_1_CRS := I_ND8_1_CRS;//    Авария НД8-1</v>
      </c>
    </row>
    <row r="413" spans="1:19" x14ac:dyDescent="0.25">
      <c r="A413" s="415">
        <v>380</v>
      </c>
      <c r="B413" s="413" t="s">
        <v>3166</v>
      </c>
      <c r="D413" s="404">
        <v>2</v>
      </c>
      <c r="E413" s="404">
        <v>4</v>
      </c>
      <c r="F413" s="404" t="s">
        <v>2715</v>
      </c>
      <c r="H413" s="404">
        <f t="shared" si="109"/>
        <v>245</v>
      </c>
      <c r="I413" s="404">
        <v>3</v>
      </c>
      <c r="K413" s="404" t="str">
        <f t="shared" si="105"/>
        <v>I_OD_CRS</v>
      </c>
      <c r="L413" s="404" t="str">
        <f t="shared" si="106"/>
        <v>I 245.3</v>
      </c>
      <c r="N413" s="404" t="s">
        <v>3435</v>
      </c>
      <c r="O413" s="404" t="s">
        <v>821</v>
      </c>
      <c r="P413" s="404" t="s">
        <v>822</v>
      </c>
      <c r="Q413" s="404" t="s">
        <v>823</v>
      </c>
      <c r="R413" s="404" t="str">
        <f t="shared" si="108"/>
        <v>Авария ОД</v>
      </c>
      <c r="S413" s="404" t="str">
        <f t="shared" si="102"/>
        <v>DGI.OD_CRS := I_OD_CRS;//    Авария ОД</v>
      </c>
    </row>
    <row r="414" spans="1:19" x14ac:dyDescent="0.25">
      <c r="A414" s="415">
        <v>381</v>
      </c>
      <c r="B414" s="413" t="s">
        <v>3165</v>
      </c>
      <c r="D414" s="404">
        <v>2</v>
      </c>
      <c r="E414" s="404">
        <v>5</v>
      </c>
      <c r="F414" s="404" t="s">
        <v>2715</v>
      </c>
      <c r="H414" s="404">
        <f t="shared" si="109"/>
        <v>245</v>
      </c>
      <c r="I414" s="404">
        <v>4</v>
      </c>
      <c r="K414" s="404" t="str">
        <f t="shared" si="105"/>
        <v>I_OD_ON</v>
      </c>
      <c r="L414" s="404" t="str">
        <f t="shared" si="106"/>
        <v>I 245.4</v>
      </c>
      <c r="N414" s="404" t="s">
        <v>3434</v>
      </c>
      <c r="O414" s="404" t="s">
        <v>821</v>
      </c>
      <c r="P414" s="404" t="s">
        <v>822</v>
      </c>
      <c r="Q414" s="404" t="s">
        <v>823</v>
      </c>
      <c r="R414" s="404" t="str">
        <f t="shared" si="108"/>
        <v>Работа ОД</v>
      </c>
      <c r="S414" s="404" t="str">
        <f t="shared" si="102"/>
        <v>DGI.OD_ON := I_OD_ON;//    Работа ОД</v>
      </c>
    </row>
    <row r="415" spans="1:19" x14ac:dyDescent="0.25">
      <c r="A415" s="415">
        <v>382</v>
      </c>
      <c r="B415" s="413" t="s">
        <v>3168</v>
      </c>
      <c r="D415" s="404">
        <v>2</v>
      </c>
      <c r="E415" s="404">
        <v>6</v>
      </c>
      <c r="F415" s="404" t="s">
        <v>2715</v>
      </c>
      <c r="H415" s="404">
        <f t="shared" si="109"/>
        <v>245</v>
      </c>
      <c r="I415" s="404">
        <v>5</v>
      </c>
      <c r="K415" s="404" t="str">
        <f t="shared" si="105"/>
        <v>I_OD_ND8_1_ON</v>
      </c>
      <c r="L415" s="404" t="str">
        <f t="shared" si="106"/>
        <v>I 245.5</v>
      </c>
      <c r="N415" s="404" t="s">
        <v>3437</v>
      </c>
      <c r="O415" s="404" t="s">
        <v>821</v>
      </c>
      <c r="P415" s="404" t="s">
        <v>822</v>
      </c>
      <c r="Q415" s="404" t="s">
        <v>823</v>
      </c>
      <c r="R415" s="404" t="str">
        <f t="shared" si="108"/>
        <v>Включить НД8-1</v>
      </c>
      <c r="S415" s="404" t="str">
        <f t="shared" si="102"/>
        <v>DGI.OD_ND8_1_ON := I_OD_ND8_1_ON;//    Включить НД8-1</v>
      </c>
    </row>
    <row r="416" spans="1:19" x14ac:dyDescent="0.25">
      <c r="A416" s="415">
        <v>383</v>
      </c>
      <c r="B416" s="413" t="s">
        <v>3167</v>
      </c>
      <c r="D416" s="404">
        <v>2</v>
      </c>
      <c r="E416" s="404">
        <v>7</v>
      </c>
      <c r="F416" s="404" t="s">
        <v>2715</v>
      </c>
      <c r="H416" s="404">
        <f t="shared" si="109"/>
        <v>245</v>
      </c>
      <c r="I416" s="404">
        <v>6</v>
      </c>
      <c r="K416" s="404" t="str">
        <f t="shared" si="105"/>
        <v>I_OD_N8_1_ON</v>
      </c>
      <c r="L416" s="404" t="str">
        <f t="shared" si="106"/>
        <v>I 245.6</v>
      </c>
      <c r="N416" s="404" t="s">
        <v>3436</v>
      </c>
      <c r="O416" s="404" t="s">
        <v>821</v>
      </c>
      <c r="P416" s="404" t="s">
        <v>822</v>
      </c>
      <c r="Q416" s="404" t="s">
        <v>823</v>
      </c>
      <c r="R416" s="404" t="str">
        <f t="shared" si="108"/>
        <v>Включить Н8-1</v>
      </c>
      <c r="S416" s="404" t="str">
        <f t="shared" si="102"/>
        <v>DGI.OD_N8_1_ON := I_OD_N8_1_ON;//    Включить Н8-1</v>
      </c>
    </row>
    <row r="417" spans="1:19" x14ac:dyDescent="0.25">
      <c r="A417" s="415">
        <v>384</v>
      </c>
      <c r="B417" s="404" t="s">
        <v>2688</v>
      </c>
      <c r="D417" s="404">
        <v>2</v>
      </c>
      <c r="E417" s="404">
        <v>8</v>
      </c>
      <c r="F417" s="404" t="s">
        <v>2715</v>
      </c>
      <c r="H417" s="404">
        <f t="shared" si="109"/>
        <v>245</v>
      </c>
      <c r="I417" s="404">
        <v>7</v>
      </c>
      <c r="K417" s="404" t="str">
        <f t="shared" si="105"/>
        <v>I_245_7</v>
      </c>
      <c r="L417" s="404" t="str">
        <f t="shared" si="106"/>
        <v>I 245.7</v>
      </c>
      <c r="N417" s="408" t="str">
        <f>H417&amp;"_"&amp;I417</f>
        <v>245_7</v>
      </c>
      <c r="O417" s="404" t="s">
        <v>821</v>
      </c>
      <c r="P417" s="404" t="s">
        <v>822</v>
      </c>
      <c r="Q417" s="404" t="s">
        <v>823</v>
      </c>
      <c r="R417" s="404" t="str">
        <f t="shared" si="108"/>
        <v>Р</v>
      </c>
      <c r="S417" s="404" t="str">
        <f t="shared" si="102"/>
        <v>DGI.245_7 := I_245_7;//    Р</v>
      </c>
    </row>
    <row r="418" spans="1:19" x14ac:dyDescent="0.25">
      <c r="A418" s="415">
        <v>385</v>
      </c>
      <c r="B418" s="413" t="s">
        <v>849</v>
      </c>
      <c r="D418" s="404">
        <v>1</v>
      </c>
      <c r="E418" s="404">
        <v>1</v>
      </c>
      <c r="F418" s="404" t="s">
        <v>2716</v>
      </c>
      <c r="H418" s="404">
        <f>H417+1</f>
        <v>246</v>
      </c>
      <c r="I418" s="404">
        <v>0</v>
      </c>
      <c r="J418" s="404" t="s">
        <v>2817</v>
      </c>
      <c r="K418" s="404" t="str">
        <f t="shared" si="105"/>
        <v>I_K3_1_ON</v>
      </c>
      <c r="L418" s="404" t="str">
        <f t="shared" si="106"/>
        <v>I 246.0</v>
      </c>
      <c r="N418" s="404" t="s">
        <v>3894</v>
      </c>
      <c r="O418" s="404" t="s">
        <v>821</v>
      </c>
      <c r="P418" s="404" t="s">
        <v>822</v>
      </c>
      <c r="Q418" s="404" t="s">
        <v>823</v>
      </c>
      <c r="R418" s="404" t="str">
        <f t="shared" si="108"/>
        <v>Работа КРЛ3-1</v>
      </c>
      <c r="S418" s="404" t="str">
        <f t="shared" si="102"/>
        <v>DGI.K3_1_ON := I_K3_1_ON;//    Работа КРЛ3-1</v>
      </c>
    </row>
    <row r="419" spans="1:19" x14ac:dyDescent="0.25">
      <c r="A419" s="415">
        <v>386</v>
      </c>
      <c r="B419" s="413" t="s">
        <v>850</v>
      </c>
      <c r="D419" s="404">
        <v>1</v>
      </c>
      <c r="E419" s="404">
        <v>2</v>
      </c>
      <c r="F419" s="404" t="s">
        <v>2716</v>
      </c>
      <c r="H419" s="404">
        <f t="shared" ref="H419:H425" si="110">H418</f>
        <v>246</v>
      </c>
      <c r="I419" s="404">
        <v>1</v>
      </c>
      <c r="J419" s="404" t="str">
        <f t="shared" ref="J419:J441" si="111">J418</f>
        <v>2_1</v>
      </c>
      <c r="K419" s="404" t="str">
        <f t="shared" si="105"/>
        <v>I_K3_1_CRS</v>
      </c>
      <c r="L419" s="404" t="str">
        <f t="shared" si="106"/>
        <v>I 246.1</v>
      </c>
      <c r="N419" s="404" t="s">
        <v>3895</v>
      </c>
      <c r="O419" s="404" t="s">
        <v>821</v>
      </c>
      <c r="P419" s="404" t="s">
        <v>822</v>
      </c>
      <c r="Q419" s="404" t="s">
        <v>823</v>
      </c>
      <c r="R419" s="404" t="str">
        <f t="shared" si="108"/>
        <v>Авария КРЛ3-1</v>
      </c>
      <c r="S419" s="404" t="str">
        <f t="shared" si="102"/>
        <v>DGI.K3_1_CRS := I_K3_1_CRS;//    Авария КРЛ3-1</v>
      </c>
    </row>
    <row r="420" spans="1:19" x14ac:dyDescent="0.25">
      <c r="A420" s="415">
        <v>387</v>
      </c>
      <c r="B420" s="413" t="s">
        <v>3172</v>
      </c>
      <c r="D420" s="404">
        <v>1</v>
      </c>
      <c r="E420" s="404">
        <v>3</v>
      </c>
      <c r="F420" s="404" t="s">
        <v>2716</v>
      </c>
      <c r="H420" s="404">
        <f t="shared" si="110"/>
        <v>246</v>
      </c>
      <c r="I420" s="404">
        <v>2</v>
      </c>
      <c r="J420" s="404" t="s">
        <v>2818</v>
      </c>
      <c r="K420" s="404" t="str">
        <f t="shared" si="105"/>
        <v>I_K3_1_FC_ON</v>
      </c>
      <c r="L420" s="404" t="str">
        <f t="shared" si="106"/>
        <v>I 246.2</v>
      </c>
      <c r="N420" s="404" t="s">
        <v>3896</v>
      </c>
      <c r="O420" s="404" t="s">
        <v>821</v>
      </c>
      <c r="P420" s="404" t="s">
        <v>822</v>
      </c>
      <c r="Q420" s="404" t="s">
        <v>823</v>
      </c>
      <c r="R420" s="404" t="str">
        <f t="shared" si="108"/>
        <v>Работа ПЧ КРЛ3-1</v>
      </c>
      <c r="S420" s="404" t="str">
        <f t="shared" si="102"/>
        <v>DGI.K3_1_FC_ON := I_K3_1_FC_ON;//    Работа ПЧ КРЛ3-1</v>
      </c>
    </row>
    <row r="421" spans="1:19" x14ac:dyDescent="0.25">
      <c r="A421" s="415">
        <v>388</v>
      </c>
      <c r="B421" s="413" t="s">
        <v>3173</v>
      </c>
      <c r="D421" s="404">
        <v>1</v>
      </c>
      <c r="E421" s="404">
        <v>4</v>
      </c>
      <c r="F421" s="404" t="s">
        <v>2716</v>
      </c>
      <c r="H421" s="404">
        <f t="shared" si="110"/>
        <v>246</v>
      </c>
      <c r="I421" s="404">
        <v>3</v>
      </c>
      <c r="J421" s="404" t="str">
        <f t="shared" si="111"/>
        <v>2_2</v>
      </c>
      <c r="K421" s="404" t="str">
        <f t="shared" si="105"/>
        <v>I_K3_1_FC_CRS</v>
      </c>
      <c r="L421" s="404" t="str">
        <f t="shared" si="106"/>
        <v>I 246.3</v>
      </c>
      <c r="N421" s="404" t="s">
        <v>3897</v>
      </c>
      <c r="O421" s="404" t="s">
        <v>821</v>
      </c>
      <c r="P421" s="404" t="s">
        <v>822</v>
      </c>
      <c r="Q421" s="404" t="s">
        <v>823</v>
      </c>
      <c r="R421" s="404" t="str">
        <f t="shared" si="108"/>
        <v>Авария ПЧ КРЛ3-1</v>
      </c>
      <c r="S421" s="404" t="str">
        <f t="shared" si="102"/>
        <v>DGI.K3_1_FC_CRS := I_K3_1_FC_CRS;//    Авария ПЧ КРЛ3-1</v>
      </c>
    </row>
    <row r="422" spans="1:19" x14ac:dyDescent="0.25">
      <c r="A422" s="415">
        <v>389</v>
      </c>
      <c r="B422" s="424" t="s">
        <v>4758</v>
      </c>
      <c r="D422" s="404">
        <v>1</v>
      </c>
      <c r="E422" s="404">
        <v>5</v>
      </c>
      <c r="F422" s="404" t="s">
        <v>2716</v>
      </c>
      <c r="H422" s="404">
        <f t="shared" si="110"/>
        <v>246</v>
      </c>
      <c r="I422" s="404">
        <v>4</v>
      </c>
      <c r="J422" s="404" t="s">
        <v>2819</v>
      </c>
      <c r="K422" s="404" t="str">
        <f t="shared" si="105"/>
        <v>I_K3_1_BP</v>
      </c>
      <c r="L422" s="404" t="str">
        <f t="shared" si="106"/>
        <v>I 246.4</v>
      </c>
      <c r="N422" s="421" t="s">
        <v>4757</v>
      </c>
      <c r="O422" s="404" t="s">
        <v>821</v>
      </c>
      <c r="P422" s="404" t="s">
        <v>822</v>
      </c>
      <c r="Q422" s="404" t="s">
        <v>823</v>
      </c>
      <c r="R422" s="404" t="str">
        <f t="shared" si="108"/>
        <v>Включен байпас КРЛ3-1</v>
      </c>
      <c r="S422" s="404" t="str">
        <f t="shared" si="102"/>
        <v>DGI.K3_1_BP := I_K3_1_BP;//    Включен байпас КРЛ3-1</v>
      </c>
    </row>
    <row r="423" spans="1:19" x14ac:dyDescent="0.25">
      <c r="A423" s="415">
        <v>390</v>
      </c>
      <c r="B423" s="413" t="s">
        <v>851</v>
      </c>
      <c r="D423" s="404">
        <v>1</v>
      </c>
      <c r="E423" s="404">
        <v>6</v>
      </c>
      <c r="F423" s="404" t="s">
        <v>2716</v>
      </c>
      <c r="H423" s="404">
        <f t="shared" si="110"/>
        <v>246</v>
      </c>
      <c r="I423" s="404">
        <v>5</v>
      </c>
      <c r="J423" s="404" t="str">
        <f t="shared" si="111"/>
        <v>2_3</v>
      </c>
      <c r="K423" s="404" t="str">
        <f t="shared" si="105"/>
        <v>I_K3_2_ON</v>
      </c>
      <c r="L423" s="404" t="str">
        <f t="shared" si="106"/>
        <v>I 246.5</v>
      </c>
      <c r="N423" s="404" t="s">
        <v>3898</v>
      </c>
      <c r="O423" s="404" t="s">
        <v>821</v>
      </c>
      <c r="P423" s="404" t="s">
        <v>822</v>
      </c>
      <c r="Q423" s="404" t="s">
        <v>823</v>
      </c>
      <c r="R423" s="404" t="str">
        <f t="shared" si="108"/>
        <v>Работа КРЛ3-2</v>
      </c>
      <c r="S423" s="404" t="str">
        <f t="shared" si="102"/>
        <v>DGI.K3_2_ON := I_K3_2_ON;//    Работа КРЛ3-2</v>
      </c>
    </row>
    <row r="424" spans="1:19" x14ac:dyDescent="0.25">
      <c r="A424" s="415">
        <v>391</v>
      </c>
      <c r="B424" s="413" t="s">
        <v>852</v>
      </c>
      <c r="D424" s="404">
        <v>1</v>
      </c>
      <c r="E424" s="404">
        <v>7</v>
      </c>
      <c r="F424" s="404" t="s">
        <v>2716</v>
      </c>
      <c r="H424" s="404">
        <f t="shared" si="110"/>
        <v>246</v>
      </c>
      <c r="I424" s="404">
        <v>6</v>
      </c>
      <c r="J424" s="404" t="s">
        <v>2820</v>
      </c>
      <c r="K424" s="404" t="str">
        <f t="shared" si="105"/>
        <v>I_K3_2_CRS</v>
      </c>
      <c r="L424" s="404" t="str">
        <f t="shared" si="106"/>
        <v>I 246.6</v>
      </c>
      <c r="N424" s="404" t="s">
        <v>3899</v>
      </c>
      <c r="O424" s="404" t="s">
        <v>821</v>
      </c>
      <c r="P424" s="404" t="s">
        <v>822</v>
      </c>
      <c r="Q424" s="404" t="s">
        <v>823</v>
      </c>
      <c r="R424" s="404" t="str">
        <f t="shared" si="108"/>
        <v>Авария КРЛ3-2</v>
      </c>
      <c r="S424" s="404" t="str">
        <f t="shared" si="102"/>
        <v>DGI.K3_2_CRS := I_K3_2_CRS;//    Авария КРЛ3-2</v>
      </c>
    </row>
    <row r="425" spans="1:19" x14ac:dyDescent="0.25">
      <c r="A425" s="415">
        <v>392</v>
      </c>
      <c r="B425" s="413" t="s">
        <v>22</v>
      </c>
      <c r="D425" s="404">
        <v>1</v>
      </c>
      <c r="E425" s="404">
        <v>8</v>
      </c>
      <c r="F425" s="404" t="s">
        <v>2716</v>
      </c>
      <c r="H425" s="404">
        <f t="shared" si="110"/>
        <v>246</v>
      </c>
      <c r="I425" s="404">
        <v>7</v>
      </c>
      <c r="J425" s="404" t="str">
        <f t="shared" si="111"/>
        <v>2_4</v>
      </c>
      <c r="K425" s="404" t="str">
        <f t="shared" si="105"/>
        <v>I_K3_3_ON</v>
      </c>
      <c r="L425" s="404" t="str">
        <f t="shared" si="106"/>
        <v>I 246.7</v>
      </c>
      <c r="N425" s="404" t="s">
        <v>3900</v>
      </c>
      <c r="O425" s="404" t="s">
        <v>821</v>
      </c>
      <c r="P425" s="404" t="s">
        <v>822</v>
      </c>
      <c r="Q425" s="404" t="s">
        <v>823</v>
      </c>
      <c r="R425" s="404" t="str">
        <f t="shared" si="108"/>
        <v>Работа КРЛ3-3</v>
      </c>
      <c r="S425" s="404" t="str">
        <f t="shared" si="102"/>
        <v>DGI.K3_3_ON := I_K3_3_ON;//    Работа КРЛ3-3</v>
      </c>
    </row>
    <row r="426" spans="1:19" x14ac:dyDescent="0.25">
      <c r="A426" s="415">
        <v>393</v>
      </c>
      <c r="B426" s="413" t="s">
        <v>23</v>
      </c>
      <c r="D426" s="404">
        <v>2</v>
      </c>
      <c r="E426" s="404">
        <v>1</v>
      </c>
      <c r="F426" s="404" t="s">
        <v>2716</v>
      </c>
      <c r="H426" s="404">
        <f>H425+1</f>
        <v>247</v>
      </c>
      <c r="I426" s="404">
        <v>0</v>
      </c>
      <c r="J426" s="404" t="s">
        <v>2821</v>
      </c>
      <c r="K426" s="404" t="str">
        <f t="shared" si="105"/>
        <v>I_K3_3_CRS</v>
      </c>
      <c r="L426" s="404" t="str">
        <f t="shared" si="106"/>
        <v>I 247.0</v>
      </c>
      <c r="N426" s="404" t="s">
        <v>3901</v>
      </c>
      <c r="O426" s="404" t="s">
        <v>821</v>
      </c>
      <c r="P426" s="404" t="s">
        <v>822</v>
      </c>
      <c r="Q426" s="404" t="s">
        <v>823</v>
      </c>
      <c r="R426" s="404" t="str">
        <f t="shared" si="108"/>
        <v>Авария КРЛ3-3</v>
      </c>
      <c r="S426" s="404" t="str">
        <f t="shared" si="102"/>
        <v>DGI.K3_3_CRS := I_K3_3_CRS;//    Авария КРЛ3-3</v>
      </c>
    </row>
    <row r="427" spans="1:19" x14ac:dyDescent="0.25">
      <c r="A427" s="415">
        <v>394</v>
      </c>
      <c r="B427" s="413" t="s">
        <v>3174</v>
      </c>
      <c r="D427" s="404">
        <v>2</v>
      </c>
      <c r="E427" s="404">
        <v>2</v>
      </c>
      <c r="F427" s="404" t="s">
        <v>2716</v>
      </c>
      <c r="H427" s="404">
        <f t="shared" ref="H427:H433" si="112">H426</f>
        <v>247</v>
      </c>
      <c r="I427" s="404">
        <v>1</v>
      </c>
      <c r="J427" s="404" t="str">
        <f t="shared" si="111"/>
        <v>2_5</v>
      </c>
      <c r="K427" s="404" t="str">
        <f t="shared" si="105"/>
        <v>I_K3_3_FC_ON</v>
      </c>
      <c r="L427" s="404" t="str">
        <f t="shared" si="106"/>
        <v>I 247.1</v>
      </c>
      <c r="N427" s="404" t="s">
        <v>3902</v>
      </c>
      <c r="O427" s="404" t="s">
        <v>821</v>
      </c>
      <c r="P427" s="404" t="s">
        <v>822</v>
      </c>
      <c r="Q427" s="404" t="s">
        <v>823</v>
      </c>
      <c r="R427" s="404" t="str">
        <f t="shared" si="108"/>
        <v>Работа ПЧ КРЛ3-3</v>
      </c>
      <c r="S427" s="404" t="str">
        <f t="shared" si="102"/>
        <v>DGI.K3_3_FC_ON := I_K3_3_FC_ON;//    Работа ПЧ КРЛ3-3</v>
      </c>
    </row>
    <row r="428" spans="1:19" x14ac:dyDescent="0.25">
      <c r="A428" s="415">
        <v>395</v>
      </c>
      <c r="B428" s="413" t="s">
        <v>3175</v>
      </c>
      <c r="D428" s="404">
        <v>2</v>
      </c>
      <c r="E428" s="404">
        <v>3</v>
      </c>
      <c r="F428" s="404" t="s">
        <v>2716</v>
      </c>
      <c r="H428" s="404">
        <f t="shared" si="112"/>
        <v>247</v>
      </c>
      <c r="I428" s="404">
        <v>2</v>
      </c>
      <c r="J428" s="404" t="s">
        <v>2822</v>
      </c>
      <c r="K428" s="404" t="str">
        <f t="shared" si="105"/>
        <v>I_K3_3_FC_CRS</v>
      </c>
      <c r="L428" s="404" t="str">
        <f t="shared" si="106"/>
        <v>I 247.2</v>
      </c>
      <c r="N428" s="404" t="s">
        <v>3903</v>
      </c>
      <c r="O428" s="404" t="s">
        <v>821</v>
      </c>
      <c r="P428" s="404" t="s">
        <v>822</v>
      </c>
      <c r="Q428" s="404" t="s">
        <v>823</v>
      </c>
      <c r="R428" s="404" t="str">
        <f t="shared" si="108"/>
        <v>Авария ПЧ КРЛ3-3</v>
      </c>
      <c r="S428" s="404" t="str">
        <f t="shared" si="102"/>
        <v>DGI.K3_3_FC_CRS := I_K3_3_FC_CRS;//    Авария ПЧ КРЛ3-3</v>
      </c>
    </row>
    <row r="429" spans="1:19" x14ac:dyDescent="0.25">
      <c r="A429" s="415">
        <v>396</v>
      </c>
      <c r="B429" s="424" t="s">
        <v>4759</v>
      </c>
      <c r="D429" s="404">
        <v>2</v>
      </c>
      <c r="E429" s="404">
        <v>4</v>
      </c>
      <c r="F429" s="404" t="s">
        <v>2716</v>
      </c>
      <c r="H429" s="404">
        <f t="shared" si="112"/>
        <v>247</v>
      </c>
      <c r="I429" s="404">
        <v>3</v>
      </c>
      <c r="J429" s="404" t="str">
        <f t="shared" si="111"/>
        <v>2_6</v>
      </c>
      <c r="K429" s="404" t="str">
        <f t="shared" si="105"/>
        <v>I_K3_3_BP</v>
      </c>
      <c r="L429" s="404" t="str">
        <f t="shared" si="106"/>
        <v>I 247.3</v>
      </c>
      <c r="N429" s="421" t="s">
        <v>4760</v>
      </c>
      <c r="O429" s="404" t="s">
        <v>821</v>
      </c>
      <c r="P429" s="404" t="s">
        <v>822</v>
      </c>
      <c r="Q429" s="404" t="s">
        <v>823</v>
      </c>
      <c r="R429" s="404" t="str">
        <f t="shared" si="108"/>
        <v>Включен байпас КРЛ3-3</v>
      </c>
      <c r="S429" s="404" t="str">
        <f t="shared" si="102"/>
        <v>DGI.K3_3_BP := I_K3_3_BP;//    Включен байпас КРЛ3-3</v>
      </c>
    </row>
    <row r="430" spans="1:19" x14ac:dyDescent="0.25">
      <c r="A430" s="415">
        <v>397</v>
      </c>
      <c r="B430" s="413" t="s">
        <v>3180</v>
      </c>
      <c r="D430" s="404">
        <v>2</v>
      </c>
      <c r="E430" s="404">
        <v>5</v>
      </c>
      <c r="F430" s="404" t="s">
        <v>2716</v>
      </c>
      <c r="H430" s="404">
        <f t="shared" si="112"/>
        <v>247</v>
      </c>
      <c r="I430" s="404">
        <v>4</v>
      </c>
      <c r="J430" s="404" t="s">
        <v>2823</v>
      </c>
      <c r="K430" s="404" t="str">
        <f t="shared" si="105"/>
        <v>I_P_afK3_H</v>
      </c>
      <c r="L430" s="404" t="str">
        <f t="shared" si="106"/>
        <v>I 247.4</v>
      </c>
      <c r="N430" s="404" t="s">
        <v>3904</v>
      </c>
      <c r="O430" s="404" t="s">
        <v>821</v>
      </c>
      <c r="P430" s="404" t="s">
        <v>822</v>
      </c>
      <c r="Q430" s="404" t="s">
        <v>823</v>
      </c>
      <c r="R430" s="404" t="str">
        <f t="shared" si="108"/>
        <v>Высокое давление после КРЛ</v>
      </c>
      <c r="S430" s="404" t="str">
        <f t="shared" si="102"/>
        <v>DGI.P_afK3_H := I_P_afK3_H;//    Высокое давление после КРЛ</v>
      </c>
    </row>
    <row r="431" spans="1:19" x14ac:dyDescent="0.25">
      <c r="A431" s="415">
        <v>398</v>
      </c>
      <c r="B431" s="421" t="s">
        <v>4712</v>
      </c>
      <c r="D431" s="404">
        <v>2</v>
      </c>
      <c r="E431" s="404">
        <v>6</v>
      </c>
      <c r="F431" s="404" t="s">
        <v>2716</v>
      </c>
      <c r="H431" s="404">
        <f t="shared" si="112"/>
        <v>247</v>
      </c>
      <c r="I431" s="404">
        <v>5</v>
      </c>
      <c r="J431" s="404" t="str">
        <f t="shared" si="111"/>
        <v>2_7</v>
      </c>
      <c r="K431" s="404" t="str">
        <f t="shared" si="105"/>
        <v>I_MU_IM16</v>
      </c>
      <c r="L431" s="404" t="str">
        <f t="shared" si="106"/>
        <v>I 247.5</v>
      </c>
      <c r="N431" s="421" t="s">
        <v>4761</v>
      </c>
      <c r="O431" s="404" t="s">
        <v>821</v>
      </c>
      <c r="P431" s="404" t="s">
        <v>822</v>
      </c>
      <c r="Q431" s="404" t="s">
        <v>823</v>
      </c>
      <c r="R431" s="404" t="str">
        <f t="shared" si="108"/>
        <v>Ручной режим</v>
      </c>
      <c r="S431" s="404" t="str">
        <f t="shared" si="102"/>
        <v>DGI.MU_IM16 := I_MU_IM16;//    Ручной режим</v>
      </c>
    </row>
    <row r="432" spans="1:19" x14ac:dyDescent="0.25">
      <c r="A432" s="415">
        <v>399</v>
      </c>
      <c r="B432" s="413" t="s">
        <v>3039</v>
      </c>
      <c r="D432" s="404">
        <v>2</v>
      </c>
      <c r="E432" s="404">
        <v>7</v>
      </c>
      <c r="F432" s="404" t="s">
        <v>2716</v>
      </c>
      <c r="H432" s="404">
        <f t="shared" si="112"/>
        <v>247</v>
      </c>
      <c r="I432" s="404">
        <v>6</v>
      </c>
      <c r="J432" s="404" t="s">
        <v>2824</v>
      </c>
      <c r="K432" s="404" t="str">
        <f t="shared" si="105"/>
        <v>I_AU_IM16</v>
      </c>
      <c r="L432" s="404" t="str">
        <f t="shared" si="106"/>
        <v>I 247.6</v>
      </c>
      <c r="N432" s="404" t="s">
        <v>3472</v>
      </c>
      <c r="O432" s="404" t="s">
        <v>821</v>
      </c>
      <c r="P432" s="404" t="s">
        <v>822</v>
      </c>
      <c r="Q432" s="404" t="s">
        <v>823</v>
      </c>
      <c r="R432" s="404" t="str">
        <f t="shared" si="108"/>
        <v>Автоматический режим</v>
      </c>
      <c r="S432" s="404" t="str">
        <f t="shared" si="102"/>
        <v>DGI.AU_IM16 := I_AU_IM16;//    Автоматический режим</v>
      </c>
    </row>
    <row r="433" spans="1:19" x14ac:dyDescent="0.25">
      <c r="A433" s="415">
        <v>400</v>
      </c>
      <c r="B433" s="413" t="s">
        <v>3087</v>
      </c>
      <c r="D433" s="404">
        <v>2</v>
      </c>
      <c r="E433" s="404">
        <v>8</v>
      </c>
      <c r="F433" s="404" t="s">
        <v>2716</v>
      </c>
      <c r="H433" s="404">
        <f t="shared" si="112"/>
        <v>247</v>
      </c>
      <c r="I433" s="404">
        <v>7</v>
      </c>
      <c r="J433" s="404" t="str">
        <f t="shared" si="111"/>
        <v>2_8</v>
      </c>
      <c r="K433" s="404" t="str">
        <f t="shared" si="105"/>
        <v>I_AO_IM16</v>
      </c>
      <c r="L433" s="404" t="str">
        <f t="shared" si="106"/>
        <v>I 247.7</v>
      </c>
      <c r="N433" s="404" t="s">
        <v>3523</v>
      </c>
      <c r="O433" s="404" t="s">
        <v>821</v>
      </c>
      <c r="P433" s="404" t="s">
        <v>822</v>
      </c>
      <c r="Q433" s="404" t="s">
        <v>823</v>
      </c>
      <c r="R433" s="404" t="str">
        <f t="shared" si="108"/>
        <v>Кнопка Аварийный Стоп</v>
      </c>
      <c r="S433" s="404" t="str">
        <f t="shared" si="102"/>
        <v>DGI.AO_IM16 := I_AO_IM16;//    Кнопка Аварийный Стоп</v>
      </c>
    </row>
    <row r="434" spans="1:19" x14ac:dyDescent="0.25">
      <c r="A434" s="415">
        <v>401</v>
      </c>
      <c r="B434" s="408" t="s">
        <v>2688</v>
      </c>
      <c r="D434" s="404">
        <v>3</v>
      </c>
      <c r="E434" s="404">
        <v>1</v>
      </c>
      <c r="F434" s="404" t="s">
        <v>2716</v>
      </c>
      <c r="H434" s="404">
        <f>H433+1</f>
        <v>248</v>
      </c>
      <c r="I434" s="404">
        <v>0</v>
      </c>
      <c r="J434" s="404" t="s">
        <v>2825</v>
      </c>
      <c r="K434" s="404" t="str">
        <f t="shared" si="105"/>
        <v>I_248_0</v>
      </c>
      <c r="L434" s="404" t="str">
        <f t="shared" si="106"/>
        <v>I 248.0</v>
      </c>
      <c r="N434" s="408" t="str">
        <f t="shared" ref="N434:N441" si="113">H434&amp;"_"&amp;I434</f>
        <v>248_0</v>
      </c>
      <c r="O434" s="404" t="s">
        <v>821</v>
      </c>
      <c r="P434" s="404" t="s">
        <v>822</v>
      </c>
      <c r="Q434" s="404" t="s">
        <v>823</v>
      </c>
      <c r="R434" s="404" t="str">
        <f t="shared" si="108"/>
        <v>Р</v>
      </c>
      <c r="S434" s="404" t="str">
        <f t="shared" si="102"/>
        <v>DGI.248_0 := I_248_0;//    Р</v>
      </c>
    </row>
    <row r="435" spans="1:19" s="411" customFormat="1" ht="16.5" customHeight="1" x14ac:dyDescent="0.25">
      <c r="A435" s="422">
        <v>370</v>
      </c>
      <c r="B435" s="408" t="s">
        <v>2688</v>
      </c>
      <c r="C435" s="409"/>
      <c r="D435" s="408">
        <v>3</v>
      </c>
      <c r="E435" s="408">
        <v>2</v>
      </c>
      <c r="F435" s="408" t="s">
        <v>2716</v>
      </c>
      <c r="G435" s="408"/>
      <c r="H435" s="408">
        <f t="shared" ref="H435:H441" si="114">H434</f>
        <v>248</v>
      </c>
      <c r="I435" s="408">
        <v>1</v>
      </c>
      <c r="J435" s="408" t="str">
        <f t="shared" si="111"/>
        <v>2_9</v>
      </c>
      <c r="K435" s="408" t="str">
        <f t="shared" si="105"/>
        <v>I_248_1</v>
      </c>
      <c r="L435" s="408" t="str">
        <f t="shared" si="106"/>
        <v>I 248.1</v>
      </c>
      <c r="M435" s="408"/>
      <c r="N435" s="408" t="str">
        <f t="shared" si="113"/>
        <v>248_1</v>
      </c>
      <c r="O435" s="408" t="s">
        <v>821</v>
      </c>
      <c r="P435" s="408" t="s">
        <v>822</v>
      </c>
      <c r="Q435" s="408" t="s">
        <v>823</v>
      </c>
      <c r="R435" s="408" t="str">
        <f t="shared" si="108"/>
        <v>Р</v>
      </c>
      <c r="S435" s="408" t="str">
        <f t="shared" si="102"/>
        <v>DGI.248_1 := I_248_1;//    Р</v>
      </c>
    </row>
    <row r="436" spans="1:19" s="411" customFormat="1" x14ac:dyDescent="0.25">
      <c r="A436" s="422">
        <v>371</v>
      </c>
      <c r="B436" s="408" t="s">
        <v>2688</v>
      </c>
      <c r="C436" s="409"/>
      <c r="D436" s="408">
        <v>3</v>
      </c>
      <c r="E436" s="408">
        <v>3</v>
      </c>
      <c r="F436" s="408" t="s">
        <v>2716</v>
      </c>
      <c r="G436" s="408"/>
      <c r="H436" s="408">
        <f t="shared" si="114"/>
        <v>248</v>
      </c>
      <c r="I436" s="408">
        <v>2</v>
      </c>
      <c r="J436" s="408" t="s">
        <v>2826</v>
      </c>
      <c r="K436" s="408" t="str">
        <f t="shared" si="105"/>
        <v>I_248_2</v>
      </c>
      <c r="L436" s="408" t="str">
        <f t="shared" si="106"/>
        <v>I 248.2</v>
      </c>
      <c r="M436" s="408"/>
      <c r="N436" s="408" t="str">
        <f t="shared" si="113"/>
        <v>248_2</v>
      </c>
      <c r="O436" s="408" t="s">
        <v>821</v>
      </c>
      <c r="P436" s="408" t="s">
        <v>822</v>
      </c>
      <c r="Q436" s="408" t="s">
        <v>823</v>
      </c>
      <c r="R436" s="408" t="str">
        <f t="shared" si="108"/>
        <v>Р</v>
      </c>
      <c r="S436" s="408" t="str">
        <f t="shared" si="102"/>
        <v>DGI.248_2 := I_248_2;//    Р</v>
      </c>
    </row>
    <row r="437" spans="1:19" s="411" customFormat="1" x14ac:dyDescent="0.25">
      <c r="A437" s="422">
        <v>372</v>
      </c>
      <c r="B437" s="408" t="s">
        <v>2688</v>
      </c>
      <c r="C437" s="409"/>
      <c r="D437" s="408">
        <v>3</v>
      </c>
      <c r="E437" s="408">
        <v>4</v>
      </c>
      <c r="F437" s="408" t="s">
        <v>2716</v>
      </c>
      <c r="G437" s="408"/>
      <c r="H437" s="408">
        <f t="shared" si="114"/>
        <v>248</v>
      </c>
      <c r="I437" s="408">
        <v>3</v>
      </c>
      <c r="J437" s="408" t="str">
        <f t="shared" si="111"/>
        <v>2_10</v>
      </c>
      <c r="K437" s="408" t="str">
        <f t="shared" si="105"/>
        <v>I_248_3</v>
      </c>
      <c r="L437" s="408" t="str">
        <f t="shared" si="106"/>
        <v>I 248.3</v>
      </c>
      <c r="M437" s="408"/>
      <c r="N437" s="408" t="str">
        <f t="shared" si="113"/>
        <v>248_3</v>
      </c>
      <c r="O437" s="408" t="s">
        <v>821</v>
      </c>
      <c r="P437" s="408" t="s">
        <v>822</v>
      </c>
      <c r="Q437" s="408" t="s">
        <v>823</v>
      </c>
      <c r="R437" s="408" t="str">
        <f t="shared" si="108"/>
        <v>Р</v>
      </c>
      <c r="S437" s="408" t="str">
        <f t="shared" si="102"/>
        <v>DGI.248_3 := I_248_3;//    Р</v>
      </c>
    </row>
    <row r="438" spans="1:19" s="411" customFormat="1" x14ac:dyDescent="0.25">
      <c r="A438" s="422">
        <v>373</v>
      </c>
      <c r="B438" s="408" t="s">
        <v>2688</v>
      </c>
      <c r="C438" s="409"/>
      <c r="D438" s="408">
        <v>3</v>
      </c>
      <c r="E438" s="408">
        <v>5</v>
      </c>
      <c r="F438" s="408" t="s">
        <v>2716</v>
      </c>
      <c r="G438" s="408"/>
      <c r="H438" s="408">
        <f t="shared" si="114"/>
        <v>248</v>
      </c>
      <c r="I438" s="408">
        <v>4</v>
      </c>
      <c r="J438" s="408" t="s">
        <v>2827</v>
      </c>
      <c r="K438" s="408" t="str">
        <f t="shared" si="105"/>
        <v>I_248_4</v>
      </c>
      <c r="L438" s="408" t="str">
        <f t="shared" si="106"/>
        <v>I 248.4</v>
      </c>
      <c r="M438" s="408"/>
      <c r="N438" s="408" t="str">
        <f t="shared" si="113"/>
        <v>248_4</v>
      </c>
      <c r="O438" s="408" t="s">
        <v>821</v>
      </c>
      <c r="P438" s="408" t="s">
        <v>822</v>
      </c>
      <c r="Q438" s="408" t="s">
        <v>823</v>
      </c>
      <c r="R438" s="408" t="str">
        <f t="shared" si="108"/>
        <v>Р</v>
      </c>
      <c r="S438" s="408" t="str">
        <f t="shared" si="102"/>
        <v>DGI.248_4 := I_248_4;//    Р</v>
      </c>
    </row>
    <row r="439" spans="1:19" s="411" customFormat="1" x14ac:dyDescent="0.25">
      <c r="A439" s="422">
        <v>374</v>
      </c>
      <c r="B439" s="408" t="s">
        <v>2688</v>
      </c>
      <c r="C439" s="409"/>
      <c r="D439" s="408">
        <v>3</v>
      </c>
      <c r="E439" s="408">
        <v>6</v>
      </c>
      <c r="F439" s="408" t="s">
        <v>2716</v>
      </c>
      <c r="G439" s="408"/>
      <c r="H439" s="408">
        <f t="shared" si="114"/>
        <v>248</v>
      </c>
      <c r="I439" s="408">
        <v>5</v>
      </c>
      <c r="J439" s="408" t="str">
        <f t="shared" si="111"/>
        <v>2_11</v>
      </c>
      <c r="K439" s="408" t="str">
        <f t="shared" si="105"/>
        <v>I_248_5</v>
      </c>
      <c r="L439" s="408" t="str">
        <f t="shared" si="106"/>
        <v>I 248.5</v>
      </c>
      <c r="M439" s="408"/>
      <c r="N439" s="408" t="str">
        <f t="shared" si="113"/>
        <v>248_5</v>
      </c>
      <c r="O439" s="408" t="s">
        <v>821</v>
      </c>
      <c r="P439" s="408" t="s">
        <v>822</v>
      </c>
      <c r="Q439" s="408" t="s">
        <v>823</v>
      </c>
      <c r="R439" s="408" t="str">
        <f t="shared" si="108"/>
        <v>Р</v>
      </c>
      <c r="S439" s="408" t="str">
        <f t="shared" si="102"/>
        <v>DGI.248_5 := I_248_5;//    Р</v>
      </c>
    </row>
    <row r="440" spans="1:19" s="411" customFormat="1" x14ac:dyDescent="0.25">
      <c r="A440" s="422">
        <v>375</v>
      </c>
      <c r="B440" s="408" t="s">
        <v>2688</v>
      </c>
      <c r="C440" s="409"/>
      <c r="D440" s="408">
        <v>3</v>
      </c>
      <c r="E440" s="408">
        <v>7</v>
      </c>
      <c r="F440" s="408" t="s">
        <v>2716</v>
      </c>
      <c r="G440" s="408"/>
      <c r="H440" s="408">
        <f t="shared" si="114"/>
        <v>248</v>
      </c>
      <c r="I440" s="408">
        <v>6</v>
      </c>
      <c r="J440" s="408" t="s">
        <v>2828</v>
      </c>
      <c r="K440" s="408" t="str">
        <f t="shared" si="105"/>
        <v>I_248_6</v>
      </c>
      <c r="L440" s="408" t="str">
        <f t="shared" si="106"/>
        <v>I 248.6</v>
      </c>
      <c r="M440" s="408"/>
      <c r="N440" s="408" t="str">
        <f t="shared" si="113"/>
        <v>248_6</v>
      </c>
      <c r="O440" s="408" t="s">
        <v>821</v>
      </c>
      <c r="P440" s="408" t="s">
        <v>822</v>
      </c>
      <c r="Q440" s="408" t="s">
        <v>823</v>
      </c>
      <c r="R440" s="408" t="str">
        <f t="shared" si="108"/>
        <v>Р</v>
      </c>
      <c r="S440" s="408" t="str">
        <f t="shared" si="102"/>
        <v>DGI.248_6 := I_248_6;//    Р</v>
      </c>
    </row>
    <row r="441" spans="1:19" s="411" customFormat="1" hidden="1" x14ac:dyDescent="0.25">
      <c r="A441" s="422">
        <v>376</v>
      </c>
      <c r="B441" s="408" t="s">
        <v>2688</v>
      </c>
      <c r="C441" s="409"/>
      <c r="D441" s="408">
        <v>3</v>
      </c>
      <c r="E441" s="408">
        <v>8</v>
      </c>
      <c r="F441" s="408" t="s">
        <v>2716</v>
      </c>
      <c r="G441" s="408"/>
      <c r="H441" s="408">
        <f t="shared" si="114"/>
        <v>248</v>
      </c>
      <c r="I441" s="408">
        <v>7</v>
      </c>
      <c r="J441" s="408" t="str">
        <f t="shared" si="111"/>
        <v>2_12</v>
      </c>
      <c r="K441" s="408" t="str">
        <f t="shared" si="105"/>
        <v>I_248_7</v>
      </c>
      <c r="L441" s="408" t="str">
        <f t="shared" si="106"/>
        <v>I 248.7</v>
      </c>
      <c r="M441" s="408"/>
      <c r="N441" s="408" t="str">
        <f t="shared" si="113"/>
        <v>248_7</v>
      </c>
      <c r="O441" s="408" t="s">
        <v>821</v>
      </c>
      <c r="P441" s="408" t="s">
        <v>822</v>
      </c>
      <c r="Q441" s="408" t="s">
        <v>823</v>
      </c>
      <c r="R441" s="408" t="str">
        <f t="shared" si="108"/>
        <v>Р</v>
      </c>
      <c r="S441" s="408" t="str">
        <f t="shared" si="102"/>
        <v>DGI.248_7 := I_248_7;//    Р</v>
      </c>
    </row>
  </sheetData>
  <mergeCells count="1">
    <mergeCell ref="O1:R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17"/>
  <sheetViews>
    <sheetView zoomScale="85" zoomScaleNormal="85" workbookViewId="0">
      <pane ySplit="1" topLeftCell="A134" activePane="bottomLeft" state="frozen"/>
      <selection pane="bottomLeft" activeCell="B154" sqref="B154:B158"/>
    </sheetView>
  </sheetViews>
  <sheetFormatPr defaultRowHeight="15" x14ac:dyDescent="0.25"/>
  <cols>
    <col min="1" max="1" width="4.42578125" style="83" bestFit="1" customWidth="1"/>
    <col min="2" max="2" width="26.7109375" style="108" customWidth="1"/>
    <col min="3" max="3" width="7" style="85" hidden="1" customWidth="1"/>
    <col min="4" max="4" width="7.140625" style="13" bestFit="1" customWidth="1"/>
    <col min="5" max="5" width="7.28515625" style="13" bestFit="1" customWidth="1"/>
    <col min="6" max="6" width="6.42578125" style="13" bestFit="1" customWidth="1"/>
    <col min="7" max="7" width="7.42578125" style="13" hidden="1" customWidth="1"/>
    <col min="8" max="8" width="4.5703125" style="13" bestFit="1" customWidth="1"/>
    <col min="9" max="9" width="3.7109375" style="13" bestFit="1" customWidth="1"/>
    <col min="10" max="10" width="16.5703125" style="13" bestFit="1" customWidth="1"/>
    <col min="11" max="11" width="7.7109375" style="13" bestFit="1" customWidth="1"/>
    <col min="12" max="12" width="11.85546875" style="13" customWidth="1"/>
    <col min="13" max="13" width="1.5703125" style="13" bestFit="1" customWidth="1"/>
    <col min="14" max="14" width="6.42578125" style="13" customWidth="1"/>
    <col min="15" max="15" width="2.7109375" style="13" bestFit="1" customWidth="1"/>
    <col min="16" max="16" width="19.7109375" style="13" customWidth="1"/>
    <col min="17" max="17" width="44.85546875" style="13" customWidth="1"/>
    <col min="18" max="16384" width="9.140625" style="15"/>
  </cols>
  <sheetData>
    <row r="1" spans="1:19" s="40" customFormat="1" ht="12.75" x14ac:dyDescent="0.2">
      <c r="A1" s="82"/>
      <c r="B1" s="107" t="s">
        <v>789</v>
      </c>
      <c r="C1" s="106"/>
      <c r="D1" s="39" t="s">
        <v>791</v>
      </c>
      <c r="E1" s="39" t="s">
        <v>790</v>
      </c>
      <c r="F1" s="39" t="s">
        <v>795</v>
      </c>
      <c r="G1" s="39" t="s">
        <v>796</v>
      </c>
      <c r="H1" s="39" t="s">
        <v>792</v>
      </c>
      <c r="I1" s="39" t="s">
        <v>793</v>
      </c>
      <c r="J1" s="39" t="s">
        <v>800</v>
      </c>
      <c r="K1" s="39" t="s">
        <v>799</v>
      </c>
      <c r="L1" s="39" t="s">
        <v>482</v>
      </c>
      <c r="M1" s="461" t="s">
        <v>820</v>
      </c>
      <c r="N1" s="462"/>
      <c r="O1" s="462"/>
      <c r="P1" s="463"/>
      <c r="Q1" s="39" t="s">
        <v>801</v>
      </c>
    </row>
    <row r="2" spans="1:19" x14ac:dyDescent="0.25">
      <c r="A2" s="83">
        <v>1</v>
      </c>
      <c r="B2" s="108" t="s">
        <v>2689</v>
      </c>
      <c r="C2" s="84"/>
      <c r="D2" s="13">
        <v>1</v>
      </c>
      <c r="E2" s="13">
        <v>1</v>
      </c>
      <c r="F2" s="13" t="s">
        <v>2692</v>
      </c>
      <c r="H2" s="13">
        <v>100</v>
      </c>
      <c r="I2" s="13">
        <v>0</v>
      </c>
      <c r="J2" s="13" t="str">
        <f t="shared" ref="J2:J81" si="0">"Q_"&amp;L2</f>
        <v>Q_LED_Work</v>
      </c>
      <c r="K2" s="13" t="str">
        <f t="shared" ref="K2:K81" si="1">"Q "&amp;H2&amp;"."&amp;I2</f>
        <v>Q 100.0</v>
      </c>
      <c r="L2" s="13" t="s">
        <v>2758</v>
      </c>
      <c r="M2" s="13" t="s">
        <v>821</v>
      </c>
      <c r="N2" s="13" t="s">
        <v>822</v>
      </c>
      <c r="O2" s="13" t="s">
        <v>823</v>
      </c>
      <c r="P2" s="13" t="str">
        <f>B2</f>
        <v>Инд.Работа</v>
      </c>
      <c r="Q2" s="13" t="str">
        <f>J2&amp;"  := DGO."&amp;L2&amp;";//    "&amp;B2</f>
        <v>Q_LED_Work  := DGO.LED_Work;//    Инд.Работа</v>
      </c>
      <c r="S2" s="15" t="str">
        <f>J2&amp;"  := 0;//    "&amp;B2</f>
        <v>Q_LED_Work  := 0;//    Инд.Работа</v>
      </c>
    </row>
    <row r="3" spans="1:19" x14ac:dyDescent="0.25">
      <c r="A3" s="83">
        <v>2</v>
      </c>
      <c r="B3" s="108" t="s">
        <v>2690</v>
      </c>
      <c r="D3" s="13">
        <v>1</v>
      </c>
      <c r="E3" s="13">
        <v>2</v>
      </c>
      <c r="F3" s="13" t="str">
        <f t="shared" ref="F3:F33" si="2">F2</f>
        <v>CPU</v>
      </c>
      <c r="H3" s="13">
        <f>H2</f>
        <v>100</v>
      </c>
      <c r="I3" s="13">
        <v>1</v>
      </c>
      <c r="J3" s="13" t="str">
        <f t="shared" si="0"/>
        <v>Q_LED_AO</v>
      </c>
      <c r="K3" s="13" t="str">
        <f t="shared" si="1"/>
        <v>Q 100.1</v>
      </c>
      <c r="L3" s="13" t="s">
        <v>2759</v>
      </c>
      <c r="M3" s="13" t="s">
        <v>821</v>
      </c>
      <c r="N3" s="13" t="s">
        <v>822</v>
      </c>
      <c r="O3" s="13" t="s">
        <v>823</v>
      </c>
      <c r="P3" s="13" t="str">
        <f t="shared" ref="P3:P61" si="3">B3</f>
        <v>Инд.Авария</v>
      </c>
      <c r="Q3" s="13" t="str">
        <f t="shared" ref="Q3:Q49" si="4">J3&amp;"  := DGO."&amp;L3&amp;";//    "&amp;B3</f>
        <v>Q_LED_AO  := DGO.LED_AO;//    Инд.Авария</v>
      </c>
      <c r="S3" s="15" t="str">
        <f t="shared" ref="S3:S66" si="5">J3&amp;"  := 0;//    "&amp;B3</f>
        <v>Q_LED_AO  := 0;//    Инд.Авария</v>
      </c>
    </row>
    <row r="4" spans="1:19" x14ac:dyDescent="0.25">
      <c r="A4" s="83">
        <v>3</v>
      </c>
      <c r="B4" s="108" t="s">
        <v>291</v>
      </c>
      <c r="E4" s="13">
        <v>3</v>
      </c>
      <c r="F4" s="13" t="str">
        <f t="shared" si="2"/>
        <v>CPU</v>
      </c>
      <c r="H4" s="13">
        <f t="shared" ref="H4:H9" si="6">H3</f>
        <v>100</v>
      </c>
      <c r="I4" s="13">
        <v>2</v>
      </c>
      <c r="J4" s="13" t="str">
        <f t="shared" si="0"/>
        <v>Q_Sound</v>
      </c>
      <c r="K4" s="13" t="str">
        <f t="shared" si="1"/>
        <v>Q 100.2</v>
      </c>
      <c r="L4" s="13" t="s">
        <v>740</v>
      </c>
      <c r="M4" s="13" t="s">
        <v>821</v>
      </c>
      <c r="N4" s="13" t="s">
        <v>822</v>
      </c>
      <c r="O4" s="13" t="s">
        <v>823</v>
      </c>
      <c r="P4" s="13" t="str">
        <f t="shared" si="3"/>
        <v>Аварийный звуковой сигнал</v>
      </c>
      <c r="Q4" s="13" t="str">
        <f t="shared" si="4"/>
        <v>Q_Sound  := DGO.Sound;//    Аварийный звуковой сигнал</v>
      </c>
      <c r="S4" s="15" t="str">
        <f t="shared" si="5"/>
        <v>Q_Sound  := 0;//    Аварийный звуковой сигнал</v>
      </c>
    </row>
    <row r="5" spans="1:19" s="98" customFormat="1" hidden="1" x14ac:dyDescent="0.25">
      <c r="A5" s="94">
        <v>4</v>
      </c>
      <c r="B5" s="109" t="s">
        <v>2688</v>
      </c>
      <c r="C5" s="99"/>
      <c r="D5" s="96"/>
      <c r="E5" s="96">
        <v>4</v>
      </c>
      <c r="F5" s="96" t="str">
        <f t="shared" si="2"/>
        <v>CPU</v>
      </c>
      <c r="G5" s="96"/>
      <c r="H5" s="96">
        <f t="shared" si="6"/>
        <v>100</v>
      </c>
      <c r="I5" s="96">
        <v>3</v>
      </c>
      <c r="J5" s="96" t="str">
        <f t="shared" si="0"/>
        <v>Q_100_3</v>
      </c>
      <c r="K5" s="96" t="str">
        <f t="shared" si="1"/>
        <v>Q 100.3</v>
      </c>
      <c r="L5" s="96" t="str">
        <f>H5&amp;"_"&amp;I5</f>
        <v>100_3</v>
      </c>
      <c r="M5" s="96" t="s">
        <v>821</v>
      </c>
      <c r="N5" s="96" t="s">
        <v>822</v>
      </c>
      <c r="O5" s="96" t="s">
        <v>823</v>
      </c>
      <c r="P5" s="96" t="str">
        <f t="shared" si="3"/>
        <v>Р</v>
      </c>
      <c r="Q5" s="96" t="str">
        <f t="shared" si="4"/>
        <v>Q_100_3  := DGO.100_3;//    Р</v>
      </c>
      <c r="S5" s="15" t="str">
        <f t="shared" si="5"/>
        <v>Q_100_3  := 0;//    Р</v>
      </c>
    </row>
    <row r="6" spans="1:19" s="98" customFormat="1" hidden="1" x14ac:dyDescent="0.25">
      <c r="A6" s="94">
        <v>5</v>
      </c>
      <c r="B6" s="109" t="s">
        <v>2688</v>
      </c>
      <c r="C6" s="99"/>
      <c r="D6" s="96"/>
      <c r="E6" s="96">
        <v>5</v>
      </c>
      <c r="F6" s="96" t="str">
        <f t="shared" si="2"/>
        <v>CPU</v>
      </c>
      <c r="G6" s="96"/>
      <c r="H6" s="96">
        <f t="shared" si="6"/>
        <v>100</v>
      </c>
      <c r="I6" s="96">
        <v>4</v>
      </c>
      <c r="J6" s="96" t="str">
        <f t="shared" si="0"/>
        <v>Q_100_4</v>
      </c>
      <c r="K6" s="96" t="str">
        <f t="shared" si="1"/>
        <v>Q 100.4</v>
      </c>
      <c r="L6" s="96" t="str">
        <f t="shared" ref="L6:L17" si="7">H6&amp;"_"&amp;I6</f>
        <v>100_4</v>
      </c>
      <c r="M6" s="96" t="s">
        <v>821</v>
      </c>
      <c r="N6" s="96" t="s">
        <v>822</v>
      </c>
      <c r="O6" s="96" t="s">
        <v>823</v>
      </c>
      <c r="P6" s="96" t="str">
        <f t="shared" si="3"/>
        <v>Р</v>
      </c>
      <c r="Q6" s="96" t="str">
        <f t="shared" si="4"/>
        <v>Q_100_4  := DGO.100_4;//    Р</v>
      </c>
      <c r="S6" s="15" t="str">
        <f t="shared" si="5"/>
        <v>Q_100_4  := 0;//    Р</v>
      </c>
    </row>
    <row r="7" spans="1:19" s="98" customFormat="1" hidden="1" x14ac:dyDescent="0.25">
      <c r="A7" s="94">
        <v>6</v>
      </c>
      <c r="B7" s="109" t="s">
        <v>2688</v>
      </c>
      <c r="C7" s="99"/>
      <c r="D7" s="96"/>
      <c r="E7" s="96">
        <v>6</v>
      </c>
      <c r="F7" s="96" t="str">
        <f t="shared" si="2"/>
        <v>CPU</v>
      </c>
      <c r="G7" s="96"/>
      <c r="H7" s="96">
        <f>H6</f>
        <v>100</v>
      </c>
      <c r="I7" s="96">
        <v>5</v>
      </c>
      <c r="J7" s="96" t="str">
        <f t="shared" si="0"/>
        <v>Q_100_5</v>
      </c>
      <c r="K7" s="96" t="str">
        <f t="shared" si="1"/>
        <v>Q 100.5</v>
      </c>
      <c r="L7" s="96" t="str">
        <f t="shared" si="7"/>
        <v>100_5</v>
      </c>
      <c r="M7" s="96" t="s">
        <v>821</v>
      </c>
      <c r="N7" s="96" t="s">
        <v>822</v>
      </c>
      <c r="O7" s="96" t="s">
        <v>823</v>
      </c>
      <c r="P7" s="96" t="str">
        <f t="shared" si="3"/>
        <v>Р</v>
      </c>
      <c r="Q7" s="96" t="str">
        <f t="shared" si="4"/>
        <v>Q_100_5  := DGO.100_5;//    Р</v>
      </c>
      <c r="S7" s="15" t="str">
        <f t="shared" si="5"/>
        <v>Q_100_5  := 0;//    Р</v>
      </c>
    </row>
    <row r="8" spans="1:19" s="98" customFormat="1" hidden="1" x14ac:dyDescent="0.25">
      <c r="A8" s="94">
        <v>7</v>
      </c>
      <c r="B8" s="109" t="s">
        <v>2688</v>
      </c>
      <c r="C8" s="99"/>
      <c r="D8" s="96"/>
      <c r="E8" s="96">
        <v>7</v>
      </c>
      <c r="F8" s="96" t="str">
        <f t="shared" si="2"/>
        <v>CPU</v>
      </c>
      <c r="G8" s="96"/>
      <c r="H8" s="96">
        <f t="shared" si="6"/>
        <v>100</v>
      </c>
      <c r="I8" s="96">
        <v>6</v>
      </c>
      <c r="J8" s="96" t="str">
        <f t="shared" si="0"/>
        <v>Q_100_6</v>
      </c>
      <c r="K8" s="96" t="str">
        <f t="shared" si="1"/>
        <v>Q 100.6</v>
      </c>
      <c r="L8" s="96" t="str">
        <f t="shared" si="7"/>
        <v>100_6</v>
      </c>
      <c r="M8" s="96" t="s">
        <v>821</v>
      </c>
      <c r="N8" s="96" t="s">
        <v>822</v>
      </c>
      <c r="O8" s="96" t="s">
        <v>823</v>
      </c>
      <c r="P8" s="96" t="str">
        <f t="shared" si="3"/>
        <v>Р</v>
      </c>
      <c r="Q8" s="96" t="str">
        <f t="shared" si="4"/>
        <v>Q_100_6  := DGO.100_6;//    Р</v>
      </c>
      <c r="S8" s="15" t="str">
        <f t="shared" si="5"/>
        <v>Q_100_6  := 0;//    Р</v>
      </c>
    </row>
    <row r="9" spans="1:19" s="98" customFormat="1" hidden="1" x14ac:dyDescent="0.25">
      <c r="A9" s="94">
        <v>8</v>
      </c>
      <c r="B9" s="109" t="s">
        <v>2688</v>
      </c>
      <c r="C9" s="99"/>
      <c r="D9" s="96"/>
      <c r="E9" s="96">
        <v>8</v>
      </c>
      <c r="F9" s="96" t="str">
        <f t="shared" si="2"/>
        <v>CPU</v>
      </c>
      <c r="G9" s="96"/>
      <c r="H9" s="96">
        <f t="shared" si="6"/>
        <v>100</v>
      </c>
      <c r="I9" s="96">
        <v>7</v>
      </c>
      <c r="J9" s="96" t="str">
        <f t="shared" si="0"/>
        <v>Q_100_7</v>
      </c>
      <c r="K9" s="96" t="str">
        <f t="shared" si="1"/>
        <v>Q 100.7</v>
      </c>
      <c r="L9" s="96" t="str">
        <f t="shared" si="7"/>
        <v>100_7</v>
      </c>
      <c r="M9" s="96" t="s">
        <v>821</v>
      </c>
      <c r="N9" s="96" t="s">
        <v>822</v>
      </c>
      <c r="O9" s="96" t="s">
        <v>823</v>
      </c>
      <c r="P9" s="96" t="str">
        <f t="shared" si="3"/>
        <v>Р</v>
      </c>
      <c r="Q9" s="96" t="str">
        <f t="shared" si="4"/>
        <v>Q_100_7  := DGO.100_7;//    Р</v>
      </c>
      <c r="S9" s="15" t="str">
        <f t="shared" si="5"/>
        <v>Q_100_7  := 0;//    Р</v>
      </c>
    </row>
    <row r="10" spans="1:19" s="98" customFormat="1" hidden="1" x14ac:dyDescent="0.25">
      <c r="A10" s="94">
        <v>9</v>
      </c>
      <c r="B10" s="109" t="s">
        <v>2688</v>
      </c>
      <c r="C10" s="99"/>
      <c r="D10" s="96"/>
      <c r="E10" s="96">
        <v>9</v>
      </c>
      <c r="F10" s="96" t="str">
        <f t="shared" si="2"/>
        <v>CPU</v>
      </c>
      <c r="G10" s="96"/>
      <c r="H10" s="96">
        <f>H9+1</f>
        <v>101</v>
      </c>
      <c r="I10" s="96">
        <v>0</v>
      </c>
      <c r="J10" s="96" t="str">
        <f t="shared" si="0"/>
        <v>Q_101_0</v>
      </c>
      <c r="K10" s="96" t="str">
        <f t="shared" si="1"/>
        <v>Q 101.0</v>
      </c>
      <c r="L10" s="96" t="str">
        <f t="shared" si="7"/>
        <v>101_0</v>
      </c>
      <c r="M10" s="96" t="s">
        <v>821</v>
      </c>
      <c r="N10" s="96" t="s">
        <v>822</v>
      </c>
      <c r="O10" s="96" t="s">
        <v>823</v>
      </c>
      <c r="P10" s="96" t="str">
        <f t="shared" si="3"/>
        <v>Р</v>
      </c>
      <c r="Q10" s="96" t="str">
        <f t="shared" si="4"/>
        <v>Q_101_0  := DGO.101_0;//    Р</v>
      </c>
      <c r="S10" s="15" t="str">
        <f t="shared" si="5"/>
        <v>Q_101_0  := 0;//    Р</v>
      </c>
    </row>
    <row r="11" spans="1:19" s="98" customFormat="1" hidden="1" x14ac:dyDescent="0.25">
      <c r="A11" s="94">
        <v>10</v>
      </c>
      <c r="B11" s="109" t="s">
        <v>2688</v>
      </c>
      <c r="C11" s="99"/>
      <c r="D11" s="96"/>
      <c r="E11" s="96">
        <v>10</v>
      </c>
      <c r="F11" s="96" t="str">
        <f t="shared" si="2"/>
        <v>CPU</v>
      </c>
      <c r="G11" s="96"/>
      <c r="H11" s="96">
        <f>H10</f>
        <v>101</v>
      </c>
      <c r="I11" s="96">
        <v>1</v>
      </c>
      <c r="J11" s="96" t="str">
        <f t="shared" si="0"/>
        <v>Q_101_1</v>
      </c>
      <c r="K11" s="96" t="str">
        <f t="shared" si="1"/>
        <v>Q 101.1</v>
      </c>
      <c r="L11" s="96" t="str">
        <f t="shared" si="7"/>
        <v>101_1</v>
      </c>
      <c r="M11" s="96" t="s">
        <v>821</v>
      </c>
      <c r="N11" s="96" t="s">
        <v>822</v>
      </c>
      <c r="O11" s="96" t="s">
        <v>823</v>
      </c>
      <c r="P11" s="96" t="str">
        <f t="shared" si="3"/>
        <v>Р</v>
      </c>
      <c r="Q11" s="96" t="str">
        <f t="shared" si="4"/>
        <v>Q_101_1  := DGO.101_1;//    Р</v>
      </c>
      <c r="S11" s="15" t="str">
        <f t="shared" si="5"/>
        <v>Q_101_1  := 0;//    Р</v>
      </c>
    </row>
    <row r="12" spans="1:19" s="98" customFormat="1" hidden="1" x14ac:dyDescent="0.25">
      <c r="A12" s="94">
        <v>11</v>
      </c>
      <c r="B12" s="109" t="s">
        <v>2688</v>
      </c>
      <c r="C12" s="99"/>
      <c r="D12" s="96"/>
      <c r="E12" s="96">
        <v>11</v>
      </c>
      <c r="F12" s="96" t="str">
        <f t="shared" si="2"/>
        <v>CPU</v>
      </c>
      <c r="G12" s="96"/>
      <c r="H12" s="96">
        <f t="shared" ref="H12:H17" si="8">H11</f>
        <v>101</v>
      </c>
      <c r="I12" s="96">
        <v>2</v>
      </c>
      <c r="J12" s="96" t="str">
        <f t="shared" si="0"/>
        <v>Q_101_2</v>
      </c>
      <c r="K12" s="96" t="str">
        <f t="shared" si="1"/>
        <v>Q 101.2</v>
      </c>
      <c r="L12" s="96" t="str">
        <f t="shared" si="7"/>
        <v>101_2</v>
      </c>
      <c r="M12" s="96" t="s">
        <v>821</v>
      </c>
      <c r="N12" s="96" t="s">
        <v>822</v>
      </c>
      <c r="O12" s="96" t="s">
        <v>823</v>
      </c>
      <c r="P12" s="96" t="str">
        <f t="shared" si="3"/>
        <v>Р</v>
      </c>
      <c r="Q12" s="96" t="str">
        <f t="shared" si="4"/>
        <v>Q_101_2  := DGO.101_2;//    Р</v>
      </c>
      <c r="S12" s="15" t="str">
        <f t="shared" si="5"/>
        <v>Q_101_2  := 0;//    Р</v>
      </c>
    </row>
    <row r="13" spans="1:19" s="98" customFormat="1" hidden="1" x14ac:dyDescent="0.25">
      <c r="A13" s="94">
        <v>12</v>
      </c>
      <c r="B13" s="109" t="s">
        <v>2688</v>
      </c>
      <c r="C13" s="99"/>
      <c r="D13" s="96"/>
      <c r="E13" s="96">
        <v>12</v>
      </c>
      <c r="F13" s="96" t="str">
        <f t="shared" si="2"/>
        <v>CPU</v>
      </c>
      <c r="G13" s="96"/>
      <c r="H13" s="96">
        <f t="shared" si="8"/>
        <v>101</v>
      </c>
      <c r="I13" s="96">
        <v>3</v>
      </c>
      <c r="J13" s="96" t="str">
        <f t="shared" si="0"/>
        <v>Q_101_3</v>
      </c>
      <c r="K13" s="96" t="str">
        <f t="shared" si="1"/>
        <v>Q 101.3</v>
      </c>
      <c r="L13" s="96" t="str">
        <f t="shared" si="7"/>
        <v>101_3</v>
      </c>
      <c r="M13" s="96" t="s">
        <v>821</v>
      </c>
      <c r="N13" s="96" t="s">
        <v>822</v>
      </c>
      <c r="O13" s="96" t="s">
        <v>823</v>
      </c>
      <c r="P13" s="96" t="str">
        <f t="shared" si="3"/>
        <v>Р</v>
      </c>
      <c r="Q13" s="96" t="str">
        <f t="shared" si="4"/>
        <v>Q_101_3  := DGO.101_3;//    Р</v>
      </c>
      <c r="S13" s="15" t="str">
        <f t="shared" si="5"/>
        <v>Q_101_3  := 0;//    Р</v>
      </c>
    </row>
    <row r="14" spans="1:19" s="98" customFormat="1" hidden="1" x14ac:dyDescent="0.25">
      <c r="A14" s="94">
        <v>13</v>
      </c>
      <c r="B14" s="109" t="s">
        <v>2688</v>
      </c>
      <c r="C14" s="99"/>
      <c r="D14" s="96"/>
      <c r="E14" s="96">
        <v>13</v>
      </c>
      <c r="F14" s="96" t="str">
        <f t="shared" si="2"/>
        <v>CPU</v>
      </c>
      <c r="G14" s="96"/>
      <c r="H14" s="96">
        <f t="shared" si="8"/>
        <v>101</v>
      </c>
      <c r="I14" s="96">
        <v>4</v>
      </c>
      <c r="J14" s="96" t="str">
        <f t="shared" si="0"/>
        <v>Q_101_4</v>
      </c>
      <c r="K14" s="96" t="str">
        <f t="shared" si="1"/>
        <v>Q 101.4</v>
      </c>
      <c r="L14" s="96" t="str">
        <f t="shared" si="7"/>
        <v>101_4</v>
      </c>
      <c r="M14" s="96" t="s">
        <v>821</v>
      </c>
      <c r="N14" s="96" t="s">
        <v>822</v>
      </c>
      <c r="O14" s="96" t="s">
        <v>823</v>
      </c>
      <c r="P14" s="96" t="str">
        <f t="shared" si="3"/>
        <v>Р</v>
      </c>
      <c r="Q14" s="96" t="str">
        <f t="shared" si="4"/>
        <v>Q_101_4  := DGO.101_4;//    Р</v>
      </c>
      <c r="S14" s="15" t="str">
        <f t="shared" si="5"/>
        <v>Q_101_4  := 0;//    Р</v>
      </c>
    </row>
    <row r="15" spans="1:19" s="98" customFormat="1" hidden="1" x14ac:dyDescent="0.25">
      <c r="A15" s="94">
        <v>14</v>
      </c>
      <c r="B15" s="109" t="s">
        <v>2688</v>
      </c>
      <c r="C15" s="99"/>
      <c r="D15" s="96"/>
      <c r="E15" s="96">
        <v>14</v>
      </c>
      <c r="F15" s="96" t="str">
        <f t="shared" si="2"/>
        <v>CPU</v>
      </c>
      <c r="G15" s="96"/>
      <c r="H15" s="96">
        <f>H14</f>
        <v>101</v>
      </c>
      <c r="I15" s="96">
        <v>5</v>
      </c>
      <c r="J15" s="96" t="str">
        <f t="shared" si="0"/>
        <v>Q_101_5</v>
      </c>
      <c r="K15" s="96" t="str">
        <f t="shared" si="1"/>
        <v>Q 101.5</v>
      </c>
      <c r="L15" s="96" t="str">
        <f t="shared" si="7"/>
        <v>101_5</v>
      </c>
      <c r="M15" s="96" t="s">
        <v>821</v>
      </c>
      <c r="N15" s="96" t="s">
        <v>822</v>
      </c>
      <c r="O15" s="96" t="s">
        <v>823</v>
      </c>
      <c r="P15" s="96" t="str">
        <f t="shared" si="3"/>
        <v>Р</v>
      </c>
      <c r="Q15" s="96" t="str">
        <f t="shared" si="4"/>
        <v>Q_101_5  := DGO.101_5;//    Р</v>
      </c>
      <c r="S15" s="15" t="str">
        <f t="shared" si="5"/>
        <v>Q_101_5  := 0;//    Р</v>
      </c>
    </row>
    <row r="16" spans="1:19" s="98" customFormat="1" hidden="1" x14ac:dyDescent="0.25">
      <c r="A16" s="94">
        <v>15</v>
      </c>
      <c r="B16" s="109" t="s">
        <v>2688</v>
      </c>
      <c r="C16" s="99"/>
      <c r="D16" s="96"/>
      <c r="E16" s="96">
        <v>15</v>
      </c>
      <c r="F16" s="96" t="str">
        <f t="shared" si="2"/>
        <v>CPU</v>
      </c>
      <c r="G16" s="96"/>
      <c r="H16" s="96">
        <f t="shared" si="8"/>
        <v>101</v>
      </c>
      <c r="I16" s="96">
        <v>6</v>
      </c>
      <c r="J16" s="96" t="str">
        <f t="shared" si="0"/>
        <v>Q_101_6</v>
      </c>
      <c r="K16" s="96" t="str">
        <f t="shared" si="1"/>
        <v>Q 101.6</v>
      </c>
      <c r="L16" s="96" t="str">
        <f t="shared" si="7"/>
        <v>101_6</v>
      </c>
      <c r="M16" s="96" t="s">
        <v>821</v>
      </c>
      <c r="N16" s="96" t="s">
        <v>822</v>
      </c>
      <c r="O16" s="96" t="s">
        <v>823</v>
      </c>
      <c r="P16" s="96" t="str">
        <f t="shared" si="3"/>
        <v>Р</v>
      </c>
      <c r="Q16" s="96" t="str">
        <f t="shared" si="4"/>
        <v>Q_101_6  := DGO.101_6;//    Р</v>
      </c>
      <c r="S16" s="15" t="str">
        <f t="shared" si="5"/>
        <v>Q_101_6  := 0;//    Р</v>
      </c>
    </row>
    <row r="17" spans="1:19" s="98" customFormat="1" hidden="1" x14ac:dyDescent="0.25">
      <c r="A17" s="94">
        <v>16</v>
      </c>
      <c r="B17" s="109" t="s">
        <v>2688</v>
      </c>
      <c r="C17" s="99"/>
      <c r="D17" s="96"/>
      <c r="E17" s="96">
        <v>16</v>
      </c>
      <c r="F17" s="96" t="str">
        <f t="shared" si="2"/>
        <v>CPU</v>
      </c>
      <c r="G17" s="96"/>
      <c r="H17" s="96">
        <f t="shared" si="8"/>
        <v>101</v>
      </c>
      <c r="I17" s="96">
        <v>7</v>
      </c>
      <c r="J17" s="96" t="str">
        <f t="shared" si="0"/>
        <v>Q_101_7</v>
      </c>
      <c r="K17" s="96" t="str">
        <f t="shared" si="1"/>
        <v>Q 101.7</v>
      </c>
      <c r="L17" s="96" t="str">
        <f t="shared" si="7"/>
        <v>101_7</v>
      </c>
      <c r="M17" s="96" t="s">
        <v>821</v>
      </c>
      <c r="N17" s="96" t="s">
        <v>822</v>
      </c>
      <c r="O17" s="96" t="s">
        <v>823</v>
      </c>
      <c r="P17" s="96" t="str">
        <f t="shared" si="3"/>
        <v>Р</v>
      </c>
      <c r="Q17" s="96" t="str">
        <f t="shared" si="4"/>
        <v>Q_101_7  := DGO.101_7;//    Р</v>
      </c>
      <c r="S17" s="15" t="str">
        <f t="shared" si="5"/>
        <v>Q_101_7  := 0;//    Р</v>
      </c>
    </row>
    <row r="18" spans="1:19" s="98" customFormat="1" hidden="1" x14ac:dyDescent="0.25">
      <c r="A18" s="94">
        <v>17</v>
      </c>
      <c r="B18" s="109" t="s">
        <v>2688</v>
      </c>
      <c r="C18" s="99"/>
      <c r="D18" s="96"/>
      <c r="E18" s="96">
        <v>17</v>
      </c>
      <c r="F18" s="96" t="str">
        <f t="shared" si="2"/>
        <v>CPU</v>
      </c>
      <c r="G18" s="96"/>
      <c r="H18" s="96">
        <f>H17+1</f>
        <v>102</v>
      </c>
      <c r="I18" s="96">
        <v>0</v>
      </c>
      <c r="J18" s="96" t="str">
        <f t="shared" ref="J18:J33" si="9">"Q_"&amp;L18</f>
        <v>Q_102_0</v>
      </c>
      <c r="K18" s="96" t="str">
        <f t="shared" si="1"/>
        <v>Q 102.0</v>
      </c>
      <c r="L18" s="96" t="str">
        <f t="shared" ref="L18:L33" si="10">H18&amp;"_"&amp;I18</f>
        <v>102_0</v>
      </c>
      <c r="M18" s="96" t="s">
        <v>821</v>
      </c>
      <c r="N18" s="96" t="s">
        <v>822</v>
      </c>
      <c r="O18" s="96" t="s">
        <v>823</v>
      </c>
      <c r="P18" s="96" t="str">
        <f t="shared" ref="P18:P33" si="11">B18</f>
        <v>Р</v>
      </c>
      <c r="Q18" s="96" t="str">
        <f t="shared" ref="Q18:Q33" si="12">J18&amp;"  := DGO."&amp;L18&amp;";//    "&amp;B18</f>
        <v>Q_102_0  := DGO.102_0;//    Р</v>
      </c>
      <c r="S18" s="15" t="str">
        <f t="shared" si="5"/>
        <v>Q_102_0  := 0;//    Р</v>
      </c>
    </row>
    <row r="19" spans="1:19" s="98" customFormat="1" hidden="1" x14ac:dyDescent="0.25">
      <c r="A19" s="94">
        <v>18</v>
      </c>
      <c r="B19" s="109" t="s">
        <v>2688</v>
      </c>
      <c r="C19" s="99"/>
      <c r="D19" s="96"/>
      <c r="E19" s="96">
        <v>18</v>
      </c>
      <c r="F19" s="96" t="str">
        <f t="shared" si="2"/>
        <v>CPU</v>
      </c>
      <c r="G19" s="96"/>
      <c r="H19" s="96">
        <f>H18</f>
        <v>102</v>
      </c>
      <c r="I19" s="96">
        <v>1</v>
      </c>
      <c r="J19" s="96" t="str">
        <f t="shared" si="9"/>
        <v>Q_102_1</v>
      </c>
      <c r="K19" s="96" t="str">
        <f t="shared" si="1"/>
        <v>Q 102.1</v>
      </c>
      <c r="L19" s="96" t="str">
        <f t="shared" si="10"/>
        <v>102_1</v>
      </c>
      <c r="M19" s="96" t="s">
        <v>821</v>
      </c>
      <c r="N19" s="96" t="s">
        <v>822</v>
      </c>
      <c r="O19" s="96" t="s">
        <v>823</v>
      </c>
      <c r="P19" s="96" t="str">
        <f t="shared" si="11"/>
        <v>Р</v>
      </c>
      <c r="Q19" s="96" t="str">
        <f t="shared" si="12"/>
        <v>Q_102_1  := DGO.102_1;//    Р</v>
      </c>
      <c r="S19" s="15" t="str">
        <f t="shared" si="5"/>
        <v>Q_102_1  := 0;//    Р</v>
      </c>
    </row>
    <row r="20" spans="1:19" s="98" customFormat="1" hidden="1" x14ac:dyDescent="0.25">
      <c r="A20" s="94">
        <v>19</v>
      </c>
      <c r="B20" s="109" t="s">
        <v>2688</v>
      </c>
      <c r="C20" s="99"/>
      <c r="D20" s="96"/>
      <c r="E20" s="96">
        <v>19</v>
      </c>
      <c r="F20" s="96" t="str">
        <f t="shared" si="2"/>
        <v>CPU</v>
      </c>
      <c r="G20" s="96"/>
      <c r="H20" s="96">
        <f t="shared" ref="H20:H25" si="13">H19</f>
        <v>102</v>
      </c>
      <c r="I20" s="96">
        <v>2</v>
      </c>
      <c r="J20" s="96" t="str">
        <f t="shared" si="9"/>
        <v>Q_102_2</v>
      </c>
      <c r="K20" s="96" t="str">
        <f t="shared" si="1"/>
        <v>Q 102.2</v>
      </c>
      <c r="L20" s="96" t="str">
        <f t="shared" si="10"/>
        <v>102_2</v>
      </c>
      <c r="M20" s="96" t="s">
        <v>821</v>
      </c>
      <c r="N20" s="96" t="s">
        <v>822</v>
      </c>
      <c r="O20" s="96" t="s">
        <v>823</v>
      </c>
      <c r="P20" s="96" t="str">
        <f t="shared" si="11"/>
        <v>Р</v>
      </c>
      <c r="Q20" s="96" t="str">
        <f t="shared" si="12"/>
        <v>Q_102_2  := DGO.102_2;//    Р</v>
      </c>
      <c r="S20" s="15" t="str">
        <f t="shared" si="5"/>
        <v>Q_102_2  := 0;//    Р</v>
      </c>
    </row>
    <row r="21" spans="1:19" s="98" customFormat="1" hidden="1" x14ac:dyDescent="0.25">
      <c r="A21" s="94">
        <v>20</v>
      </c>
      <c r="B21" s="109" t="s">
        <v>2688</v>
      </c>
      <c r="C21" s="99"/>
      <c r="D21" s="96"/>
      <c r="E21" s="96">
        <v>20</v>
      </c>
      <c r="F21" s="96" t="str">
        <f t="shared" si="2"/>
        <v>CPU</v>
      </c>
      <c r="G21" s="96"/>
      <c r="H21" s="96">
        <f t="shared" si="13"/>
        <v>102</v>
      </c>
      <c r="I21" s="96">
        <v>3</v>
      </c>
      <c r="J21" s="96" t="str">
        <f t="shared" si="9"/>
        <v>Q_102_3</v>
      </c>
      <c r="K21" s="96" t="str">
        <f t="shared" si="1"/>
        <v>Q 102.3</v>
      </c>
      <c r="L21" s="96" t="str">
        <f t="shared" si="10"/>
        <v>102_3</v>
      </c>
      <c r="M21" s="96" t="s">
        <v>821</v>
      </c>
      <c r="N21" s="96" t="s">
        <v>822</v>
      </c>
      <c r="O21" s="96" t="s">
        <v>823</v>
      </c>
      <c r="P21" s="96" t="str">
        <f t="shared" si="11"/>
        <v>Р</v>
      </c>
      <c r="Q21" s="96" t="str">
        <f t="shared" si="12"/>
        <v>Q_102_3  := DGO.102_3;//    Р</v>
      </c>
      <c r="S21" s="15" t="str">
        <f t="shared" si="5"/>
        <v>Q_102_3  := 0;//    Р</v>
      </c>
    </row>
    <row r="22" spans="1:19" s="98" customFormat="1" hidden="1" x14ac:dyDescent="0.25">
      <c r="A22" s="94">
        <v>21</v>
      </c>
      <c r="B22" s="109" t="s">
        <v>2688</v>
      </c>
      <c r="C22" s="99"/>
      <c r="D22" s="96"/>
      <c r="E22" s="96">
        <v>21</v>
      </c>
      <c r="F22" s="96" t="str">
        <f t="shared" si="2"/>
        <v>CPU</v>
      </c>
      <c r="G22" s="96"/>
      <c r="H22" s="96">
        <f t="shared" si="13"/>
        <v>102</v>
      </c>
      <c r="I22" s="96">
        <v>4</v>
      </c>
      <c r="J22" s="96" t="str">
        <f t="shared" si="9"/>
        <v>Q_102_4</v>
      </c>
      <c r="K22" s="96" t="str">
        <f t="shared" si="1"/>
        <v>Q 102.4</v>
      </c>
      <c r="L22" s="96" t="str">
        <f t="shared" si="10"/>
        <v>102_4</v>
      </c>
      <c r="M22" s="96" t="s">
        <v>821</v>
      </c>
      <c r="N22" s="96" t="s">
        <v>822</v>
      </c>
      <c r="O22" s="96" t="s">
        <v>823</v>
      </c>
      <c r="P22" s="96" t="str">
        <f t="shared" si="11"/>
        <v>Р</v>
      </c>
      <c r="Q22" s="96" t="str">
        <f t="shared" si="12"/>
        <v>Q_102_4  := DGO.102_4;//    Р</v>
      </c>
      <c r="S22" s="15" t="str">
        <f t="shared" si="5"/>
        <v>Q_102_4  := 0;//    Р</v>
      </c>
    </row>
    <row r="23" spans="1:19" s="98" customFormat="1" hidden="1" x14ac:dyDescent="0.25">
      <c r="A23" s="94">
        <v>22</v>
      </c>
      <c r="B23" s="109" t="s">
        <v>2688</v>
      </c>
      <c r="C23" s="99"/>
      <c r="D23" s="96"/>
      <c r="E23" s="96">
        <v>22</v>
      </c>
      <c r="F23" s="96" t="str">
        <f t="shared" si="2"/>
        <v>CPU</v>
      </c>
      <c r="G23" s="96"/>
      <c r="H23" s="96">
        <f>H22</f>
        <v>102</v>
      </c>
      <c r="I23" s="96">
        <v>5</v>
      </c>
      <c r="J23" s="96" t="str">
        <f t="shared" si="9"/>
        <v>Q_102_5</v>
      </c>
      <c r="K23" s="96" t="str">
        <f t="shared" si="1"/>
        <v>Q 102.5</v>
      </c>
      <c r="L23" s="96" t="str">
        <f t="shared" si="10"/>
        <v>102_5</v>
      </c>
      <c r="M23" s="96" t="s">
        <v>821</v>
      </c>
      <c r="N23" s="96" t="s">
        <v>822</v>
      </c>
      <c r="O23" s="96" t="s">
        <v>823</v>
      </c>
      <c r="P23" s="96" t="str">
        <f t="shared" si="11"/>
        <v>Р</v>
      </c>
      <c r="Q23" s="96" t="str">
        <f t="shared" si="12"/>
        <v>Q_102_5  := DGO.102_5;//    Р</v>
      </c>
      <c r="S23" s="15" t="str">
        <f t="shared" si="5"/>
        <v>Q_102_5  := 0;//    Р</v>
      </c>
    </row>
    <row r="24" spans="1:19" s="98" customFormat="1" hidden="1" x14ac:dyDescent="0.25">
      <c r="A24" s="94">
        <v>23</v>
      </c>
      <c r="B24" s="109" t="s">
        <v>2688</v>
      </c>
      <c r="C24" s="99"/>
      <c r="D24" s="96"/>
      <c r="E24" s="96">
        <v>23</v>
      </c>
      <c r="F24" s="96" t="str">
        <f t="shared" si="2"/>
        <v>CPU</v>
      </c>
      <c r="G24" s="96"/>
      <c r="H24" s="96">
        <f t="shared" si="13"/>
        <v>102</v>
      </c>
      <c r="I24" s="96">
        <v>6</v>
      </c>
      <c r="J24" s="96" t="str">
        <f t="shared" si="9"/>
        <v>Q_102_6</v>
      </c>
      <c r="K24" s="96" t="str">
        <f t="shared" si="1"/>
        <v>Q 102.6</v>
      </c>
      <c r="L24" s="96" t="str">
        <f t="shared" si="10"/>
        <v>102_6</v>
      </c>
      <c r="M24" s="96" t="s">
        <v>821</v>
      </c>
      <c r="N24" s="96" t="s">
        <v>822</v>
      </c>
      <c r="O24" s="96" t="s">
        <v>823</v>
      </c>
      <c r="P24" s="96" t="str">
        <f t="shared" si="11"/>
        <v>Р</v>
      </c>
      <c r="Q24" s="96" t="str">
        <f t="shared" si="12"/>
        <v>Q_102_6  := DGO.102_6;//    Р</v>
      </c>
      <c r="S24" s="15" t="str">
        <f t="shared" si="5"/>
        <v>Q_102_6  := 0;//    Р</v>
      </c>
    </row>
    <row r="25" spans="1:19" s="98" customFormat="1" hidden="1" x14ac:dyDescent="0.25">
      <c r="A25" s="94">
        <v>24</v>
      </c>
      <c r="B25" s="109" t="s">
        <v>2688</v>
      </c>
      <c r="C25" s="99"/>
      <c r="D25" s="96"/>
      <c r="E25" s="96">
        <v>24</v>
      </c>
      <c r="F25" s="96" t="str">
        <f t="shared" si="2"/>
        <v>CPU</v>
      </c>
      <c r="G25" s="96"/>
      <c r="H25" s="96">
        <f t="shared" si="13"/>
        <v>102</v>
      </c>
      <c r="I25" s="96">
        <v>7</v>
      </c>
      <c r="J25" s="96" t="str">
        <f t="shared" si="9"/>
        <v>Q_102_7</v>
      </c>
      <c r="K25" s="96" t="str">
        <f t="shared" si="1"/>
        <v>Q 102.7</v>
      </c>
      <c r="L25" s="96" t="str">
        <f t="shared" si="10"/>
        <v>102_7</v>
      </c>
      <c r="M25" s="96" t="s">
        <v>821</v>
      </c>
      <c r="N25" s="96" t="s">
        <v>822</v>
      </c>
      <c r="O25" s="96" t="s">
        <v>823</v>
      </c>
      <c r="P25" s="96" t="str">
        <f t="shared" si="11"/>
        <v>Р</v>
      </c>
      <c r="Q25" s="96" t="str">
        <f t="shared" si="12"/>
        <v>Q_102_7  := DGO.102_7;//    Р</v>
      </c>
      <c r="S25" s="15" t="str">
        <f t="shared" si="5"/>
        <v>Q_102_7  := 0;//    Р</v>
      </c>
    </row>
    <row r="26" spans="1:19" s="98" customFormat="1" hidden="1" x14ac:dyDescent="0.25">
      <c r="A26" s="94">
        <v>25</v>
      </c>
      <c r="B26" s="109" t="s">
        <v>2688</v>
      </c>
      <c r="C26" s="99"/>
      <c r="D26" s="96"/>
      <c r="E26" s="96">
        <v>25</v>
      </c>
      <c r="F26" s="96" t="str">
        <f t="shared" si="2"/>
        <v>CPU</v>
      </c>
      <c r="G26" s="96"/>
      <c r="H26" s="96">
        <f>H25+1</f>
        <v>103</v>
      </c>
      <c r="I26" s="96">
        <v>0</v>
      </c>
      <c r="J26" s="96" t="str">
        <f t="shared" si="9"/>
        <v>Q_103_0</v>
      </c>
      <c r="K26" s="96" t="str">
        <f t="shared" si="1"/>
        <v>Q 103.0</v>
      </c>
      <c r="L26" s="96" t="str">
        <f t="shared" si="10"/>
        <v>103_0</v>
      </c>
      <c r="M26" s="96" t="s">
        <v>821</v>
      </c>
      <c r="N26" s="96" t="s">
        <v>822</v>
      </c>
      <c r="O26" s="96" t="s">
        <v>823</v>
      </c>
      <c r="P26" s="96" t="str">
        <f t="shared" si="11"/>
        <v>Р</v>
      </c>
      <c r="Q26" s="96" t="str">
        <f t="shared" si="12"/>
        <v>Q_103_0  := DGO.103_0;//    Р</v>
      </c>
      <c r="S26" s="15" t="str">
        <f t="shared" si="5"/>
        <v>Q_103_0  := 0;//    Р</v>
      </c>
    </row>
    <row r="27" spans="1:19" s="98" customFormat="1" hidden="1" x14ac:dyDescent="0.25">
      <c r="A27" s="94">
        <v>26</v>
      </c>
      <c r="B27" s="109" t="s">
        <v>2688</v>
      </c>
      <c r="C27" s="99"/>
      <c r="D27" s="96"/>
      <c r="E27" s="96">
        <v>26</v>
      </c>
      <c r="F27" s="96" t="str">
        <f t="shared" si="2"/>
        <v>CPU</v>
      </c>
      <c r="G27" s="96"/>
      <c r="H27" s="96">
        <f>H26</f>
        <v>103</v>
      </c>
      <c r="I27" s="96">
        <v>1</v>
      </c>
      <c r="J27" s="96" t="str">
        <f t="shared" si="9"/>
        <v>Q_103_1</v>
      </c>
      <c r="K27" s="96" t="str">
        <f t="shared" si="1"/>
        <v>Q 103.1</v>
      </c>
      <c r="L27" s="96" t="str">
        <f t="shared" si="10"/>
        <v>103_1</v>
      </c>
      <c r="M27" s="96" t="s">
        <v>821</v>
      </c>
      <c r="N27" s="96" t="s">
        <v>822</v>
      </c>
      <c r="O27" s="96" t="s">
        <v>823</v>
      </c>
      <c r="P27" s="96" t="str">
        <f t="shared" si="11"/>
        <v>Р</v>
      </c>
      <c r="Q27" s="96" t="str">
        <f t="shared" si="12"/>
        <v>Q_103_1  := DGO.103_1;//    Р</v>
      </c>
      <c r="S27" s="15" t="str">
        <f t="shared" si="5"/>
        <v>Q_103_1  := 0;//    Р</v>
      </c>
    </row>
    <row r="28" spans="1:19" s="98" customFormat="1" hidden="1" x14ac:dyDescent="0.25">
      <c r="A28" s="94">
        <v>27</v>
      </c>
      <c r="B28" s="109" t="s">
        <v>2688</v>
      </c>
      <c r="C28" s="99"/>
      <c r="D28" s="96"/>
      <c r="E28" s="96">
        <v>27</v>
      </c>
      <c r="F28" s="96" t="str">
        <f t="shared" si="2"/>
        <v>CPU</v>
      </c>
      <c r="G28" s="96"/>
      <c r="H28" s="96">
        <f t="shared" ref="H28:H33" si="14">H27</f>
        <v>103</v>
      </c>
      <c r="I28" s="96">
        <v>2</v>
      </c>
      <c r="J28" s="96" t="str">
        <f t="shared" si="9"/>
        <v>Q_103_2</v>
      </c>
      <c r="K28" s="96" t="str">
        <f t="shared" si="1"/>
        <v>Q 103.2</v>
      </c>
      <c r="L28" s="96" t="str">
        <f t="shared" si="10"/>
        <v>103_2</v>
      </c>
      <c r="M28" s="96" t="s">
        <v>821</v>
      </c>
      <c r="N28" s="96" t="s">
        <v>822</v>
      </c>
      <c r="O28" s="96" t="s">
        <v>823</v>
      </c>
      <c r="P28" s="96" t="str">
        <f t="shared" si="11"/>
        <v>Р</v>
      </c>
      <c r="Q28" s="96" t="str">
        <f t="shared" si="12"/>
        <v>Q_103_2  := DGO.103_2;//    Р</v>
      </c>
      <c r="S28" s="15" t="str">
        <f t="shared" si="5"/>
        <v>Q_103_2  := 0;//    Р</v>
      </c>
    </row>
    <row r="29" spans="1:19" s="98" customFormat="1" hidden="1" x14ac:dyDescent="0.25">
      <c r="A29" s="94">
        <v>28</v>
      </c>
      <c r="B29" s="109" t="s">
        <v>2688</v>
      </c>
      <c r="C29" s="99"/>
      <c r="D29" s="96"/>
      <c r="E29" s="96">
        <v>28</v>
      </c>
      <c r="F29" s="96" t="str">
        <f t="shared" si="2"/>
        <v>CPU</v>
      </c>
      <c r="G29" s="96"/>
      <c r="H29" s="96">
        <f t="shared" si="14"/>
        <v>103</v>
      </c>
      <c r="I29" s="96">
        <v>3</v>
      </c>
      <c r="J29" s="96" t="str">
        <f t="shared" si="9"/>
        <v>Q_103_3</v>
      </c>
      <c r="K29" s="96" t="str">
        <f t="shared" si="1"/>
        <v>Q 103.3</v>
      </c>
      <c r="L29" s="96" t="str">
        <f t="shared" si="10"/>
        <v>103_3</v>
      </c>
      <c r="M29" s="96" t="s">
        <v>821</v>
      </c>
      <c r="N29" s="96" t="s">
        <v>822</v>
      </c>
      <c r="O29" s="96" t="s">
        <v>823</v>
      </c>
      <c r="P29" s="96" t="str">
        <f t="shared" si="11"/>
        <v>Р</v>
      </c>
      <c r="Q29" s="96" t="str">
        <f t="shared" si="12"/>
        <v>Q_103_3  := DGO.103_3;//    Р</v>
      </c>
      <c r="S29" s="15" t="str">
        <f t="shared" si="5"/>
        <v>Q_103_3  := 0;//    Р</v>
      </c>
    </row>
    <row r="30" spans="1:19" s="98" customFormat="1" hidden="1" x14ac:dyDescent="0.25">
      <c r="A30" s="94">
        <v>29</v>
      </c>
      <c r="B30" s="109" t="s">
        <v>2688</v>
      </c>
      <c r="C30" s="99"/>
      <c r="D30" s="96"/>
      <c r="E30" s="96">
        <v>29</v>
      </c>
      <c r="F30" s="96" t="str">
        <f t="shared" si="2"/>
        <v>CPU</v>
      </c>
      <c r="G30" s="96"/>
      <c r="H30" s="96">
        <f t="shared" si="14"/>
        <v>103</v>
      </c>
      <c r="I30" s="96">
        <v>4</v>
      </c>
      <c r="J30" s="96" t="str">
        <f t="shared" si="9"/>
        <v>Q_103_4</v>
      </c>
      <c r="K30" s="96" t="str">
        <f t="shared" si="1"/>
        <v>Q 103.4</v>
      </c>
      <c r="L30" s="96" t="str">
        <f t="shared" si="10"/>
        <v>103_4</v>
      </c>
      <c r="M30" s="96" t="s">
        <v>821</v>
      </c>
      <c r="N30" s="96" t="s">
        <v>822</v>
      </c>
      <c r="O30" s="96" t="s">
        <v>823</v>
      </c>
      <c r="P30" s="96" t="str">
        <f t="shared" si="11"/>
        <v>Р</v>
      </c>
      <c r="Q30" s="96" t="str">
        <f t="shared" si="12"/>
        <v>Q_103_4  := DGO.103_4;//    Р</v>
      </c>
      <c r="S30" s="15" t="str">
        <f t="shared" si="5"/>
        <v>Q_103_4  := 0;//    Р</v>
      </c>
    </row>
    <row r="31" spans="1:19" s="98" customFormat="1" hidden="1" x14ac:dyDescent="0.25">
      <c r="A31" s="94">
        <v>30</v>
      </c>
      <c r="B31" s="109" t="s">
        <v>2688</v>
      </c>
      <c r="C31" s="99"/>
      <c r="D31" s="96"/>
      <c r="E31" s="96">
        <v>30</v>
      </c>
      <c r="F31" s="96" t="str">
        <f t="shared" si="2"/>
        <v>CPU</v>
      </c>
      <c r="G31" s="96"/>
      <c r="H31" s="96">
        <f>H30</f>
        <v>103</v>
      </c>
      <c r="I31" s="96">
        <v>5</v>
      </c>
      <c r="J31" s="96" t="str">
        <f t="shared" si="9"/>
        <v>Q_103_5</v>
      </c>
      <c r="K31" s="96" t="str">
        <f t="shared" si="1"/>
        <v>Q 103.5</v>
      </c>
      <c r="L31" s="96" t="str">
        <f t="shared" si="10"/>
        <v>103_5</v>
      </c>
      <c r="M31" s="96" t="s">
        <v>821</v>
      </c>
      <c r="N31" s="96" t="s">
        <v>822</v>
      </c>
      <c r="O31" s="96" t="s">
        <v>823</v>
      </c>
      <c r="P31" s="96" t="str">
        <f t="shared" si="11"/>
        <v>Р</v>
      </c>
      <c r="Q31" s="96" t="str">
        <f t="shared" si="12"/>
        <v>Q_103_5  := DGO.103_5;//    Р</v>
      </c>
      <c r="S31" s="15" t="str">
        <f t="shared" si="5"/>
        <v>Q_103_5  := 0;//    Р</v>
      </c>
    </row>
    <row r="32" spans="1:19" s="98" customFormat="1" hidden="1" x14ac:dyDescent="0.25">
      <c r="A32" s="94">
        <v>31</v>
      </c>
      <c r="B32" s="109" t="s">
        <v>2688</v>
      </c>
      <c r="C32" s="99"/>
      <c r="D32" s="96"/>
      <c r="E32" s="96">
        <v>31</v>
      </c>
      <c r="F32" s="96" t="str">
        <f t="shared" si="2"/>
        <v>CPU</v>
      </c>
      <c r="G32" s="96"/>
      <c r="H32" s="96">
        <f t="shared" si="14"/>
        <v>103</v>
      </c>
      <c r="I32" s="96">
        <v>6</v>
      </c>
      <c r="J32" s="96" t="str">
        <f t="shared" si="9"/>
        <v>Q_103_6</v>
      </c>
      <c r="K32" s="96" t="str">
        <f t="shared" si="1"/>
        <v>Q 103.6</v>
      </c>
      <c r="L32" s="96" t="str">
        <f t="shared" si="10"/>
        <v>103_6</v>
      </c>
      <c r="M32" s="96" t="s">
        <v>821</v>
      </c>
      <c r="N32" s="96" t="s">
        <v>822</v>
      </c>
      <c r="O32" s="96" t="s">
        <v>823</v>
      </c>
      <c r="P32" s="96" t="str">
        <f t="shared" si="11"/>
        <v>Р</v>
      </c>
      <c r="Q32" s="96" t="str">
        <f t="shared" si="12"/>
        <v>Q_103_6  := DGO.103_6;//    Р</v>
      </c>
      <c r="S32" s="15" t="str">
        <f t="shared" si="5"/>
        <v>Q_103_6  := 0;//    Р</v>
      </c>
    </row>
    <row r="33" spans="1:19" s="98" customFormat="1" hidden="1" x14ac:dyDescent="0.25">
      <c r="A33" s="94">
        <v>32</v>
      </c>
      <c r="B33" s="109" t="s">
        <v>2688</v>
      </c>
      <c r="C33" s="99"/>
      <c r="D33" s="96"/>
      <c r="E33" s="96">
        <v>32</v>
      </c>
      <c r="F33" s="96" t="str">
        <f t="shared" si="2"/>
        <v>CPU</v>
      </c>
      <c r="G33" s="96"/>
      <c r="H33" s="96">
        <f t="shared" si="14"/>
        <v>103</v>
      </c>
      <c r="I33" s="96">
        <v>7</v>
      </c>
      <c r="J33" s="96" t="str">
        <f t="shared" si="9"/>
        <v>Q_103_7</v>
      </c>
      <c r="K33" s="96" t="str">
        <f t="shared" si="1"/>
        <v>Q 103.7</v>
      </c>
      <c r="L33" s="96" t="str">
        <f t="shared" si="10"/>
        <v>103_7</v>
      </c>
      <c r="M33" s="96" t="s">
        <v>821</v>
      </c>
      <c r="N33" s="96" t="s">
        <v>822</v>
      </c>
      <c r="O33" s="96" t="s">
        <v>823</v>
      </c>
      <c r="P33" s="96" t="str">
        <f t="shared" si="11"/>
        <v>Р</v>
      </c>
      <c r="Q33" s="96" t="str">
        <f t="shared" si="12"/>
        <v>Q_103_7  := DGO.103_7;//    Р</v>
      </c>
      <c r="S33" s="15" t="str">
        <f t="shared" si="5"/>
        <v>Q_103_7  := 0;//    Р</v>
      </c>
    </row>
    <row r="34" spans="1:19" x14ac:dyDescent="0.25">
      <c r="A34" s="83">
        <v>17</v>
      </c>
      <c r="B34" s="110" t="s">
        <v>3181</v>
      </c>
      <c r="D34" s="13">
        <v>1</v>
      </c>
      <c r="E34" s="13">
        <v>1</v>
      </c>
      <c r="F34" s="13" t="s">
        <v>2691</v>
      </c>
      <c r="H34" s="13">
        <f>H33+1</f>
        <v>104</v>
      </c>
      <c r="I34" s="13">
        <v>0</v>
      </c>
      <c r="J34" s="13" t="str">
        <f t="shared" si="0"/>
        <v>Q_Z1_ON</v>
      </c>
      <c r="K34" s="13" t="str">
        <f t="shared" si="1"/>
        <v>Q 104.0</v>
      </c>
      <c r="L34" s="13" t="s">
        <v>3329</v>
      </c>
      <c r="M34" s="13" t="s">
        <v>821</v>
      </c>
      <c r="N34" s="13" t="s">
        <v>822</v>
      </c>
      <c r="O34" s="13" t="s">
        <v>823</v>
      </c>
      <c r="P34" s="13" t="str">
        <f t="shared" si="3"/>
        <v>Открыть ЗЭШ1-1</v>
      </c>
      <c r="Q34" s="13" t="str">
        <f t="shared" si="4"/>
        <v>Q_Z1_ON  := DGO.Z1_ON;//    Открыть ЗЭШ1-1</v>
      </c>
      <c r="S34" s="15" t="str">
        <f t="shared" si="5"/>
        <v>Q_Z1_ON  := 0;//    Открыть ЗЭШ1-1</v>
      </c>
    </row>
    <row r="35" spans="1:19" x14ac:dyDescent="0.25">
      <c r="A35" s="83">
        <v>18</v>
      </c>
      <c r="B35" s="110" t="s">
        <v>3182</v>
      </c>
      <c r="D35" s="13">
        <v>1</v>
      </c>
      <c r="E35" s="13">
        <v>2</v>
      </c>
      <c r="F35" s="13" t="s">
        <v>2691</v>
      </c>
      <c r="H35" s="13">
        <f>H34</f>
        <v>104</v>
      </c>
      <c r="I35" s="13">
        <v>1</v>
      </c>
      <c r="J35" s="13" t="str">
        <f t="shared" si="0"/>
        <v>Q_Z1_OF</v>
      </c>
      <c r="K35" s="13" t="str">
        <f t="shared" si="1"/>
        <v>Q 104.1</v>
      </c>
      <c r="L35" s="13" t="s">
        <v>3330</v>
      </c>
      <c r="M35" s="13" t="s">
        <v>821</v>
      </c>
      <c r="N35" s="13" t="s">
        <v>822</v>
      </c>
      <c r="O35" s="13" t="s">
        <v>823</v>
      </c>
      <c r="P35" s="13" t="str">
        <f t="shared" si="3"/>
        <v>Закрыть ЗЭШ1-1</v>
      </c>
      <c r="Q35" s="13" t="str">
        <f t="shared" si="4"/>
        <v>Q_Z1_OF  := DGO.Z1_OF;//    Закрыть ЗЭШ1-1</v>
      </c>
      <c r="S35" s="15" t="str">
        <f t="shared" si="5"/>
        <v>Q_Z1_OF  := 0;//    Закрыть ЗЭШ1-1</v>
      </c>
    </row>
    <row r="36" spans="1:19" x14ac:dyDescent="0.25">
      <c r="A36" s="83">
        <v>19</v>
      </c>
      <c r="B36" s="110" t="s">
        <v>3183</v>
      </c>
      <c r="D36" s="13">
        <v>1</v>
      </c>
      <c r="E36" s="13">
        <v>3</v>
      </c>
      <c r="F36" s="13" t="s">
        <v>2691</v>
      </c>
      <c r="H36" s="13">
        <f t="shared" ref="H36:H41" si="15">H35</f>
        <v>104</v>
      </c>
      <c r="I36" s="13">
        <v>2</v>
      </c>
      <c r="J36" s="13" t="str">
        <f t="shared" si="0"/>
        <v>Q_MV1_1_ON</v>
      </c>
      <c r="K36" s="13" t="str">
        <f t="shared" si="1"/>
        <v>Q 104.2</v>
      </c>
      <c r="L36" s="13" t="s">
        <v>2830</v>
      </c>
      <c r="M36" s="13" t="s">
        <v>821</v>
      </c>
      <c r="N36" s="13" t="s">
        <v>822</v>
      </c>
      <c r="O36" s="13" t="s">
        <v>823</v>
      </c>
      <c r="P36" s="13" t="str">
        <f t="shared" si="3"/>
        <v>Пуск/Стоп Мв1-1</v>
      </c>
      <c r="Q36" s="13" t="str">
        <f t="shared" si="4"/>
        <v>Q_MV1_1_ON  := DGO.MV1_1_ON;//    Пуск/Стоп Мв1-1</v>
      </c>
      <c r="S36" s="15" t="str">
        <f t="shared" si="5"/>
        <v>Q_MV1_1_ON  := 0;//    Пуск/Стоп Мв1-1</v>
      </c>
    </row>
    <row r="37" spans="1:19" x14ac:dyDescent="0.25">
      <c r="A37" s="83">
        <v>20</v>
      </c>
      <c r="B37" s="109" t="s">
        <v>2688</v>
      </c>
      <c r="D37" s="13">
        <v>1</v>
      </c>
      <c r="E37" s="13">
        <v>4</v>
      </c>
      <c r="F37" s="13" t="s">
        <v>2691</v>
      </c>
      <c r="H37" s="13">
        <f t="shared" si="15"/>
        <v>104</v>
      </c>
      <c r="I37" s="13">
        <v>3</v>
      </c>
      <c r="J37" s="13" t="str">
        <f t="shared" si="0"/>
        <v>Q_104_3</v>
      </c>
      <c r="K37" s="13" t="str">
        <f t="shared" si="1"/>
        <v>Q 104.3</v>
      </c>
      <c r="L37" s="96" t="str">
        <f>H37&amp;"_"&amp;I37</f>
        <v>104_3</v>
      </c>
      <c r="M37" s="13" t="s">
        <v>821</v>
      </c>
      <c r="N37" s="13" t="s">
        <v>822</v>
      </c>
      <c r="O37" s="13" t="s">
        <v>823</v>
      </c>
      <c r="P37" s="13" t="str">
        <f t="shared" si="3"/>
        <v>Р</v>
      </c>
      <c r="Q37" s="13" t="str">
        <f t="shared" si="4"/>
        <v>Q_104_3  := DGO.104_3;//    Р</v>
      </c>
      <c r="S37" s="15" t="str">
        <f t="shared" si="5"/>
        <v>Q_104_3  := 0;//    Р</v>
      </c>
    </row>
    <row r="38" spans="1:19" ht="30" x14ac:dyDescent="0.25">
      <c r="A38" s="83">
        <v>21</v>
      </c>
      <c r="B38" s="110" t="s">
        <v>3185</v>
      </c>
      <c r="D38" s="13">
        <v>1</v>
      </c>
      <c r="E38" s="13">
        <v>5</v>
      </c>
      <c r="F38" s="13" t="s">
        <v>2691</v>
      </c>
      <c r="H38" s="13">
        <f t="shared" si="15"/>
        <v>104</v>
      </c>
      <c r="I38" s="13">
        <v>4</v>
      </c>
      <c r="J38" s="13" t="str">
        <f t="shared" si="0"/>
        <v>Q_Res_Z1</v>
      </c>
      <c r="K38" s="13" t="str">
        <f t="shared" si="1"/>
        <v>Q 104.4</v>
      </c>
      <c r="L38" s="128" t="s">
        <v>3448</v>
      </c>
      <c r="M38" s="13" t="s">
        <v>821</v>
      </c>
      <c r="N38" s="13" t="s">
        <v>822</v>
      </c>
      <c r="O38" s="13" t="s">
        <v>823</v>
      </c>
      <c r="P38" s="13" t="str">
        <f t="shared" si="3"/>
        <v>Сброс реле ПТС насоса ЗЭШ1-1</v>
      </c>
      <c r="Q38" s="13" t="str">
        <f t="shared" si="4"/>
        <v>Q_Res_Z1  := DGO.Res_Z1;//    Сброс реле ПТС насоса ЗЭШ1-1</v>
      </c>
      <c r="S38" s="15" t="str">
        <f t="shared" si="5"/>
        <v>Q_Res_Z1  := 0;//    Сброс реле ПТС насоса ЗЭШ1-1</v>
      </c>
    </row>
    <row r="39" spans="1:19" x14ac:dyDescent="0.25">
      <c r="A39" s="83">
        <v>22</v>
      </c>
      <c r="B39" s="108" t="s">
        <v>2688</v>
      </c>
      <c r="D39" s="13">
        <v>1</v>
      </c>
      <c r="E39" s="13">
        <v>6</v>
      </c>
      <c r="F39" s="13" t="s">
        <v>2691</v>
      </c>
      <c r="H39" s="13">
        <f>H38</f>
        <v>104</v>
      </c>
      <c r="I39" s="13">
        <v>5</v>
      </c>
      <c r="J39" s="13" t="str">
        <f t="shared" si="0"/>
        <v>Q_104_5</v>
      </c>
      <c r="K39" s="13" t="str">
        <f t="shared" si="1"/>
        <v>Q 104.5</v>
      </c>
      <c r="L39" s="96" t="str">
        <f>H39&amp;"_"&amp;I39</f>
        <v>104_5</v>
      </c>
      <c r="M39" s="13" t="s">
        <v>821</v>
      </c>
      <c r="N39" s="13" t="s">
        <v>822</v>
      </c>
      <c r="O39" s="13" t="s">
        <v>823</v>
      </c>
      <c r="P39" s="13" t="str">
        <f t="shared" si="3"/>
        <v>Р</v>
      </c>
      <c r="Q39" s="13" t="str">
        <f t="shared" si="4"/>
        <v>Q_104_5  := DGO.104_5;//    Р</v>
      </c>
      <c r="S39" s="15" t="str">
        <f t="shared" si="5"/>
        <v>Q_104_5  := 0;//    Р</v>
      </c>
    </row>
    <row r="40" spans="1:19" x14ac:dyDescent="0.25">
      <c r="A40" s="83">
        <v>23</v>
      </c>
      <c r="B40" s="108" t="s">
        <v>2688</v>
      </c>
      <c r="D40" s="13">
        <v>1</v>
      </c>
      <c r="E40" s="13">
        <v>7</v>
      </c>
      <c r="F40" s="13" t="s">
        <v>2691</v>
      </c>
      <c r="H40" s="13">
        <f t="shared" si="15"/>
        <v>104</v>
      </c>
      <c r="I40" s="13">
        <v>6</v>
      </c>
      <c r="J40" s="13" t="str">
        <f t="shared" si="0"/>
        <v>Q_104_6</v>
      </c>
      <c r="K40" s="13" t="str">
        <f t="shared" si="1"/>
        <v>Q 104.6</v>
      </c>
      <c r="L40" s="96" t="str">
        <f>H40&amp;"_"&amp;I40</f>
        <v>104_6</v>
      </c>
      <c r="M40" s="13" t="s">
        <v>821</v>
      </c>
      <c r="N40" s="13" t="s">
        <v>822</v>
      </c>
      <c r="O40" s="13" t="s">
        <v>823</v>
      </c>
      <c r="P40" s="13" t="str">
        <f t="shared" si="3"/>
        <v>Р</v>
      </c>
      <c r="Q40" s="13" t="str">
        <f t="shared" si="4"/>
        <v>Q_104_6  := DGO.104_6;//    Р</v>
      </c>
      <c r="S40" s="15" t="str">
        <f t="shared" si="5"/>
        <v>Q_104_6  := 0;//    Р</v>
      </c>
    </row>
    <row r="41" spans="1:19" x14ac:dyDescent="0.25">
      <c r="A41" s="83">
        <v>24</v>
      </c>
      <c r="B41" s="108" t="s">
        <v>2688</v>
      </c>
      <c r="D41" s="13">
        <v>1</v>
      </c>
      <c r="E41" s="13">
        <v>8</v>
      </c>
      <c r="F41" s="13" t="s">
        <v>2691</v>
      </c>
      <c r="H41" s="13">
        <f t="shared" si="15"/>
        <v>104</v>
      </c>
      <c r="I41" s="13">
        <v>7</v>
      </c>
      <c r="J41" s="13" t="str">
        <f t="shared" si="0"/>
        <v>Q_104_7</v>
      </c>
      <c r="K41" s="13" t="str">
        <f t="shared" si="1"/>
        <v>Q 104.7</v>
      </c>
      <c r="L41" s="96" t="str">
        <f>H41&amp;"_"&amp;I41</f>
        <v>104_7</v>
      </c>
      <c r="M41" s="13" t="s">
        <v>821</v>
      </c>
      <c r="N41" s="13" t="s">
        <v>822</v>
      </c>
      <c r="O41" s="13" t="s">
        <v>823</v>
      </c>
      <c r="P41" s="13" t="str">
        <f t="shared" si="3"/>
        <v>Р</v>
      </c>
      <c r="Q41" s="13" t="str">
        <f t="shared" si="4"/>
        <v>Q_104_7  := DGO.104_7;//    Р</v>
      </c>
      <c r="S41" s="15" t="str">
        <f t="shared" si="5"/>
        <v>Q_104_7  := 0;//    Р</v>
      </c>
    </row>
    <row r="42" spans="1:19" x14ac:dyDescent="0.25">
      <c r="A42" s="83">
        <v>25</v>
      </c>
      <c r="B42" s="110" t="s">
        <v>3186</v>
      </c>
      <c r="D42" s="13">
        <v>1</v>
      </c>
      <c r="E42" s="13">
        <v>1</v>
      </c>
      <c r="F42" s="13" t="s">
        <v>2693</v>
      </c>
      <c r="H42" s="13">
        <f>H41+1</f>
        <v>105</v>
      </c>
      <c r="I42" s="13">
        <v>0</v>
      </c>
      <c r="J42" s="13" t="str">
        <f t="shared" si="0"/>
        <v>Q_F1_1_ON</v>
      </c>
      <c r="K42" s="13" t="str">
        <f t="shared" si="1"/>
        <v>Q 105.0</v>
      </c>
      <c r="L42" s="13" t="s">
        <v>3304</v>
      </c>
      <c r="M42" s="13" t="s">
        <v>821</v>
      </c>
      <c r="N42" s="13" t="s">
        <v>822</v>
      </c>
      <c r="O42" s="13" t="s">
        <v>823</v>
      </c>
      <c r="P42" s="13" t="str">
        <f t="shared" si="3"/>
        <v>Пуск/Стоп Ф1-1</v>
      </c>
      <c r="Q42" s="13" t="str">
        <f t="shared" si="4"/>
        <v>Q_F1_1_ON  := DGO.F1_1_ON;//    Пуск/Стоп Ф1-1</v>
      </c>
      <c r="S42" s="15" t="str">
        <f t="shared" si="5"/>
        <v>Q_F1_1_ON  := 0;//    Пуск/Стоп Ф1-1</v>
      </c>
    </row>
    <row r="43" spans="1:19" x14ac:dyDescent="0.25">
      <c r="A43" s="83">
        <v>26</v>
      </c>
      <c r="B43" s="110" t="s">
        <v>3187</v>
      </c>
      <c r="D43" s="13">
        <v>1</v>
      </c>
      <c r="E43" s="13">
        <v>2</v>
      </c>
      <c r="F43" s="13" t="s">
        <v>2693</v>
      </c>
      <c r="H43" s="13">
        <f>H42</f>
        <v>105</v>
      </c>
      <c r="I43" s="13">
        <v>1</v>
      </c>
      <c r="J43" s="13" t="str">
        <f t="shared" si="0"/>
        <v>Q_F1_2_ON</v>
      </c>
      <c r="K43" s="13" t="str">
        <f t="shared" si="1"/>
        <v>Q 105.1</v>
      </c>
      <c r="L43" s="13" t="s">
        <v>3306</v>
      </c>
      <c r="M43" s="13" t="s">
        <v>821</v>
      </c>
      <c r="N43" s="13" t="s">
        <v>822</v>
      </c>
      <c r="O43" s="13" t="s">
        <v>823</v>
      </c>
      <c r="P43" s="13" t="str">
        <f t="shared" si="3"/>
        <v>Пуск/Стоп Ф1-2</v>
      </c>
      <c r="Q43" s="13" t="str">
        <f t="shared" si="4"/>
        <v>Q_F1_2_ON  := DGO.F1_2_ON;//    Пуск/Стоп Ф1-2</v>
      </c>
      <c r="S43" s="15" t="str">
        <f t="shared" si="5"/>
        <v>Q_F1_2_ON  := 0;//    Пуск/Стоп Ф1-2</v>
      </c>
    </row>
    <row r="44" spans="1:19" x14ac:dyDescent="0.25">
      <c r="A44" s="83">
        <v>27</v>
      </c>
      <c r="B44" s="110" t="s">
        <v>3188</v>
      </c>
      <c r="D44" s="13">
        <v>1</v>
      </c>
      <c r="E44" s="13">
        <v>3</v>
      </c>
      <c r="F44" s="13" t="s">
        <v>2693</v>
      </c>
      <c r="H44" s="13">
        <f t="shared" ref="H44:H49" si="16">H43</f>
        <v>105</v>
      </c>
      <c r="I44" s="13">
        <v>2</v>
      </c>
      <c r="J44" s="13" t="str">
        <f t="shared" si="0"/>
        <v>Q_F1_3_ON</v>
      </c>
      <c r="K44" s="13" t="str">
        <f t="shared" si="1"/>
        <v>Q 105.2</v>
      </c>
      <c r="L44" s="13" t="s">
        <v>3308</v>
      </c>
      <c r="M44" s="13" t="s">
        <v>821</v>
      </c>
      <c r="N44" s="13" t="s">
        <v>822</v>
      </c>
      <c r="O44" s="13" t="s">
        <v>823</v>
      </c>
      <c r="P44" s="13" t="str">
        <f t="shared" si="3"/>
        <v>Пуск/Стоп Ф1-3</v>
      </c>
      <c r="Q44" s="13" t="str">
        <f t="shared" si="4"/>
        <v>Q_F1_3_ON  := DGO.F1_3_ON;//    Пуск/Стоп Ф1-3</v>
      </c>
      <c r="S44" s="15" t="str">
        <f t="shared" si="5"/>
        <v>Q_F1_3_ON  := 0;//    Пуск/Стоп Ф1-3</v>
      </c>
    </row>
    <row r="45" spans="1:19" x14ac:dyDescent="0.25">
      <c r="A45" s="83">
        <v>28</v>
      </c>
      <c r="B45" s="108" t="s">
        <v>2688</v>
      </c>
      <c r="D45" s="128">
        <v>1</v>
      </c>
      <c r="E45" s="128">
        <v>4</v>
      </c>
      <c r="F45" s="128" t="s">
        <v>2693</v>
      </c>
      <c r="G45" s="128"/>
      <c r="H45" s="128">
        <f t="shared" si="16"/>
        <v>105</v>
      </c>
      <c r="I45" s="128">
        <v>3</v>
      </c>
      <c r="J45" s="128" t="str">
        <f t="shared" si="0"/>
        <v>Q_105_3</v>
      </c>
      <c r="K45" s="128" t="str">
        <f t="shared" si="1"/>
        <v>Q 105.3</v>
      </c>
      <c r="L45" s="96" t="str">
        <f t="shared" ref="L45:L46" si="17">H45&amp;"_"&amp;I45</f>
        <v>105_3</v>
      </c>
      <c r="M45" s="128" t="s">
        <v>821</v>
      </c>
      <c r="N45" s="128" t="s">
        <v>822</v>
      </c>
      <c r="O45" s="128" t="s">
        <v>823</v>
      </c>
      <c r="P45" s="128" t="str">
        <f t="shared" si="3"/>
        <v>Р</v>
      </c>
      <c r="Q45" s="128" t="str">
        <f t="shared" si="4"/>
        <v>Q_105_3  := DGO.105_3;//    Р</v>
      </c>
      <c r="S45" s="15" t="str">
        <f t="shared" si="5"/>
        <v>Q_105_3  := 0;//    Р</v>
      </c>
    </row>
    <row r="46" spans="1:19" x14ac:dyDescent="0.25">
      <c r="A46" s="83">
        <v>29</v>
      </c>
      <c r="B46" s="108" t="s">
        <v>2688</v>
      </c>
      <c r="D46" s="13">
        <v>1</v>
      </c>
      <c r="E46" s="13">
        <v>5</v>
      </c>
      <c r="F46" s="13" t="s">
        <v>2693</v>
      </c>
      <c r="H46" s="13">
        <f t="shared" si="16"/>
        <v>105</v>
      </c>
      <c r="I46" s="13">
        <v>4</v>
      </c>
      <c r="J46" s="13" t="str">
        <f t="shared" si="0"/>
        <v>Q_105_4</v>
      </c>
      <c r="K46" s="13" t="str">
        <f t="shared" si="1"/>
        <v>Q 105.4</v>
      </c>
      <c r="L46" s="96" t="str">
        <f t="shared" si="17"/>
        <v>105_4</v>
      </c>
      <c r="M46" s="13" t="s">
        <v>821</v>
      </c>
      <c r="N46" s="13" t="s">
        <v>822</v>
      </c>
      <c r="O46" s="13" t="s">
        <v>823</v>
      </c>
      <c r="P46" s="13" t="str">
        <f t="shared" si="3"/>
        <v>Р</v>
      </c>
      <c r="Q46" s="13" t="str">
        <f t="shared" si="4"/>
        <v>Q_105_4  := DGO.105_4;//    Р</v>
      </c>
      <c r="S46" s="15" t="str">
        <f t="shared" si="5"/>
        <v>Q_105_4  := 0;//    Р</v>
      </c>
    </row>
    <row r="47" spans="1:19" x14ac:dyDescent="0.25">
      <c r="A47" s="83">
        <v>30</v>
      </c>
      <c r="B47" s="108" t="s">
        <v>2688</v>
      </c>
      <c r="D47" s="13">
        <v>1</v>
      </c>
      <c r="E47" s="13">
        <v>6</v>
      </c>
      <c r="F47" s="13" t="s">
        <v>2693</v>
      </c>
      <c r="H47" s="13">
        <f>H46</f>
        <v>105</v>
      </c>
      <c r="I47" s="13">
        <v>5</v>
      </c>
      <c r="J47" s="13" t="str">
        <f t="shared" si="0"/>
        <v>Q_105_5</v>
      </c>
      <c r="K47" s="13" t="str">
        <f t="shared" si="1"/>
        <v>Q 105.5</v>
      </c>
      <c r="L47" s="96" t="str">
        <f>H47&amp;"_"&amp;I47</f>
        <v>105_5</v>
      </c>
      <c r="M47" s="13" t="s">
        <v>821</v>
      </c>
      <c r="N47" s="13" t="s">
        <v>822</v>
      </c>
      <c r="O47" s="13" t="s">
        <v>823</v>
      </c>
      <c r="P47" s="13" t="str">
        <f t="shared" si="3"/>
        <v>Р</v>
      </c>
      <c r="Q47" s="13" t="str">
        <f t="shared" si="4"/>
        <v>Q_105_5  := DGO.105_5;//    Р</v>
      </c>
      <c r="S47" s="15" t="str">
        <f t="shared" si="5"/>
        <v>Q_105_5  := 0;//    Р</v>
      </c>
    </row>
    <row r="48" spans="1:19" x14ac:dyDescent="0.25">
      <c r="A48" s="83">
        <v>31</v>
      </c>
      <c r="B48" s="108" t="s">
        <v>2688</v>
      </c>
      <c r="D48" s="13">
        <v>1</v>
      </c>
      <c r="E48" s="13">
        <v>7</v>
      </c>
      <c r="F48" s="13" t="s">
        <v>2693</v>
      </c>
      <c r="H48" s="13">
        <f t="shared" si="16"/>
        <v>105</v>
      </c>
      <c r="I48" s="13">
        <v>6</v>
      </c>
      <c r="J48" s="13" t="str">
        <f t="shared" si="0"/>
        <v>Q_105_6</v>
      </c>
      <c r="K48" s="13" t="str">
        <f t="shared" si="1"/>
        <v>Q 105.6</v>
      </c>
      <c r="L48" s="96" t="str">
        <f>H48&amp;"_"&amp;I48</f>
        <v>105_6</v>
      </c>
      <c r="M48" s="13" t="s">
        <v>821</v>
      </c>
      <c r="N48" s="13" t="s">
        <v>822</v>
      </c>
      <c r="O48" s="13" t="s">
        <v>823</v>
      </c>
      <c r="P48" s="13" t="str">
        <f t="shared" si="3"/>
        <v>Р</v>
      </c>
      <c r="Q48" s="13" t="str">
        <f t="shared" si="4"/>
        <v>Q_105_6  := DGO.105_6;//    Р</v>
      </c>
      <c r="S48" s="15" t="str">
        <f t="shared" si="5"/>
        <v>Q_105_6  := 0;//    Р</v>
      </c>
    </row>
    <row r="49" spans="1:19" x14ac:dyDescent="0.25">
      <c r="A49" s="83">
        <v>32</v>
      </c>
      <c r="B49" s="108" t="s">
        <v>2688</v>
      </c>
      <c r="D49" s="13">
        <v>1</v>
      </c>
      <c r="E49" s="13">
        <v>8</v>
      </c>
      <c r="F49" s="13" t="s">
        <v>2693</v>
      </c>
      <c r="H49" s="13">
        <f t="shared" si="16"/>
        <v>105</v>
      </c>
      <c r="I49" s="13">
        <v>7</v>
      </c>
      <c r="J49" s="13" t="str">
        <f t="shared" si="0"/>
        <v>Q_105_7</v>
      </c>
      <c r="K49" s="13" t="str">
        <f t="shared" si="1"/>
        <v>Q 105.7</v>
      </c>
      <c r="L49" s="96" t="str">
        <f>H49&amp;"_"&amp;I49</f>
        <v>105_7</v>
      </c>
      <c r="M49" s="13" t="s">
        <v>821</v>
      </c>
      <c r="N49" s="13" t="s">
        <v>822</v>
      </c>
      <c r="O49" s="13" t="s">
        <v>823</v>
      </c>
      <c r="P49" s="13" t="str">
        <f t="shared" si="3"/>
        <v>Р</v>
      </c>
      <c r="Q49" s="13" t="str">
        <f t="shared" si="4"/>
        <v>Q_105_7  := DGO.105_7;//    Р</v>
      </c>
      <c r="S49" s="15" t="str">
        <f t="shared" si="5"/>
        <v>Q_105_7  := 0;//    Р</v>
      </c>
    </row>
    <row r="50" spans="1:19" x14ac:dyDescent="0.25">
      <c r="A50" s="83">
        <v>33</v>
      </c>
      <c r="B50" s="110" t="s">
        <v>3189</v>
      </c>
      <c r="D50" s="13">
        <v>1</v>
      </c>
      <c r="E50" s="13">
        <v>1</v>
      </c>
      <c r="F50" s="13" t="s">
        <v>2694</v>
      </c>
      <c r="G50" s="13" t="e">
        <f t="shared" ref="G50:G65" si="18">F50+7</f>
        <v>#VALUE!</v>
      </c>
      <c r="H50" s="13">
        <f>H49+1</f>
        <v>106</v>
      </c>
      <c r="I50" s="13">
        <v>0</v>
      </c>
      <c r="J50" s="13" t="str">
        <f t="shared" si="0"/>
        <v>Q_M1_1_ON</v>
      </c>
      <c r="K50" s="13" t="str">
        <f t="shared" si="1"/>
        <v>Q 106.0</v>
      </c>
      <c r="L50" s="13" t="s">
        <v>3315</v>
      </c>
      <c r="M50" s="13" t="s">
        <v>821</v>
      </c>
      <c r="N50" s="13" t="s">
        <v>822</v>
      </c>
      <c r="O50" s="13" t="s">
        <v>823</v>
      </c>
      <c r="P50" s="13" t="str">
        <f t="shared" si="3"/>
        <v>Пуск/Стоп Мш1-1</v>
      </c>
      <c r="Q50" s="13" t="str">
        <f t="shared" ref="Q50:Q81" si="19">J50&amp;"  := DGO."&amp;L50&amp;";//    "&amp;B50</f>
        <v>Q_M1_1_ON  := DGO.M1_1_ON;//    Пуск/Стоп Мш1-1</v>
      </c>
      <c r="S50" s="15" t="str">
        <f t="shared" si="5"/>
        <v>Q_M1_1_ON  := 0;//    Пуск/Стоп Мш1-1</v>
      </c>
    </row>
    <row r="51" spans="1:19" x14ac:dyDescent="0.25">
      <c r="A51" s="83">
        <v>34</v>
      </c>
      <c r="B51" s="110" t="s">
        <v>3190</v>
      </c>
      <c r="D51" s="13">
        <v>1</v>
      </c>
      <c r="E51" s="13">
        <v>2</v>
      </c>
      <c r="F51" s="13" t="str">
        <f t="shared" ref="F51:F57" si="20">F50</f>
        <v>IM3</v>
      </c>
      <c r="G51" s="13" t="e">
        <f t="shared" si="18"/>
        <v>#VALUE!</v>
      </c>
      <c r="H51" s="13">
        <f>H50</f>
        <v>106</v>
      </c>
      <c r="I51" s="13">
        <v>1</v>
      </c>
      <c r="J51" s="13" t="str">
        <f t="shared" si="0"/>
        <v>Q_N1_1_ON</v>
      </c>
      <c r="K51" s="13" t="str">
        <f t="shared" si="1"/>
        <v>Q 106.1</v>
      </c>
      <c r="L51" s="13" t="s">
        <v>2762</v>
      </c>
      <c r="M51" s="13" t="s">
        <v>821</v>
      </c>
      <c r="N51" s="13" t="s">
        <v>822</v>
      </c>
      <c r="O51" s="13" t="s">
        <v>823</v>
      </c>
      <c r="P51" s="13" t="str">
        <f t="shared" si="3"/>
        <v>Пуск/Стоп Н1-1</v>
      </c>
      <c r="Q51" s="13" t="str">
        <f t="shared" si="19"/>
        <v>Q_N1_1_ON  := DGO.N1_1_ON;//    Пуск/Стоп Н1-1</v>
      </c>
      <c r="S51" s="15" t="str">
        <f t="shared" si="5"/>
        <v>Q_N1_1_ON  := 0;//    Пуск/Стоп Н1-1</v>
      </c>
    </row>
    <row r="52" spans="1:19" x14ac:dyDescent="0.25">
      <c r="A52" s="83">
        <v>35</v>
      </c>
      <c r="B52" s="110" t="s">
        <v>3191</v>
      </c>
      <c r="D52" s="13">
        <v>1</v>
      </c>
      <c r="E52" s="13">
        <v>3</v>
      </c>
      <c r="F52" s="13" t="str">
        <f t="shared" si="20"/>
        <v>IM3</v>
      </c>
      <c r="G52" s="13" t="e">
        <f t="shared" si="18"/>
        <v>#VALUE!</v>
      </c>
      <c r="H52" s="13">
        <f t="shared" ref="H52:H57" si="21">H51</f>
        <v>106</v>
      </c>
      <c r="I52" s="13">
        <v>2</v>
      </c>
      <c r="J52" s="13" t="str">
        <f t="shared" si="0"/>
        <v>Q_N1_2_ON</v>
      </c>
      <c r="K52" s="13" t="str">
        <f t="shared" si="1"/>
        <v>Q 106.2</v>
      </c>
      <c r="L52" s="13" t="s">
        <v>2769</v>
      </c>
      <c r="M52" s="13" t="s">
        <v>821</v>
      </c>
      <c r="N52" s="13" t="s">
        <v>822</v>
      </c>
      <c r="O52" s="13" t="s">
        <v>823</v>
      </c>
      <c r="P52" s="13" t="str">
        <f t="shared" si="3"/>
        <v>Пуск/Стоп Н1-2</v>
      </c>
      <c r="Q52" s="13" t="str">
        <f t="shared" si="19"/>
        <v>Q_N1_2_ON  := DGO.N1_2_ON;//    Пуск/Стоп Н1-2</v>
      </c>
      <c r="S52" s="15" t="str">
        <f t="shared" si="5"/>
        <v>Q_N1_2_ON  := 0;//    Пуск/Стоп Н1-2</v>
      </c>
    </row>
    <row r="53" spans="1:19" ht="30" x14ac:dyDescent="0.25">
      <c r="A53" s="83">
        <v>36</v>
      </c>
      <c r="B53" s="110" t="s">
        <v>3184</v>
      </c>
      <c r="D53" s="13">
        <v>1</v>
      </c>
      <c r="E53" s="13">
        <v>4</v>
      </c>
      <c r="F53" s="13" t="str">
        <f t="shared" si="20"/>
        <v>IM3</v>
      </c>
      <c r="G53" s="13" t="e">
        <f t="shared" si="18"/>
        <v>#VALUE!</v>
      </c>
      <c r="H53" s="13">
        <f t="shared" si="21"/>
        <v>106</v>
      </c>
      <c r="I53" s="13">
        <v>3</v>
      </c>
      <c r="J53" s="13" t="str">
        <f t="shared" si="0"/>
        <v>Q_AU_IM3</v>
      </c>
      <c r="K53" s="13" t="str">
        <f t="shared" si="1"/>
        <v>Q 106.3</v>
      </c>
      <c r="L53" s="13" t="s">
        <v>3320</v>
      </c>
      <c r="M53" s="13" t="s">
        <v>821</v>
      </c>
      <c r="N53" s="13" t="s">
        <v>822</v>
      </c>
      <c r="O53" s="13" t="s">
        <v>823</v>
      </c>
      <c r="P53" s="13" t="str">
        <f t="shared" si="3"/>
        <v>Включение  автоматического режима</v>
      </c>
      <c r="Q53" s="13" t="str">
        <f t="shared" si="19"/>
        <v>Q_AU_IM3  := DGO.AU_IM3;//    Включение  автоматического режима</v>
      </c>
      <c r="S53" s="15" t="str">
        <f t="shared" si="5"/>
        <v>Q_AU_IM3  := 0;//    Включение  автоматического режима</v>
      </c>
    </row>
    <row r="54" spans="1:19" x14ac:dyDescent="0.25">
      <c r="A54" s="83">
        <v>37</v>
      </c>
      <c r="B54" s="110" t="s">
        <v>2699</v>
      </c>
      <c r="D54" s="13">
        <v>1</v>
      </c>
      <c r="E54" s="13">
        <v>5</v>
      </c>
      <c r="F54" s="13" t="str">
        <f t="shared" si="20"/>
        <v>IM3</v>
      </c>
      <c r="G54" s="13" t="e">
        <f t="shared" si="18"/>
        <v>#VALUE!</v>
      </c>
      <c r="H54" s="13">
        <f t="shared" si="21"/>
        <v>106</v>
      </c>
      <c r="I54" s="13">
        <v>4</v>
      </c>
      <c r="J54" s="13" t="str">
        <f t="shared" si="0"/>
        <v>Q_Res_N1_1</v>
      </c>
      <c r="K54" s="13" t="str">
        <f t="shared" si="1"/>
        <v>Q 106.4</v>
      </c>
      <c r="L54" s="13" t="s">
        <v>3449</v>
      </c>
      <c r="M54" s="13" t="s">
        <v>821</v>
      </c>
      <c r="N54" s="13" t="s">
        <v>822</v>
      </c>
      <c r="O54" s="13" t="s">
        <v>823</v>
      </c>
      <c r="P54" s="13" t="str">
        <f t="shared" si="3"/>
        <v>Сброс реле ПТС насоса Н1-1</v>
      </c>
      <c r="Q54" s="13" t="str">
        <f t="shared" si="19"/>
        <v>Q_Res_N1_1  := DGO.Res_N1_1;//    Сброс реле ПТС насоса Н1-1</v>
      </c>
      <c r="S54" s="15" t="str">
        <f t="shared" si="5"/>
        <v>Q_Res_N1_1  := 0;//    Сброс реле ПТС насоса Н1-1</v>
      </c>
    </row>
    <row r="55" spans="1:19" x14ac:dyDescent="0.25">
      <c r="A55" s="83">
        <v>38</v>
      </c>
      <c r="B55" s="110" t="s">
        <v>2701</v>
      </c>
      <c r="D55" s="13">
        <v>1</v>
      </c>
      <c r="E55" s="13">
        <v>6</v>
      </c>
      <c r="F55" s="13" t="str">
        <f t="shared" si="20"/>
        <v>IM3</v>
      </c>
      <c r="G55" s="13" t="e">
        <f t="shared" si="18"/>
        <v>#VALUE!</v>
      </c>
      <c r="H55" s="13">
        <f>H54</f>
        <v>106</v>
      </c>
      <c r="I55" s="13">
        <v>5</v>
      </c>
      <c r="J55" s="13" t="str">
        <f t="shared" si="0"/>
        <v>Q_Res_N1_2</v>
      </c>
      <c r="K55" s="13" t="str">
        <f t="shared" si="1"/>
        <v>Q 106.5</v>
      </c>
      <c r="L55" s="13" t="s">
        <v>3450</v>
      </c>
      <c r="M55" s="13" t="s">
        <v>821</v>
      </c>
      <c r="N55" s="13" t="s">
        <v>822</v>
      </c>
      <c r="O55" s="13" t="s">
        <v>823</v>
      </c>
      <c r="P55" s="13" t="str">
        <f t="shared" si="3"/>
        <v>Сброс реле ПТС насоса Н1-2</v>
      </c>
      <c r="Q55" s="13" t="str">
        <f t="shared" si="19"/>
        <v>Q_Res_N1_2  := DGO.Res_N1_2;//    Сброс реле ПТС насоса Н1-2</v>
      </c>
      <c r="S55" s="15" t="str">
        <f t="shared" si="5"/>
        <v>Q_Res_N1_2  := 0;//    Сброс реле ПТС насоса Н1-2</v>
      </c>
    </row>
    <row r="56" spans="1:19" x14ac:dyDescent="0.25">
      <c r="A56" s="83">
        <v>39</v>
      </c>
      <c r="B56" s="108" t="s">
        <v>2688</v>
      </c>
      <c r="D56" s="13">
        <v>1</v>
      </c>
      <c r="E56" s="13">
        <v>7</v>
      </c>
      <c r="F56" s="13" t="str">
        <f t="shared" si="20"/>
        <v>IM3</v>
      </c>
      <c r="G56" s="13" t="e">
        <f t="shared" si="18"/>
        <v>#VALUE!</v>
      </c>
      <c r="H56" s="13">
        <f t="shared" si="21"/>
        <v>106</v>
      </c>
      <c r="I56" s="13">
        <v>6</v>
      </c>
      <c r="J56" s="13" t="str">
        <f t="shared" si="0"/>
        <v>Q_106_6</v>
      </c>
      <c r="K56" s="13" t="str">
        <f t="shared" si="1"/>
        <v>Q 106.6</v>
      </c>
      <c r="L56" s="96" t="str">
        <f>H56&amp;"_"&amp;I56</f>
        <v>106_6</v>
      </c>
      <c r="M56" s="13" t="s">
        <v>821</v>
      </c>
      <c r="N56" s="13" t="s">
        <v>822</v>
      </c>
      <c r="O56" s="13" t="s">
        <v>823</v>
      </c>
      <c r="P56" s="13" t="str">
        <f t="shared" si="3"/>
        <v>Р</v>
      </c>
      <c r="Q56" s="13" t="str">
        <f t="shared" si="19"/>
        <v>Q_106_6  := DGO.106_6;//    Р</v>
      </c>
      <c r="S56" s="15" t="str">
        <f t="shared" si="5"/>
        <v>Q_106_6  := 0;//    Р</v>
      </c>
    </row>
    <row r="57" spans="1:19" x14ac:dyDescent="0.25">
      <c r="A57" s="83">
        <v>40</v>
      </c>
      <c r="B57" s="108" t="s">
        <v>2688</v>
      </c>
      <c r="D57" s="13">
        <v>1</v>
      </c>
      <c r="E57" s="13">
        <v>8</v>
      </c>
      <c r="F57" s="13" t="str">
        <f t="shared" si="20"/>
        <v>IM3</v>
      </c>
      <c r="G57" s="13" t="e">
        <f t="shared" si="18"/>
        <v>#VALUE!</v>
      </c>
      <c r="H57" s="13">
        <f t="shared" si="21"/>
        <v>106</v>
      </c>
      <c r="I57" s="13">
        <v>7</v>
      </c>
      <c r="J57" s="13" t="str">
        <f t="shared" si="0"/>
        <v>Q_106_7</v>
      </c>
      <c r="K57" s="13" t="str">
        <f t="shared" si="1"/>
        <v>Q 106.7</v>
      </c>
      <c r="L57" s="96" t="str">
        <f>H57&amp;"_"&amp;I57</f>
        <v>106_7</v>
      </c>
      <c r="M57" s="13" t="s">
        <v>821</v>
      </c>
      <c r="N57" s="13" t="s">
        <v>822</v>
      </c>
      <c r="O57" s="13" t="s">
        <v>823</v>
      </c>
      <c r="P57" s="13" t="str">
        <f t="shared" si="3"/>
        <v>Р</v>
      </c>
      <c r="Q57" s="13" t="str">
        <f t="shared" si="19"/>
        <v>Q_106_7  := DGO.106_7;//    Р</v>
      </c>
      <c r="S57" s="15" t="str">
        <f t="shared" si="5"/>
        <v>Q_106_7  := 0;//    Р</v>
      </c>
    </row>
    <row r="58" spans="1:19" x14ac:dyDescent="0.25">
      <c r="A58" s="83">
        <v>41</v>
      </c>
      <c r="B58" s="110" t="s">
        <v>3192</v>
      </c>
      <c r="D58" s="13">
        <v>1</v>
      </c>
      <c r="E58" s="13">
        <v>1</v>
      </c>
      <c r="F58" s="13" t="s">
        <v>2700</v>
      </c>
      <c r="G58" s="13" t="e">
        <f t="shared" si="18"/>
        <v>#VALUE!</v>
      </c>
      <c r="H58" s="13">
        <f>H57+1</f>
        <v>107</v>
      </c>
      <c r="I58" s="13">
        <v>0</v>
      </c>
      <c r="J58" s="13" t="str">
        <f t="shared" si="0"/>
        <v>Q_N1_3_ON</v>
      </c>
      <c r="K58" s="13" t="str">
        <f t="shared" si="1"/>
        <v>Q 107.0</v>
      </c>
      <c r="L58" s="13" t="s">
        <v>2763</v>
      </c>
      <c r="M58" s="13" t="s">
        <v>821</v>
      </c>
      <c r="N58" s="13" t="s">
        <v>822</v>
      </c>
      <c r="O58" s="13" t="s">
        <v>823</v>
      </c>
      <c r="P58" s="13" t="str">
        <f t="shared" si="3"/>
        <v>Пуск/Стоп Н1-3</v>
      </c>
      <c r="Q58" s="13" t="str">
        <f t="shared" si="19"/>
        <v>Q_N1_3_ON  := DGO.N1_3_ON;//    Пуск/Стоп Н1-3</v>
      </c>
      <c r="S58" s="15" t="str">
        <f t="shared" si="5"/>
        <v>Q_N1_3_ON  := 0;//    Пуск/Стоп Н1-3</v>
      </c>
    </row>
    <row r="59" spans="1:19" x14ac:dyDescent="0.25">
      <c r="A59" s="83">
        <v>42</v>
      </c>
      <c r="B59" s="110" t="s">
        <v>3193</v>
      </c>
      <c r="D59" s="13">
        <v>1</v>
      </c>
      <c r="E59" s="13">
        <v>2</v>
      </c>
      <c r="F59" s="13" t="s">
        <v>2700</v>
      </c>
      <c r="G59" s="13" t="e">
        <f t="shared" si="18"/>
        <v>#VALUE!</v>
      </c>
      <c r="H59" s="13">
        <f>H58</f>
        <v>107</v>
      </c>
      <c r="I59" s="13">
        <v>1</v>
      </c>
      <c r="J59" s="13" t="str">
        <f t="shared" si="0"/>
        <v>Q_K1_1_ON</v>
      </c>
      <c r="K59" s="13" t="str">
        <f t="shared" si="1"/>
        <v>Q 107.1</v>
      </c>
      <c r="L59" s="128" t="s">
        <v>3881</v>
      </c>
      <c r="M59" s="13" t="s">
        <v>821</v>
      </c>
      <c r="N59" s="13" t="s">
        <v>822</v>
      </c>
      <c r="O59" s="13" t="s">
        <v>823</v>
      </c>
      <c r="P59" s="13" t="str">
        <f t="shared" si="3"/>
        <v>Пуск/Стоп КРЛ1-1</v>
      </c>
      <c r="Q59" s="13" t="str">
        <f t="shared" si="19"/>
        <v>Q_K1_1_ON  := DGO.K1_1_ON;//    Пуск/Стоп КРЛ1-1</v>
      </c>
      <c r="S59" s="15" t="str">
        <f t="shared" si="5"/>
        <v>Q_K1_1_ON  := 0;//    Пуск/Стоп КРЛ1-1</v>
      </c>
    </row>
    <row r="60" spans="1:19" x14ac:dyDescent="0.25">
      <c r="A60" s="83">
        <v>43</v>
      </c>
      <c r="B60" s="108" t="s">
        <v>2688</v>
      </c>
      <c r="D60" s="13">
        <v>1</v>
      </c>
      <c r="E60" s="13">
        <v>3</v>
      </c>
      <c r="F60" s="13" t="s">
        <v>2700</v>
      </c>
      <c r="G60" s="13" t="e">
        <f t="shared" si="18"/>
        <v>#VALUE!</v>
      </c>
      <c r="H60" s="13">
        <f t="shared" ref="H60:H65" si="22">H59</f>
        <v>107</v>
      </c>
      <c r="I60" s="13">
        <v>2</v>
      </c>
      <c r="J60" s="13" t="str">
        <f t="shared" si="0"/>
        <v>Q_107_2</v>
      </c>
      <c r="K60" s="13" t="str">
        <f t="shared" si="1"/>
        <v>Q 107.2</v>
      </c>
      <c r="L60" s="96" t="str">
        <f t="shared" ref="L60:L65" si="23">H60&amp;"_"&amp;I60</f>
        <v>107_2</v>
      </c>
      <c r="M60" s="13" t="s">
        <v>821</v>
      </c>
      <c r="N60" s="13" t="s">
        <v>822</v>
      </c>
      <c r="O60" s="13" t="s">
        <v>823</v>
      </c>
      <c r="P60" s="13" t="str">
        <f t="shared" si="3"/>
        <v>Р</v>
      </c>
      <c r="Q60" s="13" t="str">
        <f t="shared" si="19"/>
        <v>Q_107_2  := DGO.107_2;//    Р</v>
      </c>
      <c r="S60" s="15" t="str">
        <f t="shared" si="5"/>
        <v>Q_107_2  := 0;//    Р</v>
      </c>
    </row>
    <row r="61" spans="1:19" x14ac:dyDescent="0.25">
      <c r="A61" s="83">
        <v>44</v>
      </c>
      <c r="B61" s="108" t="s">
        <v>2688</v>
      </c>
      <c r="D61" s="13">
        <v>1</v>
      </c>
      <c r="E61" s="13">
        <v>4</v>
      </c>
      <c r="F61" s="13" t="s">
        <v>2700</v>
      </c>
      <c r="G61" s="13" t="e">
        <f t="shared" si="18"/>
        <v>#VALUE!</v>
      </c>
      <c r="H61" s="13">
        <f t="shared" si="22"/>
        <v>107</v>
      </c>
      <c r="I61" s="13">
        <v>3</v>
      </c>
      <c r="J61" s="13" t="str">
        <f t="shared" si="0"/>
        <v>Q_107_3</v>
      </c>
      <c r="K61" s="13" t="str">
        <f t="shared" si="1"/>
        <v>Q 107.3</v>
      </c>
      <c r="L61" s="96" t="str">
        <f t="shared" si="23"/>
        <v>107_3</v>
      </c>
      <c r="M61" s="13" t="s">
        <v>821</v>
      </c>
      <c r="N61" s="13" t="s">
        <v>822</v>
      </c>
      <c r="O61" s="13" t="s">
        <v>823</v>
      </c>
      <c r="P61" s="13" t="str">
        <f t="shared" si="3"/>
        <v>Р</v>
      </c>
      <c r="Q61" s="13" t="str">
        <f t="shared" si="19"/>
        <v>Q_107_3  := DGO.107_3;//    Р</v>
      </c>
      <c r="S61" s="15" t="str">
        <f t="shared" si="5"/>
        <v>Q_107_3  := 0;//    Р</v>
      </c>
    </row>
    <row r="62" spans="1:19" x14ac:dyDescent="0.25">
      <c r="A62" s="83">
        <v>45</v>
      </c>
      <c r="B62" s="108" t="s">
        <v>2688</v>
      </c>
      <c r="D62" s="13">
        <v>1</v>
      </c>
      <c r="E62" s="13">
        <v>5</v>
      </c>
      <c r="F62" s="13" t="s">
        <v>2700</v>
      </c>
      <c r="G62" s="13" t="e">
        <f t="shared" si="18"/>
        <v>#VALUE!</v>
      </c>
      <c r="H62" s="13">
        <f t="shared" si="22"/>
        <v>107</v>
      </c>
      <c r="I62" s="13">
        <v>4</v>
      </c>
      <c r="J62" s="13" t="str">
        <f t="shared" si="0"/>
        <v>Q_107_4</v>
      </c>
      <c r="K62" s="13" t="str">
        <f t="shared" si="1"/>
        <v>Q 107.4</v>
      </c>
      <c r="L62" s="96" t="str">
        <f t="shared" si="23"/>
        <v>107_4</v>
      </c>
      <c r="M62" s="13" t="s">
        <v>821</v>
      </c>
      <c r="N62" s="13" t="s">
        <v>822</v>
      </c>
      <c r="O62" s="13" t="s">
        <v>823</v>
      </c>
      <c r="P62" s="13" t="str">
        <f>B62</f>
        <v>Р</v>
      </c>
      <c r="Q62" s="13" t="str">
        <f t="shared" si="19"/>
        <v>Q_107_4  := DGO.107_4;//    Р</v>
      </c>
      <c r="S62" s="15" t="str">
        <f t="shared" si="5"/>
        <v>Q_107_4  := 0;//    Р</v>
      </c>
    </row>
    <row r="63" spans="1:19" x14ac:dyDescent="0.25">
      <c r="A63" s="83">
        <v>46</v>
      </c>
      <c r="B63" s="108" t="s">
        <v>2688</v>
      </c>
      <c r="D63" s="13">
        <v>1</v>
      </c>
      <c r="E63" s="13">
        <v>6</v>
      </c>
      <c r="F63" s="13" t="s">
        <v>2700</v>
      </c>
      <c r="G63" s="13" t="e">
        <f t="shared" si="18"/>
        <v>#VALUE!</v>
      </c>
      <c r="H63" s="13">
        <f>H62</f>
        <v>107</v>
      </c>
      <c r="I63" s="13">
        <v>5</v>
      </c>
      <c r="J63" s="13" t="str">
        <f t="shared" si="0"/>
        <v>Q_107_5</v>
      </c>
      <c r="K63" s="13" t="str">
        <f t="shared" si="1"/>
        <v>Q 107.5</v>
      </c>
      <c r="L63" s="96" t="str">
        <f t="shared" si="23"/>
        <v>107_5</v>
      </c>
      <c r="M63" s="13" t="s">
        <v>821</v>
      </c>
      <c r="N63" s="13" t="s">
        <v>822</v>
      </c>
      <c r="O63" s="13" t="s">
        <v>823</v>
      </c>
      <c r="P63" s="13" t="str">
        <f t="shared" ref="P63:P105" si="24">B63</f>
        <v>Р</v>
      </c>
      <c r="Q63" s="13" t="str">
        <f t="shared" si="19"/>
        <v>Q_107_5  := DGO.107_5;//    Р</v>
      </c>
      <c r="S63" s="15" t="str">
        <f t="shared" si="5"/>
        <v>Q_107_5  := 0;//    Р</v>
      </c>
    </row>
    <row r="64" spans="1:19" x14ac:dyDescent="0.25">
      <c r="A64" s="83">
        <v>47</v>
      </c>
      <c r="B64" s="108" t="s">
        <v>2688</v>
      </c>
      <c r="D64" s="13">
        <v>1</v>
      </c>
      <c r="E64" s="13">
        <v>7</v>
      </c>
      <c r="F64" s="13" t="s">
        <v>2700</v>
      </c>
      <c r="G64" s="13" t="e">
        <f t="shared" si="18"/>
        <v>#VALUE!</v>
      </c>
      <c r="H64" s="13">
        <f t="shared" si="22"/>
        <v>107</v>
      </c>
      <c r="I64" s="13">
        <v>6</v>
      </c>
      <c r="J64" s="13" t="str">
        <f t="shared" si="0"/>
        <v>Q_107_6</v>
      </c>
      <c r="K64" s="13" t="str">
        <f t="shared" si="1"/>
        <v>Q 107.6</v>
      </c>
      <c r="L64" s="96" t="str">
        <f t="shared" si="23"/>
        <v>107_6</v>
      </c>
      <c r="M64" s="13" t="s">
        <v>821</v>
      </c>
      <c r="N64" s="13" t="s">
        <v>822</v>
      </c>
      <c r="O64" s="13" t="s">
        <v>823</v>
      </c>
      <c r="P64" s="13" t="str">
        <f t="shared" si="24"/>
        <v>Р</v>
      </c>
      <c r="Q64" s="13" t="str">
        <f t="shared" si="19"/>
        <v>Q_107_6  := DGO.107_6;//    Р</v>
      </c>
      <c r="S64" s="15" t="str">
        <f t="shared" si="5"/>
        <v>Q_107_6  := 0;//    Р</v>
      </c>
    </row>
    <row r="65" spans="1:19" x14ac:dyDescent="0.25">
      <c r="A65" s="83">
        <v>48</v>
      </c>
      <c r="B65" s="108" t="s">
        <v>2688</v>
      </c>
      <c r="D65" s="13">
        <v>1</v>
      </c>
      <c r="E65" s="13">
        <v>8</v>
      </c>
      <c r="F65" s="13" t="s">
        <v>2700</v>
      </c>
      <c r="G65" s="13" t="e">
        <f t="shared" si="18"/>
        <v>#VALUE!</v>
      </c>
      <c r="H65" s="13">
        <f t="shared" si="22"/>
        <v>107</v>
      </c>
      <c r="I65" s="13">
        <v>7</v>
      </c>
      <c r="J65" s="13" t="str">
        <f t="shared" si="0"/>
        <v>Q_107_7</v>
      </c>
      <c r="K65" s="13" t="str">
        <f t="shared" si="1"/>
        <v>Q 107.7</v>
      </c>
      <c r="L65" s="96" t="str">
        <f t="shared" si="23"/>
        <v>107_7</v>
      </c>
      <c r="M65" s="13" t="s">
        <v>821</v>
      </c>
      <c r="N65" s="13" t="s">
        <v>822</v>
      </c>
      <c r="O65" s="13" t="s">
        <v>823</v>
      </c>
      <c r="P65" s="13" t="str">
        <f t="shared" si="24"/>
        <v>Р</v>
      </c>
      <c r="Q65" s="13" t="str">
        <f t="shared" si="19"/>
        <v>Q_107_7  := DGO.107_7;//    Р</v>
      </c>
      <c r="S65" s="15" t="str">
        <f t="shared" si="5"/>
        <v>Q_107_7  := 0;//    Р</v>
      </c>
    </row>
    <row r="66" spans="1:19" x14ac:dyDescent="0.25">
      <c r="A66" s="83">
        <v>49</v>
      </c>
      <c r="B66" s="110" t="s">
        <v>2718</v>
      </c>
      <c r="D66" s="13">
        <v>1</v>
      </c>
      <c r="E66" s="13">
        <v>1</v>
      </c>
      <c r="F66" s="13" t="s">
        <v>2702</v>
      </c>
      <c r="G66" s="13">
        <f t="shared" ref="G66:G82" si="25">D66+7</f>
        <v>8</v>
      </c>
      <c r="H66" s="13">
        <f>H65+1</f>
        <v>108</v>
      </c>
      <c r="I66" s="13">
        <v>0</v>
      </c>
      <c r="J66" s="13" t="str">
        <f t="shared" si="0"/>
        <v>Q_Z1_1_ON</v>
      </c>
      <c r="K66" s="13" t="str">
        <f t="shared" si="1"/>
        <v>Q 108.0</v>
      </c>
      <c r="L66" s="13" t="s">
        <v>2834</v>
      </c>
      <c r="M66" s="13" t="s">
        <v>821</v>
      </c>
      <c r="N66" s="13" t="s">
        <v>822</v>
      </c>
      <c r="O66" s="13" t="s">
        <v>823</v>
      </c>
      <c r="P66" s="13" t="str">
        <f t="shared" si="24"/>
        <v>Открыть ЗЭ1-1</v>
      </c>
      <c r="Q66" s="13" t="str">
        <f t="shared" si="19"/>
        <v>Q_Z1_1_ON  := DGO.Z1_1_ON;//    Открыть ЗЭ1-1</v>
      </c>
      <c r="S66" s="15" t="str">
        <f t="shared" si="5"/>
        <v>Q_Z1_1_ON  := 0;//    Открыть ЗЭ1-1</v>
      </c>
    </row>
    <row r="67" spans="1:19" x14ac:dyDescent="0.25">
      <c r="A67" s="83">
        <v>50</v>
      </c>
      <c r="B67" s="110" t="s">
        <v>2719</v>
      </c>
      <c r="D67" s="13">
        <v>1</v>
      </c>
      <c r="E67" s="13">
        <v>2</v>
      </c>
      <c r="F67" s="13" t="s">
        <v>2702</v>
      </c>
      <c r="G67" s="13">
        <f t="shared" si="25"/>
        <v>8</v>
      </c>
      <c r="H67" s="13">
        <f>H66</f>
        <v>108</v>
      </c>
      <c r="I67" s="13">
        <v>1</v>
      </c>
      <c r="J67" s="13" t="str">
        <f t="shared" si="0"/>
        <v>Q_Z1_1_OF</v>
      </c>
      <c r="K67" s="13" t="str">
        <f t="shared" si="1"/>
        <v>Q 108.1</v>
      </c>
      <c r="L67" s="13" t="s">
        <v>2835</v>
      </c>
      <c r="M67" s="13" t="s">
        <v>821</v>
      </c>
      <c r="N67" s="13" t="s">
        <v>822</v>
      </c>
      <c r="O67" s="13" t="s">
        <v>823</v>
      </c>
      <c r="P67" s="13" t="str">
        <f t="shared" si="24"/>
        <v>Закрыть ЗЭ1-1</v>
      </c>
      <c r="Q67" s="13" t="str">
        <f t="shared" si="19"/>
        <v>Q_Z1_1_OF  := DGO.Z1_1_OF;//    Закрыть ЗЭ1-1</v>
      </c>
      <c r="S67" s="15" t="str">
        <f t="shared" ref="S67:S135" si="26">J67&amp;"  := 0;//    "&amp;B67</f>
        <v>Q_Z1_1_OF  := 0;//    Закрыть ЗЭ1-1</v>
      </c>
    </row>
    <row r="68" spans="1:19" x14ac:dyDescent="0.25">
      <c r="A68" s="83">
        <v>51</v>
      </c>
      <c r="B68" s="110" t="s">
        <v>2695</v>
      </c>
      <c r="D68" s="13">
        <v>1</v>
      </c>
      <c r="E68" s="13">
        <v>3</v>
      </c>
      <c r="F68" s="13" t="s">
        <v>2702</v>
      </c>
      <c r="G68" s="13">
        <f t="shared" si="25"/>
        <v>8</v>
      </c>
      <c r="H68" s="13">
        <f t="shared" ref="H68:H73" si="27">H67</f>
        <v>108</v>
      </c>
      <c r="I68" s="13">
        <v>2</v>
      </c>
      <c r="J68" s="13" t="str">
        <f t="shared" si="0"/>
        <v>Q_Z1_2_ON</v>
      </c>
      <c r="K68" s="13" t="str">
        <f t="shared" si="1"/>
        <v>Q 108.2</v>
      </c>
      <c r="L68" s="13" t="s">
        <v>2765</v>
      </c>
      <c r="M68" s="13" t="s">
        <v>821</v>
      </c>
      <c r="N68" s="13" t="s">
        <v>822</v>
      </c>
      <c r="O68" s="13" t="s">
        <v>823</v>
      </c>
      <c r="P68" s="13" t="str">
        <f t="shared" si="24"/>
        <v>Открыть ЗЭ1-2</v>
      </c>
      <c r="Q68" s="13" t="str">
        <f t="shared" si="19"/>
        <v>Q_Z1_2_ON  := DGO.Z1_2_ON;//    Открыть ЗЭ1-2</v>
      </c>
      <c r="S68" s="15" t="str">
        <f t="shared" si="26"/>
        <v>Q_Z1_2_ON  := 0;//    Открыть ЗЭ1-2</v>
      </c>
    </row>
    <row r="69" spans="1:19" x14ac:dyDescent="0.25">
      <c r="A69" s="83">
        <v>52</v>
      </c>
      <c r="B69" s="110" t="s">
        <v>2696</v>
      </c>
      <c r="D69" s="13">
        <v>1</v>
      </c>
      <c r="E69" s="13">
        <v>4</v>
      </c>
      <c r="F69" s="13" t="s">
        <v>2702</v>
      </c>
      <c r="G69" s="13">
        <f t="shared" si="25"/>
        <v>8</v>
      </c>
      <c r="H69" s="13">
        <f t="shared" si="27"/>
        <v>108</v>
      </c>
      <c r="I69" s="13">
        <v>3</v>
      </c>
      <c r="J69" s="13" t="str">
        <f t="shared" si="0"/>
        <v>Q_Z1_2_OF</v>
      </c>
      <c r="K69" s="13" t="str">
        <f t="shared" si="1"/>
        <v>Q 108.3</v>
      </c>
      <c r="L69" s="13" t="s">
        <v>2766</v>
      </c>
      <c r="M69" s="13" t="s">
        <v>821</v>
      </c>
      <c r="N69" s="13" t="s">
        <v>822</v>
      </c>
      <c r="O69" s="13" t="s">
        <v>823</v>
      </c>
      <c r="P69" s="13" t="str">
        <f t="shared" si="24"/>
        <v>Закрыть ЗЭ1-2</v>
      </c>
      <c r="Q69" s="13" t="str">
        <f t="shared" si="19"/>
        <v>Q_Z1_2_OF  := DGO.Z1_2_OF;//    Закрыть ЗЭ1-2</v>
      </c>
      <c r="S69" s="15" t="str">
        <f t="shared" si="26"/>
        <v>Q_Z1_2_OF  := 0;//    Закрыть ЗЭ1-2</v>
      </c>
    </row>
    <row r="70" spans="1:19" x14ac:dyDescent="0.25">
      <c r="A70" s="83">
        <v>53</v>
      </c>
      <c r="B70" s="110" t="s">
        <v>2697</v>
      </c>
      <c r="C70" s="87"/>
      <c r="D70" s="13">
        <v>1</v>
      </c>
      <c r="E70" s="13">
        <v>5</v>
      </c>
      <c r="F70" s="13" t="s">
        <v>2702</v>
      </c>
      <c r="G70" s="13">
        <f t="shared" si="25"/>
        <v>8</v>
      </c>
      <c r="H70" s="13">
        <f t="shared" si="27"/>
        <v>108</v>
      </c>
      <c r="I70" s="13">
        <v>4</v>
      </c>
      <c r="J70" s="13" t="str">
        <f t="shared" si="0"/>
        <v>Q_Z1_3_ON</v>
      </c>
      <c r="K70" s="13" t="str">
        <f t="shared" si="1"/>
        <v>Q 108.4</v>
      </c>
      <c r="L70" s="13" t="s">
        <v>2767</v>
      </c>
      <c r="M70" s="13" t="s">
        <v>821</v>
      </c>
      <c r="N70" s="13" t="s">
        <v>822</v>
      </c>
      <c r="O70" s="13" t="s">
        <v>823</v>
      </c>
      <c r="P70" s="13" t="str">
        <f t="shared" si="24"/>
        <v>Открыть ЗЭ1-3</v>
      </c>
      <c r="Q70" s="13" t="str">
        <f t="shared" si="19"/>
        <v>Q_Z1_3_ON  := DGO.Z1_3_ON;//    Открыть ЗЭ1-3</v>
      </c>
      <c r="S70" s="15" t="str">
        <f t="shared" si="26"/>
        <v>Q_Z1_3_ON  := 0;//    Открыть ЗЭ1-3</v>
      </c>
    </row>
    <row r="71" spans="1:19" x14ac:dyDescent="0.25">
      <c r="A71" s="83">
        <v>54</v>
      </c>
      <c r="B71" s="110" t="s">
        <v>2698</v>
      </c>
      <c r="C71" s="87"/>
      <c r="D71" s="13">
        <v>1</v>
      </c>
      <c r="E71" s="13">
        <v>6</v>
      </c>
      <c r="F71" s="13" t="s">
        <v>2702</v>
      </c>
      <c r="G71" s="13">
        <f t="shared" si="25"/>
        <v>8</v>
      </c>
      <c r="H71" s="13">
        <f>H70</f>
        <v>108</v>
      </c>
      <c r="I71" s="13">
        <v>5</v>
      </c>
      <c r="J71" s="13" t="str">
        <f t="shared" si="0"/>
        <v>Q_Z1_3_OF</v>
      </c>
      <c r="K71" s="13" t="str">
        <f t="shared" si="1"/>
        <v>Q 108.5</v>
      </c>
      <c r="L71" s="13" t="s">
        <v>2768</v>
      </c>
      <c r="M71" s="13" t="s">
        <v>821</v>
      </c>
      <c r="N71" s="13" t="s">
        <v>822</v>
      </c>
      <c r="O71" s="13" t="s">
        <v>823</v>
      </c>
      <c r="P71" s="13" t="str">
        <f t="shared" si="24"/>
        <v>Закрыть ЗЭ1-3</v>
      </c>
      <c r="Q71" s="13" t="str">
        <f t="shared" si="19"/>
        <v>Q_Z1_3_OF  := DGO.Z1_3_OF;//    Закрыть ЗЭ1-3</v>
      </c>
      <c r="S71" s="15" t="str">
        <f t="shared" si="26"/>
        <v>Q_Z1_3_OF  := 0;//    Закрыть ЗЭ1-3</v>
      </c>
    </row>
    <row r="72" spans="1:19" x14ac:dyDescent="0.25">
      <c r="A72" s="83">
        <v>55</v>
      </c>
      <c r="B72" s="110" t="s">
        <v>3215</v>
      </c>
      <c r="C72" s="87"/>
      <c r="D72" s="13">
        <v>1</v>
      </c>
      <c r="E72" s="13">
        <v>7</v>
      </c>
      <c r="F72" s="13" t="s">
        <v>2702</v>
      </c>
      <c r="G72" s="13">
        <f t="shared" si="25"/>
        <v>8</v>
      </c>
      <c r="H72" s="13">
        <f t="shared" si="27"/>
        <v>108</v>
      </c>
      <c r="I72" s="13">
        <v>6</v>
      </c>
      <c r="J72" s="13" t="str">
        <f t="shared" si="0"/>
        <v>Q_Z1_4_ON</v>
      </c>
      <c r="K72" s="13" t="str">
        <f t="shared" si="1"/>
        <v>Q 108.6</v>
      </c>
      <c r="L72" s="13" t="s">
        <v>3451</v>
      </c>
      <c r="M72" s="13" t="s">
        <v>821</v>
      </c>
      <c r="N72" s="13" t="s">
        <v>822</v>
      </c>
      <c r="O72" s="13" t="s">
        <v>823</v>
      </c>
      <c r="P72" s="13" t="str">
        <f t="shared" si="24"/>
        <v>Открыть ЗЭ1-4</v>
      </c>
      <c r="Q72" s="13" t="str">
        <f t="shared" si="19"/>
        <v>Q_Z1_4_ON  := DGO.Z1_4_ON;//    Открыть ЗЭ1-4</v>
      </c>
      <c r="S72" s="15" t="str">
        <f t="shared" si="26"/>
        <v>Q_Z1_4_ON  := 0;//    Открыть ЗЭ1-4</v>
      </c>
    </row>
    <row r="73" spans="1:19" x14ac:dyDescent="0.25">
      <c r="A73" s="83">
        <v>56</v>
      </c>
      <c r="B73" s="110" t="s">
        <v>3216</v>
      </c>
      <c r="C73" s="87"/>
      <c r="D73" s="13">
        <v>1</v>
      </c>
      <c r="E73" s="13">
        <v>8</v>
      </c>
      <c r="F73" s="13" t="s">
        <v>2702</v>
      </c>
      <c r="G73" s="13">
        <f t="shared" si="25"/>
        <v>8</v>
      </c>
      <c r="H73" s="13">
        <f t="shared" si="27"/>
        <v>108</v>
      </c>
      <c r="I73" s="13">
        <v>7</v>
      </c>
      <c r="J73" s="13" t="str">
        <f t="shared" si="0"/>
        <v>Q_Z1_4_OF</v>
      </c>
      <c r="K73" s="13" t="str">
        <f t="shared" si="1"/>
        <v>Q 108.7</v>
      </c>
      <c r="L73" s="13" t="s">
        <v>3452</v>
      </c>
      <c r="M73" s="13" t="s">
        <v>821</v>
      </c>
      <c r="N73" s="13" t="s">
        <v>822</v>
      </c>
      <c r="O73" s="13" t="s">
        <v>823</v>
      </c>
      <c r="P73" s="13" t="str">
        <f t="shared" si="24"/>
        <v>Закрыть ЗЭ1-4</v>
      </c>
      <c r="Q73" s="13" t="str">
        <f t="shared" si="19"/>
        <v>Q_Z1_4_OF  := DGO.Z1_4_OF;//    Закрыть ЗЭ1-4</v>
      </c>
      <c r="S73" s="15" t="str">
        <f t="shared" si="26"/>
        <v>Q_Z1_4_OF  := 0;//    Закрыть ЗЭ1-4</v>
      </c>
    </row>
    <row r="74" spans="1:19" x14ac:dyDescent="0.25">
      <c r="A74" s="83">
        <v>57</v>
      </c>
      <c r="B74" s="110" t="s">
        <v>3217</v>
      </c>
      <c r="C74" s="87"/>
      <c r="D74" s="13">
        <v>2</v>
      </c>
      <c r="E74" s="13">
        <v>1</v>
      </c>
      <c r="F74" s="13" t="s">
        <v>2702</v>
      </c>
      <c r="G74" s="13">
        <f t="shared" si="25"/>
        <v>9</v>
      </c>
      <c r="H74" s="13">
        <f>H73+1</f>
        <v>109</v>
      </c>
      <c r="I74" s="13">
        <v>0</v>
      </c>
      <c r="J74" s="13" t="str">
        <f t="shared" si="0"/>
        <v>Q_Z1_5_ON</v>
      </c>
      <c r="K74" s="13" t="str">
        <f t="shared" si="1"/>
        <v>Q 109.0</v>
      </c>
      <c r="L74" s="13" t="s">
        <v>3453</v>
      </c>
      <c r="M74" s="13" t="s">
        <v>821</v>
      </c>
      <c r="N74" s="13" t="s">
        <v>822</v>
      </c>
      <c r="O74" s="13" t="s">
        <v>823</v>
      </c>
      <c r="P74" s="13" t="str">
        <f t="shared" si="24"/>
        <v>Открыть ЗЭ1-5</v>
      </c>
      <c r="Q74" s="13" t="str">
        <f t="shared" si="19"/>
        <v>Q_Z1_5_ON  := DGO.Z1_5_ON;//    Открыть ЗЭ1-5</v>
      </c>
      <c r="S74" s="15" t="str">
        <f t="shared" si="26"/>
        <v>Q_Z1_5_ON  := 0;//    Открыть ЗЭ1-5</v>
      </c>
    </row>
    <row r="75" spans="1:19" x14ac:dyDescent="0.25">
      <c r="A75" s="83">
        <v>58</v>
      </c>
      <c r="B75" s="110" t="s">
        <v>3218</v>
      </c>
      <c r="C75" s="87"/>
      <c r="D75" s="13">
        <v>2</v>
      </c>
      <c r="E75" s="13">
        <v>2</v>
      </c>
      <c r="F75" s="13" t="s">
        <v>2702</v>
      </c>
      <c r="G75" s="13">
        <f t="shared" si="25"/>
        <v>9</v>
      </c>
      <c r="H75" s="13">
        <f>H74</f>
        <v>109</v>
      </c>
      <c r="I75" s="13">
        <v>1</v>
      </c>
      <c r="J75" s="13" t="str">
        <f t="shared" si="0"/>
        <v>Q_Z1_5_OF</v>
      </c>
      <c r="K75" s="13" t="str">
        <f t="shared" si="1"/>
        <v>Q 109.1</v>
      </c>
      <c r="L75" s="13" t="s">
        <v>3454</v>
      </c>
      <c r="M75" s="13" t="s">
        <v>821</v>
      </c>
      <c r="N75" s="13" t="s">
        <v>822</v>
      </c>
      <c r="O75" s="13" t="s">
        <v>823</v>
      </c>
      <c r="P75" s="13" t="str">
        <f t="shared" si="24"/>
        <v>Закрыть ЗЭ1-5</v>
      </c>
      <c r="Q75" s="13" t="str">
        <f t="shared" si="19"/>
        <v>Q_Z1_5_OF  := DGO.Z1_5_OF;//    Закрыть ЗЭ1-5</v>
      </c>
      <c r="S75" s="15" t="str">
        <f t="shared" si="26"/>
        <v>Q_Z1_5_OF  := 0;//    Закрыть ЗЭ1-5</v>
      </c>
    </row>
    <row r="76" spans="1:19" x14ac:dyDescent="0.25">
      <c r="A76" s="83">
        <v>59</v>
      </c>
      <c r="B76" s="110" t="s">
        <v>3219</v>
      </c>
      <c r="C76" s="87"/>
      <c r="D76" s="13">
        <v>2</v>
      </c>
      <c r="E76" s="13">
        <v>3</v>
      </c>
      <c r="F76" s="13" t="s">
        <v>2702</v>
      </c>
      <c r="G76" s="13">
        <f t="shared" si="25"/>
        <v>9</v>
      </c>
      <c r="H76" s="13">
        <f t="shared" ref="H76:H81" si="28">H75</f>
        <v>109</v>
      </c>
      <c r="I76" s="13">
        <v>2</v>
      </c>
      <c r="J76" s="13" t="str">
        <f t="shared" si="0"/>
        <v>Q_Z1_6_ON</v>
      </c>
      <c r="K76" s="13" t="str">
        <f t="shared" si="1"/>
        <v>Q 109.2</v>
      </c>
      <c r="L76" s="13" t="s">
        <v>3455</v>
      </c>
      <c r="M76" s="13" t="s">
        <v>821</v>
      </c>
      <c r="N76" s="13" t="s">
        <v>822</v>
      </c>
      <c r="O76" s="13" t="s">
        <v>823</v>
      </c>
      <c r="P76" s="13" t="str">
        <f t="shared" si="24"/>
        <v>Открыть ЗЭ1-6</v>
      </c>
      <c r="Q76" s="13" t="str">
        <f t="shared" si="19"/>
        <v>Q_Z1_6_ON  := DGO.Z1_6_ON;//    Открыть ЗЭ1-6</v>
      </c>
      <c r="S76" s="15" t="str">
        <f t="shared" si="26"/>
        <v>Q_Z1_6_ON  := 0;//    Открыть ЗЭ1-6</v>
      </c>
    </row>
    <row r="77" spans="1:19" x14ac:dyDescent="0.25">
      <c r="A77" s="83">
        <v>60</v>
      </c>
      <c r="B77" s="110" t="s">
        <v>3220</v>
      </c>
      <c r="C77" s="87"/>
      <c r="D77" s="13">
        <v>2</v>
      </c>
      <c r="E77" s="13">
        <v>4</v>
      </c>
      <c r="F77" s="13" t="s">
        <v>2702</v>
      </c>
      <c r="G77" s="13">
        <f t="shared" si="25"/>
        <v>9</v>
      </c>
      <c r="H77" s="13">
        <f t="shared" si="28"/>
        <v>109</v>
      </c>
      <c r="I77" s="13">
        <v>3</v>
      </c>
      <c r="J77" s="13" t="str">
        <f t="shared" si="0"/>
        <v>Q_Z1_6_OF</v>
      </c>
      <c r="K77" s="13" t="str">
        <f t="shared" si="1"/>
        <v>Q 109.3</v>
      </c>
      <c r="L77" s="13" t="s">
        <v>3456</v>
      </c>
      <c r="M77" s="13" t="s">
        <v>821</v>
      </c>
      <c r="N77" s="13" t="s">
        <v>822</v>
      </c>
      <c r="O77" s="13" t="s">
        <v>823</v>
      </c>
      <c r="P77" s="13" t="str">
        <f t="shared" si="24"/>
        <v>Закрыть ЗЭ1-6</v>
      </c>
      <c r="Q77" s="13" t="str">
        <f t="shared" si="19"/>
        <v>Q_Z1_6_OF  := DGO.Z1_6_OF;//    Закрыть ЗЭ1-6</v>
      </c>
      <c r="S77" s="15" t="str">
        <f t="shared" si="26"/>
        <v>Q_Z1_6_OF  := 0;//    Закрыть ЗЭ1-6</v>
      </c>
    </row>
    <row r="78" spans="1:19" x14ac:dyDescent="0.25">
      <c r="A78" s="83">
        <v>61</v>
      </c>
      <c r="B78" s="110" t="s">
        <v>3221</v>
      </c>
      <c r="C78" s="87"/>
      <c r="D78" s="13">
        <v>2</v>
      </c>
      <c r="E78" s="13">
        <v>5</v>
      </c>
      <c r="F78" s="13" t="s">
        <v>2702</v>
      </c>
      <c r="G78" s="13">
        <f t="shared" si="25"/>
        <v>9</v>
      </c>
      <c r="H78" s="13">
        <f t="shared" si="28"/>
        <v>109</v>
      </c>
      <c r="I78" s="13">
        <v>4</v>
      </c>
      <c r="J78" s="13" t="str">
        <f t="shared" si="0"/>
        <v>Q_Z1_7_ON</v>
      </c>
      <c r="K78" s="13" t="str">
        <f t="shared" si="1"/>
        <v>Q 109.4</v>
      </c>
      <c r="L78" s="13" t="s">
        <v>3457</v>
      </c>
      <c r="M78" s="13" t="s">
        <v>821</v>
      </c>
      <c r="N78" s="13" t="s">
        <v>822</v>
      </c>
      <c r="O78" s="13" t="s">
        <v>823</v>
      </c>
      <c r="P78" s="13" t="str">
        <f t="shared" si="24"/>
        <v>Открыть ЗЭ1-7</v>
      </c>
      <c r="Q78" s="13" t="str">
        <f t="shared" si="19"/>
        <v>Q_Z1_7_ON  := DGO.Z1_7_ON;//    Открыть ЗЭ1-7</v>
      </c>
      <c r="S78" s="15" t="str">
        <f t="shared" si="26"/>
        <v>Q_Z1_7_ON  := 0;//    Открыть ЗЭ1-7</v>
      </c>
    </row>
    <row r="79" spans="1:19" x14ac:dyDescent="0.25">
      <c r="A79" s="83">
        <v>62</v>
      </c>
      <c r="B79" s="110" t="s">
        <v>3222</v>
      </c>
      <c r="C79" s="87"/>
      <c r="D79" s="13">
        <v>2</v>
      </c>
      <c r="E79" s="13">
        <v>6</v>
      </c>
      <c r="F79" s="13" t="s">
        <v>2702</v>
      </c>
      <c r="G79" s="13">
        <f t="shared" si="25"/>
        <v>9</v>
      </c>
      <c r="H79" s="13">
        <f>H78</f>
        <v>109</v>
      </c>
      <c r="I79" s="13">
        <v>5</v>
      </c>
      <c r="J79" s="13" t="str">
        <f t="shared" si="0"/>
        <v>Q_Z1_7_OF</v>
      </c>
      <c r="K79" s="13" t="str">
        <f t="shared" si="1"/>
        <v>Q 109.5</v>
      </c>
      <c r="L79" s="13" t="s">
        <v>3458</v>
      </c>
      <c r="M79" s="13" t="s">
        <v>821</v>
      </c>
      <c r="N79" s="13" t="s">
        <v>822</v>
      </c>
      <c r="O79" s="13" t="s">
        <v>823</v>
      </c>
      <c r="P79" s="13" t="str">
        <f t="shared" si="24"/>
        <v>Закрыть ЗЭ1-7</v>
      </c>
      <c r="Q79" s="13" t="str">
        <f t="shared" si="19"/>
        <v>Q_Z1_7_OF  := DGO.Z1_7_OF;//    Закрыть ЗЭ1-7</v>
      </c>
      <c r="S79" s="15" t="str">
        <f t="shared" si="26"/>
        <v>Q_Z1_7_OF  := 0;//    Закрыть ЗЭ1-7</v>
      </c>
    </row>
    <row r="80" spans="1:19" x14ac:dyDescent="0.25">
      <c r="A80" s="83">
        <v>63</v>
      </c>
      <c r="B80" s="110" t="s">
        <v>3223</v>
      </c>
      <c r="C80" s="87"/>
      <c r="D80" s="13">
        <v>2</v>
      </c>
      <c r="E80" s="13">
        <v>7</v>
      </c>
      <c r="F80" s="13" t="s">
        <v>2702</v>
      </c>
      <c r="G80" s="13">
        <f t="shared" si="25"/>
        <v>9</v>
      </c>
      <c r="H80" s="13">
        <f t="shared" si="28"/>
        <v>109</v>
      </c>
      <c r="I80" s="13">
        <v>6</v>
      </c>
      <c r="J80" s="13" t="str">
        <f t="shared" si="0"/>
        <v>Q_Z1_8_ON</v>
      </c>
      <c r="K80" s="13" t="str">
        <f t="shared" si="1"/>
        <v>Q 109.6</v>
      </c>
      <c r="L80" s="13" t="s">
        <v>3459</v>
      </c>
      <c r="M80" s="13" t="s">
        <v>821</v>
      </c>
      <c r="N80" s="13" t="s">
        <v>822</v>
      </c>
      <c r="O80" s="13" t="s">
        <v>823</v>
      </c>
      <c r="P80" s="13" t="str">
        <f t="shared" si="24"/>
        <v>Открыть ЗЭ1-8</v>
      </c>
      <c r="Q80" s="13" t="str">
        <f t="shared" si="19"/>
        <v>Q_Z1_8_ON  := DGO.Z1_8_ON;//    Открыть ЗЭ1-8</v>
      </c>
      <c r="S80" s="15" t="str">
        <f t="shared" si="26"/>
        <v>Q_Z1_8_ON  := 0;//    Открыть ЗЭ1-8</v>
      </c>
    </row>
    <row r="81" spans="1:19" x14ac:dyDescent="0.25">
      <c r="A81" s="83">
        <v>64</v>
      </c>
      <c r="B81" s="110" t="s">
        <v>3224</v>
      </c>
      <c r="C81" s="87"/>
      <c r="D81" s="13">
        <v>2</v>
      </c>
      <c r="E81" s="13">
        <v>8</v>
      </c>
      <c r="F81" s="13" t="s">
        <v>2702</v>
      </c>
      <c r="G81" s="13">
        <f t="shared" si="25"/>
        <v>9</v>
      </c>
      <c r="H81" s="13">
        <f t="shared" si="28"/>
        <v>109</v>
      </c>
      <c r="I81" s="13">
        <v>7</v>
      </c>
      <c r="J81" s="13" t="str">
        <f t="shared" si="0"/>
        <v>Q_Z1_8_OF</v>
      </c>
      <c r="K81" s="13" t="str">
        <f t="shared" si="1"/>
        <v>Q 109.7</v>
      </c>
      <c r="L81" s="13" t="s">
        <v>3460</v>
      </c>
      <c r="M81" s="13" t="s">
        <v>821</v>
      </c>
      <c r="N81" s="13" t="s">
        <v>822</v>
      </c>
      <c r="O81" s="13" t="s">
        <v>823</v>
      </c>
      <c r="P81" s="13" t="str">
        <f t="shared" si="24"/>
        <v>Закрыть ЗЭ1-8</v>
      </c>
      <c r="Q81" s="13" t="str">
        <f t="shared" si="19"/>
        <v>Q_Z1_8_OF  := DGO.Z1_8_OF;//    Закрыть ЗЭ1-8</v>
      </c>
      <c r="S81" s="15" t="str">
        <f t="shared" si="26"/>
        <v>Q_Z1_8_OF  := 0;//    Закрыть ЗЭ1-8</v>
      </c>
    </row>
    <row r="82" spans="1:19" x14ac:dyDescent="0.25">
      <c r="A82" s="83">
        <v>65</v>
      </c>
      <c r="B82" s="110" t="s">
        <v>3225</v>
      </c>
      <c r="C82" s="87"/>
      <c r="D82" s="13">
        <v>3</v>
      </c>
      <c r="E82" s="13">
        <v>1</v>
      </c>
      <c r="F82" s="13" t="s">
        <v>2702</v>
      </c>
      <c r="G82" s="13">
        <f t="shared" si="25"/>
        <v>10</v>
      </c>
      <c r="H82" s="13">
        <f>H81+1</f>
        <v>110</v>
      </c>
      <c r="I82" s="13">
        <v>0</v>
      </c>
      <c r="J82" s="13" t="str">
        <f t="shared" ref="J82:J169" si="29">"Q_"&amp;L82</f>
        <v>Q_Z1_9_ON</v>
      </c>
      <c r="K82" s="13" t="str">
        <f t="shared" ref="K82:K169" si="30">"Q "&amp;H82&amp;"."&amp;I82</f>
        <v>Q 110.0</v>
      </c>
      <c r="L82" s="13" t="s">
        <v>3461</v>
      </c>
      <c r="M82" s="13" t="s">
        <v>821</v>
      </c>
      <c r="N82" s="13" t="s">
        <v>822</v>
      </c>
      <c r="O82" s="13" t="s">
        <v>823</v>
      </c>
      <c r="P82" s="13" t="str">
        <f t="shared" si="24"/>
        <v>Открыть ЗЭ1-9</v>
      </c>
      <c r="Q82" s="13" t="str">
        <f t="shared" ref="Q82:Q169" si="31">J82&amp;"  := DGO."&amp;L82&amp;";//    "&amp;B82</f>
        <v>Q_Z1_9_ON  := DGO.Z1_9_ON;//    Открыть ЗЭ1-9</v>
      </c>
      <c r="S82" s="15" t="str">
        <f t="shared" si="26"/>
        <v>Q_Z1_9_ON  := 0;//    Открыть ЗЭ1-9</v>
      </c>
    </row>
    <row r="83" spans="1:19" x14ac:dyDescent="0.25">
      <c r="A83" s="83">
        <v>66</v>
      </c>
      <c r="B83" s="110" t="s">
        <v>3226</v>
      </c>
      <c r="C83" s="87"/>
      <c r="D83" s="13">
        <v>3</v>
      </c>
      <c r="E83" s="13">
        <v>2</v>
      </c>
      <c r="F83" s="13" t="s">
        <v>2702</v>
      </c>
      <c r="G83" s="13">
        <f t="shared" ref="G83:G170" si="32">D83+7</f>
        <v>10</v>
      </c>
      <c r="H83" s="13">
        <f t="shared" ref="H83:H89" si="33">H82</f>
        <v>110</v>
      </c>
      <c r="I83" s="13">
        <v>1</v>
      </c>
      <c r="J83" s="13" t="str">
        <f t="shared" si="29"/>
        <v>Q_Z1_9_OF</v>
      </c>
      <c r="K83" s="13" t="str">
        <f t="shared" si="30"/>
        <v>Q 110.1</v>
      </c>
      <c r="L83" s="13" t="s">
        <v>3462</v>
      </c>
      <c r="M83" s="13" t="s">
        <v>821</v>
      </c>
      <c r="N83" s="13" t="s">
        <v>822</v>
      </c>
      <c r="O83" s="13" t="s">
        <v>823</v>
      </c>
      <c r="P83" s="13" t="str">
        <f t="shared" si="24"/>
        <v>Закрыть ЗЭ1-9</v>
      </c>
      <c r="Q83" s="13" t="str">
        <f t="shared" si="31"/>
        <v>Q_Z1_9_OF  := DGO.Z1_9_OF;//    Закрыть ЗЭ1-9</v>
      </c>
      <c r="S83" s="15" t="str">
        <f t="shared" si="26"/>
        <v>Q_Z1_9_OF  := 0;//    Закрыть ЗЭ1-9</v>
      </c>
    </row>
    <row r="84" spans="1:19" x14ac:dyDescent="0.25">
      <c r="A84" s="83">
        <v>67</v>
      </c>
      <c r="B84" s="110" t="s">
        <v>3227</v>
      </c>
      <c r="C84" s="87"/>
      <c r="D84" s="13">
        <v>3</v>
      </c>
      <c r="E84" s="13">
        <v>3</v>
      </c>
      <c r="F84" s="13" t="s">
        <v>2702</v>
      </c>
      <c r="G84" s="13">
        <f t="shared" si="32"/>
        <v>10</v>
      </c>
      <c r="H84" s="13">
        <f t="shared" si="33"/>
        <v>110</v>
      </c>
      <c r="I84" s="13">
        <v>2</v>
      </c>
      <c r="J84" s="13" t="str">
        <f t="shared" si="29"/>
        <v>Q_Z1_10_ON</v>
      </c>
      <c r="K84" s="13" t="str">
        <f t="shared" si="30"/>
        <v>Q 110.2</v>
      </c>
      <c r="L84" s="13" t="s">
        <v>3463</v>
      </c>
      <c r="M84" s="13" t="s">
        <v>821</v>
      </c>
      <c r="N84" s="13" t="s">
        <v>822</v>
      </c>
      <c r="O84" s="13" t="s">
        <v>823</v>
      </c>
      <c r="P84" s="13" t="str">
        <f t="shared" si="24"/>
        <v>Открыть ЗЭ1-10</v>
      </c>
      <c r="Q84" s="13" t="str">
        <f t="shared" si="31"/>
        <v>Q_Z1_10_ON  := DGO.Z1_10_ON;//    Открыть ЗЭ1-10</v>
      </c>
      <c r="S84" s="15" t="str">
        <f t="shared" si="26"/>
        <v>Q_Z1_10_ON  := 0;//    Открыть ЗЭ1-10</v>
      </c>
    </row>
    <row r="85" spans="1:19" x14ac:dyDescent="0.25">
      <c r="A85" s="83">
        <v>68</v>
      </c>
      <c r="B85" s="110" t="s">
        <v>3228</v>
      </c>
      <c r="C85" s="86"/>
      <c r="D85" s="13">
        <v>3</v>
      </c>
      <c r="E85" s="13">
        <v>4</v>
      </c>
      <c r="F85" s="13" t="s">
        <v>2702</v>
      </c>
      <c r="G85" s="13">
        <f t="shared" si="32"/>
        <v>10</v>
      </c>
      <c r="H85" s="13">
        <f t="shared" si="33"/>
        <v>110</v>
      </c>
      <c r="I85" s="13">
        <v>3</v>
      </c>
      <c r="J85" s="13" t="str">
        <f t="shared" si="29"/>
        <v>Q_Z1_10_OF</v>
      </c>
      <c r="K85" s="13" t="str">
        <f t="shared" si="30"/>
        <v>Q 110.3</v>
      </c>
      <c r="L85" s="13" t="s">
        <v>3464</v>
      </c>
      <c r="M85" s="13" t="s">
        <v>821</v>
      </c>
      <c r="N85" s="13" t="s">
        <v>822</v>
      </c>
      <c r="O85" s="13" t="s">
        <v>823</v>
      </c>
      <c r="P85" s="13" t="str">
        <f t="shared" si="24"/>
        <v>Закрыть ЗЭ1-10</v>
      </c>
      <c r="Q85" s="13" t="str">
        <f t="shared" si="31"/>
        <v>Q_Z1_10_OF  := DGO.Z1_10_OF;//    Закрыть ЗЭ1-10</v>
      </c>
      <c r="S85" s="15" t="str">
        <f t="shared" si="26"/>
        <v>Q_Z1_10_OF  := 0;//    Закрыть ЗЭ1-10</v>
      </c>
    </row>
    <row r="86" spans="1:19" x14ac:dyDescent="0.25">
      <c r="A86" s="83">
        <v>69</v>
      </c>
      <c r="B86" s="110" t="s">
        <v>3229</v>
      </c>
      <c r="C86" s="87"/>
      <c r="D86" s="13">
        <v>3</v>
      </c>
      <c r="E86" s="13">
        <v>5</v>
      </c>
      <c r="F86" s="13" t="s">
        <v>2702</v>
      </c>
      <c r="G86" s="13">
        <f t="shared" si="32"/>
        <v>10</v>
      </c>
      <c r="H86" s="13">
        <f t="shared" si="33"/>
        <v>110</v>
      </c>
      <c r="I86" s="13">
        <v>4</v>
      </c>
      <c r="J86" s="13" t="str">
        <f t="shared" si="29"/>
        <v>Q_Z1_11_ON</v>
      </c>
      <c r="K86" s="13" t="str">
        <f t="shared" si="30"/>
        <v>Q 110.4</v>
      </c>
      <c r="L86" s="13" t="s">
        <v>3465</v>
      </c>
      <c r="M86" s="13" t="s">
        <v>821</v>
      </c>
      <c r="N86" s="13" t="s">
        <v>822</v>
      </c>
      <c r="O86" s="13" t="s">
        <v>823</v>
      </c>
      <c r="P86" s="13" t="str">
        <f t="shared" si="24"/>
        <v>Открыть ЗЭ1-11</v>
      </c>
      <c r="Q86" s="13" t="str">
        <f t="shared" si="31"/>
        <v>Q_Z1_11_ON  := DGO.Z1_11_ON;//    Открыть ЗЭ1-11</v>
      </c>
      <c r="S86" s="15" t="str">
        <f t="shared" si="26"/>
        <v>Q_Z1_11_ON  := 0;//    Открыть ЗЭ1-11</v>
      </c>
    </row>
    <row r="87" spans="1:19" x14ac:dyDescent="0.25">
      <c r="A87" s="83">
        <v>70</v>
      </c>
      <c r="B87" s="110" t="s">
        <v>3230</v>
      </c>
      <c r="C87" s="84"/>
      <c r="D87" s="13">
        <v>3</v>
      </c>
      <c r="E87" s="13">
        <v>6</v>
      </c>
      <c r="F87" s="13" t="s">
        <v>2702</v>
      </c>
      <c r="G87" s="13">
        <f t="shared" si="32"/>
        <v>10</v>
      </c>
      <c r="H87" s="13">
        <f t="shared" si="33"/>
        <v>110</v>
      </c>
      <c r="I87" s="13">
        <v>5</v>
      </c>
      <c r="J87" s="13" t="str">
        <f t="shared" si="29"/>
        <v>Q_Z1_11_OF</v>
      </c>
      <c r="K87" s="13" t="str">
        <f t="shared" si="30"/>
        <v>Q 110.5</v>
      </c>
      <c r="L87" s="13" t="s">
        <v>3466</v>
      </c>
      <c r="M87" s="13" t="s">
        <v>821</v>
      </c>
      <c r="N87" s="13" t="s">
        <v>822</v>
      </c>
      <c r="O87" s="13" t="s">
        <v>823</v>
      </c>
      <c r="P87" s="13" t="str">
        <f t="shared" si="24"/>
        <v>Закрыть ЗЭ1-11</v>
      </c>
      <c r="Q87" s="13" t="str">
        <f t="shared" si="31"/>
        <v>Q_Z1_11_OF  := DGO.Z1_11_OF;//    Закрыть ЗЭ1-11</v>
      </c>
      <c r="S87" s="15" t="str">
        <f t="shared" si="26"/>
        <v>Q_Z1_11_OF  := 0;//    Закрыть ЗЭ1-11</v>
      </c>
    </row>
    <row r="88" spans="1:19" x14ac:dyDescent="0.25">
      <c r="A88" s="83">
        <v>71</v>
      </c>
      <c r="B88" s="110" t="s">
        <v>3231</v>
      </c>
      <c r="C88" s="87"/>
      <c r="D88" s="13">
        <v>3</v>
      </c>
      <c r="E88" s="13">
        <v>7</v>
      </c>
      <c r="F88" s="13" t="s">
        <v>2702</v>
      </c>
      <c r="G88" s="13">
        <f t="shared" si="32"/>
        <v>10</v>
      </c>
      <c r="H88" s="13">
        <f t="shared" si="33"/>
        <v>110</v>
      </c>
      <c r="I88" s="13">
        <v>6</v>
      </c>
      <c r="J88" s="13" t="str">
        <f t="shared" si="29"/>
        <v>Q_Z1_12_ON</v>
      </c>
      <c r="K88" s="13" t="str">
        <f t="shared" si="30"/>
        <v>Q 110.6</v>
      </c>
      <c r="L88" s="13" t="s">
        <v>3467</v>
      </c>
      <c r="M88" s="13" t="s">
        <v>821</v>
      </c>
      <c r="N88" s="13" t="s">
        <v>822</v>
      </c>
      <c r="O88" s="13" t="s">
        <v>823</v>
      </c>
      <c r="P88" s="13" t="str">
        <f t="shared" si="24"/>
        <v>Открыть ЗЭ1-12</v>
      </c>
      <c r="Q88" s="13" t="str">
        <f t="shared" si="31"/>
        <v>Q_Z1_12_ON  := DGO.Z1_12_ON;//    Открыть ЗЭ1-12</v>
      </c>
      <c r="S88" s="15" t="str">
        <f t="shared" si="26"/>
        <v>Q_Z1_12_ON  := 0;//    Открыть ЗЭ1-12</v>
      </c>
    </row>
    <row r="89" spans="1:19" x14ac:dyDescent="0.25">
      <c r="A89" s="83">
        <v>72</v>
      </c>
      <c r="B89" s="110" t="s">
        <v>3232</v>
      </c>
      <c r="C89" s="84"/>
      <c r="D89" s="13">
        <v>3</v>
      </c>
      <c r="E89" s="13">
        <v>8</v>
      </c>
      <c r="F89" s="13" t="s">
        <v>2702</v>
      </c>
      <c r="G89" s="13">
        <f t="shared" si="32"/>
        <v>10</v>
      </c>
      <c r="H89" s="13">
        <f t="shared" si="33"/>
        <v>110</v>
      </c>
      <c r="I89" s="13">
        <v>7</v>
      </c>
      <c r="J89" s="13" t="str">
        <f t="shared" si="29"/>
        <v>Q_Z1_12_OF</v>
      </c>
      <c r="K89" s="13" t="str">
        <f t="shared" si="30"/>
        <v>Q 110.7</v>
      </c>
      <c r="L89" s="13" t="s">
        <v>3468</v>
      </c>
      <c r="M89" s="13" t="s">
        <v>821</v>
      </c>
      <c r="N89" s="13" t="s">
        <v>822</v>
      </c>
      <c r="O89" s="13" t="s">
        <v>823</v>
      </c>
      <c r="P89" s="13" t="str">
        <f t="shared" si="24"/>
        <v>Закрыть ЗЭ1-12</v>
      </c>
      <c r="Q89" s="13" t="str">
        <f t="shared" si="31"/>
        <v>Q_Z1_12_OF  := DGO.Z1_12_OF;//    Закрыть ЗЭ1-12</v>
      </c>
      <c r="S89" s="15" t="str">
        <f t="shared" si="26"/>
        <v>Q_Z1_12_OF  := 0;//    Закрыть ЗЭ1-12</v>
      </c>
    </row>
    <row r="90" spans="1:19" ht="30" x14ac:dyDescent="0.25">
      <c r="A90" s="83">
        <v>73</v>
      </c>
      <c r="B90" s="110" t="s">
        <v>3233</v>
      </c>
      <c r="C90" s="87"/>
      <c r="D90" s="13">
        <v>4</v>
      </c>
      <c r="E90" s="13">
        <v>1</v>
      </c>
      <c r="F90" s="13" t="s">
        <v>2702</v>
      </c>
      <c r="G90" s="13">
        <f t="shared" si="32"/>
        <v>11</v>
      </c>
      <c r="H90" s="13">
        <f>H89+1</f>
        <v>111</v>
      </c>
      <c r="I90" s="13">
        <v>0</v>
      </c>
      <c r="J90" s="13" t="str">
        <f t="shared" si="29"/>
        <v>Q_F1_4_r</v>
      </c>
      <c r="K90" s="13" t="str">
        <f t="shared" si="30"/>
        <v>Q 111.0</v>
      </c>
      <c r="L90" s="128" t="s">
        <v>701</v>
      </c>
      <c r="M90" s="13" t="s">
        <v>821</v>
      </c>
      <c r="N90" s="13" t="s">
        <v>822</v>
      </c>
      <c r="O90" s="13" t="s">
        <v>823</v>
      </c>
      <c r="P90" s="13" t="str">
        <f t="shared" si="24"/>
        <v>Вращение щеток Ф1-4 вправо</v>
      </c>
      <c r="Q90" s="13" t="str">
        <f t="shared" si="31"/>
        <v>Q_F1_4_r  := DGO.F1_4_r;//    Вращение щеток Ф1-4 вправо</v>
      </c>
      <c r="S90" s="15" t="str">
        <f t="shared" si="26"/>
        <v>Q_F1_4_r  := 0;//    Вращение щеток Ф1-4 вправо</v>
      </c>
    </row>
    <row r="91" spans="1:19" ht="30" x14ac:dyDescent="0.25">
      <c r="A91" s="83">
        <v>74</v>
      </c>
      <c r="B91" s="110" t="s">
        <v>3234</v>
      </c>
      <c r="D91" s="13">
        <v>4</v>
      </c>
      <c r="E91" s="13">
        <v>2</v>
      </c>
      <c r="F91" s="13" t="s">
        <v>2702</v>
      </c>
      <c r="G91" s="13">
        <f t="shared" si="32"/>
        <v>11</v>
      </c>
      <c r="H91" s="13">
        <f t="shared" ref="H91:H97" si="34">H90</f>
        <v>111</v>
      </c>
      <c r="I91" s="13">
        <v>1</v>
      </c>
      <c r="J91" s="13" t="str">
        <f t="shared" si="29"/>
        <v>Q_F1_4_l</v>
      </c>
      <c r="K91" s="13" t="str">
        <f t="shared" si="30"/>
        <v>Q 111.1</v>
      </c>
      <c r="L91" s="13" t="s">
        <v>702</v>
      </c>
      <c r="M91" s="13" t="s">
        <v>821</v>
      </c>
      <c r="N91" s="13" t="s">
        <v>822</v>
      </c>
      <c r="O91" s="13" t="s">
        <v>823</v>
      </c>
      <c r="P91" s="13" t="str">
        <f t="shared" si="24"/>
        <v>Вращение щеток Ф1-4 влево</v>
      </c>
      <c r="Q91" s="13" t="str">
        <f t="shared" si="31"/>
        <v>Q_F1_4_l  := DGO.F1_4_l;//    Вращение щеток Ф1-4 влево</v>
      </c>
      <c r="S91" s="15" t="str">
        <f t="shared" si="26"/>
        <v>Q_F1_4_l  := 0;//    Вращение щеток Ф1-4 влево</v>
      </c>
    </row>
    <row r="92" spans="1:19" ht="30" x14ac:dyDescent="0.25">
      <c r="A92" s="83">
        <v>75</v>
      </c>
      <c r="B92" s="110" t="s">
        <v>3235</v>
      </c>
      <c r="C92" s="87"/>
      <c r="D92" s="13">
        <v>4</v>
      </c>
      <c r="E92" s="13">
        <v>3</v>
      </c>
      <c r="F92" s="13" t="s">
        <v>2702</v>
      </c>
      <c r="G92" s="13">
        <f t="shared" si="32"/>
        <v>11</v>
      </c>
      <c r="H92" s="13">
        <f t="shared" si="34"/>
        <v>111</v>
      </c>
      <c r="I92" s="13">
        <v>2</v>
      </c>
      <c r="J92" s="13" t="str">
        <f t="shared" si="29"/>
        <v>Q_F1_5_r</v>
      </c>
      <c r="K92" s="13" t="str">
        <f t="shared" si="30"/>
        <v>Q 111.2</v>
      </c>
      <c r="L92" s="13" t="s">
        <v>703</v>
      </c>
      <c r="M92" s="13" t="s">
        <v>821</v>
      </c>
      <c r="N92" s="13" t="s">
        <v>822</v>
      </c>
      <c r="O92" s="13" t="s">
        <v>823</v>
      </c>
      <c r="P92" s="13" t="str">
        <f t="shared" si="24"/>
        <v>Вращение щеток Ф1-5 вправо</v>
      </c>
      <c r="Q92" s="13" t="str">
        <f t="shared" si="31"/>
        <v>Q_F1_5_r  := DGO.F1_5_r;//    Вращение щеток Ф1-5 вправо</v>
      </c>
      <c r="S92" s="15" t="str">
        <f t="shared" si="26"/>
        <v>Q_F1_5_r  := 0;//    Вращение щеток Ф1-5 вправо</v>
      </c>
    </row>
    <row r="93" spans="1:19" ht="30" x14ac:dyDescent="0.25">
      <c r="A93" s="83">
        <v>76</v>
      </c>
      <c r="B93" s="110" t="s">
        <v>3236</v>
      </c>
      <c r="D93" s="13">
        <v>4</v>
      </c>
      <c r="E93" s="13">
        <v>4</v>
      </c>
      <c r="F93" s="13" t="s">
        <v>2702</v>
      </c>
      <c r="G93" s="13">
        <f t="shared" si="32"/>
        <v>11</v>
      </c>
      <c r="H93" s="13">
        <f t="shared" si="34"/>
        <v>111</v>
      </c>
      <c r="I93" s="13">
        <v>3</v>
      </c>
      <c r="J93" s="13" t="str">
        <f t="shared" si="29"/>
        <v>Q_F1_5_l</v>
      </c>
      <c r="K93" s="13" t="str">
        <f t="shared" si="30"/>
        <v>Q 111.3</v>
      </c>
      <c r="L93" s="13" t="s">
        <v>704</v>
      </c>
      <c r="M93" s="13" t="s">
        <v>821</v>
      </c>
      <c r="N93" s="13" t="s">
        <v>822</v>
      </c>
      <c r="O93" s="13" t="s">
        <v>823</v>
      </c>
      <c r="P93" s="13" t="str">
        <f t="shared" si="24"/>
        <v>Вращение щеток Ф1-5 влево</v>
      </c>
      <c r="Q93" s="13" t="str">
        <f t="shared" si="31"/>
        <v>Q_F1_5_l  := DGO.F1_5_l;//    Вращение щеток Ф1-5 влево</v>
      </c>
      <c r="S93" s="15" t="str">
        <f t="shared" si="26"/>
        <v>Q_F1_5_l  := 0;//    Вращение щеток Ф1-5 влево</v>
      </c>
    </row>
    <row r="94" spans="1:19" ht="30" x14ac:dyDescent="0.25">
      <c r="A94" s="83">
        <v>77</v>
      </c>
      <c r="B94" s="110" t="s">
        <v>3237</v>
      </c>
      <c r="C94" s="87"/>
      <c r="D94" s="13">
        <v>4</v>
      </c>
      <c r="E94" s="13">
        <v>5</v>
      </c>
      <c r="F94" s="13" t="s">
        <v>2702</v>
      </c>
      <c r="G94" s="13">
        <f t="shared" si="32"/>
        <v>11</v>
      </c>
      <c r="H94" s="13">
        <f t="shared" si="34"/>
        <v>111</v>
      </c>
      <c r="I94" s="13">
        <v>4</v>
      </c>
      <c r="J94" s="13" t="str">
        <f t="shared" si="29"/>
        <v>Q_F1_6_r</v>
      </c>
      <c r="K94" s="13" t="str">
        <f t="shared" si="30"/>
        <v>Q 111.4</v>
      </c>
      <c r="L94" s="13" t="s">
        <v>705</v>
      </c>
      <c r="M94" s="13" t="s">
        <v>821</v>
      </c>
      <c r="N94" s="13" t="s">
        <v>822</v>
      </c>
      <c r="O94" s="13" t="s">
        <v>823</v>
      </c>
      <c r="P94" s="13" t="str">
        <f t="shared" si="24"/>
        <v>Вращение щеток Ф1-6 вправо</v>
      </c>
      <c r="Q94" s="13" t="str">
        <f t="shared" si="31"/>
        <v>Q_F1_6_r  := DGO.F1_6_r;//    Вращение щеток Ф1-6 вправо</v>
      </c>
      <c r="S94" s="15" t="str">
        <f t="shared" si="26"/>
        <v>Q_F1_6_r  := 0;//    Вращение щеток Ф1-6 вправо</v>
      </c>
    </row>
    <row r="95" spans="1:19" ht="30" x14ac:dyDescent="0.25">
      <c r="A95" s="83">
        <v>78</v>
      </c>
      <c r="B95" s="110" t="s">
        <v>3238</v>
      </c>
      <c r="C95" s="84"/>
      <c r="D95" s="13">
        <v>4</v>
      </c>
      <c r="E95" s="13">
        <v>6</v>
      </c>
      <c r="F95" s="13" t="s">
        <v>2702</v>
      </c>
      <c r="G95" s="13">
        <f t="shared" si="32"/>
        <v>11</v>
      </c>
      <c r="H95" s="13">
        <f t="shared" si="34"/>
        <v>111</v>
      </c>
      <c r="I95" s="13">
        <v>5</v>
      </c>
      <c r="J95" s="13" t="str">
        <f t="shared" si="29"/>
        <v>Q_F1_6_l</v>
      </c>
      <c r="K95" s="13" t="str">
        <f t="shared" si="30"/>
        <v>Q 111.5</v>
      </c>
      <c r="L95" s="13" t="s">
        <v>706</v>
      </c>
      <c r="M95" s="13" t="s">
        <v>821</v>
      </c>
      <c r="N95" s="13" t="s">
        <v>822</v>
      </c>
      <c r="O95" s="13" t="s">
        <v>823</v>
      </c>
      <c r="P95" s="13" t="str">
        <f t="shared" si="24"/>
        <v>Вращение щеток Ф1-6 влево</v>
      </c>
      <c r="Q95" s="13" t="str">
        <f t="shared" si="31"/>
        <v>Q_F1_6_l  := DGO.F1_6_l;//    Вращение щеток Ф1-6 влево</v>
      </c>
      <c r="S95" s="15" t="str">
        <f t="shared" si="26"/>
        <v>Q_F1_6_l  := 0;//    Вращение щеток Ф1-6 влево</v>
      </c>
    </row>
    <row r="96" spans="1:19" x14ac:dyDescent="0.25">
      <c r="A96" s="83">
        <v>79</v>
      </c>
      <c r="B96" s="111" t="s">
        <v>2688</v>
      </c>
      <c r="C96" s="87"/>
      <c r="D96" s="13">
        <v>4</v>
      </c>
      <c r="E96" s="13">
        <v>7</v>
      </c>
      <c r="F96" s="13" t="s">
        <v>2702</v>
      </c>
      <c r="G96" s="13">
        <f t="shared" si="32"/>
        <v>11</v>
      </c>
      <c r="H96" s="13">
        <f t="shared" si="34"/>
        <v>111</v>
      </c>
      <c r="I96" s="13">
        <v>6</v>
      </c>
      <c r="J96" s="13" t="str">
        <f t="shared" si="29"/>
        <v>Q_111_6</v>
      </c>
      <c r="K96" s="13" t="str">
        <f t="shared" si="30"/>
        <v>Q 111.6</v>
      </c>
      <c r="L96" s="96" t="str">
        <f>H96&amp;"_"&amp;I96</f>
        <v>111_6</v>
      </c>
      <c r="M96" s="13" t="s">
        <v>821</v>
      </c>
      <c r="N96" s="13" t="s">
        <v>822</v>
      </c>
      <c r="O96" s="13" t="s">
        <v>823</v>
      </c>
      <c r="P96" s="13" t="str">
        <f t="shared" si="24"/>
        <v>Р</v>
      </c>
      <c r="Q96" s="13" t="str">
        <f t="shared" si="31"/>
        <v>Q_111_6  := DGO.111_6;//    Р</v>
      </c>
      <c r="S96" s="15" t="str">
        <f t="shared" si="26"/>
        <v>Q_111_6  := 0;//    Р</v>
      </c>
    </row>
    <row r="97" spans="1:19" x14ac:dyDescent="0.25">
      <c r="A97" s="83">
        <v>80</v>
      </c>
      <c r="B97" s="111" t="s">
        <v>2688</v>
      </c>
      <c r="C97" s="84"/>
      <c r="D97" s="13">
        <v>4</v>
      </c>
      <c r="E97" s="13">
        <v>8</v>
      </c>
      <c r="F97" s="13" t="s">
        <v>2702</v>
      </c>
      <c r="G97" s="13">
        <f t="shared" si="32"/>
        <v>11</v>
      </c>
      <c r="H97" s="13">
        <f t="shared" si="34"/>
        <v>111</v>
      </c>
      <c r="I97" s="13">
        <v>7</v>
      </c>
      <c r="J97" s="13" t="str">
        <f t="shared" si="29"/>
        <v>Q_111_7</v>
      </c>
      <c r="K97" s="13" t="str">
        <f t="shared" si="30"/>
        <v>Q 111.7</v>
      </c>
      <c r="L97" s="96" t="str">
        <f>H97&amp;"_"&amp;I97</f>
        <v>111_7</v>
      </c>
      <c r="M97" s="13" t="s">
        <v>821</v>
      </c>
      <c r="N97" s="13" t="s">
        <v>822</v>
      </c>
      <c r="O97" s="13" t="s">
        <v>823</v>
      </c>
      <c r="P97" s="13" t="str">
        <f t="shared" si="24"/>
        <v>Р</v>
      </c>
      <c r="Q97" s="13" t="str">
        <f t="shared" si="31"/>
        <v>Q_111_7  := DGO.111_7;//    Р</v>
      </c>
      <c r="S97" s="15" t="str">
        <f t="shared" si="26"/>
        <v>Q_111_7  := 0;//    Р</v>
      </c>
    </row>
    <row r="98" spans="1:19" x14ac:dyDescent="0.25">
      <c r="A98" s="83">
        <v>81</v>
      </c>
      <c r="B98" s="110" t="s">
        <v>3194</v>
      </c>
      <c r="D98" s="13">
        <v>1</v>
      </c>
      <c r="E98" s="13">
        <v>1</v>
      </c>
      <c r="F98" s="13" t="s">
        <v>2703</v>
      </c>
      <c r="G98" s="13">
        <f t="shared" si="32"/>
        <v>8</v>
      </c>
      <c r="H98" s="13">
        <f>H97+1</f>
        <v>112</v>
      </c>
      <c r="I98" s="13">
        <v>0</v>
      </c>
      <c r="J98" s="13" t="str">
        <f t="shared" si="29"/>
        <v>Q_MV1_2_ON</v>
      </c>
      <c r="K98" s="13" t="str">
        <f t="shared" si="30"/>
        <v>Q 112.0</v>
      </c>
      <c r="L98" s="13" t="s">
        <v>2831</v>
      </c>
      <c r="M98" s="13" t="s">
        <v>821</v>
      </c>
      <c r="N98" s="13" t="s">
        <v>822</v>
      </c>
      <c r="O98" s="13" t="s">
        <v>823</v>
      </c>
      <c r="P98" s="13" t="str">
        <f t="shared" si="24"/>
        <v>Пуск/Стоп Мв1-2</v>
      </c>
      <c r="Q98" s="13" t="str">
        <f t="shared" si="31"/>
        <v>Q_MV1_2_ON  := DGO.MV1_2_ON;//    Пуск/Стоп Мв1-2</v>
      </c>
      <c r="S98" s="15" t="str">
        <f t="shared" si="26"/>
        <v>Q_MV1_2_ON  := 0;//    Пуск/Стоп Мв1-2</v>
      </c>
    </row>
    <row r="99" spans="1:19" x14ac:dyDescent="0.25">
      <c r="A99" s="83">
        <v>82</v>
      </c>
      <c r="B99" s="110" t="s">
        <v>3195</v>
      </c>
      <c r="D99" s="13">
        <v>1</v>
      </c>
      <c r="E99" s="13">
        <v>2</v>
      </c>
      <c r="F99" s="13" t="s">
        <v>2703</v>
      </c>
      <c r="G99" s="13">
        <f t="shared" si="32"/>
        <v>8</v>
      </c>
      <c r="H99" s="13">
        <f t="shared" ref="H99:H105" si="35">H98</f>
        <v>112</v>
      </c>
      <c r="I99" s="13">
        <v>1</v>
      </c>
      <c r="J99" s="13" t="str">
        <f t="shared" si="29"/>
        <v>Q_MV1_3_ON</v>
      </c>
      <c r="K99" s="13" t="str">
        <f t="shared" si="30"/>
        <v>Q 112.1</v>
      </c>
      <c r="L99" s="13" t="s">
        <v>2836</v>
      </c>
      <c r="M99" s="13" t="s">
        <v>821</v>
      </c>
      <c r="N99" s="13" t="s">
        <v>822</v>
      </c>
      <c r="O99" s="13" t="s">
        <v>823</v>
      </c>
      <c r="P99" s="13" t="str">
        <f t="shared" si="24"/>
        <v>Пуск/Стоп Мв1-3</v>
      </c>
      <c r="Q99" s="13" t="str">
        <f t="shared" si="31"/>
        <v>Q_MV1_3_ON  := DGO.MV1_3_ON;//    Пуск/Стоп Мв1-3</v>
      </c>
      <c r="S99" s="15" t="str">
        <f t="shared" si="26"/>
        <v>Q_MV1_3_ON  := 0;//    Пуск/Стоп Мв1-3</v>
      </c>
    </row>
    <row r="100" spans="1:19" x14ac:dyDescent="0.25">
      <c r="A100" s="83">
        <v>83</v>
      </c>
      <c r="B100" s="110" t="s">
        <v>3196</v>
      </c>
      <c r="D100" s="13">
        <v>1</v>
      </c>
      <c r="E100" s="13">
        <v>3</v>
      </c>
      <c r="F100" s="13" t="s">
        <v>2703</v>
      </c>
      <c r="G100" s="13">
        <f t="shared" si="32"/>
        <v>8</v>
      </c>
      <c r="H100" s="13">
        <f t="shared" si="35"/>
        <v>112</v>
      </c>
      <c r="I100" s="13">
        <v>2</v>
      </c>
      <c r="J100" s="13" t="str">
        <f t="shared" si="29"/>
        <v>Q_MV1_4_ON</v>
      </c>
      <c r="K100" s="13" t="str">
        <f t="shared" si="30"/>
        <v>Q 112.2</v>
      </c>
      <c r="L100" s="13" t="s">
        <v>2837</v>
      </c>
      <c r="M100" s="13" t="s">
        <v>821</v>
      </c>
      <c r="N100" s="13" t="s">
        <v>822</v>
      </c>
      <c r="O100" s="13" t="s">
        <v>823</v>
      </c>
      <c r="P100" s="13" t="str">
        <f t="shared" si="24"/>
        <v>Пуск/Стоп Мв1-4</v>
      </c>
      <c r="Q100" s="13" t="str">
        <f t="shared" si="31"/>
        <v>Q_MV1_4_ON  := DGO.MV1_4_ON;//    Пуск/Стоп Мв1-4</v>
      </c>
      <c r="S100" s="15" t="str">
        <f t="shared" si="26"/>
        <v>Q_MV1_4_ON  := 0;//    Пуск/Стоп Мв1-4</v>
      </c>
    </row>
    <row r="101" spans="1:19" x14ac:dyDescent="0.25">
      <c r="A101" s="83">
        <v>84</v>
      </c>
      <c r="B101" s="110" t="s">
        <v>3197</v>
      </c>
      <c r="D101" s="13">
        <v>1</v>
      </c>
      <c r="E101" s="13">
        <v>4</v>
      </c>
      <c r="F101" s="13" t="s">
        <v>2703</v>
      </c>
      <c r="G101" s="13">
        <f t="shared" si="32"/>
        <v>8</v>
      </c>
      <c r="H101" s="13">
        <f t="shared" si="35"/>
        <v>112</v>
      </c>
      <c r="I101" s="13">
        <v>3</v>
      </c>
      <c r="J101" s="13" t="str">
        <f t="shared" si="29"/>
        <v>Q_MV1_5_ON</v>
      </c>
      <c r="K101" s="13" t="str">
        <f t="shared" si="30"/>
        <v>Q 112.3</v>
      </c>
      <c r="L101" s="13" t="s">
        <v>2764</v>
      </c>
      <c r="M101" s="13" t="s">
        <v>821</v>
      </c>
      <c r="N101" s="13" t="s">
        <v>822</v>
      </c>
      <c r="O101" s="13" t="s">
        <v>823</v>
      </c>
      <c r="P101" s="13" t="str">
        <f t="shared" si="24"/>
        <v>Пуск/Стоп Мв1-5</v>
      </c>
      <c r="Q101" s="13" t="str">
        <f t="shared" si="31"/>
        <v>Q_MV1_5_ON  := DGO.MV1_5_ON;//    Пуск/Стоп Мв1-5</v>
      </c>
      <c r="S101" s="15" t="str">
        <f t="shared" si="26"/>
        <v>Q_MV1_5_ON  := 0;//    Пуск/Стоп Мв1-5</v>
      </c>
    </row>
    <row r="102" spans="1:19" x14ac:dyDescent="0.25">
      <c r="A102" s="83">
        <v>85</v>
      </c>
      <c r="B102" s="111" t="s">
        <v>2688</v>
      </c>
      <c r="D102" s="13">
        <v>1</v>
      </c>
      <c r="E102" s="13">
        <v>5</v>
      </c>
      <c r="F102" s="13" t="s">
        <v>2703</v>
      </c>
      <c r="G102" s="13">
        <f t="shared" si="32"/>
        <v>8</v>
      </c>
      <c r="H102" s="13">
        <f t="shared" si="35"/>
        <v>112</v>
      </c>
      <c r="I102" s="13">
        <v>4</v>
      </c>
      <c r="J102" s="13" t="str">
        <f t="shared" si="29"/>
        <v>Q_112_4</v>
      </c>
      <c r="K102" s="13" t="str">
        <f t="shared" si="30"/>
        <v>Q 112.4</v>
      </c>
      <c r="L102" s="96" t="str">
        <f>H102&amp;"_"&amp;I102</f>
        <v>112_4</v>
      </c>
      <c r="M102" s="13" t="s">
        <v>821</v>
      </c>
      <c r="N102" s="13" t="s">
        <v>822</v>
      </c>
      <c r="O102" s="13" t="s">
        <v>823</v>
      </c>
      <c r="P102" s="13" t="str">
        <f t="shared" si="24"/>
        <v>Р</v>
      </c>
      <c r="Q102" s="13" t="str">
        <f t="shared" si="31"/>
        <v>Q_112_4  := DGO.112_4;//    Р</v>
      </c>
      <c r="S102" s="15" t="str">
        <f t="shared" si="26"/>
        <v>Q_112_4  := 0;//    Р</v>
      </c>
    </row>
    <row r="103" spans="1:19" x14ac:dyDescent="0.25">
      <c r="A103" s="83">
        <v>86</v>
      </c>
      <c r="B103" s="111" t="s">
        <v>2688</v>
      </c>
      <c r="D103" s="13">
        <v>1</v>
      </c>
      <c r="E103" s="13">
        <v>6</v>
      </c>
      <c r="F103" s="13" t="s">
        <v>2703</v>
      </c>
      <c r="G103" s="13">
        <f t="shared" si="32"/>
        <v>8</v>
      </c>
      <c r="H103" s="13">
        <f t="shared" si="35"/>
        <v>112</v>
      </c>
      <c r="I103" s="13">
        <v>5</v>
      </c>
      <c r="J103" s="13" t="str">
        <f t="shared" si="29"/>
        <v>Q_112_5</v>
      </c>
      <c r="K103" s="13" t="str">
        <f t="shared" si="30"/>
        <v>Q 112.5</v>
      </c>
      <c r="L103" s="96" t="str">
        <f>H103&amp;"_"&amp;I103</f>
        <v>112_5</v>
      </c>
      <c r="M103" s="13" t="s">
        <v>821</v>
      </c>
      <c r="N103" s="13" t="s">
        <v>822</v>
      </c>
      <c r="O103" s="13" t="s">
        <v>823</v>
      </c>
      <c r="P103" s="13" t="str">
        <f t="shared" si="24"/>
        <v>Р</v>
      </c>
      <c r="Q103" s="13" t="str">
        <f t="shared" si="31"/>
        <v>Q_112_5  := DGO.112_5;//    Р</v>
      </c>
      <c r="S103" s="15" t="str">
        <f t="shared" si="26"/>
        <v>Q_112_5  := 0;//    Р</v>
      </c>
    </row>
    <row r="104" spans="1:19" x14ac:dyDescent="0.25">
      <c r="A104" s="83">
        <v>87</v>
      </c>
      <c r="B104" s="111" t="s">
        <v>2688</v>
      </c>
      <c r="D104" s="13">
        <v>1</v>
      </c>
      <c r="E104" s="13">
        <v>7</v>
      </c>
      <c r="F104" s="13" t="s">
        <v>2703</v>
      </c>
      <c r="G104" s="13">
        <f t="shared" si="32"/>
        <v>8</v>
      </c>
      <c r="H104" s="13">
        <f t="shared" si="35"/>
        <v>112</v>
      </c>
      <c r="I104" s="13">
        <v>6</v>
      </c>
      <c r="J104" s="13" t="str">
        <f t="shared" si="29"/>
        <v>Q_112_6</v>
      </c>
      <c r="K104" s="13" t="str">
        <f t="shared" si="30"/>
        <v>Q 112.6</v>
      </c>
      <c r="L104" s="96" t="str">
        <f>H104&amp;"_"&amp;I104</f>
        <v>112_6</v>
      </c>
      <c r="M104" s="13" t="s">
        <v>821</v>
      </c>
      <c r="N104" s="13" t="s">
        <v>822</v>
      </c>
      <c r="O104" s="13" t="s">
        <v>823</v>
      </c>
      <c r="P104" s="13" t="str">
        <f t="shared" si="24"/>
        <v>Р</v>
      </c>
      <c r="Q104" s="13" t="str">
        <f t="shared" si="31"/>
        <v>Q_112_6  := DGO.112_6;//    Р</v>
      </c>
      <c r="S104" s="15" t="str">
        <f t="shared" si="26"/>
        <v>Q_112_6  := 0;//    Р</v>
      </c>
    </row>
    <row r="105" spans="1:19" x14ac:dyDescent="0.25">
      <c r="A105" s="83">
        <v>88</v>
      </c>
      <c r="B105" s="111" t="s">
        <v>2688</v>
      </c>
      <c r="D105" s="13">
        <v>1</v>
      </c>
      <c r="E105" s="13">
        <v>8</v>
      </c>
      <c r="F105" s="13" t="s">
        <v>2703</v>
      </c>
      <c r="G105" s="13">
        <f t="shared" si="32"/>
        <v>8</v>
      </c>
      <c r="H105" s="13">
        <f t="shared" si="35"/>
        <v>112</v>
      </c>
      <c r="I105" s="13">
        <v>7</v>
      </c>
      <c r="J105" s="13" t="str">
        <f t="shared" si="29"/>
        <v>Q_112_7</v>
      </c>
      <c r="K105" s="13" t="str">
        <f t="shared" si="30"/>
        <v>Q 112.7</v>
      </c>
      <c r="L105" s="96" t="str">
        <f>H105&amp;"_"&amp;I105</f>
        <v>112_7</v>
      </c>
      <c r="M105" s="13" t="s">
        <v>821</v>
      </c>
      <c r="N105" s="13" t="s">
        <v>822</v>
      </c>
      <c r="O105" s="13" t="s">
        <v>823</v>
      </c>
      <c r="P105" s="13" t="str">
        <f t="shared" si="24"/>
        <v>Р</v>
      </c>
      <c r="Q105" s="13" t="str">
        <f t="shared" si="31"/>
        <v>Q_112_7  := DGO.112_7;//    Р</v>
      </c>
      <c r="S105" s="15" t="str">
        <f t="shared" si="26"/>
        <v>Q_112_7  := 0;//    Р</v>
      </c>
    </row>
    <row r="106" spans="1:19" x14ac:dyDescent="0.25">
      <c r="A106" s="83">
        <v>89</v>
      </c>
      <c r="B106" s="110" t="s">
        <v>3198</v>
      </c>
      <c r="D106" s="13">
        <v>1</v>
      </c>
      <c r="E106" s="13">
        <v>1</v>
      </c>
      <c r="F106" s="13" t="s">
        <v>2704</v>
      </c>
      <c r="G106" s="13">
        <f t="shared" si="32"/>
        <v>8</v>
      </c>
      <c r="H106" s="13">
        <f>H105+1</f>
        <v>113</v>
      </c>
      <c r="I106" s="13">
        <v>0</v>
      </c>
      <c r="J106" s="13" t="str">
        <f t="shared" si="29"/>
        <v>Q_Z1_13_ON</v>
      </c>
      <c r="K106" s="13" t="str">
        <f t="shared" si="30"/>
        <v>Q 113.0</v>
      </c>
      <c r="L106" s="13" t="s">
        <v>3335</v>
      </c>
      <c r="M106" s="13" t="s">
        <v>821</v>
      </c>
      <c r="N106" s="13" t="s">
        <v>822</v>
      </c>
      <c r="O106" s="13" t="s">
        <v>823</v>
      </c>
      <c r="P106" s="13" t="str">
        <f>B106</f>
        <v>Открыть ЗЭ1-13</v>
      </c>
      <c r="Q106" s="13" t="str">
        <f t="shared" si="31"/>
        <v>Q_Z1_13_ON  := DGO.Z1_13_ON;//    Открыть ЗЭ1-13</v>
      </c>
      <c r="S106" s="15" t="str">
        <f t="shared" si="26"/>
        <v>Q_Z1_13_ON  := 0;//    Открыть ЗЭ1-13</v>
      </c>
    </row>
    <row r="107" spans="1:19" x14ac:dyDescent="0.25">
      <c r="A107" s="83">
        <v>90</v>
      </c>
      <c r="B107" s="110" t="s">
        <v>3199</v>
      </c>
      <c r="D107" s="13">
        <v>1</v>
      </c>
      <c r="E107" s="13">
        <v>2</v>
      </c>
      <c r="F107" s="13" t="s">
        <v>2704</v>
      </c>
      <c r="G107" s="13">
        <f t="shared" si="32"/>
        <v>8</v>
      </c>
      <c r="H107" s="13">
        <f t="shared" ref="H107:H113" si="36">H106</f>
        <v>113</v>
      </c>
      <c r="I107" s="13">
        <v>1</v>
      </c>
      <c r="J107" s="13" t="str">
        <f t="shared" si="29"/>
        <v>Q_Z1_13_OF</v>
      </c>
      <c r="K107" s="13" t="str">
        <f t="shared" si="30"/>
        <v>Q 113.1</v>
      </c>
      <c r="L107" s="13" t="s">
        <v>3336</v>
      </c>
      <c r="M107" s="13" t="s">
        <v>821</v>
      </c>
      <c r="N107" s="13" t="s">
        <v>822</v>
      </c>
      <c r="O107" s="13" t="s">
        <v>823</v>
      </c>
      <c r="P107" s="13" t="str">
        <f t="shared" ref="P107:P173" si="37">B107</f>
        <v>Закрыть ЗЭ1-13</v>
      </c>
      <c r="Q107" s="13" t="str">
        <f t="shared" si="31"/>
        <v>Q_Z1_13_OF  := DGO.Z1_13_OF;//    Закрыть ЗЭ1-13</v>
      </c>
      <c r="S107" s="15" t="str">
        <f t="shared" si="26"/>
        <v>Q_Z1_13_OF  := 0;//    Закрыть ЗЭ1-13</v>
      </c>
    </row>
    <row r="108" spans="1:19" x14ac:dyDescent="0.25">
      <c r="A108" s="83">
        <v>91</v>
      </c>
      <c r="B108" s="110" t="s">
        <v>3200</v>
      </c>
      <c r="D108" s="13">
        <v>1</v>
      </c>
      <c r="E108" s="13">
        <v>3</v>
      </c>
      <c r="F108" s="13" t="s">
        <v>2704</v>
      </c>
      <c r="G108" s="13">
        <f t="shared" si="32"/>
        <v>8</v>
      </c>
      <c r="H108" s="13">
        <f t="shared" si="36"/>
        <v>113</v>
      </c>
      <c r="I108" s="13">
        <v>2</v>
      </c>
      <c r="J108" s="13" t="str">
        <f t="shared" si="29"/>
        <v>Q_M2_1_ON</v>
      </c>
      <c r="K108" s="13" t="str">
        <f t="shared" si="30"/>
        <v>Q 113.2</v>
      </c>
      <c r="L108" s="13" t="s">
        <v>3337</v>
      </c>
      <c r="M108" s="13" t="s">
        <v>821</v>
      </c>
      <c r="N108" s="13" t="s">
        <v>822</v>
      </c>
      <c r="O108" s="13" t="s">
        <v>823</v>
      </c>
      <c r="P108" s="13" t="str">
        <f t="shared" si="37"/>
        <v>Пуск/Стоп Мш2-1</v>
      </c>
      <c r="Q108" s="13" t="str">
        <f t="shared" si="31"/>
        <v>Q_M2_1_ON  := DGO.M2_1_ON;//    Пуск/Стоп Мш2-1</v>
      </c>
      <c r="S108" s="15" t="str">
        <f t="shared" si="26"/>
        <v>Q_M2_1_ON  := 0;//    Пуск/Стоп Мш2-1</v>
      </c>
    </row>
    <row r="109" spans="1:19" x14ac:dyDescent="0.25">
      <c r="A109" s="83">
        <v>92</v>
      </c>
      <c r="B109" s="110" t="s">
        <v>3201</v>
      </c>
      <c r="D109" s="13">
        <v>1</v>
      </c>
      <c r="E109" s="13">
        <v>4</v>
      </c>
      <c r="F109" s="13" t="s">
        <v>2704</v>
      </c>
      <c r="G109" s="13">
        <f t="shared" si="32"/>
        <v>8</v>
      </c>
      <c r="H109" s="13">
        <f t="shared" si="36"/>
        <v>113</v>
      </c>
      <c r="I109" s="13">
        <v>3</v>
      </c>
      <c r="J109" s="13" t="str">
        <f t="shared" si="29"/>
        <v>Q_M2_3_ON</v>
      </c>
      <c r="K109" s="13" t="str">
        <f t="shared" si="30"/>
        <v>Q 113.3</v>
      </c>
      <c r="L109" s="13" t="s">
        <v>3339</v>
      </c>
      <c r="M109" s="13" t="s">
        <v>821</v>
      </c>
      <c r="N109" s="13" t="s">
        <v>822</v>
      </c>
      <c r="O109" s="13" t="s">
        <v>823</v>
      </c>
      <c r="P109" s="13" t="str">
        <f t="shared" si="37"/>
        <v>Пуск/Стоп Мш2-3</v>
      </c>
      <c r="Q109" s="13" t="str">
        <f t="shared" si="31"/>
        <v>Q_M2_3_ON  := DGO.M2_3_ON;//    Пуск/Стоп Мш2-3</v>
      </c>
      <c r="S109" s="15" t="str">
        <f t="shared" si="26"/>
        <v>Q_M2_3_ON  := 0;//    Пуск/Стоп Мш2-3</v>
      </c>
    </row>
    <row r="110" spans="1:19" x14ac:dyDescent="0.25">
      <c r="A110" s="83">
        <v>93</v>
      </c>
      <c r="B110" s="110" t="s">
        <v>3202</v>
      </c>
      <c r="D110" s="13">
        <v>1</v>
      </c>
      <c r="E110" s="13">
        <v>5</v>
      </c>
      <c r="F110" s="13" t="s">
        <v>2704</v>
      </c>
      <c r="G110" s="13">
        <f t="shared" si="32"/>
        <v>8</v>
      </c>
      <c r="H110" s="13">
        <f t="shared" si="36"/>
        <v>113</v>
      </c>
      <c r="I110" s="13">
        <v>4</v>
      </c>
      <c r="J110" s="13" t="str">
        <f t="shared" si="29"/>
        <v>Q_N2_1_ON</v>
      </c>
      <c r="K110" s="13" t="str">
        <f t="shared" si="30"/>
        <v>Q 113.4</v>
      </c>
      <c r="L110" s="13" t="s">
        <v>2760</v>
      </c>
      <c r="M110" s="13" t="s">
        <v>821</v>
      </c>
      <c r="N110" s="13" t="s">
        <v>822</v>
      </c>
      <c r="O110" s="13" t="s">
        <v>823</v>
      </c>
      <c r="P110" s="13" t="str">
        <f t="shared" si="37"/>
        <v>Пуск/Стоп Н2-1</v>
      </c>
      <c r="Q110" s="13" t="str">
        <f t="shared" si="31"/>
        <v>Q_N2_1_ON  := DGO.N2_1_ON;//    Пуск/Стоп Н2-1</v>
      </c>
      <c r="S110" s="15" t="str">
        <f t="shared" si="26"/>
        <v>Q_N2_1_ON  := 0;//    Пуск/Стоп Н2-1</v>
      </c>
    </row>
    <row r="111" spans="1:19" x14ac:dyDescent="0.25">
      <c r="A111" s="83">
        <v>94</v>
      </c>
      <c r="B111" s="110" t="s">
        <v>3203</v>
      </c>
      <c r="D111" s="13">
        <v>1</v>
      </c>
      <c r="E111" s="13">
        <v>6</v>
      </c>
      <c r="F111" s="13" t="s">
        <v>2704</v>
      </c>
      <c r="G111" s="13">
        <f t="shared" si="32"/>
        <v>8</v>
      </c>
      <c r="H111" s="13">
        <f t="shared" si="36"/>
        <v>113</v>
      </c>
      <c r="I111" s="13">
        <v>5</v>
      </c>
      <c r="J111" s="13" t="str">
        <f t="shared" si="29"/>
        <v>Q_N2_3_ON</v>
      </c>
      <c r="K111" s="13" t="str">
        <f t="shared" si="30"/>
        <v>Q 113.5</v>
      </c>
      <c r="L111" s="13" t="s">
        <v>2784</v>
      </c>
      <c r="M111" s="13" t="s">
        <v>821</v>
      </c>
      <c r="N111" s="13" t="s">
        <v>822</v>
      </c>
      <c r="O111" s="13" t="s">
        <v>823</v>
      </c>
      <c r="P111" s="13" t="str">
        <f>B111</f>
        <v>Пуск/Стоп Н2-3</v>
      </c>
      <c r="Q111" s="13" t="str">
        <f t="shared" si="31"/>
        <v>Q_N2_3_ON  := DGO.N2_3_ON;//    Пуск/Стоп Н2-3</v>
      </c>
      <c r="S111" s="15" t="str">
        <f t="shared" si="26"/>
        <v>Q_N2_3_ON  := 0;//    Пуск/Стоп Н2-3</v>
      </c>
    </row>
    <row r="112" spans="1:19" x14ac:dyDescent="0.25">
      <c r="A112" s="83">
        <v>95</v>
      </c>
      <c r="B112" s="111" t="s">
        <v>2688</v>
      </c>
      <c r="D112" s="13">
        <v>1</v>
      </c>
      <c r="E112" s="13">
        <v>7</v>
      </c>
      <c r="F112" s="13" t="s">
        <v>2704</v>
      </c>
      <c r="G112" s="13">
        <f t="shared" si="32"/>
        <v>8</v>
      </c>
      <c r="H112" s="13">
        <f t="shared" si="36"/>
        <v>113</v>
      </c>
      <c r="I112" s="13">
        <v>6</v>
      </c>
      <c r="J112" s="13" t="str">
        <f t="shared" si="29"/>
        <v>Q_113_6</v>
      </c>
      <c r="K112" s="13" t="str">
        <f t="shared" si="30"/>
        <v>Q 113.6</v>
      </c>
      <c r="L112" s="96" t="str">
        <f>H112&amp;"_"&amp;I112</f>
        <v>113_6</v>
      </c>
      <c r="M112" s="13" t="s">
        <v>821</v>
      </c>
      <c r="N112" s="13" t="s">
        <v>822</v>
      </c>
      <c r="O112" s="13" t="s">
        <v>823</v>
      </c>
      <c r="P112" s="13" t="str">
        <f>B112</f>
        <v>Р</v>
      </c>
      <c r="Q112" s="13" t="str">
        <f t="shared" si="31"/>
        <v>Q_113_6  := DGO.113_6;//    Р</v>
      </c>
      <c r="S112" s="15" t="str">
        <f t="shared" si="26"/>
        <v>Q_113_6  := 0;//    Р</v>
      </c>
    </row>
    <row r="113" spans="1:19" x14ac:dyDescent="0.25">
      <c r="A113" s="83">
        <v>96</v>
      </c>
      <c r="B113" s="111" t="s">
        <v>2688</v>
      </c>
      <c r="D113" s="13">
        <v>1</v>
      </c>
      <c r="E113" s="13">
        <v>8</v>
      </c>
      <c r="F113" s="13" t="s">
        <v>2704</v>
      </c>
      <c r="G113" s="13">
        <f t="shared" si="32"/>
        <v>8</v>
      </c>
      <c r="H113" s="13">
        <f t="shared" si="36"/>
        <v>113</v>
      </c>
      <c r="I113" s="13">
        <v>7</v>
      </c>
      <c r="J113" s="13" t="str">
        <f t="shared" si="29"/>
        <v>Q_113_7</v>
      </c>
      <c r="K113" s="13" t="str">
        <f t="shared" si="30"/>
        <v>Q 113.7</v>
      </c>
      <c r="L113" s="96" t="str">
        <f>H113&amp;"_"&amp;I113</f>
        <v>113_7</v>
      </c>
      <c r="M113" s="13" t="s">
        <v>821</v>
      </c>
      <c r="N113" s="13" t="s">
        <v>822</v>
      </c>
      <c r="O113" s="13" t="s">
        <v>823</v>
      </c>
      <c r="P113" s="13" t="str">
        <f>B113</f>
        <v>Р</v>
      </c>
      <c r="Q113" s="13" t="str">
        <f t="shared" si="31"/>
        <v>Q_113_7  := DGO.113_7;//    Р</v>
      </c>
      <c r="S113" s="15" t="str">
        <f t="shared" si="26"/>
        <v>Q_113_7  := 0;//    Р</v>
      </c>
    </row>
    <row r="114" spans="1:19" x14ac:dyDescent="0.25">
      <c r="A114" s="83">
        <v>97</v>
      </c>
      <c r="B114" s="110" t="s">
        <v>3204</v>
      </c>
      <c r="D114" s="13">
        <v>1</v>
      </c>
      <c r="E114" s="13">
        <v>1</v>
      </c>
      <c r="F114" s="13" t="s">
        <v>2705</v>
      </c>
      <c r="G114" s="13">
        <f t="shared" si="32"/>
        <v>8</v>
      </c>
      <c r="H114" s="13">
        <f>H113+1</f>
        <v>114</v>
      </c>
      <c r="I114" s="13">
        <v>0</v>
      </c>
      <c r="J114" s="13" t="str">
        <f t="shared" si="29"/>
        <v>Q_Z1_14_ON</v>
      </c>
      <c r="K114" s="13" t="str">
        <f t="shared" si="30"/>
        <v>Q 114.0</v>
      </c>
      <c r="L114" s="128" t="s">
        <v>3347</v>
      </c>
      <c r="M114" s="13" t="s">
        <v>821</v>
      </c>
      <c r="N114" s="13" t="s">
        <v>822</v>
      </c>
      <c r="O114" s="13" t="s">
        <v>823</v>
      </c>
      <c r="P114" s="13" t="str">
        <f t="shared" si="37"/>
        <v>Открыть ЗЭ1-14</v>
      </c>
      <c r="Q114" s="13" t="str">
        <f t="shared" si="31"/>
        <v>Q_Z1_14_ON  := DGO.Z1_14_ON;//    Открыть ЗЭ1-14</v>
      </c>
      <c r="S114" s="15" t="str">
        <f t="shared" si="26"/>
        <v>Q_Z1_14_ON  := 0;//    Открыть ЗЭ1-14</v>
      </c>
    </row>
    <row r="115" spans="1:19" x14ac:dyDescent="0.25">
      <c r="A115" s="83">
        <v>98</v>
      </c>
      <c r="B115" s="110" t="s">
        <v>3205</v>
      </c>
      <c r="D115" s="13">
        <v>1</v>
      </c>
      <c r="E115" s="13">
        <v>2</v>
      </c>
      <c r="F115" s="13" t="s">
        <v>2705</v>
      </c>
      <c r="G115" s="13">
        <f t="shared" si="32"/>
        <v>8</v>
      </c>
      <c r="H115" s="13">
        <f t="shared" ref="H115:H121" si="38">H114</f>
        <v>114</v>
      </c>
      <c r="I115" s="13">
        <v>1</v>
      </c>
      <c r="J115" s="13" t="str">
        <f t="shared" si="29"/>
        <v>Q_Z1_14_OF</v>
      </c>
      <c r="K115" s="13" t="str">
        <f t="shared" si="30"/>
        <v>Q 114.1</v>
      </c>
      <c r="L115" s="128" t="s">
        <v>3348</v>
      </c>
      <c r="M115" s="13" t="s">
        <v>821</v>
      </c>
      <c r="N115" s="13" t="s">
        <v>822</v>
      </c>
      <c r="O115" s="13" t="s">
        <v>823</v>
      </c>
      <c r="P115" s="13" t="str">
        <f t="shared" si="37"/>
        <v>Закрыть ЗЭ1-14</v>
      </c>
      <c r="Q115" s="13" t="str">
        <f t="shared" si="31"/>
        <v>Q_Z1_14_OF  := DGO.Z1_14_OF;//    Закрыть ЗЭ1-14</v>
      </c>
      <c r="S115" s="15" t="str">
        <f t="shared" si="26"/>
        <v>Q_Z1_14_OF  := 0;//    Закрыть ЗЭ1-14</v>
      </c>
    </row>
    <row r="116" spans="1:19" x14ac:dyDescent="0.25">
      <c r="A116" s="83">
        <v>99</v>
      </c>
      <c r="B116" s="110" t="s">
        <v>3206</v>
      </c>
      <c r="D116" s="13">
        <v>1</v>
      </c>
      <c r="E116" s="13">
        <v>3</v>
      </c>
      <c r="F116" s="13" t="s">
        <v>2705</v>
      </c>
      <c r="G116" s="13">
        <f t="shared" si="32"/>
        <v>8</v>
      </c>
      <c r="H116" s="13">
        <f t="shared" si="38"/>
        <v>114</v>
      </c>
      <c r="I116" s="13">
        <v>2</v>
      </c>
      <c r="J116" s="13" t="str">
        <f t="shared" si="29"/>
        <v>Q_M2_2_ON</v>
      </c>
      <c r="K116" s="13" t="str">
        <f t="shared" si="30"/>
        <v>Q 114.2</v>
      </c>
      <c r="L116" s="13" t="s">
        <v>3349</v>
      </c>
      <c r="M116" s="13" t="s">
        <v>821</v>
      </c>
      <c r="N116" s="13" t="s">
        <v>822</v>
      </c>
      <c r="O116" s="13" t="s">
        <v>823</v>
      </c>
      <c r="P116" s="13" t="str">
        <f t="shared" si="37"/>
        <v>Пуск/Стоп Мш2-2</v>
      </c>
      <c r="Q116" s="13" t="str">
        <f t="shared" si="31"/>
        <v>Q_M2_2_ON  := DGO.M2_2_ON;//    Пуск/Стоп Мш2-2</v>
      </c>
      <c r="S116" s="15" t="str">
        <f t="shared" si="26"/>
        <v>Q_M2_2_ON  := 0;//    Пуск/Стоп Мш2-2</v>
      </c>
    </row>
    <row r="117" spans="1:19" x14ac:dyDescent="0.25">
      <c r="A117" s="83">
        <v>100</v>
      </c>
      <c r="B117" s="110" t="s">
        <v>3207</v>
      </c>
      <c r="D117" s="13">
        <v>1</v>
      </c>
      <c r="E117" s="13">
        <v>4</v>
      </c>
      <c r="F117" s="13" t="s">
        <v>2705</v>
      </c>
      <c r="G117" s="13">
        <f t="shared" si="32"/>
        <v>8</v>
      </c>
      <c r="H117" s="13">
        <f t="shared" si="38"/>
        <v>114</v>
      </c>
      <c r="I117" s="13">
        <v>3</v>
      </c>
      <c r="J117" s="13" t="str">
        <f t="shared" si="29"/>
        <v>Q_M2_4_ON</v>
      </c>
      <c r="K117" s="13" t="str">
        <f t="shared" si="30"/>
        <v>Q 114.3</v>
      </c>
      <c r="L117" s="13" t="s">
        <v>3351</v>
      </c>
      <c r="M117" s="13" t="s">
        <v>821</v>
      </c>
      <c r="N117" s="13" t="s">
        <v>822</v>
      </c>
      <c r="O117" s="13" t="s">
        <v>823</v>
      </c>
      <c r="P117" s="13" t="str">
        <f t="shared" si="37"/>
        <v>Пуск/Стоп Мш2-4</v>
      </c>
      <c r="Q117" s="13" t="str">
        <f t="shared" si="31"/>
        <v>Q_M2_4_ON  := DGO.M2_4_ON;//    Пуск/Стоп Мш2-4</v>
      </c>
      <c r="S117" s="15" t="str">
        <f t="shared" si="26"/>
        <v>Q_M2_4_ON  := 0;//    Пуск/Стоп Мш2-4</v>
      </c>
    </row>
    <row r="118" spans="1:19" x14ac:dyDescent="0.25">
      <c r="A118" s="83">
        <v>101</v>
      </c>
      <c r="B118" s="110" t="s">
        <v>3208</v>
      </c>
      <c r="D118" s="13">
        <v>1</v>
      </c>
      <c r="E118" s="13">
        <v>5</v>
      </c>
      <c r="F118" s="13" t="s">
        <v>2705</v>
      </c>
      <c r="G118" s="13">
        <f t="shared" si="32"/>
        <v>8</v>
      </c>
      <c r="H118" s="13">
        <f t="shared" si="38"/>
        <v>114</v>
      </c>
      <c r="I118" s="13">
        <v>4</v>
      </c>
      <c r="J118" s="13" t="str">
        <f t="shared" si="29"/>
        <v>Q_N2_2_ON</v>
      </c>
      <c r="K118" s="13" t="str">
        <f t="shared" si="30"/>
        <v>Q 114.4</v>
      </c>
      <c r="L118" s="13" t="s">
        <v>2761</v>
      </c>
      <c r="M118" s="13" t="s">
        <v>821</v>
      </c>
      <c r="N118" s="13" t="s">
        <v>822</v>
      </c>
      <c r="O118" s="13" t="s">
        <v>823</v>
      </c>
      <c r="P118" s="13" t="str">
        <f t="shared" si="37"/>
        <v>Пуск/Стоп Н2-2</v>
      </c>
      <c r="Q118" s="13" t="str">
        <f t="shared" si="31"/>
        <v>Q_N2_2_ON  := DGO.N2_2_ON;//    Пуск/Стоп Н2-2</v>
      </c>
      <c r="S118" s="15" t="str">
        <f t="shared" si="26"/>
        <v>Q_N2_2_ON  := 0;//    Пуск/Стоп Н2-2</v>
      </c>
    </row>
    <row r="119" spans="1:19" x14ac:dyDescent="0.25">
      <c r="A119" s="83">
        <v>102</v>
      </c>
      <c r="B119" s="110" t="s">
        <v>3209</v>
      </c>
      <c r="D119" s="13">
        <v>1</v>
      </c>
      <c r="E119" s="13">
        <v>6</v>
      </c>
      <c r="F119" s="13" t="s">
        <v>2705</v>
      </c>
      <c r="G119" s="13">
        <f t="shared" si="32"/>
        <v>8</v>
      </c>
      <c r="H119" s="13">
        <f t="shared" si="38"/>
        <v>114</v>
      </c>
      <c r="I119" s="13">
        <v>5</v>
      </c>
      <c r="J119" s="13" t="str">
        <f t="shared" si="29"/>
        <v>Q_N2_4_ON</v>
      </c>
      <c r="K119" s="13" t="str">
        <f t="shared" si="30"/>
        <v>Q 114.5</v>
      </c>
      <c r="L119" s="13" t="s">
        <v>2786</v>
      </c>
      <c r="M119" s="13" t="s">
        <v>821</v>
      </c>
      <c r="N119" s="13" t="s">
        <v>822</v>
      </c>
      <c r="O119" s="13" t="s">
        <v>823</v>
      </c>
      <c r="P119" s="13" t="str">
        <f t="shared" si="37"/>
        <v>Пуск/Стоп Н2-4</v>
      </c>
      <c r="Q119" s="13" t="str">
        <f t="shared" si="31"/>
        <v>Q_N2_4_ON  := DGO.N2_4_ON;//    Пуск/Стоп Н2-4</v>
      </c>
      <c r="S119" s="15" t="str">
        <f t="shared" si="26"/>
        <v>Q_N2_4_ON  := 0;//    Пуск/Стоп Н2-4</v>
      </c>
    </row>
    <row r="120" spans="1:19" x14ac:dyDescent="0.25">
      <c r="A120" s="83">
        <v>103</v>
      </c>
      <c r="B120" s="111" t="s">
        <v>2688</v>
      </c>
      <c r="D120" s="13">
        <v>1</v>
      </c>
      <c r="E120" s="13">
        <v>7</v>
      </c>
      <c r="F120" s="13" t="s">
        <v>2705</v>
      </c>
      <c r="G120" s="13">
        <f t="shared" si="32"/>
        <v>8</v>
      </c>
      <c r="H120" s="13">
        <f t="shared" si="38"/>
        <v>114</v>
      </c>
      <c r="I120" s="13">
        <v>6</v>
      </c>
      <c r="J120" s="13" t="str">
        <f t="shared" si="29"/>
        <v>Q_114_6</v>
      </c>
      <c r="K120" s="13" t="str">
        <f t="shared" si="30"/>
        <v>Q 114.6</v>
      </c>
      <c r="L120" s="96" t="str">
        <f>H120&amp;"_"&amp;I120</f>
        <v>114_6</v>
      </c>
      <c r="M120" s="13" t="s">
        <v>821</v>
      </c>
      <c r="N120" s="13" t="s">
        <v>822</v>
      </c>
      <c r="O120" s="13" t="s">
        <v>823</v>
      </c>
      <c r="P120" s="13" t="str">
        <f t="shared" si="37"/>
        <v>Р</v>
      </c>
      <c r="Q120" s="13" t="str">
        <f t="shared" si="31"/>
        <v>Q_114_6  := DGO.114_6;//    Р</v>
      </c>
      <c r="S120" s="15" t="str">
        <f t="shared" si="26"/>
        <v>Q_114_6  := 0;//    Р</v>
      </c>
    </row>
    <row r="121" spans="1:19" x14ac:dyDescent="0.25">
      <c r="A121" s="83">
        <v>104</v>
      </c>
      <c r="B121" s="111" t="s">
        <v>2688</v>
      </c>
      <c r="D121" s="13">
        <v>1</v>
      </c>
      <c r="E121" s="13">
        <v>8</v>
      </c>
      <c r="F121" s="13" t="s">
        <v>2705</v>
      </c>
      <c r="G121" s="13">
        <f t="shared" si="32"/>
        <v>8</v>
      </c>
      <c r="H121" s="13">
        <f t="shared" si="38"/>
        <v>114</v>
      </c>
      <c r="I121" s="13">
        <v>7</v>
      </c>
      <c r="J121" s="13" t="str">
        <f t="shared" si="29"/>
        <v>Q_114_7</v>
      </c>
      <c r="K121" s="13" t="str">
        <f t="shared" si="30"/>
        <v>Q 114.7</v>
      </c>
      <c r="L121" s="96" t="str">
        <f>H121&amp;"_"&amp;I121</f>
        <v>114_7</v>
      </c>
      <c r="M121" s="13" t="s">
        <v>821</v>
      </c>
      <c r="N121" s="13" t="s">
        <v>822</v>
      </c>
      <c r="O121" s="13" t="s">
        <v>823</v>
      </c>
      <c r="P121" s="13" t="str">
        <f t="shared" si="37"/>
        <v>Р</v>
      </c>
      <c r="Q121" s="13" t="str">
        <f t="shared" si="31"/>
        <v>Q_114_7  := DGO.114_7;//    Р</v>
      </c>
      <c r="S121" s="15" t="str">
        <f t="shared" si="26"/>
        <v>Q_114_7  := 0;//    Р</v>
      </c>
    </row>
    <row r="122" spans="1:19" x14ac:dyDescent="0.25">
      <c r="A122" s="83">
        <v>105</v>
      </c>
      <c r="B122" s="110" t="s">
        <v>3255</v>
      </c>
      <c r="D122" s="13">
        <v>1</v>
      </c>
      <c r="E122" s="13">
        <v>1</v>
      </c>
      <c r="F122" s="13" t="s">
        <v>2709</v>
      </c>
      <c r="G122" s="13">
        <f t="shared" si="32"/>
        <v>8</v>
      </c>
      <c r="H122" s="13">
        <f>H121+1</f>
        <v>115</v>
      </c>
      <c r="I122" s="13">
        <v>0</v>
      </c>
      <c r="J122" s="13" t="str">
        <f t="shared" si="29"/>
        <v>Q_K4_1_ON</v>
      </c>
      <c r="K122" s="13" t="str">
        <f t="shared" si="30"/>
        <v>Q 115.0</v>
      </c>
      <c r="L122" s="128" t="s">
        <v>3884</v>
      </c>
      <c r="M122" s="13" t="s">
        <v>821</v>
      </c>
      <c r="N122" s="13" t="s">
        <v>822</v>
      </c>
      <c r="O122" s="13" t="s">
        <v>823</v>
      </c>
      <c r="P122" s="13" t="str">
        <f t="shared" si="37"/>
        <v>Пуск/Стоп КРЛ4-1</v>
      </c>
      <c r="Q122" s="13" t="str">
        <f t="shared" si="31"/>
        <v>Q_K4_1_ON  := DGO.K4_1_ON;//    Пуск/Стоп КРЛ4-1</v>
      </c>
      <c r="S122" s="15" t="str">
        <f t="shared" si="26"/>
        <v>Q_K4_1_ON  := 0;//    Пуск/Стоп КРЛ4-1</v>
      </c>
    </row>
    <row r="123" spans="1:19" x14ac:dyDescent="0.25">
      <c r="A123" s="83">
        <v>106</v>
      </c>
      <c r="B123" s="110" t="s">
        <v>3256</v>
      </c>
      <c r="D123" s="13">
        <v>1</v>
      </c>
      <c r="E123" s="13">
        <v>2</v>
      </c>
      <c r="F123" s="13" t="s">
        <v>2709</v>
      </c>
      <c r="G123" s="13">
        <f t="shared" si="32"/>
        <v>8</v>
      </c>
      <c r="H123" s="13">
        <f t="shared" ref="H123:H169" si="39">H122</f>
        <v>115</v>
      </c>
      <c r="I123" s="13">
        <v>1</v>
      </c>
      <c r="J123" s="13" t="str">
        <f t="shared" si="29"/>
        <v>Q_N4_1_ON</v>
      </c>
      <c r="K123" s="13" t="str">
        <f t="shared" si="30"/>
        <v>Q 115.1</v>
      </c>
      <c r="L123" s="13" t="s">
        <v>3361</v>
      </c>
      <c r="M123" s="13" t="s">
        <v>821</v>
      </c>
      <c r="N123" s="13" t="s">
        <v>822</v>
      </c>
      <c r="O123" s="13" t="s">
        <v>823</v>
      </c>
      <c r="P123" s="13" t="str">
        <f t="shared" si="37"/>
        <v>Пуск/Стоп Н4-1</v>
      </c>
      <c r="Q123" s="13" t="str">
        <f t="shared" si="31"/>
        <v>Q_N4_1_ON  := DGO.N4_1_ON;//    Пуск/Стоп Н4-1</v>
      </c>
      <c r="S123" s="15" t="str">
        <f t="shared" si="26"/>
        <v>Q_N4_1_ON  := 0;//    Пуск/Стоп Н4-1</v>
      </c>
    </row>
    <row r="124" spans="1:19" x14ac:dyDescent="0.25">
      <c r="A124" s="83">
        <v>107</v>
      </c>
      <c r="B124" s="110" t="s">
        <v>3257</v>
      </c>
      <c r="D124" s="13">
        <v>1</v>
      </c>
      <c r="E124" s="13">
        <v>3</v>
      </c>
      <c r="F124" s="13" t="s">
        <v>2709</v>
      </c>
      <c r="G124" s="13">
        <f t="shared" si="32"/>
        <v>8</v>
      </c>
      <c r="H124" s="13">
        <f t="shared" si="39"/>
        <v>115</v>
      </c>
      <c r="I124" s="13">
        <v>2</v>
      </c>
      <c r="J124" s="13" t="str">
        <f t="shared" si="29"/>
        <v>Q_N4_3_ON</v>
      </c>
      <c r="K124" s="13" t="str">
        <f t="shared" si="30"/>
        <v>Q 115.2</v>
      </c>
      <c r="L124" s="13" t="s">
        <v>3366</v>
      </c>
      <c r="M124" s="13" t="s">
        <v>821</v>
      </c>
      <c r="N124" s="13" t="s">
        <v>822</v>
      </c>
      <c r="O124" s="13" t="s">
        <v>823</v>
      </c>
      <c r="P124" s="13" t="str">
        <f t="shared" si="37"/>
        <v>Пуск/Стоп Н4-3</v>
      </c>
      <c r="Q124" s="13" t="str">
        <f t="shared" si="31"/>
        <v>Q_N4_3_ON  := DGO.N4_3_ON;//    Пуск/Стоп Н4-3</v>
      </c>
      <c r="S124" s="15" t="str">
        <f t="shared" si="26"/>
        <v>Q_N4_3_ON  := 0;//    Пуск/Стоп Н4-3</v>
      </c>
    </row>
    <row r="125" spans="1:19" s="30" customFormat="1" ht="15" customHeight="1" x14ac:dyDescent="0.25">
      <c r="A125" s="440"/>
      <c r="B125" s="441" t="s">
        <v>4740</v>
      </c>
      <c r="C125" s="203"/>
      <c r="D125" s="36">
        <v>1</v>
      </c>
      <c r="E125" s="36">
        <v>4</v>
      </c>
      <c r="F125" s="36" t="s">
        <v>2709</v>
      </c>
      <c r="G125" s="36"/>
      <c r="H125" s="128">
        <f t="shared" si="39"/>
        <v>115</v>
      </c>
      <c r="I125" s="36">
        <v>3</v>
      </c>
      <c r="J125" s="36" t="str">
        <f t="shared" ref="J125:J126" si="40">"Q_"&amp;L125</f>
        <v>Q_Res_N4_1</v>
      </c>
      <c r="K125" s="36" t="str">
        <f t="shared" ref="K125:K126" si="41">"Q "&amp;H125&amp;"."&amp;I125</f>
        <v>Q 115.3</v>
      </c>
      <c r="L125" s="36" t="s">
        <v>4737</v>
      </c>
      <c r="M125" s="36"/>
      <c r="N125" s="36"/>
      <c r="O125" s="36"/>
      <c r="P125" s="36"/>
      <c r="Q125" s="36"/>
    </row>
    <row r="126" spans="1:19" s="30" customFormat="1" ht="15" customHeight="1" x14ac:dyDescent="0.25">
      <c r="A126" s="440"/>
      <c r="B126" s="441" t="s">
        <v>4739</v>
      </c>
      <c r="C126" s="203"/>
      <c r="D126" s="36">
        <v>1</v>
      </c>
      <c r="E126" s="36">
        <v>5</v>
      </c>
      <c r="F126" s="36" t="s">
        <v>2709</v>
      </c>
      <c r="G126" s="36"/>
      <c r="H126" s="128">
        <f t="shared" si="39"/>
        <v>115</v>
      </c>
      <c r="I126" s="36">
        <v>4</v>
      </c>
      <c r="J126" s="36" t="str">
        <f t="shared" si="40"/>
        <v>Q_Res_N4_3</v>
      </c>
      <c r="K126" s="36" t="str">
        <f t="shared" si="41"/>
        <v>Q 115.4</v>
      </c>
      <c r="L126" s="36" t="s">
        <v>4738</v>
      </c>
      <c r="M126" s="36"/>
      <c r="N126" s="36"/>
      <c r="O126" s="36"/>
      <c r="P126" s="36"/>
      <c r="Q126" s="36"/>
    </row>
    <row r="127" spans="1:19" x14ac:dyDescent="0.25">
      <c r="B127" s="196" t="s">
        <v>2688</v>
      </c>
      <c r="D127" s="128">
        <v>1</v>
      </c>
      <c r="E127" s="128">
        <v>6</v>
      </c>
      <c r="F127" s="128" t="s">
        <v>2709</v>
      </c>
      <c r="G127" s="128"/>
      <c r="H127" s="128">
        <f t="shared" si="39"/>
        <v>115</v>
      </c>
      <c r="I127" s="195">
        <v>5</v>
      </c>
      <c r="J127" s="128"/>
      <c r="K127" s="128"/>
      <c r="L127" s="19"/>
      <c r="M127" s="128"/>
      <c r="N127" s="128"/>
      <c r="O127" s="128"/>
      <c r="P127" s="128"/>
      <c r="Q127" s="128"/>
    </row>
    <row r="128" spans="1:19" x14ac:dyDescent="0.25">
      <c r="B128" s="196" t="s">
        <v>2688</v>
      </c>
      <c r="D128" s="128">
        <v>1</v>
      </c>
      <c r="E128" s="128">
        <v>7</v>
      </c>
      <c r="F128" s="128" t="s">
        <v>2709</v>
      </c>
      <c r="G128" s="128"/>
      <c r="H128" s="128">
        <f t="shared" si="39"/>
        <v>115</v>
      </c>
      <c r="I128" s="195">
        <v>6</v>
      </c>
      <c r="J128" s="128"/>
      <c r="K128" s="128"/>
      <c r="L128" s="19"/>
      <c r="M128" s="128"/>
      <c r="N128" s="128"/>
      <c r="O128" s="128"/>
      <c r="P128" s="128"/>
      <c r="Q128" s="128"/>
    </row>
    <row r="129" spans="1:19" x14ac:dyDescent="0.25">
      <c r="B129" s="196" t="s">
        <v>2688</v>
      </c>
      <c r="D129" s="128">
        <v>1</v>
      </c>
      <c r="E129" s="128">
        <v>8</v>
      </c>
      <c r="F129" s="128" t="s">
        <v>2709</v>
      </c>
      <c r="G129" s="128"/>
      <c r="H129" s="128">
        <f t="shared" si="39"/>
        <v>115</v>
      </c>
      <c r="I129" s="195">
        <v>7</v>
      </c>
      <c r="J129" s="128"/>
      <c r="K129" s="128"/>
      <c r="L129" s="19"/>
      <c r="M129" s="128"/>
      <c r="N129" s="128"/>
      <c r="O129" s="128"/>
      <c r="P129" s="128"/>
      <c r="Q129" s="128"/>
    </row>
    <row r="130" spans="1:19" s="439" customFormat="1" x14ac:dyDescent="0.25">
      <c r="A130" s="442">
        <v>108</v>
      </c>
      <c r="B130" s="439" t="s">
        <v>221</v>
      </c>
      <c r="C130" s="443"/>
      <c r="D130" s="438">
        <v>1</v>
      </c>
      <c r="E130" s="438">
        <v>1</v>
      </c>
      <c r="F130" s="438" t="s">
        <v>4770</v>
      </c>
      <c r="G130" s="438">
        <f t="shared" si="32"/>
        <v>8</v>
      </c>
      <c r="H130" s="438">
        <v>48</v>
      </c>
      <c r="I130" s="438">
        <v>0</v>
      </c>
      <c r="J130" s="438" t="str">
        <f t="shared" si="29"/>
        <v>Q_Z4_1_ON</v>
      </c>
      <c r="K130" s="438" t="str">
        <f t="shared" si="30"/>
        <v>Q 48.0</v>
      </c>
      <c r="L130" s="439" t="s">
        <v>3741</v>
      </c>
      <c r="M130" s="438" t="s">
        <v>821</v>
      </c>
      <c r="N130" s="438" t="s">
        <v>822</v>
      </c>
      <c r="O130" s="438" t="s">
        <v>823</v>
      </c>
      <c r="P130" s="438" t="str">
        <f t="shared" si="37"/>
        <v>ЗЭ4-1 открыть</v>
      </c>
      <c r="Q130" s="438" t="str">
        <f t="shared" si="31"/>
        <v>Q_Z4_1_ON  := DGO.Z4_1_ON;//    ЗЭ4-1 открыть</v>
      </c>
      <c r="S130" s="439" t="str">
        <f t="shared" si="26"/>
        <v>Q_Z4_1_ON  := 0;//    ЗЭ4-1 открыть</v>
      </c>
    </row>
    <row r="131" spans="1:19" s="439" customFormat="1" x14ac:dyDescent="0.25">
      <c r="A131" s="442">
        <v>109</v>
      </c>
      <c r="B131" s="439" t="s">
        <v>223</v>
      </c>
      <c r="C131" s="443"/>
      <c r="D131" s="438">
        <v>1</v>
      </c>
      <c r="E131" s="438">
        <v>2</v>
      </c>
      <c r="F131" s="438" t="s">
        <v>4770</v>
      </c>
      <c r="G131" s="438">
        <f t="shared" si="32"/>
        <v>8</v>
      </c>
      <c r="H131" s="438">
        <f t="shared" si="39"/>
        <v>48</v>
      </c>
      <c r="I131" s="438">
        <v>1</v>
      </c>
      <c r="J131" s="438" t="str">
        <f t="shared" si="29"/>
        <v>Q_Z4_3_ON</v>
      </c>
      <c r="K131" s="438" t="str">
        <f t="shared" si="30"/>
        <v>Q 48.1</v>
      </c>
      <c r="L131" s="439" t="s">
        <v>3743</v>
      </c>
      <c r="M131" s="438" t="s">
        <v>821</v>
      </c>
      <c r="N131" s="438" t="s">
        <v>822</v>
      </c>
      <c r="O131" s="438" t="s">
        <v>823</v>
      </c>
      <c r="P131" s="438" t="str">
        <f t="shared" si="37"/>
        <v>ЗЭ4-3 открыть</v>
      </c>
      <c r="Q131" s="438" t="str">
        <f t="shared" si="31"/>
        <v>Q_Z4_3_ON  := DGO.Z4_3_ON;//    ЗЭ4-3 открыть</v>
      </c>
      <c r="S131" s="439" t="str">
        <f t="shared" si="26"/>
        <v>Q_Z4_3_ON  := 0;//    ЗЭ4-3 открыть</v>
      </c>
    </row>
    <row r="132" spans="1:19" s="439" customFormat="1" x14ac:dyDescent="0.25">
      <c r="A132" s="442">
        <v>110</v>
      </c>
      <c r="B132" s="439" t="s">
        <v>3784</v>
      </c>
      <c r="C132" s="443"/>
      <c r="D132" s="438">
        <v>1</v>
      </c>
      <c r="E132" s="438">
        <v>3</v>
      </c>
      <c r="F132" s="438" t="s">
        <v>4770</v>
      </c>
      <c r="G132" s="438">
        <f t="shared" si="32"/>
        <v>8</v>
      </c>
      <c r="H132" s="438">
        <f t="shared" si="39"/>
        <v>48</v>
      </c>
      <c r="I132" s="438">
        <v>2</v>
      </c>
      <c r="J132" s="438" t="str">
        <f t="shared" si="29"/>
        <v>Q_Z11_05_ON</v>
      </c>
      <c r="K132" s="438" t="str">
        <f t="shared" si="30"/>
        <v>Q 48.2</v>
      </c>
      <c r="L132" s="439" t="s">
        <v>3749</v>
      </c>
      <c r="M132" s="438" t="s">
        <v>821</v>
      </c>
      <c r="N132" s="438" t="s">
        <v>822</v>
      </c>
      <c r="O132" s="438" t="s">
        <v>823</v>
      </c>
      <c r="P132" s="438" t="str">
        <f t="shared" si="37"/>
        <v>11-05 открыть</v>
      </c>
      <c r="Q132" s="438" t="str">
        <f t="shared" si="31"/>
        <v>Q_Z11_05_ON  := DGO.Z11_05_ON;//    11-05 открыть</v>
      </c>
      <c r="S132" s="439" t="str">
        <f t="shared" si="26"/>
        <v>Q_Z11_05_ON  := 0;//    11-05 открыть</v>
      </c>
    </row>
    <row r="133" spans="1:19" s="439" customFormat="1" x14ac:dyDescent="0.25">
      <c r="A133" s="442">
        <v>111</v>
      </c>
      <c r="B133" s="439" t="s">
        <v>4768</v>
      </c>
      <c r="C133" s="443"/>
      <c r="D133" s="438">
        <v>1</v>
      </c>
      <c r="E133" s="438">
        <v>4</v>
      </c>
      <c r="F133" s="438" t="s">
        <v>4770</v>
      </c>
      <c r="G133" s="438">
        <f t="shared" si="32"/>
        <v>8</v>
      </c>
      <c r="H133" s="438">
        <f t="shared" si="39"/>
        <v>48</v>
      </c>
      <c r="I133" s="438">
        <v>3</v>
      </c>
      <c r="J133" s="438" t="str">
        <f t="shared" si="29"/>
        <v>Q_</v>
      </c>
      <c r="K133" s="438" t="str">
        <f t="shared" si="30"/>
        <v>Q 48.3</v>
      </c>
      <c r="M133" s="438" t="s">
        <v>821</v>
      </c>
      <c r="N133" s="438" t="s">
        <v>822</v>
      </c>
      <c r="O133" s="438" t="s">
        <v>823</v>
      </c>
      <c r="P133" s="438" t="str">
        <f t="shared" si="37"/>
        <v>р</v>
      </c>
      <c r="Q133" s="438" t="str">
        <f t="shared" si="31"/>
        <v>Q_  := DGO.;//    р</v>
      </c>
      <c r="S133" s="439" t="str">
        <f t="shared" si="26"/>
        <v>Q_  := 0;//    р</v>
      </c>
    </row>
    <row r="134" spans="1:19" s="439" customFormat="1" x14ac:dyDescent="0.25">
      <c r="A134" s="442">
        <v>112</v>
      </c>
      <c r="B134" s="439" t="s">
        <v>225</v>
      </c>
      <c r="C134" s="443"/>
      <c r="D134" s="438">
        <v>2</v>
      </c>
      <c r="E134" s="438">
        <v>1</v>
      </c>
      <c r="F134" s="438" t="s">
        <v>4770</v>
      </c>
      <c r="G134" s="438">
        <f t="shared" si="32"/>
        <v>9</v>
      </c>
      <c r="H134" s="438">
        <f>H133+1</f>
        <v>49</v>
      </c>
      <c r="I134" s="438">
        <v>0</v>
      </c>
      <c r="J134" s="438" t="str">
        <f t="shared" si="29"/>
        <v>Q_Z4_5_ON</v>
      </c>
      <c r="K134" s="438" t="str">
        <f t="shared" si="30"/>
        <v>Q 49.0</v>
      </c>
      <c r="L134" s="439" t="s">
        <v>3745</v>
      </c>
      <c r="M134" s="438" t="s">
        <v>821</v>
      </c>
      <c r="N134" s="438" t="s">
        <v>822</v>
      </c>
      <c r="O134" s="438" t="s">
        <v>823</v>
      </c>
      <c r="P134" s="438" t="str">
        <f>B134</f>
        <v>ЗЭ4-5 открыть</v>
      </c>
      <c r="Q134" s="438" t="str">
        <f t="shared" si="31"/>
        <v>Q_Z4_5_ON  := DGO.Z4_5_ON;//    ЗЭ4-5 открыть</v>
      </c>
      <c r="S134" s="439" t="str">
        <f t="shared" si="26"/>
        <v>Q_Z4_5_ON  := 0;//    ЗЭ4-5 открыть</v>
      </c>
    </row>
    <row r="135" spans="1:19" s="439" customFormat="1" x14ac:dyDescent="0.25">
      <c r="A135" s="442">
        <v>113</v>
      </c>
      <c r="B135" s="439" t="s">
        <v>3783</v>
      </c>
      <c r="C135" s="443"/>
      <c r="D135" s="438">
        <f>D134</f>
        <v>2</v>
      </c>
      <c r="E135" s="438">
        <v>2</v>
      </c>
      <c r="F135" s="438" t="s">
        <v>4770</v>
      </c>
      <c r="G135" s="438">
        <f t="shared" ref="G135:G141" si="42">D135+7</f>
        <v>9</v>
      </c>
      <c r="H135" s="438">
        <f t="shared" si="39"/>
        <v>49</v>
      </c>
      <c r="I135" s="438">
        <v>1</v>
      </c>
      <c r="J135" s="438" t="str">
        <f t="shared" ref="J135:J141" si="43">"Q_"&amp;L135</f>
        <v>Q_Z11_03_ON</v>
      </c>
      <c r="K135" s="438" t="str">
        <f t="shared" ref="K135:K141" si="44">"Q "&amp;H135&amp;"."&amp;I135</f>
        <v>Q 49.1</v>
      </c>
      <c r="L135" s="439" t="s">
        <v>3747</v>
      </c>
      <c r="M135" s="438" t="s">
        <v>821</v>
      </c>
      <c r="N135" s="438" t="s">
        <v>822</v>
      </c>
      <c r="O135" s="438" t="s">
        <v>823</v>
      </c>
      <c r="P135" s="438" t="str">
        <f t="shared" ref="P135:P141" si="45">B135</f>
        <v>11-03 открыть</v>
      </c>
      <c r="Q135" s="438" t="str">
        <f t="shared" ref="Q135:Q141" si="46">J135&amp;"  := DGO."&amp;L135&amp;";//    "&amp;B135</f>
        <v>Q_Z11_03_ON  := DGO.Z11_03_ON;//    11-03 открыть</v>
      </c>
      <c r="S135" s="439" t="str">
        <f t="shared" si="26"/>
        <v>Q_Z11_03_ON  := 0;//    11-03 открыть</v>
      </c>
    </row>
    <row r="136" spans="1:19" s="439" customFormat="1" x14ac:dyDescent="0.25">
      <c r="A136" s="442">
        <v>114</v>
      </c>
      <c r="B136" s="439" t="s">
        <v>3785</v>
      </c>
      <c r="C136" s="443"/>
      <c r="D136" s="438">
        <f t="shared" ref="D136:D137" si="47">D135</f>
        <v>2</v>
      </c>
      <c r="E136" s="438">
        <v>3</v>
      </c>
      <c r="F136" s="438" t="s">
        <v>4770</v>
      </c>
      <c r="G136" s="438">
        <f t="shared" si="42"/>
        <v>9</v>
      </c>
      <c r="H136" s="438">
        <f t="shared" si="39"/>
        <v>49</v>
      </c>
      <c r="I136" s="438">
        <v>2</v>
      </c>
      <c r="J136" s="438" t="str">
        <f t="shared" si="43"/>
        <v>Q_Z11_06_ON</v>
      </c>
      <c r="K136" s="438" t="str">
        <f t="shared" si="44"/>
        <v>Q 49.2</v>
      </c>
      <c r="L136" s="439" t="s">
        <v>3751</v>
      </c>
      <c r="M136" s="438" t="s">
        <v>821</v>
      </c>
      <c r="N136" s="438" t="s">
        <v>822</v>
      </c>
      <c r="O136" s="438" t="s">
        <v>823</v>
      </c>
      <c r="P136" s="438" t="str">
        <f t="shared" si="45"/>
        <v>11-06 открыть</v>
      </c>
      <c r="Q136" s="438" t="str">
        <f t="shared" si="46"/>
        <v>Q_Z11_06_ON  := DGO.Z11_06_ON;//    11-06 открыть</v>
      </c>
      <c r="S136" s="439" t="str">
        <f t="shared" ref="S136:S202" si="48">J136&amp;"  := 0;//    "&amp;B136</f>
        <v>Q_Z11_06_ON  := 0;//    11-06 открыть</v>
      </c>
    </row>
    <row r="137" spans="1:19" s="439" customFormat="1" ht="16.5" customHeight="1" x14ac:dyDescent="0.25">
      <c r="A137" s="442">
        <v>115</v>
      </c>
      <c r="B137" s="439" t="s">
        <v>3786</v>
      </c>
      <c r="C137" s="443"/>
      <c r="D137" s="438">
        <f t="shared" si="47"/>
        <v>2</v>
      </c>
      <c r="E137" s="438">
        <v>4</v>
      </c>
      <c r="F137" s="438" t="s">
        <v>4770</v>
      </c>
      <c r="G137" s="438">
        <f t="shared" si="42"/>
        <v>9</v>
      </c>
      <c r="H137" s="438">
        <f t="shared" si="39"/>
        <v>49</v>
      </c>
      <c r="I137" s="438">
        <v>3</v>
      </c>
      <c r="J137" s="438" t="str">
        <f t="shared" si="43"/>
        <v>Q_Z11_07_ON</v>
      </c>
      <c r="K137" s="438" t="str">
        <f t="shared" si="44"/>
        <v>Q 49.3</v>
      </c>
      <c r="L137" s="439" t="s">
        <v>3753</v>
      </c>
      <c r="M137" s="438" t="s">
        <v>821</v>
      </c>
      <c r="N137" s="438" t="s">
        <v>822</v>
      </c>
      <c r="O137" s="438" t="s">
        <v>823</v>
      </c>
      <c r="P137" s="438" t="str">
        <f t="shared" si="45"/>
        <v>11-07 открыть</v>
      </c>
      <c r="Q137" s="438" t="str">
        <f t="shared" si="46"/>
        <v>Q_Z11_07_ON  := DGO.Z11_07_ON;//    11-07 открыть</v>
      </c>
      <c r="S137" s="439" t="str">
        <f t="shared" si="48"/>
        <v>Q_Z11_07_ON  := 0;//    11-07 открыть</v>
      </c>
    </row>
    <row r="138" spans="1:19" s="439" customFormat="1" x14ac:dyDescent="0.25">
      <c r="A138" s="442">
        <v>116</v>
      </c>
      <c r="B138" s="444" t="s">
        <v>4769</v>
      </c>
      <c r="C138" s="443"/>
      <c r="D138" s="438">
        <v>3</v>
      </c>
      <c r="E138" s="438">
        <v>1</v>
      </c>
      <c r="F138" s="438" t="s">
        <v>4770</v>
      </c>
      <c r="G138" s="438">
        <f t="shared" si="42"/>
        <v>10</v>
      </c>
      <c r="H138" s="438">
        <f>H137+1</f>
        <v>50</v>
      </c>
      <c r="I138" s="438">
        <v>0</v>
      </c>
      <c r="J138" s="438" t="str">
        <f t="shared" si="43"/>
        <v>Q_AO1</v>
      </c>
      <c r="K138" s="438" t="str">
        <f t="shared" si="44"/>
        <v>Q 50.0</v>
      </c>
      <c r="L138" s="438" t="s">
        <v>3946</v>
      </c>
      <c r="M138" s="438" t="s">
        <v>821</v>
      </c>
      <c r="N138" s="438" t="s">
        <v>822</v>
      </c>
      <c r="O138" s="438" t="s">
        <v>823</v>
      </c>
      <c r="P138" s="438" t="str">
        <f t="shared" si="45"/>
        <v>АО 1</v>
      </c>
      <c r="Q138" s="438" t="str">
        <f t="shared" si="46"/>
        <v>Q_AO1  := DGO.AO1;//    АО 1</v>
      </c>
      <c r="S138" s="439" t="str">
        <f t="shared" si="48"/>
        <v>Q_AO1  := 0;//    АО 1</v>
      </c>
    </row>
    <row r="139" spans="1:19" s="439" customFormat="1" x14ac:dyDescent="0.25">
      <c r="A139" s="442">
        <v>117</v>
      </c>
      <c r="B139" s="439" t="s">
        <v>4768</v>
      </c>
      <c r="C139" s="443"/>
      <c r="D139" s="438">
        <f>D138</f>
        <v>3</v>
      </c>
      <c r="E139" s="438">
        <v>2</v>
      </c>
      <c r="F139" s="438" t="s">
        <v>4770</v>
      </c>
      <c r="G139" s="438">
        <f t="shared" si="42"/>
        <v>10</v>
      </c>
      <c r="H139" s="438">
        <f t="shared" si="39"/>
        <v>50</v>
      </c>
      <c r="I139" s="438">
        <v>1</v>
      </c>
      <c r="J139" s="438" t="str">
        <f t="shared" si="43"/>
        <v>Q_</v>
      </c>
      <c r="K139" s="438" t="str">
        <f t="shared" si="44"/>
        <v>Q 50.1</v>
      </c>
      <c r="L139" s="438"/>
      <c r="M139" s="438" t="s">
        <v>821</v>
      </c>
      <c r="N139" s="438" t="s">
        <v>822</v>
      </c>
      <c r="O139" s="438" t="s">
        <v>823</v>
      </c>
      <c r="P139" s="438" t="str">
        <f t="shared" si="45"/>
        <v>р</v>
      </c>
      <c r="Q139" s="438" t="str">
        <f t="shared" si="46"/>
        <v>Q_  := DGO.;//    р</v>
      </c>
      <c r="S139" s="439" t="str">
        <f t="shared" si="48"/>
        <v>Q_  := 0;//    р</v>
      </c>
    </row>
    <row r="140" spans="1:19" s="439" customFormat="1" x14ac:dyDescent="0.25">
      <c r="A140" s="442">
        <v>118</v>
      </c>
      <c r="B140" s="439" t="s">
        <v>4768</v>
      </c>
      <c r="C140" s="443"/>
      <c r="D140" s="438">
        <f t="shared" ref="D140:D141" si="49">D139</f>
        <v>3</v>
      </c>
      <c r="E140" s="438">
        <v>3</v>
      </c>
      <c r="F140" s="438" t="s">
        <v>4770</v>
      </c>
      <c r="G140" s="438">
        <f t="shared" si="42"/>
        <v>10</v>
      </c>
      <c r="H140" s="438">
        <f t="shared" si="39"/>
        <v>50</v>
      </c>
      <c r="I140" s="438">
        <v>2</v>
      </c>
      <c r="J140" s="438" t="str">
        <f t="shared" si="43"/>
        <v>Q_</v>
      </c>
      <c r="K140" s="438" t="str">
        <f t="shared" si="44"/>
        <v>Q 50.2</v>
      </c>
      <c r="L140" s="438"/>
      <c r="M140" s="438" t="s">
        <v>821</v>
      </c>
      <c r="N140" s="438" t="s">
        <v>822</v>
      </c>
      <c r="O140" s="438" t="s">
        <v>823</v>
      </c>
      <c r="P140" s="438" t="str">
        <f t="shared" si="45"/>
        <v>р</v>
      </c>
      <c r="Q140" s="438" t="str">
        <f t="shared" si="46"/>
        <v>Q_  := DGO.;//    р</v>
      </c>
      <c r="S140" s="439" t="str">
        <f t="shared" si="48"/>
        <v>Q_  := 0;//    р</v>
      </c>
    </row>
    <row r="141" spans="1:19" s="439" customFormat="1" x14ac:dyDescent="0.25">
      <c r="A141" s="442">
        <v>119</v>
      </c>
      <c r="B141" s="439" t="s">
        <v>4768</v>
      </c>
      <c r="C141" s="443"/>
      <c r="D141" s="438">
        <f t="shared" si="49"/>
        <v>3</v>
      </c>
      <c r="E141" s="438">
        <v>4</v>
      </c>
      <c r="F141" s="438" t="s">
        <v>4770</v>
      </c>
      <c r="G141" s="438">
        <f t="shared" si="42"/>
        <v>10</v>
      </c>
      <c r="H141" s="438">
        <f t="shared" si="39"/>
        <v>50</v>
      </c>
      <c r="I141" s="438">
        <v>3</v>
      </c>
      <c r="J141" s="438" t="str">
        <f t="shared" si="43"/>
        <v>Q_</v>
      </c>
      <c r="K141" s="438" t="str">
        <f t="shared" si="44"/>
        <v>Q 50.3</v>
      </c>
      <c r="L141" s="438"/>
      <c r="M141" s="438" t="s">
        <v>821</v>
      </c>
      <c r="N141" s="438" t="s">
        <v>822</v>
      </c>
      <c r="O141" s="438" t="s">
        <v>823</v>
      </c>
      <c r="P141" s="438" t="str">
        <f t="shared" si="45"/>
        <v>р</v>
      </c>
      <c r="Q141" s="438" t="str">
        <f t="shared" si="46"/>
        <v>Q_  := DGO.;//    р</v>
      </c>
      <c r="S141" s="439" t="str">
        <f t="shared" si="48"/>
        <v>Q_  := 0;//    р</v>
      </c>
    </row>
    <row r="142" spans="1:19" x14ac:dyDescent="0.25">
      <c r="A142" s="83">
        <v>121</v>
      </c>
      <c r="B142" s="110" t="s">
        <v>3260</v>
      </c>
      <c r="D142" s="13">
        <v>1</v>
      </c>
      <c r="E142" s="13">
        <v>1</v>
      </c>
      <c r="F142" s="13" t="s">
        <v>2710</v>
      </c>
      <c r="G142" s="13">
        <f t="shared" si="32"/>
        <v>8</v>
      </c>
      <c r="H142" s="128">
        <v>117</v>
      </c>
      <c r="I142" s="13">
        <v>0</v>
      </c>
      <c r="J142" s="13" t="str">
        <f t="shared" si="29"/>
        <v>Q_K4_2_ON</v>
      </c>
      <c r="K142" s="13" t="str">
        <f t="shared" si="30"/>
        <v>Q 117.0</v>
      </c>
      <c r="L142" s="128" t="s">
        <v>3889</v>
      </c>
      <c r="M142" s="13" t="s">
        <v>821</v>
      </c>
      <c r="N142" s="13" t="s">
        <v>822</v>
      </c>
      <c r="O142" s="13" t="s">
        <v>823</v>
      </c>
      <c r="P142" s="13" t="str">
        <f t="shared" si="37"/>
        <v>Пуск/Стоп КРЛ4-2</v>
      </c>
      <c r="Q142" s="13" t="str">
        <f t="shared" si="31"/>
        <v>Q_K4_2_ON  := DGO.K4_2_ON;//    Пуск/Стоп КРЛ4-2</v>
      </c>
      <c r="S142" s="15" t="str">
        <f t="shared" si="48"/>
        <v>Q_K4_2_ON  := 0;//    Пуск/Стоп КРЛ4-2</v>
      </c>
    </row>
    <row r="143" spans="1:19" x14ac:dyDescent="0.25">
      <c r="A143" s="83">
        <v>122</v>
      </c>
      <c r="B143" s="110" t="s">
        <v>3261</v>
      </c>
      <c r="D143" s="13">
        <v>1</v>
      </c>
      <c r="E143" s="13">
        <v>2</v>
      </c>
      <c r="F143" s="13" t="s">
        <v>2710</v>
      </c>
      <c r="G143" s="13">
        <f t="shared" si="32"/>
        <v>8</v>
      </c>
      <c r="H143" s="128">
        <f t="shared" si="39"/>
        <v>117</v>
      </c>
      <c r="I143" s="13">
        <v>1</v>
      </c>
      <c r="J143" s="13" t="str">
        <f t="shared" si="29"/>
        <v>Q_N4_2_ON</v>
      </c>
      <c r="K143" s="13" t="str">
        <f t="shared" si="30"/>
        <v>Q 117.1</v>
      </c>
      <c r="L143" s="13" t="s">
        <v>3382</v>
      </c>
      <c r="M143" s="13" t="s">
        <v>821</v>
      </c>
      <c r="N143" s="13" t="s">
        <v>822</v>
      </c>
      <c r="O143" s="13" t="s">
        <v>823</v>
      </c>
      <c r="P143" s="13" t="str">
        <f t="shared" si="37"/>
        <v>Пуск/Стоп Н4-2</v>
      </c>
      <c r="Q143" s="13" t="str">
        <f t="shared" si="31"/>
        <v>Q_N4_2_ON  := DGO.N4_2_ON;//    Пуск/Стоп Н4-2</v>
      </c>
      <c r="S143" s="15" t="str">
        <f t="shared" si="48"/>
        <v>Q_N4_2_ON  := 0;//    Пуск/Стоп Н4-2</v>
      </c>
    </row>
    <row r="144" spans="1:19" x14ac:dyDescent="0.25">
      <c r="A144" s="83">
        <v>123</v>
      </c>
      <c r="B144" s="110" t="s">
        <v>3262</v>
      </c>
      <c r="D144" s="13">
        <v>1</v>
      </c>
      <c r="E144" s="13">
        <v>3</v>
      </c>
      <c r="F144" s="13" t="s">
        <v>2710</v>
      </c>
      <c r="G144" s="13">
        <f t="shared" si="32"/>
        <v>8</v>
      </c>
      <c r="H144" s="128">
        <f t="shared" si="39"/>
        <v>117</v>
      </c>
      <c r="I144" s="13">
        <v>2</v>
      </c>
      <c r="J144" s="13" t="str">
        <f t="shared" si="29"/>
        <v>Q_N4_4_ON</v>
      </c>
      <c r="K144" s="13" t="str">
        <f t="shared" si="30"/>
        <v>Q 117.2</v>
      </c>
      <c r="L144" s="13" t="s">
        <v>3386</v>
      </c>
      <c r="M144" s="13" t="s">
        <v>821</v>
      </c>
      <c r="N144" s="13" t="s">
        <v>822</v>
      </c>
      <c r="O144" s="13" t="s">
        <v>823</v>
      </c>
      <c r="P144" s="13" t="str">
        <f t="shared" si="37"/>
        <v>Пуск/Стоп Н4-4</v>
      </c>
      <c r="Q144" s="13" t="str">
        <f t="shared" si="31"/>
        <v>Q_N4_4_ON  := DGO.N4_4_ON;//    Пуск/Стоп Н4-4</v>
      </c>
      <c r="S144" s="15" t="str">
        <f t="shared" si="48"/>
        <v>Q_N4_4_ON  := 0;//    Пуск/Стоп Н4-4</v>
      </c>
    </row>
    <row r="145" spans="1:19" s="30" customFormat="1" ht="30" x14ac:dyDescent="0.25">
      <c r="A145" s="440"/>
      <c r="B145" s="441" t="s">
        <v>4742</v>
      </c>
      <c r="C145" s="203"/>
      <c r="D145" s="36"/>
      <c r="E145" s="36">
        <v>4</v>
      </c>
      <c r="F145" s="36"/>
      <c r="G145" s="36"/>
      <c r="H145" s="128">
        <f t="shared" si="39"/>
        <v>117</v>
      </c>
      <c r="I145" s="36">
        <v>3</v>
      </c>
      <c r="J145" s="36" t="str">
        <f t="shared" ref="J145:J146" si="50">"Q_"&amp;L145</f>
        <v>Q_Res_N4_2</v>
      </c>
      <c r="K145" s="36" t="str">
        <f t="shared" ref="K145:K146" si="51">"Q "&amp;H145&amp;"."&amp;I145</f>
        <v>Q 117.3</v>
      </c>
      <c r="L145" s="36" t="s">
        <v>4744</v>
      </c>
      <c r="M145" s="36"/>
      <c r="N145" s="36"/>
      <c r="O145" s="36"/>
      <c r="P145" s="36"/>
      <c r="Q145" s="36"/>
    </row>
    <row r="146" spans="1:19" s="30" customFormat="1" ht="30" x14ac:dyDescent="0.25">
      <c r="A146" s="440"/>
      <c r="B146" s="441" t="s">
        <v>4743</v>
      </c>
      <c r="C146" s="203"/>
      <c r="D146" s="36"/>
      <c r="E146" s="36">
        <v>5</v>
      </c>
      <c r="F146" s="36"/>
      <c r="G146" s="36"/>
      <c r="H146" s="128">
        <f t="shared" si="39"/>
        <v>117</v>
      </c>
      <c r="I146" s="36">
        <v>4</v>
      </c>
      <c r="J146" s="36" t="str">
        <f t="shared" si="50"/>
        <v>Q_Res_N4_4</v>
      </c>
      <c r="K146" s="36" t="str">
        <f t="shared" si="51"/>
        <v>Q 117.4</v>
      </c>
      <c r="L146" s="36" t="s">
        <v>4745</v>
      </c>
      <c r="M146" s="36"/>
      <c r="N146" s="36"/>
      <c r="O146" s="36"/>
      <c r="P146" s="36"/>
      <c r="Q146" s="36"/>
    </row>
    <row r="147" spans="1:19" x14ac:dyDescent="0.25">
      <c r="B147" s="111" t="s">
        <v>2688</v>
      </c>
      <c r="D147" s="128"/>
      <c r="E147" s="128">
        <v>6</v>
      </c>
      <c r="F147" s="128"/>
      <c r="G147" s="128"/>
      <c r="H147" s="128">
        <f t="shared" si="39"/>
        <v>117</v>
      </c>
      <c r="I147" s="128">
        <v>5</v>
      </c>
      <c r="J147" s="128"/>
      <c r="K147" s="128"/>
      <c r="L147" s="19"/>
      <c r="M147" s="128"/>
      <c r="N147" s="128"/>
      <c r="O147" s="128"/>
      <c r="P147" s="128"/>
      <c r="Q147" s="128"/>
    </row>
    <row r="148" spans="1:19" x14ac:dyDescent="0.25">
      <c r="B148" s="111" t="s">
        <v>2688</v>
      </c>
      <c r="D148" s="128"/>
      <c r="E148" s="128">
        <v>7</v>
      </c>
      <c r="F148" s="128"/>
      <c r="G148" s="128"/>
      <c r="H148" s="128">
        <f t="shared" si="39"/>
        <v>117</v>
      </c>
      <c r="I148" s="128">
        <v>6</v>
      </c>
      <c r="J148" s="128"/>
      <c r="K148" s="128"/>
      <c r="L148" s="19"/>
      <c r="M148" s="128"/>
      <c r="N148" s="128"/>
      <c r="O148" s="128"/>
      <c r="P148" s="128"/>
      <c r="Q148" s="128"/>
    </row>
    <row r="149" spans="1:19" x14ac:dyDescent="0.25">
      <c r="B149" s="111" t="s">
        <v>2688</v>
      </c>
      <c r="D149" s="128"/>
      <c r="E149" s="128">
        <v>8</v>
      </c>
      <c r="F149" s="128"/>
      <c r="G149" s="128"/>
      <c r="H149" s="128">
        <f t="shared" si="39"/>
        <v>117</v>
      </c>
      <c r="I149" s="128">
        <v>7</v>
      </c>
      <c r="J149" s="128"/>
      <c r="K149" s="128"/>
      <c r="L149" s="19"/>
      <c r="M149" s="128"/>
      <c r="N149" s="128"/>
      <c r="O149" s="128"/>
      <c r="P149" s="128"/>
      <c r="Q149" s="128"/>
    </row>
    <row r="150" spans="1:19" s="439" customFormat="1" x14ac:dyDescent="0.25">
      <c r="A150" s="442">
        <v>124</v>
      </c>
      <c r="B150" s="439" t="s">
        <v>222</v>
      </c>
      <c r="C150" s="443"/>
      <c r="D150" s="438">
        <v>1</v>
      </c>
      <c r="E150" s="438">
        <v>1</v>
      </c>
      <c r="F150" s="438" t="s">
        <v>4767</v>
      </c>
      <c r="G150" s="438">
        <f t="shared" si="32"/>
        <v>8</v>
      </c>
      <c r="H150" s="438">
        <v>28</v>
      </c>
      <c r="I150" s="438">
        <v>0</v>
      </c>
      <c r="J150" s="438" t="str">
        <f t="shared" si="29"/>
        <v>Q_Z4_2_ON</v>
      </c>
      <c r="K150" s="438" t="str">
        <f t="shared" si="30"/>
        <v>Q 28.0</v>
      </c>
      <c r="L150" s="439" t="s">
        <v>3769</v>
      </c>
      <c r="M150" s="438" t="s">
        <v>821</v>
      </c>
      <c r="N150" s="438" t="s">
        <v>822</v>
      </c>
      <c r="O150" s="438" t="s">
        <v>823</v>
      </c>
      <c r="P150" s="438" t="str">
        <f>B150</f>
        <v>ЗЭ4-2 открыть</v>
      </c>
      <c r="Q150" s="438" t="str">
        <f t="shared" si="31"/>
        <v>Q_Z4_2_ON  := DGO.Z4_2_ON;//    ЗЭ4-2 открыть</v>
      </c>
      <c r="S150" s="439" t="str">
        <f t="shared" si="48"/>
        <v>Q_Z4_2_ON  := 0;//    ЗЭ4-2 открыть</v>
      </c>
    </row>
    <row r="151" spans="1:19" s="439" customFormat="1" x14ac:dyDescent="0.25">
      <c r="A151" s="442">
        <v>125</v>
      </c>
      <c r="B151" s="439" t="s">
        <v>224</v>
      </c>
      <c r="C151" s="443"/>
      <c r="D151" s="438">
        <v>1</v>
      </c>
      <c r="E151" s="438">
        <v>2</v>
      </c>
      <c r="F151" s="438" t="s">
        <v>4767</v>
      </c>
      <c r="G151" s="438">
        <f t="shared" si="32"/>
        <v>8</v>
      </c>
      <c r="H151" s="438">
        <f t="shared" si="39"/>
        <v>28</v>
      </c>
      <c r="I151" s="438">
        <v>1</v>
      </c>
      <c r="J151" s="438" t="str">
        <f t="shared" si="29"/>
        <v>Q_Z4_4_ON</v>
      </c>
      <c r="K151" s="438" t="str">
        <f t="shared" si="30"/>
        <v>Q 28.1</v>
      </c>
      <c r="L151" s="439" t="s">
        <v>3771</v>
      </c>
      <c r="M151" s="438" t="s">
        <v>821</v>
      </c>
      <c r="N151" s="438" t="s">
        <v>822</v>
      </c>
      <c r="O151" s="438" t="s">
        <v>823</v>
      </c>
      <c r="P151" s="438" t="str">
        <f>B151</f>
        <v>ЗЭ4-4 открыть</v>
      </c>
      <c r="Q151" s="438" t="str">
        <f t="shared" si="31"/>
        <v>Q_Z4_4_ON  := DGO.Z4_4_ON;//    ЗЭ4-4 открыть</v>
      </c>
      <c r="S151" s="439" t="str">
        <f t="shared" si="48"/>
        <v>Q_Z4_4_ON  := 0;//    ЗЭ4-4 открыть</v>
      </c>
    </row>
    <row r="152" spans="1:19" s="439" customFormat="1" x14ac:dyDescent="0.25">
      <c r="A152" s="442">
        <v>126</v>
      </c>
      <c r="B152" s="439" t="s">
        <v>3788</v>
      </c>
      <c r="C152" s="443"/>
      <c r="D152" s="438">
        <v>1</v>
      </c>
      <c r="E152" s="438">
        <v>3</v>
      </c>
      <c r="F152" s="438" t="s">
        <v>4767</v>
      </c>
      <c r="G152" s="438">
        <f t="shared" si="32"/>
        <v>8</v>
      </c>
      <c r="H152" s="438">
        <f t="shared" si="39"/>
        <v>28</v>
      </c>
      <c r="I152" s="438">
        <v>2</v>
      </c>
      <c r="J152" s="438" t="str">
        <f t="shared" si="29"/>
        <v>Q_Z12_05_ON</v>
      </c>
      <c r="K152" s="438" t="str">
        <f t="shared" si="30"/>
        <v>Q 28.2</v>
      </c>
      <c r="L152" s="439" t="s">
        <v>3777</v>
      </c>
      <c r="M152" s="438" t="s">
        <v>821</v>
      </c>
      <c r="N152" s="438" t="s">
        <v>822</v>
      </c>
      <c r="O152" s="438" t="s">
        <v>823</v>
      </c>
      <c r="P152" s="438" t="str">
        <f>B152</f>
        <v>12-05 открыть</v>
      </c>
      <c r="Q152" s="438" t="str">
        <f t="shared" si="31"/>
        <v>Q_Z12_05_ON  := DGO.Z12_05_ON;//    12-05 открыть</v>
      </c>
      <c r="S152" s="439" t="str">
        <f t="shared" si="48"/>
        <v>Q_Z12_05_ON  := 0;//    12-05 открыть</v>
      </c>
    </row>
    <row r="153" spans="1:19" s="439" customFormat="1" x14ac:dyDescent="0.25">
      <c r="A153" s="442">
        <v>127</v>
      </c>
      <c r="B153" s="439" t="s">
        <v>4768</v>
      </c>
      <c r="C153" s="443"/>
      <c r="D153" s="438">
        <v>1</v>
      </c>
      <c r="E153" s="438">
        <v>4</v>
      </c>
      <c r="F153" s="438" t="s">
        <v>4767</v>
      </c>
      <c r="G153" s="438">
        <f t="shared" si="32"/>
        <v>8</v>
      </c>
      <c r="H153" s="438">
        <f t="shared" si="39"/>
        <v>28</v>
      </c>
      <c r="I153" s="438">
        <v>3</v>
      </c>
      <c r="J153" s="438" t="str">
        <f t="shared" si="29"/>
        <v>Q_</v>
      </c>
      <c r="K153" s="438" t="str">
        <f t="shared" si="30"/>
        <v>Q 28.3</v>
      </c>
      <c r="M153" s="438" t="s">
        <v>821</v>
      </c>
      <c r="N153" s="438" t="s">
        <v>822</v>
      </c>
      <c r="O153" s="438" t="s">
        <v>823</v>
      </c>
      <c r="P153" s="438" t="str">
        <f>B153</f>
        <v>р</v>
      </c>
      <c r="Q153" s="438" t="str">
        <f t="shared" si="31"/>
        <v>Q_  := DGO.;//    р</v>
      </c>
      <c r="S153" s="439" t="str">
        <f t="shared" si="48"/>
        <v>Q_  := 0;//    р</v>
      </c>
    </row>
    <row r="154" spans="1:19" s="439" customFormat="1" x14ac:dyDescent="0.25">
      <c r="A154" s="442">
        <v>128</v>
      </c>
      <c r="B154" s="439" t="s">
        <v>226</v>
      </c>
      <c r="C154" s="443"/>
      <c r="D154" s="438">
        <v>2</v>
      </c>
      <c r="E154" s="438">
        <v>1</v>
      </c>
      <c r="F154" s="438" t="s">
        <v>4767</v>
      </c>
      <c r="G154" s="438">
        <f t="shared" si="32"/>
        <v>9</v>
      </c>
      <c r="H154" s="438">
        <f>H153+1</f>
        <v>29</v>
      </c>
      <c r="I154" s="438">
        <v>0</v>
      </c>
      <c r="J154" s="438" t="str">
        <f t="shared" si="29"/>
        <v>Q_Z4_6_ON</v>
      </c>
      <c r="K154" s="438" t="str">
        <f t="shared" si="30"/>
        <v>Q 29.0</v>
      </c>
      <c r="L154" s="439" t="s">
        <v>3773</v>
      </c>
      <c r="M154" s="438" t="s">
        <v>821</v>
      </c>
      <c r="N154" s="438" t="s">
        <v>822</v>
      </c>
      <c r="O154" s="438" t="s">
        <v>823</v>
      </c>
      <c r="P154" s="438" t="str">
        <f>B154</f>
        <v>ЗЭ4-6 открыть</v>
      </c>
      <c r="Q154" s="438" t="str">
        <f t="shared" si="31"/>
        <v>Q_Z4_6_ON  := DGO.Z4_6_ON;//    ЗЭ4-6 открыть</v>
      </c>
      <c r="S154" s="439" t="str">
        <f t="shared" si="48"/>
        <v>Q_Z4_6_ON  := 0;//    ЗЭ4-6 открыть</v>
      </c>
    </row>
    <row r="155" spans="1:19" s="439" customFormat="1" x14ac:dyDescent="0.25">
      <c r="A155" s="442">
        <v>129</v>
      </c>
      <c r="B155" s="439" t="s">
        <v>3787</v>
      </c>
      <c r="C155" s="443"/>
      <c r="D155" s="438">
        <f>D154</f>
        <v>2</v>
      </c>
      <c r="E155" s="438">
        <v>2</v>
      </c>
      <c r="F155" s="438" t="s">
        <v>4767</v>
      </c>
      <c r="G155" s="438">
        <f t="shared" ref="G155:G156" si="52">D155+7</f>
        <v>9</v>
      </c>
      <c r="H155" s="438">
        <f t="shared" si="39"/>
        <v>29</v>
      </c>
      <c r="I155" s="438">
        <v>1</v>
      </c>
      <c r="J155" s="438" t="str">
        <f t="shared" ref="J155:J156" si="53">"Q_"&amp;L155</f>
        <v>Q_Z12_03_ON</v>
      </c>
      <c r="K155" s="438" t="str">
        <f t="shared" ref="K155:K156" si="54">"Q "&amp;H155&amp;"."&amp;I155</f>
        <v>Q 29.1</v>
      </c>
      <c r="L155" s="439" t="s">
        <v>3775</v>
      </c>
      <c r="M155" s="438" t="s">
        <v>821</v>
      </c>
      <c r="N155" s="438" t="s">
        <v>822</v>
      </c>
      <c r="O155" s="438" t="s">
        <v>823</v>
      </c>
      <c r="P155" s="438" t="str">
        <f t="shared" ref="P155:P156" si="55">B155</f>
        <v>12-03 открыть</v>
      </c>
      <c r="Q155" s="438" t="str">
        <f t="shared" ref="Q155:Q156" si="56">J155&amp;"  := DGO."&amp;L155&amp;";//    "&amp;B155</f>
        <v>Q_Z12_03_ON  := DGO.Z12_03_ON;//    12-03 открыть</v>
      </c>
      <c r="S155" s="439" t="str">
        <f t="shared" si="48"/>
        <v>Q_Z12_03_ON  := 0;//    12-03 открыть</v>
      </c>
    </row>
    <row r="156" spans="1:19" s="439" customFormat="1" x14ac:dyDescent="0.25">
      <c r="A156" s="442">
        <v>130</v>
      </c>
      <c r="B156" s="439" t="s">
        <v>3789</v>
      </c>
      <c r="C156" s="443"/>
      <c r="D156" s="438">
        <f t="shared" ref="D156:D157" si="57">D155</f>
        <v>2</v>
      </c>
      <c r="E156" s="438">
        <v>3</v>
      </c>
      <c r="F156" s="438" t="s">
        <v>4767</v>
      </c>
      <c r="G156" s="438">
        <f t="shared" si="52"/>
        <v>9</v>
      </c>
      <c r="H156" s="438">
        <f t="shared" si="39"/>
        <v>29</v>
      </c>
      <c r="I156" s="438">
        <v>2</v>
      </c>
      <c r="J156" s="438" t="str">
        <f t="shared" si="53"/>
        <v>Q_Z12_06_ON</v>
      </c>
      <c r="K156" s="438" t="str">
        <f t="shared" si="54"/>
        <v>Q 29.2</v>
      </c>
      <c r="L156" s="439" t="s">
        <v>3780</v>
      </c>
      <c r="M156" s="438" t="s">
        <v>821</v>
      </c>
      <c r="N156" s="438" t="s">
        <v>822</v>
      </c>
      <c r="O156" s="438" t="s">
        <v>823</v>
      </c>
      <c r="P156" s="438" t="str">
        <f t="shared" si="55"/>
        <v>12-06 открыть</v>
      </c>
      <c r="Q156" s="438" t="str">
        <f t="shared" si="56"/>
        <v>Q_Z12_06_ON  := DGO.Z12_06_ON;//    12-06 открыть</v>
      </c>
      <c r="S156" s="439" t="str">
        <f t="shared" si="48"/>
        <v>Q_Z12_06_ON  := 0;//    12-06 открыть</v>
      </c>
    </row>
    <row r="157" spans="1:19" s="439" customFormat="1" x14ac:dyDescent="0.25">
      <c r="A157" s="442"/>
      <c r="B157" s="439" t="s">
        <v>3790</v>
      </c>
      <c r="C157" s="443"/>
      <c r="D157" s="438">
        <f t="shared" si="57"/>
        <v>2</v>
      </c>
      <c r="E157" s="438">
        <v>4</v>
      </c>
      <c r="F157" s="438"/>
      <c r="G157" s="438"/>
      <c r="H157" s="438">
        <f t="shared" si="39"/>
        <v>29</v>
      </c>
      <c r="I157" s="438">
        <v>3</v>
      </c>
      <c r="J157" s="438" t="str">
        <f t="shared" ref="J157:J158" si="58">"Q_"&amp;L157</f>
        <v>Q_Z12_07_ON</v>
      </c>
      <c r="K157" s="438" t="str">
        <f t="shared" ref="K157:K158" si="59">"Q "&amp;H157&amp;"."&amp;I157</f>
        <v>Q 29.3</v>
      </c>
      <c r="L157" s="439" t="s">
        <v>3782</v>
      </c>
      <c r="M157" s="438"/>
      <c r="N157" s="438"/>
      <c r="O157" s="438"/>
      <c r="P157" s="438"/>
      <c r="Q157" s="438"/>
    </row>
    <row r="158" spans="1:19" s="439" customFormat="1" x14ac:dyDescent="0.25">
      <c r="A158" s="442"/>
      <c r="B158" s="444" t="s">
        <v>4771</v>
      </c>
      <c r="C158" s="443"/>
      <c r="D158" s="438">
        <v>3</v>
      </c>
      <c r="E158" s="438">
        <v>1</v>
      </c>
      <c r="F158" s="438"/>
      <c r="G158" s="438"/>
      <c r="H158" s="438">
        <f>H157+1</f>
        <v>30</v>
      </c>
      <c r="I158" s="438">
        <v>0</v>
      </c>
      <c r="J158" s="438" t="str">
        <f t="shared" si="58"/>
        <v>Q_AO2</v>
      </c>
      <c r="K158" s="438" t="str">
        <f t="shared" si="59"/>
        <v>Q 30.0</v>
      </c>
      <c r="L158" s="444" t="s">
        <v>3949</v>
      </c>
      <c r="M158" s="438"/>
      <c r="N158" s="438"/>
      <c r="O158" s="438"/>
      <c r="P158" s="438"/>
      <c r="Q158" s="438"/>
    </row>
    <row r="159" spans="1:19" s="439" customFormat="1" x14ac:dyDescent="0.25">
      <c r="A159" s="442"/>
      <c r="B159" s="439" t="s">
        <v>4768</v>
      </c>
      <c r="C159" s="443"/>
      <c r="D159" s="438">
        <f>D158</f>
        <v>3</v>
      </c>
      <c r="E159" s="438">
        <v>2</v>
      </c>
      <c r="F159" s="438"/>
      <c r="G159" s="438"/>
      <c r="H159" s="438">
        <f t="shared" si="39"/>
        <v>30</v>
      </c>
      <c r="I159" s="438">
        <v>1</v>
      </c>
      <c r="J159" s="438"/>
      <c r="K159" s="438"/>
      <c r="M159" s="438"/>
      <c r="N159" s="438"/>
      <c r="O159" s="438"/>
      <c r="P159" s="438"/>
      <c r="Q159" s="438"/>
    </row>
    <row r="160" spans="1:19" s="439" customFormat="1" x14ac:dyDescent="0.25">
      <c r="A160" s="442"/>
      <c r="B160" s="439" t="s">
        <v>4768</v>
      </c>
      <c r="C160" s="443"/>
      <c r="D160" s="438">
        <f t="shared" ref="D160:D161" si="60">D159</f>
        <v>3</v>
      </c>
      <c r="E160" s="438">
        <v>3</v>
      </c>
      <c r="F160" s="438"/>
      <c r="G160" s="438"/>
      <c r="H160" s="438">
        <f t="shared" si="39"/>
        <v>30</v>
      </c>
      <c r="I160" s="438">
        <v>2</v>
      </c>
      <c r="J160" s="438"/>
      <c r="K160" s="438"/>
      <c r="M160" s="438"/>
      <c r="N160" s="438"/>
      <c r="O160" s="438"/>
      <c r="P160" s="438"/>
      <c r="Q160" s="438"/>
    </row>
    <row r="161" spans="1:19" s="439" customFormat="1" x14ac:dyDescent="0.25">
      <c r="A161" s="442"/>
      <c r="B161" s="439" t="s">
        <v>4768</v>
      </c>
      <c r="C161" s="443"/>
      <c r="D161" s="438">
        <f t="shared" si="60"/>
        <v>3</v>
      </c>
      <c r="E161" s="438">
        <v>4</v>
      </c>
      <c r="F161" s="438"/>
      <c r="G161" s="438"/>
      <c r="H161" s="438">
        <f t="shared" si="39"/>
        <v>30</v>
      </c>
      <c r="I161" s="438">
        <v>3</v>
      </c>
      <c r="J161" s="438"/>
      <c r="K161" s="438"/>
      <c r="M161" s="438"/>
      <c r="N161" s="438"/>
      <c r="O161" s="438"/>
      <c r="P161" s="438"/>
      <c r="Q161" s="438"/>
    </row>
    <row r="162" spans="1:19" x14ac:dyDescent="0.25">
      <c r="A162" s="83">
        <v>137</v>
      </c>
      <c r="B162" s="110" t="s">
        <v>3265</v>
      </c>
      <c r="D162" s="13">
        <v>1</v>
      </c>
      <c r="E162" s="13">
        <v>1</v>
      </c>
      <c r="F162" s="13" t="s">
        <v>2711</v>
      </c>
      <c r="G162" s="13">
        <f t="shared" si="32"/>
        <v>8</v>
      </c>
      <c r="H162" s="128">
        <v>119</v>
      </c>
      <c r="I162" s="13">
        <v>0</v>
      </c>
      <c r="J162" s="13" t="str">
        <f t="shared" si="29"/>
        <v>Q_N4_5_ON</v>
      </c>
      <c r="K162" s="13" t="str">
        <f t="shared" si="30"/>
        <v>Q 119.0</v>
      </c>
      <c r="L162" s="13" t="s">
        <v>3391</v>
      </c>
      <c r="M162" s="13" t="s">
        <v>821</v>
      </c>
      <c r="N162" s="13" t="s">
        <v>822</v>
      </c>
      <c r="O162" s="13" t="s">
        <v>823</v>
      </c>
      <c r="P162" s="13" t="str">
        <f t="shared" si="37"/>
        <v>Пуск/Стоп Н4-5</v>
      </c>
      <c r="Q162" s="13" t="str">
        <f t="shared" si="31"/>
        <v>Q_N4_5_ON  := DGO.N4_5_ON;//    Пуск/Стоп Н4-5</v>
      </c>
      <c r="S162" s="15" t="str">
        <f t="shared" si="48"/>
        <v>Q_N4_5_ON  := 0;//    Пуск/Стоп Н4-5</v>
      </c>
    </row>
    <row r="163" spans="1:19" x14ac:dyDescent="0.25">
      <c r="A163" s="83">
        <v>138</v>
      </c>
      <c r="B163" s="110" t="s">
        <v>3268</v>
      </c>
      <c r="D163" s="13">
        <v>1</v>
      </c>
      <c r="E163" s="13">
        <v>2</v>
      </c>
      <c r="F163" s="13" t="s">
        <v>2711</v>
      </c>
      <c r="G163" s="13">
        <f t="shared" si="32"/>
        <v>8</v>
      </c>
      <c r="H163" s="128">
        <f t="shared" si="39"/>
        <v>119</v>
      </c>
      <c r="I163" s="13">
        <v>1</v>
      </c>
      <c r="J163" s="13" t="str">
        <f t="shared" si="29"/>
        <v>Q_ND4_1_ON</v>
      </c>
      <c r="K163" s="13" t="str">
        <f t="shared" si="30"/>
        <v>Q 119.1</v>
      </c>
      <c r="L163" s="128" t="s">
        <v>3398</v>
      </c>
      <c r="M163" s="13" t="s">
        <v>821</v>
      </c>
      <c r="N163" s="13" t="s">
        <v>822</v>
      </c>
      <c r="O163" s="13" t="s">
        <v>823</v>
      </c>
      <c r="P163" s="13" t="str">
        <f t="shared" si="37"/>
        <v>Пуск/Стоп НД4-1</v>
      </c>
      <c r="Q163" s="13" t="str">
        <f t="shared" si="31"/>
        <v>Q_ND4_1_ON  := DGO.ND4_1_ON;//    Пуск/Стоп НД4-1</v>
      </c>
      <c r="S163" s="15" t="str">
        <f t="shared" si="48"/>
        <v>Q_ND4_1_ON  := 0;//    Пуск/Стоп НД4-1</v>
      </c>
    </row>
    <row r="164" spans="1:19" x14ac:dyDescent="0.25">
      <c r="A164" s="83">
        <v>139</v>
      </c>
      <c r="B164" s="110" t="s">
        <v>3269</v>
      </c>
      <c r="C164" s="84"/>
      <c r="D164" s="13">
        <v>1</v>
      </c>
      <c r="E164" s="13">
        <v>3</v>
      </c>
      <c r="F164" s="13" t="s">
        <v>2711</v>
      </c>
      <c r="G164" s="13">
        <f t="shared" si="32"/>
        <v>8</v>
      </c>
      <c r="H164" s="128">
        <f t="shared" si="39"/>
        <v>119</v>
      </c>
      <c r="I164" s="13">
        <v>2</v>
      </c>
      <c r="J164" s="13" t="str">
        <f t="shared" si="29"/>
        <v>Q_ND4_2_ON</v>
      </c>
      <c r="K164" s="13" t="str">
        <f t="shared" si="30"/>
        <v>Q 119.2</v>
      </c>
      <c r="L164" s="128" t="s">
        <v>3471</v>
      </c>
      <c r="M164" s="13" t="s">
        <v>821</v>
      </c>
      <c r="N164" s="13" t="s">
        <v>822</v>
      </c>
      <c r="O164" s="13" t="s">
        <v>823</v>
      </c>
      <c r="P164" s="13" t="str">
        <f t="shared" si="37"/>
        <v>Пуск/Стоп НД4-2</v>
      </c>
      <c r="Q164" s="13" t="str">
        <f t="shared" si="31"/>
        <v>Q_ND4_2_ON  := DGO.ND4_2_ON;//    Пуск/Стоп НД4-2</v>
      </c>
      <c r="S164" s="15" t="str">
        <f t="shared" si="48"/>
        <v>Q_ND4_2_ON  := 0;//    Пуск/Стоп НД4-2</v>
      </c>
    </row>
    <row r="165" spans="1:19" x14ac:dyDescent="0.25">
      <c r="A165" s="83">
        <v>140</v>
      </c>
      <c r="B165" s="110" t="s">
        <v>3266</v>
      </c>
      <c r="D165" s="13">
        <v>1</v>
      </c>
      <c r="E165" s="13">
        <v>4</v>
      </c>
      <c r="F165" s="13" t="s">
        <v>2711</v>
      </c>
      <c r="G165" s="13">
        <f t="shared" si="32"/>
        <v>8</v>
      </c>
      <c r="H165" s="128">
        <f t="shared" si="39"/>
        <v>119</v>
      </c>
      <c r="I165" s="13">
        <v>3</v>
      </c>
      <c r="J165" s="13" t="str">
        <f t="shared" si="29"/>
        <v>Q_MV4_1_ON</v>
      </c>
      <c r="K165" s="13" t="str">
        <f t="shared" si="30"/>
        <v>Q 119.3</v>
      </c>
      <c r="L165" s="128" t="s">
        <v>3469</v>
      </c>
      <c r="M165" s="13" t="s">
        <v>821</v>
      </c>
      <c r="N165" s="13" t="s">
        <v>822</v>
      </c>
      <c r="O165" s="13" t="s">
        <v>823</v>
      </c>
      <c r="P165" s="13" t="str">
        <f t="shared" si="37"/>
        <v>Пуск/Стоп Мв4-1</v>
      </c>
      <c r="Q165" s="13" t="str">
        <f t="shared" si="31"/>
        <v>Q_MV4_1_ON  := DGO.MV4_1_ON;//    Пуск/Стоп Мв4-1</v>
      </c>
      <c r="S165" s="15" t="str">
        <f t="shared" si="48"/>
        <v>Q_MV4_1_ON  := 0;//    Пуск/Стоп Мв4-1</v>
      </c>
    </row>
    <row r="166" spans="1:19" x14ac:dyDescent="0.25">
      <c r="A166" s="83">
        <v>141</v>
      </c>
      <c r="B166" s="110" t="s">
        <v>3267</v>
      </c>
      <c r="C166" s="84"/>
      <c r="D166" s="13">
        <v>1</v>
      </c>
      <c r="E166" s="13">
        <v>5</v>
      </c>
      <c r="F166" s="13" t="s">
        <v>2711</v>
      </c>
      <c r="G166" s="13">
        <f t="shared" si="32"/>
        <v>8</v>
      </c>
      <c r="H166" s="128">
        <f t="shared" si="39"/>
        <v>119</v>
      </c>
      <c r="I166" s="13">
        <v>4</v>
      </c>
      <c r="J166" s="13" t="str">
        <f t="shared" si="29"/>
        <v>Q_MV4_2_ON</v>
      </c>
      <c r="K166" s="13" t="str">
        <f t="shared" si="30"/>
        <v>Q 119.4</v>
      </c>
      <c r="L166" s="128" t="s">
        <v>3470</v>
      </c>
      <c r="M166" s="13" t="s">
        <v>821</v>
      </c>
      <c r="N166" s="13" t="s">
        <v>822</v>
      </c>
      <c r="O166" s="13" t="s">
        <v>823</v>
      </c>
      <c r="P166" s="13" t="str">
        <f t="shared" si="37"/>
        <v>Пуск/Стоп Мв4-2</v>
      </c>
      <c r="Q166" s="13" t="str">
        <f t="shared" si="31"/>
        <v>Q_MV4_2_ON  := DGO.MV4_2_ON;//    Пуск/Стоп Мв4-2</v>
      </c>
      <c r="S166" s="15" t="str">
        <f t="shared" si="48"/>
        <v>Q_MV4_2_ON  := 0;//    Пуск/Стоп Мв4-2</v>
      </c>
    </row>
    <row r="167" spans="1:19" ht="30" x14ac:dyDescent="0.25">
      <c r="A167" s="83">
        <v>142</v>
      </c>
      <c r="B167" s="110" t="s">
        <v>3270</v>
      </c>
      <c r="D167" s="13">
        <v>1</v>
      </c>
      <c r="E167" s="13">
        <v>6</v>
      </c>
      <c r="F167" s="13" t="s">
        <v>2711</v>
      </c>
      <c r="G167" s="13">
        <f t="shared" si="32"/>
        <v>8</v>
      </c>
      <c r="H167" s="128">
        <f t="shared" si="39"/>
        <v>119</v>
      </c>
      <c r="I167" s="13">
        <v>5</v>
      </c>
      <c r="J167" s="13" t="str">
        <f t="shared" si="29"/>
        <v>Q_Res_N4_5</v>
      </c>
      <c r="K167" s="13" t="str">
        <f t="shared" si="30"/>
        <v>Q 119.5</v>
      </c>
      <c r="L167" s="128" t="s">
        <v>3473</v>
      </c>
      <c r="M167" s="13" t="s">
        <v>821</v>
      </c>
      <c r="N167" s="13" t="s">
        <v>822</v>
      </c>
      <c r="O167" s="13" t="s">
        <v>823</v>
      </c>
      <c r="P167" s="13" t="str">
        <f t="shared" si="37"/>
        <v>Сброс реле ПТС насоса Н4-5</v>
      </c>
      <c r="Q167" s="13" t="str">
        <f t="shared" si="31"/>
        <v>Q_Res_N4_5  := DGO.Res_N4_5;//    Сброс реле ПТС насоса Н4-5</v>
      </c>
      <c r="S167" s="15" t="str">
        <f t="shared" si="48"/>
        <v>Q_Res_N4_5  := 0;//    Сброс реле ПТС насоса Н4-5</v>
      </c>
    </row>
    <row r="168" spans="1:19" x14ac:dyDescent="0.25">
      <c r="A168" s="83">
        <v>143</v>
      </c>
      <c r="B168" s="111" t="s">
        <v>2688</v>
      </c>
      <c r="C168" s="84"/>
      <c r="D168" s="13">
        <v>1</v>
      </c>
      <c r="E168" s="13">
        <v>7</v>
      </c>
      <c r="F168" s="13" t="s">
        <v>2711</v>
      </c>
      <c r="G168" s="13">
        <f t="shared" si="32"/>
        <v>8</v>
      </c>
      <c r="H168" s="128">
        <f t="shared" si="39"/>
        <v>119</v>
      </c>
      <c r="I168" s="13">
        <v>6</v>
      </c>
      <c r="J168" s="13" t="str">
        <f t="shared" si="29"/>
        <v>Q_119_6</v>
      </c>
      <c r="K168" s="13" t="str">
        <f t="shared" si="30"/>
        <v>Q 119.6</v>
      </c>
      <c r="L168" s="96" t="str">
        <f>H168&amp;"_"&amp;I168</f>
        <v>119_6</v>
      </c>
      <c r="M168" s="13" t="s">
        <v>821</v>
      </c>
      <c r="N168" s="13" t="s">
        <v>822</v>
      </c>
      <c r="O168" s="13" t="s">
        <v>823</v>
      </c>
      <c r="P168" s="13" t="str">
        <f t="shared" si="37"/>
        <v>Р</v>
      </c>
      <c r="Q168" s="13" t="str">
        <f t="shared" si="31"/>
        <v>Q_119_6  := DGO.119_6;//    Р</v>
      </c>
      <c r="S168" s="15" t="str">
        <f t="shared" si="48"/>
        <v>Q_119_6  := 0;//    Р</v>
      </c>
    </row>
    <row r="169" spans="1:19" x14ac:dyDescent="0.25">
      <c r="A169" s="83">
        <v>144</v>
      </c>
      <c r="B169" s="111" t="s">
        <v>2688</v>
      </c>
      <c r="D169" s="13">
        <v>1</v>
      </c>
      <c r="E169" s="13">
        <v>8</v>
      </c>
      <c r="F169" s="13" t="s">
        <v>2711</v>
      </c>
      <c r="G169" s="13">
        <f t="shared" si="32"/>
        <v>8</v>
      </c>
      <c r="H169" s="128">
        <f t="shared" si="39"/>
        <v>119</v>
      </c>
      <c r="I169" s="13">
        <v>7</v>
      </c>
      <c r="J169" s="13" t="str">
        <f t="shared" si="29"/>
        <v>Q_119_7</v>
      </c>
      <c r="K169" s="13" t="str">
        <f t="shared" si="30"/>
        <v>Q 119.7</v>
      </c>
      <c r="L169" s="96" t="str">
        <f>H169&amp;"_"&amp;I169</f>
        <v>119_7</v>
      </c>
      <c r="M169" s="13" t="s">
        <v>821</v>
      </c>
      <c r="N169" s="13" t="s">
        <v>822</v>
      </c>
      <c r="O169" s="13" t="s">
        <v>823</v>
      </c>
      <c r="P169" s="13" t="str">
        <f>B169</f>
        <v>Р</v>
      </c>
      <c r="Q169" s="13" t="str">
        <f t="shared" si="31"/>
        <v>Q_119_7  := DGO.119_7;//    Р</v>
      </c>
      <c r="S169" s="15" t="str">
        <f t="shared" si="48"/>
        <v>Q_119_7  := 0;//    Р</v>
      </c>
    </row>
    <row r="170" spans="1:19" x14ac:dyDescent="0.25">
      <c r="A170" s="83">
        <v>145</v>
      </c>
      <c r="B170" s="110" t="s">
        <v>3275</v>
      </c>
      <c r="D170" s="13">
        <v>1</v>
      </c>
      <c r="E170" s="13">
        <v>1</v>
      </c>
      <c r="F170" s="13" t="s">
        <v>2712</v>
      </c>
      <c r="G170" s="13">
        <f t="shared" si="32"/>
        <v>8</v>
      </c>
      <c r="H170" s="13">
        <f>H169+1</f>
        <v>120</v>
      </c>
      <c r="I170" s="13">
        <v>0</v>
      </c>
      <c r="J170" s="13" t="str">
        <f t="shared" ref="J170:J217" si="61">"Q_"&amp;L170</f>
        <v>Q_N4_6_ON</v>
      </c>
      <c r="K170" s="13" t="str">
        <f t="shared" ref="K170:K217" si="62">"Q "&amp;H170&amp;"."&amp;I170</f>
        <v>Q 120.0</v>
      </c>
      <c r="L170" s="13" t="s">
        <v>3409</v>
      </c>
      <c r="M170" s="13" t="s">
        <v>821</v>
      </c>
      <c r="N170" s="13" t="s">
        <v>822</v>
      </c>
      <c r="O170" s="13" t="s">
        <v>823</v>
      </c>
      <c r="P170" s="13" t="str">
        <f t="shared" si="37"/>
        <v>Пуск/Стоп Н4-6</v>
      </c>
      <c r="Q170" s="13" t="str">
        <f t="shared" ref="Q170:Q217" si="63">J170&amp;"  := DGO."&amp;L170&amp;";//    "&amp;B170</f>
        <v>Q_N4_6_ON  := DGO.N4_6_ON;//    Пуск/Стоп Н4-6</v>
      </c>
      <c r="S170" s="15" t="str">
        <f t="shared" si="48"/>
        <v>Q_N4_6_ON  := 0;//    Пуск/Стоп Н4-6</v>
      </c>
    </row>
    <row r="171" spans="1:19" x14ac:dyDescent="0.25">
      <c r="A171" s="83">
        <v>146</v>
      </c>
      <c r="B171" s="111" t="s">
        <v>2688</v>
      </c>
      <c r="C171" s="84"/>
      <c r="D171" s="13">
        <v>1</v>
      </c>
      <c r="E171" s="13">
        <v>2</v>
      </c>
      <c r="F171" s="13" t="s">
        <v>2712</v>
      </c>
      <c r="G171" s="13">
        <f t="shared" ref="G171:G217" si="64">D171+7</f>
        <v>8</v>
      </c>
      <c r="H171" s="13">
        <f t="shared" ref="H171:H177" si="65">H170</f>
        <v>120</v>
      </c>
      <c r="I171" s="13">
        <v>1</v>
      </c>
      <c r="J171" s="13" t="str">
        <f t="shared" si="61"/>
        <v>Q_120_1</v>
      </c>
      <c r="K171" s="13" t="str">
        <f t="shared" si="62"/>
        <v>Q 120.1</v>
      </c>
      <c r="L171" s="96" t="str">
        <f t="shared" ref="L171:L177" si="66">H171&amp;"_"&amp;I171</f>
        <v>120_1</v>
      </c>
      <c r="M171" s="13" t="s">
        <v>821</v>
      </c>
      <c r="N171" s="13" t="s">
        <v>822</v>
      </c>
      <c r="O171" s="13" t="s">
        <v>823</v>
      </c>
      <c r="P171" s="13" t="str">
        <f t="shared" si="37"/>
        <v>Р</v>
      </c>
      <c r="Q171" s="13" t="str">
        <f t="shared" si="63"/>
        <v>Q_120_1  := DGO.120_1;//    Р</v>
      </c>
      <c r="S171" s="15" t="str">
        <f t="shared" si="48"/>
        <v>Q_120_1  := 0;//    Р</v>
      </c>
    </row>
    <row r="172" spans="1:19" x14ac:dyDescent="0.25">
      <c r="A172" s="83">
        <v>147</v>
      </c>
      <c r="B172" s="111" t="s">
        <v>2688</v>
      </c>
      <c r="D172" s="13">
        <v>1</v>
      </c>
      <c r="E172" s="13">
        <v>3</v>
      </c>
      <c r="F172" s="13" t="s">
        <v>2712</v>
      </c>
      <c r="G172" s="13">
        <f t="shared" si="64"/>
        <v>8</v>
      </c>
      <c r="H172" s="13">
        <f t="shared" si="65"/>
        <v>120</v>
      </c>
      <c r="I172" s="13">
        <v>2</v>
      </c>
      <c r="J172" s="13" t="str">
        <f t="shared" si="61"/>
        <v>Q_120_2</v>
      </c>
      <c r="K172" s="13" t="str">
        <f t="shared" si="62"/>
        <v>Q 120.2</v>
      </c>
      <c r="L172" s="96" t="str">
        <f t="shared" si="66"/>
        <v>120_2</v>
      </c>
      <c r="M172" s="13" t="s">
        <v>821</v>
      </c>
      <c r="N172" s="13" t="s">
        <v>822</v>
      </c>
      <c r="O172" s="13" t="s">
        <v>823</v>
      </c>
      <c r="P172" s="13" t="str">
        <f t="shared" si="37"/>
        <v>Р</v>
      </c>
      <c r="Q172" s="13" t="str">
        <f t="shared" si="63"/>
        <v>Q_120_2  := DGO.120_2;//    Р</v>
      </c>
      <c r="S172" s="15" t="str">
        <f t="shared" si="48"/>
        <v>Q_120_2  := 0;//    Р</v>
      </c>
    </row>
    <row r="173" spans="1:19" x14ac:dyDescent="0.25">
      <c r="A173" s="83">
        <v>148</v>
      </c>
      <c r="B173" s="111" t="s">
        <v>2688</v>
      </c>
      <c r="C173" s="84"/>
      <c r="D173" s="13">
        <v>1</v>
      </c>
      <c r="E173" s="13">
        <v>4</v>
      </c>
      <c r="F173" s="13" t="s">
        <v>2712</v>
      </c>
      <c r="G173" s="13">
        <f t="shared" si="64"/>
        <v>8</v>
      </c>
      <c r="H173" s="13">
        <f t="shared" si="65"/>
        <v>120</v>
      </c>
      <c r="I173" s="13">
        <v>3</v>
      </c>
      <c r="J173" s="13" t="str">
        <f t="shared" si="61"/>
        <v>Q_120_3</v>
      </c>
      <c r="K173" s="13" t="str">
        <f t="shared" si="62"/>
        <v>Q 120.3</v>
      </c>
      <c r="L173" s="96" t="str">
        <f t="shared" si="66"/>
        <v>120_3</v>
      </c>
      <c r="M173" s="13" t="s">
        <v>821</v>
      </c>
      <c r="N173" s="13" t="s">
        <v>822</v>
      </c>
      <c r="O173" s="13" t="s">
        <v>823</v>
      </c>
      <c r="P173" s="13" t="str">
        <f t="shared" si="37"/>
        <v>Р</v>
      </c>
      <c r="Q173" s="13" t="str">
        <f t="shared" si="63"/>
        <v>Q_120_3  := DGO.120_3;//    Р</v>
      </c>
      <c r="S173" s="15" t="str">
        <f t="shared" si="48"/>
        <v>Q_120_3  := 0;//    Р</v>
      </c>
    </row>
    <row r="174" spans="1:19" x14ac:dyDescent="0.25">
      <c r="A174" s="83">
        <v>149</v>
      </c>
      <c r="B174" s="111" t="s">
        <v>2688</v>
      </c>
      <c r="D174" s="13">
        <v>1</v>
      </c>
      <c r="E174" s="13">
        <v>5</v>
      </c>
      <c r="F174" s="13" t="s">
        <v>2712</v>
      </c>
      <c r="G174" s="13">
        <f t="shared" si="64"/>
        <v>8</v>
      </c>
      <c r="H174" s="13">
        <f t="shared" si="65"/>
        <v>120</v>
      </c>
      <c r="I174" s="13">
        <v>4</v>
      </c>
      <c r="J174" s="13" t="str">
        <f t="shared" si="61"/>
        <v>Q_120_4</v>
      </c>
      <c r="K174" s="13" t="str">
        <f t="shared" si="62"/>
        <v>Q 120.4</v>
      </c>
      <c r="L174" s="96" t="str">
        <f t="shared" si="66"/>
        <v>120_4</v>
      </c>
      <c r="M174" s="13" t="s">
        <v>821</v>
      </c>
      <c r="N174" s="13" t="s">
        <v>822</v>
      </c>
      <c r="O174" s="13" t="s">
        <v>823</v>
      </c>
      <c r="P174" s="13" t="str">
        <f>B174</f>
        <v>Р</v>
      </c>
      <c r="Q174" s="13" t="str">
        <f t="shared" si="63"/>
        <v>Q_120_4  := DGO.120_4;//    Р</v>
      </c>
      <c r="S174" s="15" t="str">
        <f t="shared" si="48"/>
        <v>Q_120_4  := 0;//    Р</v>
      </c>
    </row>
    <row r="175" spans="1:19" x14ac:dyDescent="0.25">
      <c r="A175" s="83">
        <v>150</v>
      </c>
      <c r="B175" s="111" t="s">
        <v>2688</v>
      </c>
      <c r="C175" s="84"/>
      <c r="D175" s="13">
        <v>1</v>
      </c>
      <c r="E175" s="13">
        <v>6</v>
      </c>
      <c r="F175" s="13" t="s">
        <v>2712</v>
      </c>
      <c r="G175" s="13">
        <f t="shared" si="64"/>
        <v>8</v>
      </c>
      <c r="H175" s="13">
        <f t="shared" si="65"/>
        <v>120</v>
      </c>
      <c r="I175" s="13">
        <v>5</v>
      </c>
      <c r="J175" s="13" t="str">
        <f t="shared" si="61"/>
        <v>Q_120_5</v>
      </c>
      <c r="K175" s="13" t="str">
        <f t="shared" si="62"/>
        <v>Q 120.5</v>
      </c>
      <c r="L175" s="96" t="str">
        <f t="shared" si="66"/>
        <v>120_5</v>
      </c>
      <c r="M175" s="13" t="s">
        <v>821</v>
      </c>
      <c r="N175" s="13" t="s">
        <v>822</v>
      </c>
      <c r="O175" s="13" t="s">
        <v>823</v>
      </c>
      <c r="P175" s="13" t="str">
        <f t="shared" ref="P175:P193" si="67">B175</f>
        <v>Р</v>
      </c>
      <c r="Q175" s="13" t="str">
        <f t="shared" si="63"/>
        <v>Q_120_5  := DGO.120_5;//    Р</v>
      </c>
      <c r="S175" s="15" t="str">
        <f t="shared" si="48"/>
        <v>Q_120_5  := 0;//    Р</v>
      </c>
    </row>
    <row r="176" spans="1:19" x14ac:dyDescent="0.25">
      <c r="A176" s="83">
        <v>151</v>
      </c>
      <c r="B176" s="111" t="s">
        <v>2688</v>
      </c>
      <c r="D176" s="13">
        <v>1</v>
      </c>
      <c r="E176" s="13">
        <v>7</v>
      </c>
      <c r="F176" s="13" t="s">
        <v>2712</v>
      </c>
      <c r="G176" s="13">
        <f t="shared" si="64"/>
        <v>8</v>
      </c>
      <c r="H176" s="13">
        <f t="shared" si="65"/>
        <v>120</v>
      </c>
      <c r="I176" s="13">
        <v>6</v>
      </c>
      <c r="J176" s="13" t="str">
        <f t="shared" si="61"/>
        <v>Q_120_6</v>
      </c>
      <c r="K176" s="13" t="str">
        <f t="shared" si="62"/>
        <v>Q 120.6</v>
      </c>
      <c r="L176" s="96" t="str">
        <f t="shared" si="66"/>
        <v>120_6</v>
      </c>
      <c r="M176" s="13" t="s">
        <v>821</v>
      </c>
      <c r="N176" s="13" t="s">
        <v>822</v>
      </c>
      <c r="O176" s="13" t="s">
        <v>823</v>
      </c>
      <c r="P176" s="13" t="str">
        <f t="shared" si="67"/>
        <v>Р</v>
      </c>
      <c r="Q176" s="13" t="str">
        <f t="shared" si="63"/>
        <v>Q_120_6  := DGO.120_6;//    Р</v>
      </c>
      <c r="S176" s="15" t="str">
        <f t="shared" si="48"/>
        <v>Q_120_6  := 0;//    Р</v>
      </c>
    </row>
    <row r="177" spans="1:19" x14ac:dyDescent="0.25">
      <c r="A177" s="83">
        <v>152</v>
      </c>
      <c r="B177" s="111" t="s">
        <v>2688</v>
      </c>
      <c r="C177" s="84"/>
      <c r="D177" s="13">
        <v>1</v>
      </c>
      <c r="E177" s="13">
        <v>8</v>
      </c>
      <c r="F177" s="13" t="s">
        <v>2712</v>
      </c>
      <c r="G177" s="13">
        <f t="shared" si="64"/>
        <v>8</v>
      </c>
      <c r="H177" s="13">
        <f t="shared" si="65"/>
        <v>120</v>
      </c>
      <c r="I177" s="13">
        <v>7</v>
      </c>
      <c r="J177" s="13" t="str">
        <f t="shared" si="61"/>
        <v>Q_120_7</v>
      </c>
      <c r="K177" s="13" t="str">
        <f t="shared" si="62"/>
        <v>Q 120.7</v>
      </c>
      <c r="L177" s="96" t="str">
        <f t="shared" si="66"/>
        <v>120_7</v>
      </c>
      <c r="M177" s="13" t="s">
        <v>821</v>
      </c>
      <c r="N177" s="13" t="s">
        <v>822</v>
      </c>
      <c r="O177" s="13" t="s">
        <v>823</v>
      </c>
      <c r="P177" s="13" t="str">
        <f t="shared" si="67"/>
        <v>Р</v>
      </c>
      <c r="Q177" s="13" t="str">
        <f t="shared" si="63"/>
        <v>Q_120_7  := DGO.120_7;//    Р</v>
      </c>
      <c r="S177" s="15" t="str">
        <f t="shared" si="48"/>
        <v>Q_120_7  := 0;//    Р</v>
      </c>
    </row>
    <row r="178" spans="1:19" x14ac:dyDescent="0.25">
      <c r="A178" s="83">
        <v>153</v>
      </c>
      <c r="B178" s="110" t="s">
        <v>3276</v>
      </c>
      <c r="D178" s="13">
        <v>1</v>
      </c>
      <c r="E178" s="13">
        <v>1</v>
      </c>
      <c r="F178" s="13" t="s">
        <v>2713</v>
      </c>
      <c r="G178" s="13">
        <f t="shared" si="64"/>
        <v>8</v>
      </c>
      <c r="H178" s="13">
        <f>H177+1</f>
        <v>121</v>
      </c>
      <c r="I178" s="13">
        <v>0</v>
      </c>
      <c r="J178" s="13" t="str">
        <f t="shared" si="61"/>
        <v>Q_N6_1_ON</v>
      </c>
      <c r="K178" s="13" t="str">
        <f t="shared" si="62"/>
        <v>Q 121.0</v>
      </c>
      <c r="L178" s="13" t="s">
        <v>3413</v>
      </c>
      <c r="M178" s="13" t="s">
        <v>821</v>
      </c>
      <c r="N178" s="13" t="s">
        <v>822</v>
      </c>
      <c r="O178" s="13" t="s">
        <v>823</v>
      </c>
      <c r="P178" s="13" t="str">
        <f t="shared" si="67"/>
        <v>Пуск/Стоп Н6-1</v>
      </c>
      <c r="Q178" s="13" t="str">
        <f t="shared" si="63"/>
        <v>Q_N6_1_ON  := DGO.N6_1_ON;//    Пуск/Стоп Н6-1</v>
      </c>
      <c r="S178" s="15" t="str">
        <f t="shared" si="48"/>
        <v>Q_N6_1_ON  := 0;//    Пуск/Стоп Н6-1</v>
      </c>
    </row>
    <row r="179" spans="1:19" x14ac:dyDescent="0.25">
      <c r="A179" s="83">
        <v>154</v>
      </c>
      <c r="B179" s="111" t="s">
        <v>2688</v>
      </c>
      <c r="C179" s="84"/>
      <c r="D179" s="13">
        <v>1</v>
      </c>
      <c r="E179" s="13">
        <v>2</v>
      </c>
      <c r="F179" s="13" t="s">
        <v>2713</v>
      </c>
      <c r="G179" s="13">
        <f t="shared" si="64"/>
        <v>8</v>
      </c>
      <c r="H179" s="13">
        <f t="shared" ref="H179:H185" si="68">H178</f>
        <v>121</v>
      </c>
      <c r="I179" s="13">
        <v>1</v>
      </c>
      <c r="J179" s="13" t="str">
        <f t="shared" si="61"/>
        <v>Q_121_1</v>
      </c>
      <c r="K179" s="13" t="str">
        <f t="shared" si="62"/>
        <v>Q 121.1</v>
      </c>
      <c r="L179" s="96" t="str">
        <f t="shared" ref="L179:L185" si="69">H179&amp;"_"&amp;I179</f>
        <v>121_1</v>
      </c>
      <c r="M179" s="13" t="s">
        <v>821</v>
      </c>
      <c r="N179" s="13" t="s">
        <v>822</v>
      </c>
      <c r="O179" s="13" t="s">
        <v>823</v>
      </c>
      <c r="P179" s="13" t="str">
        <f t="shared" si="67"/>
        <v>Р</v>
      </c>
      <c r="Q179" s="13" t="str">
        <f t="shared" si="63"/>
        <v>Q_121_1  := DGO.121_1;//    Р</v>
      </c>
      <c r="S179" s="15" t="str">
        <f t="shared" si="48"/>
        <v>Q_121_1  := 0;//    Р</v>
      </c>
    </row>
    <row r="180" spans="1:19" x14ac:dyDescent="0.25">
      <c r="A180" s="83">
        <v>155</v>
      </c>
      <c r="B180" s="111" t="s">
        <v>2688</v>
      </c>
      <c r="D180" s="13">
        <v>1</v>
      </c>
      <c r="E180" s="13">
        <v>3</v>
      </c>
      <c r="F180" s="13" t="s">
        <v>2713</v>
      </c>
      <c r="G180" s="13">
        <f t="shared" si="64"/>
        <v>8</v>
      </c>
      <c r="H180" s="13">
        <f t="shared" si="68"/>
        <v>121</v>
      </c>
      <c r="I180" s="13">
        <v>2</v>
      </c>
      <c r="J180" s="13" t="str">
        <f t="shared" si="61"/>
        <v>Q_121_2</v>
      </c>
      <c r="K180" s="13" t="str">
        <f t="shared" si="62"/>
        <v>Q 121.2</v>
      </c>
      <c r="L180" s="96" t="str">
        <f t="shared" si="69"/>
        <v>121_2</v>
      </c>
      <c r="M180" s="13" t="s">
        <v>821</v>
      </c>
      <c r="N180" s="13" t="s">
        <v>822</v>
      </c>
      <c r="O180" s="13" t="s">
        <v>823</v>
      </c>
      <c r="P180" s="13" t="str">
        <f t="shared" si="67"/>
        <v>Р</v>
      </c>
      <c r="Q180" s="13" t="str">
        <f t="shared" si="63"/>
        <v>Q_121_2  := DGO.121_2;//    Р</v>
      </c>
      <c r="S180" s="15" t="str">
        <f t="shared" si="48"/>
        <v>Q_121_2  := 0;//    Р</v>
      </c>
    </row>
    <row r="181" spans="1:19" x14ac:dyDescent="0.25">
      <c r="A181" s="83">
        <v>156</v>
      </c>
      <c r="B181" s="111" t="s">
        <v>2688</v>
      </c>
      <c r="C181" s="84"/>
      <c r="D181" s="13">
        <v>1</v>
      </c>
      <c r="E181" s="13">
        <v>4</v>
      </c>
      <c r="F181" s="13" t="s">
        <v>2713</v>
      </c>
      <c r="G181" s="13">
        <f t="shared" si="64"/>
        <v>8</v>
      </c>
      <c r="H181" s="13">
        <f t="shared" si="68"/>
        <v>121</v>
      </c>
      <c r="I181" s="13">
        <v>3</v>
      </c>
      <c r="J181" s="13" t="str">
        <f t="shared" si="61"/>
        <v>Q_121_3</v>
      </c>
      <c r="K181" s="13" t="str">
        <f t="shared" si="62"/>
        <v>Q 121.3</v>
      </c>
      <c r="L181" s="96" t="str">
        <f t="shared" si="69"/>
        <v>121_3</v>
      </c>
      <c r="M181" s="13" t="s">
        <v>821</v>
      </c>
      <c r="N181" s="13" t="s">
        <v>822</v>
      </c>
      <c r="O181" s="13" t="s">
        <v>823</v>
      </c>
      <c r="P181" s="13" t="str">
        <f t="shared" si="67"/>
        <v>Р</v>
      </c>
      <c r="Q181" s="13" t="str">
        <f t="shared" si="63"/>
        <v>Q_121_3  := DGO.121_3;//    Р</v>
      </c>
      <c r="S181" s="15" t="str">
        <f t="shared" si="48"/>
        <v>Q_121_3  := 0;//    Р</v>
      </c>
    </row>
    <row r="182" spans="1:19" x14ac:dyDescent="0.25">
      <c r="A182" s="83">
        <v>157</v>
      </c>
      <c r="B182" s="111" t="s">
        <v>2688</v>
      </c>
      <c r="D182" s="13">
        <v>1</v>
      </c>
      <c r="E182" s="13">
        <v>5</v>
      </c>
      <c r="F182" s="13" t="s">
        <v>2713</v>
      </c>
      <c r="G182" s="13">
        <f t="shared" si="64"/>
        <v>8</v>
      </c>
      <c r="H182" s="13">
        <f t="shared" si="68"/>
        <v>121</v>
      </c>
      <c r="I182" s="13">
        <v>4</v>
      </c>
      <c r="J182" s="13" t="str">
        <f t="shared" si="61"/>
        <v>Q_121_4</v>
      </c>
      <c r="K182" s="13" t="str">
        <f t="shared" si="62"/>
        <v>Q 121.4</v>
      </c>
      <c r="L182" s="96" t="str">
        <f t="shared" si="69"/>
        <v>121_4</v>
      </c>
      <c r="M182" s="13" t="s">
        <v>821</v>
      </c>
      <c r="N182" s="13" t="s">
        <v>822</v>
      </c>
      <c r="O182" s="13" t="s">
        <v>823</v>
      </c>
      <c r="P182" s="13" t="str">
        <f t="shared" si="67"/>
        <v>Р</v>
      </c>
      <c r="Q182" s="13" t="str">
        <f t="shared" si="63"/>
        <v>Q_121_4  := DGO.121_4;//    Р</v>
      </c>
      <c r="S182" s="15" t="str">
        <f t="shared" si="48"/>
        <v>Q_121_4  := 0;//    Р</v>
      </c>
    </row>
    <row r="183" spans="1:19" x14ac:dyDescent="0.25">
      <c r="A183" s="83">
        <v>158</v>
      </c>
      <c r="B183" s="111" t="s">
        <v>2688</v>
      </c>
      <c r="C183" s="84"/>
      <c r="D183" s="13">
        <v>1</v>
      </c>
      <c r="E183" s="13">
        <v>6</v>
      </c>
      <c r="F183" s="13" t="s">
        <v>2713</v>
      </c>
      <c r="G183" s="13">
        <f t="shared" si="64"/>
        <v>8</v>
      </c>
      <c r="H183" s="13">
        <f t="shared" si="68"/>
        <v>121</v>
      </c>
      <c r="I183" s="13">
        <v>5</v>
      </c>
      <c r="J183" s="13" t="str">
        <f t="shared" si="61"/>
        <v>Q_121_5</v>
      </c>
      <c r="K183" s="13" t="str">
        <f t="shared" si="62"/>
        <v>Q 121.5</v>
      </c>
      <c r="L183" s="96" t="str">
        <f t="shared" si="69"/>
        <v>121_5</v>
      </c>
      <c r="M183" s="13" t="s">
        <v>821</v>
      </c>
      <c r="N183" s="13" t="s">
        <v>822</v>
      </c>
      <c r="O183" s="13" t="s">
        <v>823</v>
      </c>
      <c r="P183" s="13" t="str">
        <f t="shared" si="67"/>
        <v>Р</v>
      </c>
      <c r="Q183" s="13" t="str">
        <f t="shared" si="63"/>
        <v>Q_121_5  := DGO.121_5;//    Р</v>
      </c>
      <c r="S183" s="15" t="str">
        <f t="shared" si="48"/>
        <v>Q_121_5  := 0;//    Р</v>
      </c>
    </row>
    <row r="184" spans="1:19" x14ac:dyDescent="0.25">
      <c r="A184" s="83">
        <v>159</v>
      </c>
      <c r="B184" s="111" t="s">
        <v>2688</v>
      </c>
      <c r="D184" s="13">
        <v>1</v>
      </c>
      <c r="E184" s="13">
        <v>7</v>
      </c>
      <c r="F184" s="13" t="s">
        <v>2713</v>
      </c>
      <c r="G184" s="13">
        <f t="shared" si="64"/>
        <v>8</v>
      </c>
      <c r="H184" s="13">
        <f t="shared" si="68"/>
        <v>121</v>
      </c>
      <c r="I184" s="13">
        <v>6</v>
      </c>
      <c r="J184" s="13" t="str">
        <f t="shared" si="61"/>
        <v>Q_121_6</v>
      </c>
      <c r="K184" s="13" t="str">
        <f t="shared" si="62"/>
        <v>Q 121.6</v>
      </c>
      <c r="L184" s="96" t="str">
        <f t="shared" si="69"/>
        <v>121_6</v>
      </c>
      <c r="M184" s="13" t="s">
        <v>821</v>
      </c>
      <c r="N184" s="13" t="s">
        <v>822</v>
      </c>
      <c r="O184" s="13" t="s">
        <v>823</v>
      </c>
      <c r="P184" s="13" t="str">
        <f t="shared" si="67"/>
        <v>Р</v>
      </c>
      <c r="Q184" s="13" t="str">
        <f t="shared" si="63"/>
        <v>Q_121_6  := DGO.121_6;//    Р</v>
      </c>
      <c r="S184" s="15" t="str">
        <f t="shared" si="48"/>
        <v>Q_121_6  := 0;//    Р</v>
      </c>
    </row>
    <row r="185" spans="1:19" x14ac:dyDescent="0.25">
      <c r="A185" s="83">
        <v>160</v>
      </c>
      <c r="B185" s="111" t="s">
        <v>2688</v>
      </c>
      <c r="D185" s="13">
        <v>1</v>
      </c>
      <c r="E185" s="13">
        <v>8</v>
      </c>
      <c r="F185" s="13" t="s">
        <v>2713</v>
      </c>
      <c r="G185" s="13">
        <f t="shared" si="64"/>
        <v>8</v>
      </c>
      <c r="H185" s="13">
        <f t="shared" si="68"/>
        <v>121</v>
      </c>
      <c r="I185" s="13">
        <v>7</v>
      </c>
      <c r="J185" s="13" t="str">
        <f t="shared" si="61"/>
        <v>Q_121_7</v>
      </c>
      <c r="K185" s="13" t="str">
        <f t="shared" si="62"/>
        <v>Q 121.7</v>
      </c>
      <c r="L185" s="96" t="str">
        <f t="shared" si="69"/>
        <v>121_7</v>
      </c>
      <c r="M185" s="13" t="s">
        <v>821</v>
      </c>
      <c r="N185" s="13" t="s">
        <v>822</v>
      </c>
      <c r="O185" s="13" t="s">
        <v>823</v>
      </c>
      <c r="P185" s="13" t="str">
        <f t="shared" si="67"/>
        <v>Р</v>
      </c>
      <c r="Q185" s="13" t="str">
        <f t="shared" si="63"/>
        <v>Q_121_7  := DGO.121_7;//    Р</v>
      </c>
      <c r="S185" s="15" t="str">
        <f t="shared" si="48"/>
        <v>Q_121_7  := 0;//    Р</v>
      </c>
    </row>
    <row r="186" spans="1:19" x14ac:dyDescent="0.25">
      <c r="A186" s="83">
        <v>161</v>
      </c>
      <c r="B186" s="110" t="s">
        <v>3279</v>
      </c>
      <c r="D186" s="13">
        <v>1</v>
      </c>
      <c r="E186" s="13">
        <v>1</v>
      </c>
      <c r="F186" s="13" t="s">
        <v>2714</v>
      </c>
      <c r="G186" s="13">
        <f t="shared" si="64"/>
        <v>8</v>
      </c>
      <c r="H186" s="13">
        <f>H185+1</f>
        <v>122</v>
      </c>
      <c r="I186" s="13">
        <v>0</v>
      </c>
      <c r="J186" s="13" t="str">
        <f t="shared" si="61"/>
        <v>Q_N5_1_ON</v>
      </c>
      <c r="K186" s="13" t="str">
        <f t="shared" si="62"/>
        <v>Q 122.0</v>
      </c>
      <c r="L186" s="13" t="s">
        <v>2793</v>
      </c>
      <c r="M186" s="13" t="s">
        <v>821</v>
      </c>
      <c r="N186" s="13" t="s">
        <v>822</v>
      </c>
      <c r="O186" s="13" t="s">
        <v>823</v>
      </c>
      <c r="P186" s="13" t="str">
        <f t="shared" si="67"/>
        <v>Пуск/Стоп Н5-1</v>
      </c>
      <c r="Q186" s="13" t="str">
        <f t="shared" si="63"/>
        <v>Q_N5_1_ON  := DGO.N5_1_ON;//    Пуск/Стоп Н5-1</v>
      </c>
      <c r="S186" s="15" t="str">
        <f t="shared" si="48"/>
        <v>Q_N5_1_ON  := 0;//    Пуск/Стоп Н5-1</v>
      </c>
    </row>
    <row r="187" spans="1:19" x14ac:dyDescent="0.25">
      <c r="A187" s="83">
        <v>162</v>
      </c>
      <c r="B187" s="110" t="s">
        <v>3280</v>
      </c>
      <c r="D187" s="13">
        <v>1</v>
      </c>
      <c r="E187" s="13">
        <v>2</v>
      </c>
      <c r="F187" s="13" t="s">
        <v>2714</v>
      </c>
      <c r="G187" s="13">
        <f t="shared" si="64"/>
        <v>8</v>
      </c>
      <c r="H187" s="13">
        <f t="shared" ref="H187:H193" si="70">H186</f>
        <v>122</v>
      </c>
      <c r="I187" s="13">
        <v>1</v>
      </c>
      <c r="J187" s="13" t="str">
        <f t="shared" si="61"/>
        <v>Q_N5_2_ON</v>
      </c>
      <c r="K187" s="13" t="str">
        <f t="shared" si="62"/>
        <v>Q 122.1</v>
      </c>
      <c r="L187" s="13" t="s">
        <v>3421</v>
      </c>
      <c r="M187" s="13" t="s">
        <v>821</v>
      </c>
      <c r="N187" s="13" t="s">
        <v>822</v>
      </c>
      <c r="O187" s="13" t="s">
        <v>823</v>
      </c>
      <c r="P187" s="13" t="str">
        <f t="shared" si="67"/>
        <v>Пуск/Стоп Н5-2</v>
      </c>
      <c r="Q187" s="13" t="str">
        <f t="shared" si="63"/>
        <v>Q_N5_2_ON  := DGO.N5_2_ON;//    Пуск/Стоп Н5-2</v>
      </c>
      <c r="S187" s="15" t="str">
        <f t="shared" si="48"/>
        <v>Q_N5_2_ON  := 0;//    Пуск/Стоп Н5-2</v>
      </c>
    </row>
    <row r="188" spans="1:19" x14ac:dyDescent="0.25">
      <c r="A188" s="83">
        <v>163</v>
      </c>
      <c r="B188" s="110" t="s">
        <v>3281</v>
      </c>
      <c r="D188" s="13">
        <v>1</v>
      </c>
      <c r="E188" s="13">
        <v>3</v>
      </c>
      <c r="F188" s="13" t="s">
        <v>2714</v>
      </c>
      <c r="G188" s="13">
        <f t="shared" si="64"/>
        <v>8</v>
      </c>
      <c r="H188" s="13">
        <f t="shared" si="70"/>
        <v>122</v>
      </c>
      <c r="I188" s="13">
        <v>2</v>
      </c>
      <c r="J188" s="13" t="str">
        <f t="shared" si="61"/>
        <v>Q_MV5_1_ON</v>
      </c>
      <c r="K188" s="13" t="str">
        <f t="shared" si="62"/>
        <v>Q 122.2</v>
      </c>
      <c r="L188" s="13" t="s">
        <v>2789</v>
      </c>
      <c r="M188" s="13" t="s">
        <v>821</v>
      </c>
      <c r="N188" s="13" t="s">
        <v>822</v>
      </c>
      <c r="O188" s="13" t="s">
        <v>823</v>
      </c>
      <c r="P188" s="13" t="str">
        <f t="shared" si="67"/>
        <v>Пуск/Стоп Мв5-1</v>
      </c>
      <c r="Q188" s="13" t="str">
        <f t="shared" si="63"/>
        <v>Q_MV5_1_ON  := DGO.MV5_1_ON;//    Пуск/Стоп Мв5-1</v>
      </c>
      <c r="S188" s="15" t="str">
        <f t="shared" si="48"/>
        <v>Q_MV5_1_ON  := 0;//    Пуск/Стоп Мв5-1</v>
      </c>
    </row>
    <row r="189" spans="1:19" x14ac:dyDescent="0.25">
      <c r="A189" s="83">
        <v>164</v>
      </c>
      <c r="B189" s="110" t="s">
        <v>3282</v>
      </c>
      <c r="D189" s="13">
        <v>1</v>
      </c>
      <c r="E189" s="13">
        <v>4</v>
      </c>
      <c r="F189" s="13" t="s">
        <v>2714</v>
      </c>
      <c r="G189" s="13">
        <f t="shared" si="64"/>
        <v>8</v>
      </c>
      <c r="H189" s="13">
        <f t="shared" si="70"/>
        <v>122</v>
      </c>
      <c r="I189" s="13">
        <v>3</v>
      </c>
      <c r="J189" s="13" t="str">
        <f t="shared" si="61"/>
        <v>Q_MV5_2_ON</v>
      </c>
      <c r="K189" s="13" t="str">
        <f t="shared" si="62"/>
        <v>Q 122.3</v>
      </c>
      <c r="L189" s="13" t="s">
        <v>2791</v>
      </c>
      <c r="M189" s="13" t="s">
        <v>821</v>
      </c>
      <c r="N189" s="13" t="s">
        <v>822</v>
      </c>
      <c r="O189" s="13" t="s">
        <v>823</v>
      </c>
      <c r="P189" s="13" t="str">
        <f t="shared" si="67"/>
        <v>Пуск/Стоп Мв5-2</v>
      </c>
      <c r="Q189" s="13" t="str">
        <f t="shared" si="63"/>
        <v>Q_MV5_2_ON  := DGO.MV5_2_ON;//    Пуск/Стоп Мв5-2</v>
      </c>
      <c r="S189" s="15" t="str">
        <f t="shared" si="48"/>
        <v>Q_MV5_2_ON  := 0;//    Пуск/Стоп Мв5-2</v>
      </c>
    </row>
    <row r="190" spans="1:19" x14ac:dyDescent="0.25">
      <c r="A190" s="83">
        <v>165</v>
      </c>
      <c r="B190" s="111" t="s">
        <v>2688</v>
      </c>
      <c r="D190" s="13">
        <v>1</v>
      </c>
      <c r="E190" s="13">
        <v>5</v>
      </c>
      <c r="F190" s="13" t="s">
        <v>2714</v>
      </c>
      <c r="G190" s="13">
        <f t="shared" si="64"/>
        <v>8</v>
      </c>
      <c r="H190" s="13">
        <f t="shared" si="70"/>
        <v>122</v>
      </c>
      <c r="I190" s="13">
        <v>4</v>
      </c>
      <c r="J190" s="13" t="str">
        <f t="shared" si="61"/>
        <v>Q_122_4</v>
      </c>
      <c r="K190" s="13" t="str">
        <f t="shared" si="62"/>
        <v>Q 122.4</v>
      </c>
      <c r="L190" s="96" t="str">
        <f>H190&amp;"_"&amp;I190</f>
        <v>122_4</v>
      </c>
      <c r="M190" s="13" t="s">
        <v>821</v>
      </c>
      <c r="N190" s="13" t="s">
        <v>822</v>
      </c>
      <c r="O190" s="13" t="s">
        <v>823</v>
      </c>
      <c r="P190" s="13" t="str">
        <f t="shared" si="67"/>
        <v>Р</v>
      </c>
      <c r="Q190" s="13" t="str">
        <f t="shared" si="63"/>
        <v>Q_122_4  := DGO.122_4;//    Р</v>
      </c>
      <c r="S190" s="15" t="str">
        <f t="shared" si="48"/>
        <v>Q_122_4  := 0;//    Р</v>
      </c>
    </row>
    <row r="191" spans="1:19" x14ac:dyDescent="0.25">
      <c r="A191" s="83">
        <v>166</v>
      </c>
      <c r="B191" s="111" t="s">
        <v>2688</v>
      </c>
      <c r="D191" s="13">
        <v>1</v>
      </c>
      <c r="E191" s="13">
        <v>6</v>
      </c>
      <c r="F191" s="13" t="s">
        <v>2714</v>
      </c>
      <c r="G191" s="13">
        <f t="shared" si="64"/>
        <v>8</v>
      </c>
      <c r="H191" s="13">
        <f t="shared" si="70"/>
        <v>122</v>
      </c>
      <c r="I191" s="13">
        <v>5</v>
      </c>
      <c r="J191" s="13" t="str">
        <f t="shared" si="61"/>
        <v>Q_122_5</v>
      </c>
      <c r="K191" s="13" t="str">
        <f t="shared" si="62"/>
        <v>Q 122.5</v>
      </c>
      <c r="L191" s="96" t="str">
        <f>H191&amp;"_"&amp;I191</f>
        <v>122_5</v>
      </c>
      <c r="M191" s="13" t="s">
        <v>821</v>
      </c>
      <c r="N191" s="13" t="s">
        <v>822</v>
      </c>
      <c r="O191" s="13" t="s">
        <v>823</v>
      </c>
      <c r="P191" s="13" t="str">
        <f t="shared" si="67"/>
        <v>Р</v>
      </c>
      <c r="Q191" s="13" t="str">
        <f t="shared" si="63"/>
        <v>Q_122_5  := DGO.122_5;//    Р</v>
      </c>
      <c r="S191" s="15" t="str">
        <f t="shared" si="48"/>
        <v>Q_122_5  := 0;//    Р</v>
      </c>
    </row>
    <row r="192" spans="1:19" x14ac:dyDescent="0.25">
      <c r="A192" s="83">
        <v>167</v>
      </c>
      <c r="B192" s="111" t="s">
        <v>2688</v>
      </c>
      <c r="D192" s="13">
        <v>1</v>
      </c>
      <c r="E192" s="13">
        <v>7</v>
      </c>
      <c r="F192" s="13" t="s">
        <v>2714</v>
      </c>
      <c r="G192" s="13">
        <f t="shared" si="64"/>
        <v>8</v>
      </c>
      <c r="H192" s="13">
        <f t="shared" si="70"/>
        <v>122</v>
      </c>
      <c r="I192" s="13">
        <v>6</v>
      </c>
      <c r="J192" s="13" t="str">
        <f t="shared" si="61"/>
        <v>Q_122_6</v>
      </c>
      <c r="K192" s="13" t="str">
        <f t="shared" si="62"/>
        <v>Q 122.6</v>
      </c>
      <c r="L192" s="96" t="str">
        <f>H192&amp;"_"&amp;I192</f>
        <v>122_6</v>
      </c>
      <c r="M192" s="13" t="s">
        <v>821</v>
      </c>
      <c r="N192" s="13" t="s">
        <v>822</v>
      </c>
      <c r="O192" s="13" t="s">
        <v>823</v>
      </c>
      <c r="P192" s="13" t="str">
        <f t="shared" si="67"/>
        <v>Р</v>
      </c>
      <c r="Q192" s="13" t="str">
        <f t="shared" si="63"/>
        <v>Q_122_6  := DGO.122_6;//    Р</v>
      </c>
      <c r="S192" s="15" t="str">
        <f t="shared" si="48"/>
        <v>Q_122_6  := 0;//    Р</v>
      </c>
    </row>
    <row r="193" spans="1:19" x14ac:dyDescent="0.25">
      <c r="A193" s="83">
        <v>168</v>
      </c>
      <c r="B193" s="111" t="s">
        <v>2688</v>
      </c>
      <c r="D193" s="13">
        <v>1</v>
      </c>
      <c r="E193" s="13">
        <v>8</v>
      </c>
      <c r="F193" s="13" t="s">
        <v>2714</v>
      </c>
      <c r="G193" s="13">
        <f t="shared" si="64"/>
        <v>8</v>
      </c>
      <c r="H193" s="13">
        <f t="shared" si="70"/>
        <v>122</v>
      </c>
      <c r="I193" s="13">
        <v>7</v>
      </c>
      <c r="J193" s="13" t="str">
        <f t="shared" si="61"/>
        <v>Q_122_7</v>
      </c>
      <c r="K193" s="13" t="str">
        <f t="shared" si="62"/>
        <v>Q 122.7</v>
      </c>
      <c r="L193" s="96" t="str">
        <f>H193&amp;"_"&amp;I193</f>
        <v>122_7</v>
      </c>
      <c r="M193" s="13" t="s">
        <v>821</v>
      </c>
      <c r="N193" s="13" t="s">
        <v>822</v>
      </c>
      <c r="O193" s="13" t="s">
        <v>823</v>
      </c>
      <c r="P193" s="13" t="str">
        <f t="shared" si="67"/>
        <v>Р</v>
      </c>
      <c r="Q193" s="13" t="str">
        <f t="shared" si="63"/>
        <v>Q_122_7  := DGO.122_7;//    Р</v>
      </c>
      <c r="S193" s="15" t="str">
        <f t="shared" si="48"/>
        <v>Q_122_7  := 0;//    Р</v>
      </c>
    </row>
    <row r="194" spans="1:19" x14ac:dyDescent="0.25">
      <c r="A194" s="83">
        <v>169</v>
      </c>
      <c r="B194" s="110" t="s">
        <v>3286</v>
      </c>
      <c r="C194" s="84"/>
      <c r="D194" s="13">
        <v>1</v>
      </c>
      <c r="E194" s="13">
        <v>1</v>
      </c>
      <c r="F194" s="13" t="s">
        <v>2715</v>
      </c>
      <c r="G194" s="13">
        <f t="shared" si="64"/>
        <v>8</v>
      </c>
      <c r="H194" s="13">
        <f>H193+1</f>
        <v>123</v>
      </c>
      <c r="I194" s="13">
        <v>0</v>
      </c>
      <c r="J194" s="13" t="str">
        <f t="shared" si="61"/>
        <v>Q_N8_1_ON</v>
      </c>
      <c r="K194" s="13" t="str">
        <f t="shared" si="62"/>
        <v>Q 123.0</v>
      </c>
      <c r="L194" s="13" t="s">
        <v>3430</v>
      </c>
      <c r="M194" s="13" t="s">
        <v>821</v>
      </c>
      <c r="N194" s="13" t="s">
        <v>822</v>
      </c>
      <c r="O194" s="13" t="s">
        <v>823</v>
      </c>
      <c r="P194" s="13" t="str">
        <f t="shared" ref="P194:P212" si="71">B194</f>
        <v>Пуск/Стоп Н8-1</v>
      </c>
      <c r="Q194" s="13" t="str">
        <f t="shared" si="63"/>
        <v>Q_N8_1_ON  := DGO.N8_1_ON;//    Пуск/Стоп Н8-1</v>
      </c>
      <c r="S194" s="15" t="str">
        <f t="shared" si="48"/>
        <v>Q_N8_1_ON  := 0;//    Пуск/Стоп Н8-1</v>
      </c>
    </row>
    <row r="195" spans="1:19" s="73" customFormat="1" x14ac:dyDescent="0.25">
      <c r="A195" s="249">
        <v>170</v>
      </c>
      <c r="B195" s="428" t="s">
        <v>4762</v>
      </c>
      <c r="C195" s="251"/>
      <c r="D195" s="248">
        <v>1</v>
      </c>
      <c r="E195" s="248">
        <v>2</v>
      </c>
      <c r="F195" s="248" t="s">
        <v>2715</v>
      </c>
      <c r="G195" s="248">
        <f t="shared" si="64"/>
        <v>8</v>
      </c>
      <c r="H195" s="248">
        <f t="shared" ref="H195:H201" si="72">H194</f>
        <v>123</v>
      </c>
      <c r="I195" s="248">
        <v>1</v>
      </c>
      <c r="J195" s="248" t="str">
        <f t="shared" si="61"/>
        <v>Q_N8_1_ON_MU</v>
      </c>
      <c r="K195" s="248" t="str">
        <f t="shared" si="62"/>
        <v>Q 123.1</v>
      </c>
      <c r="L195" s="248" t="s">
        <v>4764</v>
      </c>
      <c r="M195" s="248" t="s">
        <v>821</v>
      </c>
      <c r="N195" s="248" t="s">
        <v>822</v>
      </c>
      <c r="O195" s="248" t="s">
        <v>823</v>
      </c>
      <c r="P195" s="248" t="str">
        <f t="shared" si="71"/>
        <v>ВключитьН8-1 в МУ</v>
      </c>
      <c r="Q195" s="248" t="str">
        <f t="shared" si="63"/>
        <v>Q_N8_1_ON_MU  := DGO.N8_1_ON_MU;//    ВключитьН8-1 в МУ</v>
      </c>
      <c r="S195" s="73" t="str">
        <f t="shared" si="48"/>
        <v>Q_N8_1_ON_MU  := 0;//    ВключитьН8-1 в МУ</v>
      </c>
    </row>
    <row r="196" spans="1:19" x14ac:dyDescent="0.25">
      <c r="A196" s="83">
        <v>171</v>
      </c>
      <c r="B196" s="110" t="s">
        <v>3287</v>
      </c>
      <c r="D196" s="13">
        <v>1</v>
      </c>
      <c r="E196" s="13">
        <v>3</v>
      </c>
      <c r="F196" s="13" t="s">
        <v>2715</v>
      </c>
      <c r="G196" s="13">
        <f t="shared" si="64"/>
        <v>8</v>
      </c>
      <c r="H196" s="13">
        <f t="shared" si="72"/>
        <v>123</v>
      </c>
      <c r="I196" s="13">
        <v>2</v>
      </c>
      <c r="J196" s="13" t="str">
        <f t="shared" si="61"/>
        <v>Q_MV8_1_ON</v>
      </c>
      <c r="K196" s="13" t="str">
        <f t="shared" si="62"/>
        <v>Q 123.2</v>
      </c>
      <c r="L196" s="128" t="s">
        <v>3432</v>
      </c>
      <c r="M196" s="13" t="s">
        <v>821</v>
      </c>
      <c r="N196" s="13" t="s">
        <v>822</v>
      </c>
      <c r="O196" s="13" t="s">
        <v>823</v>
      </c>
      <c r="P196" s="13" t="str">
        <f t="shared" si="71"/>
        <v>Пуск/Стоп Мв8-1</v>
      </c>
      <c r="Q196" s="13" t="str">
        <f t="shared" si="63"/>
        <v>Q_MV8_1_ON  := DGO.MV8_1_ON;//    Пуск/Стоп Мв8-1</v>
      </c>
      <c r="S196" s="15" t="str">
        <f t="shared" si="48"/>
        <v>Q_MV8_1_ON  := 0;//    Пуск/Стоп Мв8-1</v>
      </c>
    </row>
    <row r="197" spans="1:19" s="73" customFormat="1" x14ac:dyDescent="0.25">
      <c r="A197" s="249">
        <v>172</v>
      </c>
      <c r="B197" s="428" t="s">
        <v>4763</v>
      </c>
      <c r="C197" s="251"/>
      <c r="D197" s="248">
        <v>1</v>
      </c>
      <c r="E197" s="248">
        <v>4</v>
      </c>
      <c r="F197" s="248" t="s">
        <v>2715</v>
      </c>
      <c r="G197" s="248">
        <f t="shared" si="64"/>
        <v>8</v>
      </c>
      <c r="H197" s="248">
        <f t="shared" si="72"/>
        <v>123</v>
      </c>
      <c r="I197" s="248">
        <v>3</v>
      </c>
      <c r="J197" s="248" t="str">
        <f t="shared" si="61"/>
        <v>Q_N8_1_ON_MU</v>
      </c>
      <c r="K197" s="248" t="str">
        <f t="shared" si="62"/>
        <v>Q 123.3</v>
      </c>
      <c r="L197" s="248" t="s">
        <v>4764</v>
      </c>
      <c r="M197" s="248" t="s">
        <v>821</v>
      </c>
      <c r="N197" s="248" t="s">
        <v>822</v>
      </c>
      <c r="O197" s="248" t="s">
        <v>823</v>
      </c>
      <c r="P197" s="248" t="str">
        <f t="shared" si="71"/>
        <v>ВключитьНД8-1 в МУ</v>
      </c>
      <c r="Q197" s="248" t="str">
        <f t="shared" si="63"/>
        <v>Q_N8_1_ON_MU  := DGO.N8_1_ON_MU;//    ВключитьНД8-1 в МУ</v>
      </c>
      <c r="S197" s="73" t="str">
        <f t="shared" si="48"/>
        <v>Q_N8_1_ON_MU  := 0;//    ВключитьНД8-1 в МУ</v>
      </c>
    </row>
    <row r="198" spans="1:19" x14ac:dyDescent="0.25">
      <c r="A198" s="83">
        <v>173</v>
      </c>
      <c r="B198" s="111" t="s">
        <v>2688</v>
      </c>
      <c r="C198" s="84"/>
      <c r="D198" s="13">
        <v>1</v>
      </c>
      <c r="E198" s="13">
        <v>5</v>
      </c>
      <c r="F198" s="13" t="s">
        <v>2715</v>
      </c>
      <c r="G198" s="13">
        <f t="shared" si="64"/>
        <v>8</v>
      </c>
      <c r="H198" s="13">
        <f t="shared" si="72"/>
        <v>123</v>
      </c>
      <c r="I198" s="13">
        <v>4</v>
      </c>
      <c r="J198" s="13" t="str">
        <f t="shared" si="61"/>
        <v>Q_123_4</v>
      </c>
      <c r="K198" s="13" t="str">
        <f t="shared" si="62"/>
        <v>Q 123.4</v>
      </c>
      <c r="L198" s="96" t="str">
        <f>H198&amp;"_"&amp;I198</f>
        <v>123_4</v>
      </c>
      <c r="M198" s="13" t="s">
        <v>821</v>
      </c>
      <c r="N198" s="13" t="s">
        <v>822</v>
      </c>
      <c r="O198" s="13" t="s">
        <v>823</v>
      </c>
      <c r="P198" s="13" t="str">
        <f t="shared" si="71"/>
        <v>Р</v>
      </c>
      <c r="Q198" s="13" t="str">
        <f t="shared" si="63"/>
        <v>Q_123_4  := DGO.123_4;//    Р</v>
      </c>
      <c r="S198" s="15" t="str">
        <f t="shared" si="48"/>
        <v>Q_123_4  := 0;//    Р</v>
      </c>
    </row>
    <row r="199" spans="1:19" x14ac:dyDescent="0.25">
      <c r="A199" s="83">
        <v>174</v>
      </c>
      <c r="B199" s="111" t="s">
        <v>2688</v>
      </c>
      <c r="D199" s="13">
        <v>1</v>
      </c>
      <c r="E199" s="13">
        <v>6</v>
      </c>
      <c r="F199" s="13" t="s">
        <v>2715</v>
      </c>
      <c r="G199" s="13">
        <f t="shared" si="64"/>
        <v>8</v>
      </c>
      <c r="H199" s="13">
        <f t="shared" si="72"/>
        <v>123</v>
      </c>
      <c r="I199" s="13">
        <v>5</v>
      </c>
      <c r="J199" s="13" t="str">
        <f t="shared" si="61"/>
        <v>Q_123_5</v>
      </c>
      <c r="K199" s="13" t="str">
        <f t="shared" si="62"/>
        <v>Q 123.5</v>
      </c>
      <c r="L199" s="96" t="str">
        <f>H199&amp;"_"&amp;I199</f>
        <v>123_5</v>
      </c>
      <c r="M199" s="13" t="s">
        <v>821</v>
      </c>
      <c r="N199" s="13" t="s">
        <v>822</v>
      </c>
      <c r="O199" s="13" t="s">
        <v>823</v>
      </c>
      <c r="P199" s="13" t="str">
        <f t="shared" si="71"/>
        <v>Р</v>
      </c>
      <c r="Q199" s="13" t="str">
        <f t="shared" si="63"/>
        <v>Q_123_5  := DGO.123_5;//    Р</v>
      </c>
      <c r="S199" s="15" t="str">
        <f t="shared" si="48"/>
        <v>Q_123_5  := 0;//    Р</v>
      </c>
    </row>
    <row r="200" spans="1:19" x14ac:dyDescent="0.25">
      <c r="A200" s="83">
        <v>175</v>
      </c>
      <c r="B200" s="111" t="s">
        <v>2688</v>
      </c>
      <c r="D200" s="13">
        <v>1</v>
      </c>
      <c r="E200" s="13">
        <v>7</v>
      </c>
      <c r="F200" s="13" t="s">
        <v>2715</v>
      </c>
      <c r="G200" s="13">
        <f t="shared" si="64"/>
        <v>8</v>
      </c>
      <c r="H200" s="13">
        <f t="shared" si="72"/>
        <v>123</v>
      </c>
      <c r="I200" s="13">
        <v>6</v>
      </c>
      <c r="J200" s="13" t="str">
        <f t="shared" si="61"/>
        <v>Q_123_6</v>
      </c>
      <c r="K200" s="13" t="str">
        <f t="shared" si="62"/>
        <v>Q 123.6</v>
      </c>
      <c r="L200" s="96" t="str">
        <f>H200&amp;"_"&amp;I200</f>
        <v>123_6</v>
      </c>
      <c r="M200" s="13" t="s">
        <v>821</v>
      </c>
      <c r="N200" s="13" t="s">
        <v>822</v>
      </c>
      <c r="O200" s="13" t="s">
        <v>823</v>
      </c>
      <c r="P200" s="13" t="str">
        <f t="shared" si="71"/>
        <v>Р</v>
      </c>
      <c r="Q200" s="13" t="str">
        <f t="shared" si="63"/>
        <v>Q_123_6  := DGO.123_6;//    Р</v>
      </c>
      <c r="S200" s="15" t="str">
        <f t="shared" si="48"/>
        <v>Q_123_6  := 0;//    Р</v>
      </c>
    </row>
    <row r="201" spans="1:19" ht="14.25" customHeight="1" x14ac:dyDescent="0.25">
      <c r="A201" s="83">
        <v>176</v>
      </c>
      <c r="B201" s="111" t="s">
        <v>2688</v>
      </c>
      <c r="D201" s="13">
        <v>1</v>
      </c>
      <c r="E201" s="13">
        <v>8</v>
      </c>
      <c r="F201" s="13" t="s">
        <v>2715</v>
      </c>
      <c r="G201" s="13">
        <f t="shared" si="64"/>
        <v>8</v>
      </c>
      <c r="H201" s="13">
        <f t="shared" si="72"/>
        <v>123</v>
      </c>
      <c r="I201" s="13">
        <v>7</v>
      </c>
      <c r="J201" s="13" t="str">
        <f t="shared" si="61"/>
        <v>Q_123_7</v>
      </c>
      <c r="K201" s="13" t="str">
        <f t="shared" si="62"/>
        <v>Q 123.7</v>
      </c>
      <c r="L201" s="96" t="str">
        <f>H201&amp;"_"&amp;I201</f>
        <v>123_7</v>
      </c>
      <c r="M201" s="13" t="s">
        <v>821</v>
      </c>
      <c r="N201" s="13" t="s">
        <v>822</v>
      </c>
      <c r="O201" s="13" t="s">
        <v>823</v>
      </c>
      <c r="P201" s="13" t="str">
        <f t="shared" si="71"/>
        <v>Р</v>
      </c>
      <c r="Q201" s="13" t="str">
        <f t="shared" si="63"/>
        <v>Q_123_7  := DGO.123_7;//    Р</v>
      </c>
      <c r="S201" s="15" t="str">
        <f t="shared" si="48"/>
        <v>Q_123_7  := 0;//    Р</v>
      </c>
    </row>
    <row r="202" spans="1:19" x14ac:dyDescent="0.25">
      <c r="A202" s="83">
        <v>177</v>
      </c>
      <c r="B202" s="110" t="s">
        <v>3289</v>
      </c>
      <c r="D202" s="13">
        <v>1</v>
      </c>
      <c r="E202" s="13">
        <v>1</v>
      </c>
      <c r="F202" s="13" t="s">
        <v>2716</v>
      </c>
      <c r="G202" s="13">
        <f t="shared" si="64"/>
        <v>8</v>
      </c>
      <c r="H202" s="13">
        <f>H201+1</f>
        <v>124</v>
      </c>
      <c r="I202" s="13">
        <v>0</v>
      </c>
      <c r="J202" s="13" t="str">
        <f t="shared" si="61"/>
        <v>Q_K3_1_ON</v>
      </c>
      <c r="K202" s="13" t="str">
        <f t="shared" si="62"/>
        <v>Q 124.0</v>
      </c>
      <c r="L202" s="128" t="s">
        <v>3894</v>
      </c>
      <c r="M202" s="13" t="s">
        <v>821</v>
      </c>
      <c r="N202" s="13" t="s">
        <v>822</v>
      </c>
      <c r="O202" s="13" t="s">
        <v>823</v>
      </c>
      <c r="P202" s="13" t="str">
        <f t="shared" si="71"/>
        <v>Пуск/Стоп КРЛ3-1</v>
      </c>
      <c r="Q202" s="13" t="str">
        <f t="shared" si="63"/>
        <v>Q_K3_1_ON  := DGO.K3_1_ON;//    Пуск/Стоп КРЛ3-1</v>
      </c>
      <c r="S202" s="15" t="str">
        <f t="shared" si="48"/>
        <v>Q_K3_1_ON  := 0;//    Пуск/Стоп КРЛ3-1</v>
      </c>
    </row>
    <row r="203" spans="1:19" x14ac:dyDescent="0.25">
      <c r="A203" s="83">
        <v>178</v>
      </c>
      <c r="B203" s="110" t="s">
        <v>3290</v>
      </c>
      <c r="D203" s="13">
        <v>1</v>
      </c>
      <c r="E203" s="13">
        <v>2</v>
      </c>
      <c r="F203" s="13" t="s">
        <v>2716</v>
      </c>
      <c r="G203" s="13">
        <f t="shared" si="64"/>
        <v>8</v>
      </c>
      <c r="H203" s="13">
        <f t="shared" ref="H203:H209" si="73">H202</f>
        <v>124</v>
      </c>
      <c r="I203" s="13">
        <v>1</v>
      </c>
      <c r="J203" s="13" t="str">
        <f t="shared" si="61"/>
        <v>Q_K3_2_ON</v>
      </c>
      <c r="K203" s="13" t="str">
        <f t="shared" si="62"/>
        <v>Q 124.1</v>
      </c>
      <c r="L203" s="128" t="s">
        <v>3898</v>
      </c>
      <c r="M203" s="13" t="s">
        <v>821</v>
      </c>
      <c r="N203" s="13" t="s">
        <v>822</v>
      </c>
      <c r="O203" s="13" t="s">
        <v>823</v>
      </c>
      <c r="P203" s="13" t="str">
        <f t="shared" si="71"/>
        <v>Пуск/Стоп КРЛ3-2</v>
      </c>
      <c r="Q203" s="13" t="str">
        <f t="shared" si="63"/>
        <v>Q_K3_2_ON  := DGO.K3_2_ON;//    Пуск/Стоп КРЛ3-2</v>
      </c>
      <c r="S203" s="15" t="str">
        <f t="shared" ref="S203:S209" si="74">J203&amp;"  := 0;//    "&amp;B203</f>
        <v>Q_K3_2_ON  := 0;//    Пуск/Стоп КРЛ3-2</v>
      </c>
    </row>
    <row r="204" spans="1:19" x14ac:dyDescent="0.25">
      <c r="A204" s="83">
        <v>179</v>
      </c>
      <c r="B204" s="110" t="s">
        <v>3291</v>
      </c>
      <c r="D204" s="13">
        <v>1</v>
      </c>
      <c r="E204" s="13">
        <v>3</v>
      </c>
      <c r="F204" s="13" t="s">
        <v>2716</v>
      </c>
      <c r="G204" s="13">
        <f t="shared" si="64"/>
        <v>8</v>
      </c>
      <c r="H204" s="13">
        <f t="shared" si="73"/>
        <v>124</v>
      </c>
      <c r="I204" s="13">
        <v>2</v>
      </c>
      <c r="J204" s="13" t="str">
        <f t="shared" si="61"/>
        <v>Q_K3_3_ON</v>
      </c>
      <c r="K204" s="13" t="str">
        <f t="shared" si="62"/>
        <v>Q 124.2</v>
      </c>
      <c r="L204" s="128" t="s">
        <v>3900</v>
      </c>
      <c r="M204" s="13" t="s">
        <v>821</v>
      </c>
      <c r="N204" s="13" t="s">
        <v>822</v>
      </c>
      <c r="O204" s="13" t="s">
        <v>823</v>
      </c>
      <c r="P204" s="13" t="str">
        <f t="shared" si="71"/>
        <v>Пуск/Стоп КРЛ3-3</v>
      </c>
      <c r="Q204" s="13" t="str">
        <f t="shared" si="63"/>
        <v>Q_K3_3_ON  := DGO.K3_3_ON;//    Пуск/Стоп КРЛ3-3</v>
      </c>
      <c r="S204" s="15" t="str">
        <f t="shared" si="74"/>
        <v>Q_K3_3_ON  := 0;//    Пуск/Стоп КРЛ3-3</v>
      </c>
    </row>
    <row r="205" spans="1:19" x14ac:dyDescent="0.25">
      <c r="A205" s="83">
        <v>180</v>
      </c>
      <c r="B205" s="111" t="s">
        <v>2688</v>
      </c>
      <c r="D205" s="13">
        <v>1</v>
      </c>
      <c r="E205" s="13">
        <v>4</v>
      </c>
      <c r="F205" s="13" t="s">
        <v>2716</v>
      </c>
      <c r="G205" s="13">
        <f t="shared" si="64"/>
        <v>8</v>
      </c>
      <c r="H205" s="13">
        <f t="shared" si="73"/>
        <v>124</v>
      </c>
      <c r="I205" s="13">
        <v>3</v>
      </c>
      <c r="J205" s="13" t="str">
        <f t="shared" si="61"/>
        <v>Q_124_3</v>
      </c>
      <c r="K205" s="13" t="str">
        <f t="shared" si="62"/>
        <v>Q 124.3</v>
      </c>
      <c r="L205" s="96" t="str">
        <f t="shared" ref="L205:L209" si="75">H205&amp;"_"&amp;I205</f>
        <v>124_3</v>
      </c>
      <c r="M205" s="13" t="s">
        <v>821</v>
      </c>
      <c r="N205" s="13" t="s">
        <v>822</v>
      </c>
      <c r="O205" s="13" t="s">
        <v>823</v>
      </c>
      <c r="P205" s="13" t="str">
        <f t="shared" si="71"/>
        <v>Р</v>
      </c>
      <c r="Q205" s="13" t="str">
        <f t="shared" si="63"/>
        <v>Q_124_3  := DGO.124_3;//    Р</v>
      </c>
      <c r="S205" s="15" t="str">
        <f t="shared" si="74"/>
        <v>Q_124_3  := 0;//    Р</v>
      </c>
    </row>
    <row r="206" spans="1:19" x14ac:dyDescent="0.25">
      <c r="A206" s="83">
        <v>181</v>
      </c>
      <c r="B206" s="111" t="s">
        <v>2688</v>
      </c>
      <c r="D206" s="13">
        <v>1</v>
      </c>
      <c r="E206" s="13">
        <v>5</v>
      </c>
      <c r="F206" s="13" t="s">
        <v>2716</v>
      </c>
      <c r="G206" s="13">
        <f t="shared" si="64"/>
        <v>8</v>
      </c>
      <c r="H206" s="13">
        <f t="shared" si="73"/>
        <v>124</v>
      </c>
      <c r="I206" s="13">
        <v>4</v>
      </c>
      <c r="J206" s="13" t="str">
        <f t="shared" si="61"/>
        <v>Q_124_4</v>
      </c>
      <c r="K206" s="13" t="str">
        <f t="shared" si="62"/>
        <v>Q 124.4</v>
      </c>
      <c r="L206" s="96" t="str">
        <f t="shared" si="75"/>
        <v>124_4</v>
      </c>
      <c r="M206" s="13" t="s">
        <v>821</v>
      </c>
      <c r="N206" s="13" t="s">
        <v>822</v>
      </c>
      <c r="O206" s="13" t="s">
        <v>823</v>
      </c>
      <c r="P206" s="13" t="str">
        <f t="shared" si="71"/>
        <v>Р</v>
      </c>
      <c r="Q206" s="13" t="str">
        <f t="shared" si="63"/>
        <v>Q_124_4  := DGO.124_4;//    Р</v>
      </c>
      <c r="S206" s="15" t="str">
        <f t="shared" si="74"/>
        <v>Q_124_4  := 0;//    Р</v>
      </c>
    </row>
    <row r="207" spans="1:19" x14ac:dyDescent="0.25">
      <c r="A207" s="83">
        <v>182</v>
      </c>
      <c r="B207" s="111" t="s">
        <v>2688</v>
      </c>
      <c r="D207" s="13">
        <v>1</v>
      </c>
      <c r="E207" s="13">
        <v>6</v>
      </c>
      <c r="F207" s="13" t="s">
        <v>2716</v>
      </c>
      <c r="G207" s="13">
        <f t="shared" si="64"/>
        <v>8</v>
      </c>
      <c r="H207" s="13">
        <f t="shared" si="73"/>
        <v>124</v>
      </c>
      <c r="I207" s="13">
        <v>5</v>
      </c>
      <c r="J207" s="13" t="str">
        <f t="shared" si="61"/>
        <v>Q_124_5</v>
      </c>
      <c r="K207" s="13" t="str">
        <f t="shared" si="62"/>
        <v>Q 124.5</v>
      </c>
      <c r="L207" s="96" t="str">
        <f t="shared" si="75"/>
        <v>124_5</v>
      </c>
      <c r="M207" s="13" t="s">
        <v>821</v>
      </c>
      <c r="N207" s="13" t="s">
        <v>822</v>
      </c>
      <c r="O207" s="13" t="s">
        <v>823</v>
      </c>
      <c r="P207" s="13" t="str">
        <f t="shared" si="71"/>
        <v>Р</v>
      </c>
      <c r="Q207" s="13" t="str">
        <f t="shared" si="63"/>
        <v>Q_124_5  := DGO.124_5;//    Р</v>
      </c>
      <c r="S207" s="15" t="str">
        <f t="shared" si="74"/>
        <v>Q_124_5  := 0;//    Р</v>
      </c>
    </row>
    <row r="208" spans="1:19" x14ac:dyDescent="0.25">
      <c r="A208" s="83">
        <v>183</v>
      </c>
      <c r="B208" s="111" t="s">
        <v>2688</v>
      </c>
      <c r="D208" s="13">
        <v>1</v>
      </c>
      <c r="E208" s="13">
        <v>7</v>
      </c>
      <c r="F208" s="13" t="s">
        <v>2716</v>
      </c>
      <c r="G208" s="13">
        <f t="shared" si="64"/>
        <v>8</v>
      </c>
      <c r="H208" s="13">
        <f t="shared" si="73"/>
        <v>124</v>
      </c>
      <c r="I208" s="13">
        <v>6</v>
      </c>
      <c r="J208" s="13" t="str">
        <f t="shared" si="61"/>
        <v>Q_124_6</v>
      </c>
      <c r="K208" s="13" t="str">
        <f t="shared" si="62"/>
        <v>Q 124.6</v>
      </c>
      <c r="L208" s="96" t="str">
        <f t="shared" si="75"/>
        <v>124_6</v>
      </c>
      <c r="M208" s="13" t="s">
        <v>821</v>
      </c>
      <c r="N208" s="13" t="s">
        <v>822</v>
      </c>
      <c r="O208" s="13" t="s">
        <v>823</v>
      </c>
      <c r="P208" s="13" t="str">
        <f t="shared" si="71"/>
        <v>Р</v>
      </c>
      <c r="Q208" s="13" t="str">
        <f t="shared" si="63"/>
        <v>Q_124_6  := DGO.124_6;//    Р</v>
      </c>
      <c r="S208" s="15" t="str">
        <f t="shared" si="74"/>
        <v>Q_124_6  := 0;//    Р</v>
      </c>
    </row>
    <row r="209" spans="1:19" x14ac:dyDescent="0.25">
      <c r="A209" s="83">
        <v>184</v>
      </c>
      <c r="B209" s="111" t="s">
        <v>2688</v>
      </c>
      <c r="D209" s="13">
        <v>1</v>
      </c>
      <c r="E209" s="13">
        <v>8</v>
      </c>
      <c r="F209" s="13" t="s">
        <v>2716</v>
      </c>
      <c r="G209" s="13">
        <f t="shared" si="64"/>
        <v>8</v>
      </c>
      <c r="H209" s="13">
        <f t="shared" si="73"/>
        <v>124</v>
      </c>
      <c r="I209" s="13">
        <v>7</v>
      </c>
      <c r="J209" s="13" t="str">
        <f t="shared" si="61"/>
        <v>Q_124_7</v>
      </c>
      <c r="K209" s="13" t="str">
        <f t="shared" si="62"/>
        <v>Q 124.7</v>
      </c>
      <c r="L209" s="96" t="str">
        <f t="shared" si="75"/>
        <v>124_7</v>
      </c>
      <c r="M209" s="13" t="s">
        <v>821</v>
      </c>
      <c r="N209" s="13" t="s">
        <v>822</v>
      </c>
      <c r="O209" s="13" t="s">
        <v>823</v>
      </c>
      <c r="P209" s="13" t="str">
        <f t="shared" si="71"/>
        <v>Р</v>
      </c>
      <c r="Q209" s="13" t="str">
        <f t="shared" si="63"/>
        <v>Q_124_7  := DGO.124_7;//    Р</v>
      </c>
      <c r="S209" s="15" t="str">
        <f t="shared" si="74"/>
        <v>Q_124_7  := 0;//    Р</v>
      </c>
    </row>
    <row r="210" spans="1:19" hidden="1" x14ac:dyDescent="0.25">
      <c r="A210" s="83">
        <v>169</v>
      </c>
      <c r="B210" s="111" t="s">
        <v>2688</v>
      </c>
      <c r="C210" s="84"/>
      <c r="D210" s="13">
        <v>2</v>
      </c>
      <c r="E210" s="13">
        <v>1</v>
      </c>
      <c r="F210" s="13" t="s">
        <v>2716</v>
      </c>
      <c r="G210" s="13">
        <f t="shared" si="64"/>
        <v>9</v>
      </c>
      <c r="H210" s="13">
        <f>H209+1</f>
        <v>125</v>
      </c>
      <c r="I210" s="13">
        <v>0</v>
      </c>
      <c r="J210" s="13" t="str">
        <f t="shared" si="61"/>
        <v>Q_125_0</v>
      </c>
      <c r="K210" s="13" t="str">
        <f t="shared" si="62"/>
        <v>Q 125.0</v>
      </c>
      <c r="L210" s="96" t="str">
        <f t="shared" ref="L210:L217" si="76">H210&amp;"_"&amp;I210</f>
        <v>125_0</v>
      </c>
      <c r="M210" s="13" t="s">
        <v>821</v>
      </c>
      <c r="N210" s="13" t="s">
        <v>822</v>
      </c>
      <c r="O210" s="13" t="s">
        <v>823</v>
      </c>
      <c r="P210" s="13" t="str">
        <f t="shared" si="71"/>
        <v>Р</v>
      </c>
      <c r="Q210" s="13" t="str">
        <f t="shared" si="63"/>
        <v>Q_125_0  := DGO.125_0;//    Р</v>
      </c>
    </row>
    <row r="211" spans="1:19" hidden="1" x14ac:dyDescent="0.25">
      <c r="A211" s="83">
        <v>170</v>
      </c>
      <c r="B211" s="111" t="s">
        <v>2688</v>
      </c>
      <c r="C211" s="84"/>
      <c r="D211" s="13">
        <v>2</v>
      </c>
      <c r="E211" s="13">
        <v>2</v>
      </c>
      <c r="F211" s="13" t="s">
        <v>2716</v>
      </c>
      <c r="G211" s="13">
        <f t="shared" si="64"/>
        <v>9</v>
      </c>
      <c r="H211" s="13">
        <f t="shared" ref="H211:H217" si="77">H210</f>
        <v>125</v>
      </c>
      <c r="I211" s="13">
        <v>1</v>
      </c>
      <c r="J211" s="13" t="str">
        <f t="shared" si="61"/>
        <v>Q_125_1</v>
      </c>
      <c r="K211" s="13" t="str">
        <f t="shared" si="62"/>
        <v>Q 125.1</v>
      </c>
      <c r="L211" s="96" t="str">
        <f t="shared" si="76"/>
        <v>125_1</v>
      </c>
      <c r="M211" s="13" t="s">
        <v>821</v>
      </c>
      <c r="N211" s="13" t="s">
        <v>822</v>
      </c>
      <c r="O211" s="13" t="s">
        <v>823</v>
      </c>
      <c r="P211" s="13" t="str">
        <f t="shared" si="71"/>
        <v>Р</v>
      </c>
      <c r="Q211" s="13" t="str">
        <f t="shared" si="63"/>
        <v>Q_125_1  := DGO.125_1;//    Р</v>
      </c>
    </row>
    <row r="212" spans="1:19" hidden="1" x14ac:dyDescent="0.25">
      <c r="A212" s="83">
        <v>171</v>
      </c>
      <c r="B212" s="111" t="s">
        <v>2688</v>
      </c>
      <c r="C212" s="84"/>
      <c r="D212" s="13">
        <v>2</v>
      </c>
      <c r="E212" s="13">
        <v>3</v>
      </c>
      <c r="F212" s="13" t="s">
        <v>2716</v>
      </c>
      <c r="G212" s="13">
        <f t="shared" si="64"/>
        <v>9</v>
      </c>
      <c r="H212" s="13">
        <f t="shared" si="77"/>
        <v>125</v>
      </c>
      <c r="I212" s="13">
        <v>2</v>
      </c>
      <c r="J212" s="13" t="str">
        <f t="shared" si="61"/>
        <v>Q_125_2</v>
      </c>
      <c r="K212" s="13" t="str">
        <f t="shared" si="62"/>
        <v>Q 125.2</v>
      </c>
      <c r="L212" s="96" t="str">
        <f t="shared" si="76"/>
        <v>125_2</v>
      </c>
      <c r="M212" s="13" t="s">
        <v>821</v>
      </c>
      <c r="N212" s="13" t="s">
        <v>822</v>
      </c>
      <c r="O212" s="13" t="s">
        <v>823</v>
      </c>
      <c r="P212" s="13" t="str">
        <f t="shared" si="71"/>
        <v>Р</v>
      </c>
      <c r="Q212" s="13" t="str">
        <f t="shared" si="63"/>
        <v>Q_125_2  := DGO.125_2;//    Р</v>
      </c>
    </row>
    <row r="213" spans="1:19" hidden="1" x14ac:dyDescent="0.25">
      <c r="A213" s="83">
        <v>172</v>
      </c>
      <c r="B213" s="111" t="s">
        <v>2688</v>
      </c>
      <c r="C213" s="84"/>
      <c r="D213" s="13">
        <v>2</v>
      </c>
      <c r="E213" s="13">
        <v>4</v>
      </c>
      <c r="F213" s="13" t="s">
        <v>2716</v>
      </c>
      <c r="G213" s="13">
        <f t="shared" si="64"/>
        <v>9</v>
      </c>
      <c r="H213" s="13">
        <f t="shared" si="77"/>
        <v>125</v>
      </c>
      <c r="I213" s="13">
        <v>3</v>
      </c>
      <c r="J213" s="13" t="str">
        <f t="shared" si="61"/>
        <v>Q_125_3</v>
      </c>
      <c r="K213" s="13" t="str">
        <f t="shared" si="62"/>
        <v>Q 125.3</v>
      </c>
      <c r="L213" s="96" t="str">
        <f t="shared" si="76"/>
        <v>125_3</v>
      </c>
      <c r="M213" s="13" t="s">
        <v>821</v>
      </c>
      <c r="N213" s="13" t="s">
        <v>822</v>
      </c>
      <c r="O213" s="13" t="s">
        <v>823</v>
      </c>
      <c r="P213" s="13" t="str">
        <f>B213</f>
        <v>Р</v>
      </c>
      <c r="Q213" s="13" t="str">
        <f t="shared" si="63"/>
        <v>Q_125_3  := DGO.125_3;//    Р</v>
      </c>
    </row>
    <row r="214" spans="1:19" hidden="1" x14ac:dyDescent="0.25">
      <c r="A214" s="83">
        <v>173</v>
      </c>
      <c r="B214" s="111" t="s">
        <v>2688</v>
      </c>
      <c r="C214" s="84"/>
      <c r="D214" s="13">
        <v>2</v>
      </c>
      <c r="E214" s="13">
        <v>5</v>
      </c>
      <c r="F214" s="13" t="s">
        <v>2716</v>
      </c>
      <c r="G214" s="13">
        <f t="shared" si="64"/>
        <v>9</v>
      </c>
      <c r="H214" s="13">
        <f t="shared" si="77"/>
        <v>125</v>
      </c>
      <c r="I214" s="13">
        <v>4</v>
      </c>
      <c r="J214" s="13" t="str">
        <f t="shared" si="61"/>
        <v>Q_125_4</v>
      </c>
      <c r="K214" s="13" t="str">
        <f t="shared" si="62"/>
        <v>Q 125.4</v>
      </c>
      <c r="L214" s="96" t="str">
        <f t="shared" si="76"/>
        <v>125_4</v>
      </c>
      <c r="M214" s="13" t="s">
        <v>821</v>
      </c>
      <c r="N214" s="13" t="s">
        <v>822</v>
      </c>
      <c r="O214" s="13" t="s">
        <v>823</v>
      </c>
      <c r="P214" s="13" t="str">
        <f>B214</f>
        <v>Р</v>
      </c>
      <c r="Q214" s="13" t="str">
        <f t="shared" si="63"/>
        <v>Q_125_4  := DGO.125_4;//    Р</v>
      </c>
    </row>
    <row r="215" spans="1:19" hidden="1" x14ac:dyDescent="0.25">
      <c r="A215" s="83">
        <v>174</v>
      </c>
      <c r="B215" s="111" t="s">
        <v>2688</v>
      </c>
      <c r="C215" s="84"/>
      <c r="D215" s="13">
        <v>2</v>
      </c>
      <c r="E215" s="13">
        <v>6</v>
      </c>
      <c r="F215" s="13" t="s">
        <v>2716</v>
      </c>
      <c r="G215" s="13">
        <f t="shared" si="64"/>
        <v>9</v>
      </c>
      <c r="H215" s="13">
        <f t="shared" si="77"/>
        <v>125</v>
      </c>
      <c r="I215" s="13">
        <v>5</v>
      </c>
      <c r="J215" s="13" t="str">
        <f t="shared" si="61"/>
        <v>Q_125_5</v>
      </c>
      <c r="K215" s="13" t="str">
        <f t="shared" si="62"/>
        <v>Q 125.5</v>
      </c>
      <c r="L215" s="96" t="str">
        <f t="shared" si="76"/>
        <v>125_5</v>
      </c>
      <c r="M215" s="13" t="s">
        <v>821</v>
      </c>
      <c r="N215" s="13" t="s">
        <v>822</v>
      </c>
      <c r="O215" s="13" t="s">
        <v>823</v>
      </c>
      <c r="P215" s="13" t="str">
        <f>B215</f>
        <v>Р</v>
      </c>
      <c r="Q215" s="13" t="str">
        <f t="shared" si="63"/>
        <v>Q_125_5  := DGO.125_5;//    Р</v>
      </c>
    </row>
    <row r="216" spans="1:19" hidden="1" x14ac:dyDescent="0.25">
      <c r="A216" s="83">
        <v>175</v>
      </c>
      <c r="B216" s="111" t="s">
        <v>2688</v>
      </c>
      <c r="C216" s="84"/>
      <c r="D216" s="13">
        <v>2</v>
      </c>
      <c r="E216" s="13">
        <v>7</v>
      </c>
      <c r="F216" s="13" t="s">
        <v>2716</v>
      </c>
      <c r="G216" s="13">
        <f t="shared" si="64"/>
        <v>9</v>
      </c>
      <c r="H216" s="13">
        <f t="shared" si="77"/>
        <v>125</v>
      </c>
      <c r="I216" s="13">
        <v>6</v>
      </c>
      <c r="J216" s="13" t="str">
        <f t="shared" si="61"/>
        <v>Q_125_6</v>
      </c>
      <c r="K216" s="13" t="str">
        <f t="shared" si="62"/>
        <v>Q 125.6</v>
      </c>
      <c r="L216" s="96" t="str">
        <f t="shared" si="76"/>
        <v>125_6</v>
      </c>
      <c r="M216" s="13" t="s">
        <v>821</v>
      </c>
      <c r="N216" s="13" t="s">
        <v>822</v>
      </c>
      <c r="O216" s="13" t="s">
        <v>823</v>
      </c>
      <c r="P216" s="13" t="str">
        <f>B216</f>
        <v>Р</v>
      </c>
      <c r="Q216" s="13" t="str">
        <f t="shared" si="63"/>
        <v>Q_125_6  := DGO.125_6;//    Р</v>
      </c>
    </row>
    <row r="217" spans="1:19" hidden="1" x14ac:dyDescent="0.25">
      <c r="A217" s="83">
        <v>176</v>
      </c>
      <c r="B217" s="111" t="s">
        <v>2688</v>
      </c>
      <c r="C217" s="84"/>
      <c r="D217" s="13">
        <v>2</v>
      </c>
      <c r="E217" s="13">
        <v>8</v>
      </c>
      <c r="F217" s="13" t="s">
        <v>2716</v>
      </c>
      <c r="G217" s="13">
        <f t="shared" si="64"/>
        <v>9</v>
      </c>
      <c r="H217" s="13">
        <f t="shared" si="77"/>
        <v>125</v>
      </c>
      <c r="I217" s="13">
        <v>7</v>
      </c>
      <c r="J217" s="13" t="str">
        <f t="shared" si="61"/>
        <v>Q_125_7</v>
      </c>
      <c r="K217" s="13" t="str">
        <f t="shared" si="62"/>
        <v>Q 125.7</v>
      </c>
      <c r="L217" s="96" t="str">
        <f t="shared" si="76"/>
        <v>125_7</v>
      </c>
      <c r="M217" s="13" t="s">
        <v>821</v>
      </c>
      <c r="N217" s="13" t="s">
        <v>822</v>
      </c>
      <c r="O217" s="13" t="s">
        <v>823</v>
      </c>
      <c r="P217" s="13" t="str">
        <f>B217</f>
        <v>Р</v>
      </c>
      <c r="Q217" s="13" t="str">
        <f t="shared" si="63"/>
        <v>Q_125_7  := DGO.125_7;//    Р</v>
      </c>
    </row>
  </sheetData>
  <mergeCells count="1">
    <mergeCell ref="M1:P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98"/>
  <sheetViews>
    <sheetView workbookViewId="0">
      <pane ySplit="1" topLeftCell="A29" activePane="bottomLeft" state="frozen"/>
      <selection pane="bottomLeft" activeCell="B40" sqref="B40:B44"/>
    </sheetView>
  </sheetViews>
  <sheetFormatPr defaultRowHeight="15" x14ac:dyDescent="0.25"/>
  <cols>
    <col min="1" max="1" width="3.28515625" style="102" bestFit="1" customWidth="1"/>
    <col min="2" max="2" width="29" style="16" customWidth="1"/>
    <col min="3" max="3" width="7.140625" style="85" customWidth="1"/>
    <col min="4" max="4" width="7.28515625" style="16" customWidth="1"/>
    <col min="5" max="5" width="6.42578125" style="16" customWidth="1"/>
    <col min="6" max="6" width="12.28515625" style="16" customWidth="1"/>
    <col min="7" max="7" width="8.140625" style="16" customWidth="1"/>
    <col min="8" max="8" width="9.7109375" style="16" customWidth="1"/>
    <col min="9" max="9" width="9.42578125" style="16" customWidth="1"/>
    <col min="10" max="10" width="10.85546875" style="16" customWidth="1"/>
    <col min="11" max="11" width="1.5703125" style="128" customWidth="1"/>
    <col min="12" max="12" width="3.140625" style="128" customWidth="1"/>
    <col min="13" max="16" width="23" style="128" customWidth="1"/>
    <col min="17" max="17" width="4.28515625" style="128" customWidth="1"/>
    <col min="18" max="18" width="3.7109375" style="128" customWidth="1"/>
    <col min="19" max="19" width="8" style="128" customWidth="1"/>
    <col min="20" max="20" width="8.7109375" style="19" customWidth="1"/>
    <col min="21" max="22" width="23" style="15" customWidth="1"/>
    <col min="23" max="23" width="6.7109375" style="15" hidden="1" customWidth="1"/>
    <col min="24" max="24" width="5.5703125" style="15" hidden="1" customWidth="1"/>
    <col min="25" max="25" width="6.5703125" style="15" hidden="1" customWidth="1"/>
    <col min="26" max="27" width="5.5703125" style="15" hidden="1" customWidth="1"/>
    <col min="28" max="28" width="6.5703125" style="15" hidden="1" customWidth="1"/>
    <col min="29" max="29" width="6.7109375" style="15" hidden="1" customWidth="1"/>
    <col min="30" max="30" width="21.5703125" style="15" hidden="1" customWidth="1"/>
    <col min="31" max="31" width="14.28515625" style="15" hidden="1" customWidth="1"/>
    <col min="32" max="32" width="14.42578125" style="15" hidden="1" customWidth="1"/>
    <col min="33" max="33" width="4.140625" style="15" hidden="1" customWidth="1"/>
    <col min="34" max="34" width="2" style="15" hidden="1" customWidth="1"/>
    <col min="35" max="35" width="10.28515625" style="15" customWidth="1"/>
    <col min="36" max="36" width="3.28515625" style="15" customWidth="1"/>
    <col min="37" max="37" width="19.42578125" style="34" customWidth="1"/>
    <col min="38" max="38" width="7.7109375" style="15" customWidth="1"/>
    <col min="39" max="41" width="11.7109375" style="15" customWidth="1"/>
    <col min="42" max="42" width="9.140625" style="15" customWidth="1"/>
    <col min="43" max="43" width="8" style="15" customWidth="1"/>
    <col min="44" max="46" width="9.140625" style="15" customWidth="1"/>
    <col min="47" max="47" width="2" style="15" bestFit="1" customWidth="1"/>
    <col min="48" max="59" width="9.140625" style="15" customWidth="1"/>
    <col min="60" max="16384" width="9.140625" style="15"/>
  </cols>
  <sheetData>
    <row r="1" spans="1:54" s="40" customFormat="1" x14ac:dyDescent="0.25">
      <c r="A1" s="82"/>
      <c r="B1" s="39" t="s">
        <v>789</v>
      </c>
      <c r="C1" s="106" t="s">
        <v>791</v>
      </c>
      <c r="D1" s="39" t="s">
        <v>790</v>
      </c>
      <c r="E1" s="39" t="s">
        <v>795</v>
      </c>
      <c r="F1" s="39" t="s">
        <v>796</v>
      </c>
      <c r="G1" s="39" t="s">
        <v>792</v>
      </c>
      <c r="H1" s="39" t="s">
        <v>797</v>
      </c>
      <c r="I1" s="39" t="s">
        <v>794</v>
      </c>
      <c r="J1" s="39" t="s">
        <v>482</v>
      </c>
      <c r="K1" s="461" t="s">
        <v>820</v>
      </c>
      <c r="L1" s="462"/>
      <c r="M1" s="462"/>
      <c r="N1" s="463"/>
      <c r="O1" s="53" t="s">
        <v>963</v>
      </c>
      <c r="P1" s="55" t="s">
        <v>2877</v>
      </c>
      <c r="Q1" s="19" t="s">
        <v>3804</v>
      </c>
      <c r="R1" s="19" t="s">
        <v>3805</v>
      </c>
      <c r="S1" s="54" t="s">
        <v>2875</v>
      </c>
      <c r="T1" s="54" t="s">
        <v>2876</v>
      </c>
      <c r="U1" s="15" t="s">
        <v>2878</v>
      </c>
      <c r="V1" s="15" t="s">
        <v>2879</v>
      </c>
      <c r="W1" s="15" t="s">
        <v>2880</v>
      </c>
      <c r="X1" s="90" t="s">
        <v>2009</v>
      </c>
      <c r="Y1" s="90" t="s">
        <v>2008</v>
      </c>
      <c r="Z1" s="22" t="s">
        <v>2013</v>
      </c>
      <c r="AA1" s="22" t="s">
        <v>2012</v>
      </c>
      <c r="AB1" s="22" t="s">
        <v>2011</v>
      </c>
      <c r="AC1" s="22" t="s">
        <v>2010</v>
      </c>
      <c r="AD1" s="56" t="s">
        <v>2881</v>
      </c>
      <c r="AE1" s="15"/>
      <c r="AF1" s="15"/>
      <c r="AG1" s="15"/>
      <c r="AH1" s="40" t="s">
        <v>455</v>
      </c>
      <c r="AI1" s="40" t="s">
        <v>3974</v>
      </c>
      <c r="AK1" s="207" t="s">
        <v>3973</v>
      </c>
      <c r="AO1" s="187" t="s">
        <v>4104</v>
      </c>
      <c r="AP1" s="187" t="s">
        <v>951</v>
      </c>
      <c r="AQ1" s="187" t="s">
        <v>2929</v>
      </c>
      <c r="AR1" s="187" t="s">
        <v>4112</v>
      </c>
      <c r="AS1" s="187" t="s">
        <v>3550</v>
      </c>
      <c r="AT1" s="187" t="s">
        <v>952</v>
      </c>
      <c r="AU1" s="187" t="s">
        <v>455</v>
      </c>
    </row>
    <row r="2" spans="1:54" s="210" customFormat="1" ht="30" x14ac:dyDescent="0.25">
      <c r="A2" s="208">
        <v>1</v>
      </c>
      <c r="B2" s="394" t="s">
        <v>3211</v>
      </c>
      <c r="C2" s="395">
        <v>1</v>
      </c>
      <c r="D2" s="392">
        <v>1</v>
      </c>
      <c r="E2" s="392" t="s">
        <v>2694</v>
      </c>
      <c r="F2" s="392"/>
      <c r="G2" s="392">
        <v>0</v>
      </c>
      <c r="H2" s="392" t="str">
        <f>"I_"&amp;J2</f>
        <v>I_P_afN1_12</v>
      </c>
      <c r="I2" s="392" t="str">
        <f t="shared" ref="I2:I58" si="0">"IW "&amp;G2</f>
        <v>IW 0</v>
      </c>
      <c r="J2" s="392" t="s">
        <v>3475</v>
      </c>
      <c r="K2" s="209" t="s">
        <v>821</v>
      </c>
      <c r="L2" s="209" t="s">
        <v>824</v>
      </c>
      <c r="M2" s="209" t="s">
        <v>823</v>
      </c>
      <c r="N2" s="209" t="str">
        <f>B2</f>
        <v>Давление на выходе Н1-1, Н1-2</v>
      </c>
      <c r="O2" s="210" t="str">
        <f>J2&amp;"  : INT;"</f>
        <v>P_afN1_12  : INT;</v>
      </c>
      <c r="P2" s="210" t="str">
        <f>J2&amp;" : AI_eval;//"&amp;B2</f>
        <v>P_afN1_12 : AI_eval;//Давление на выходе Н1-1, Н1-2</v>
      </c>
      <c r="S2" s="210" t="s">
        <v>3806</v>
      </c>
      <c r="T2" s="210" t="str">
        <f>S2</f>
        <v>(dgi.n1_1_on or dgi.n1_2_on)</v>
      </c>
      <c r="U2" s="210" t="str">
        <f>"//"&amp;B2&amp;"
"&amp;J2&amp;" (input := I_"&amp;J2&amp;", mxS := ANI."&amp;J2&amp;".mx, mnS := ANI."&amp;J2&amp;".mn, Halarm := "&amp;S2&amp;", Lalarm := "&amp;T2&amp;", 
 MinRange := 4.0 ,MaxRange := 20.0, hhv := ANI."&amp;J2&amp;".hhv, hv := ANI."&amp;J2&amp;".hv, lv := ANI."&amp;J2&amp;".lv, llv := ANI."&amp;J2&amp;".llv,    Fdz := ANI."&amp;J2&amp;".Fdz,   DZ := ANI."&amp;J2&amp;".DZ);
ANI."&amp;J2&amp;".val := "&amp;J2&amp;".val; ANI."&amp;J2&amp;".state := "&amp;J2&amp;".state; ANI."&amp;J2&amp;".hh := "&amp;J2&amp;". hh; ANI."&amp;J2&amp;".h := "&amp;J2&amp;".h;
ANI."&amp;J2&amp;".l := "&amp;J2&amp;". l; ANI."&amp;J2&amp;".ll := "&amp;J2&amp;". ll; ANI."&amp;J2&amp;".ovh := "&amp;J2&amp;". ovH; ANI."&amp;J2&amp;".ovl := "&amp;J2&amp;". ovL;"</f>
        <v>//Давление на выходе Н1-1, Н1-2
P_afN1_12 (input := I_P_afN1_12, mxS := ANI.P_afN1_12.mx, mnS := ANI.P_afN1_12.mn, Halarm := (dgi.n1_1_on or dgi.n1_2_on), Lalarm := (dgi.n1_1_on or dgi.n1_2_on), 
 MinRange := 4.0 ,MaxRange := 20.0, hhv := ANI.P_afN1_12.hhv, hv := ANI.P_afN1_12.hv, lv := ANI.P_afN1_12.lv, llv := ANI.P_afN1_12.llv,    Fdz := ANI.P_afN1_12.Fdz,   DZ := ANI.P_afN1_12.DZ);
ANI.P_afN1_12.val := P_afN1_12.val; ANI.P_afN1_12.state := P_afN1_12.state; ANI.P_afN1_12.hh := P_afN1_12. hh; ANI.P_afN1_12.h := P_afN1_12.h;
ANI.P_afN1_12.l := P_afN1_12. l; ANI.P_afN1_12.ll := P_afN1_12. ll; ANI.P_afN1_12.ovh := P_afN1_12. ovH; ANI.P_afN1_12.ovl := P_afN1_12. ovL;</v>
      </c>
      <c r="V2" s="210" t="str">
        <f>"//"&amp;B2&amp;"
"&amp;J2&amp;" (input := INT_TO_WORD (ITG."&amp;J2&amp;"), mxS := ANI."&amp;J2&amp;".mx, mnS := ANI."&amp;J2&amp;".mn, Halarm := "&amp;S2&amp;", Lalarm := "&amp;T2&amp;", 
 MinRange := 4.0 ,MaxRange := 20.0, hhv := ANI."&amp;J2&amp;".hhv, hv := ANI."&amp;J2&amp;".hv, lv := ANI."&amp;J2&amp;".lv, llv := ANI."&amp;J2&amp;".llv,    Fdz := ANI."&amp;J2&amp;".Fdz,   DZ := ANI."&amp;J2&amp;".DZ);
ANI."&amp;J2&amp;".val := "&amp;J2&amp;".val; ANI."&amp;J2&amp;".state := "&amp;J2&amp;".state; ANI."&amp;J2&amp;".hh := "&amp;J2&amp;". hh; ANI."&amp;J2&amp;".h := "&amp;J2&amp;".h;
ANI."&amp;J2&amp;".l := "&amp;J2&amp;". l; ANI."&amp;J2&amp;".ll := "&amp;J2&amp;". ll; ANI."&amp;J2&amp;".ovh := "&amp;J2&amp;". ovH; ANI."&amp;J2&amp;".ovl := "&amp;J2&amp;". ovL;"</f>
        <v>//Давление на выходе Н1-1, Н1-2
P_afN1_12 (input := INT_TO_WORD (ITG.P_afN1_12), mxS := ANI.P_afN1_12.mx, mnS := ANI.P_afN1_12.mn, Halarm := (dgi.n1_1_on or dgi.n1_2_on), Lalarm := (dgi.n1_1_on or dgi.n1_2_on), 
 MinRange := 4.0 ,MaxRange := 20.0, hhv := ANI.P_afN1_12.hhv, hv := ANI.P_afN1_12.hv, lv := ANI.P_afN1_12.lv, llv := ANI.P_afN1_12.llv,    Fdz := ANI.P_afN1_12.Fdz,   DZ := ANI.P_afN1_12.DZ);
ANI.P_afN1_12.val := P_afN1_12.val; ANI.P_afN1_12.state := P_afN1_12.state; ANI.P_afN1_12.hh := P_afN1_12. hh; ANI.P_afN1_12.h := P_afN1_12.h;
ANI.P_afN1_12.l := P_afN1_12. l; ANI.P_afN1_12.ll := P_afN1_12. ll; ANI.P_afN1_12.ovh := P_afN1_12. ovH; ANI.P_afN1_12.ovl := P_afN1_12. ovL;</v>
      </c>
      <c r="W2" s="210" t="s">
        <v>3824</v>
      </c>
      <c r="X2" s="211" t="s">
        <v>3822</v>
      </c>
      <c r="Y2" s="211" t="s">
        <v>3823</v>
      </c>
      <c r="Z2" s="211" t="s">
        <v>2016</v>
      </c>
      <c r="AA2" s="211" t="s">
        <v>2017</v>
      </c>
      <c r="AB2" s="211" t="s">
        <v>3857</v>
      </c>
      <c r="AC2" s="211" t="s">
        <v>3853</v>
      </c>
      <c r="AD2" s="210" t="str">
        <f>"ANI."&amp;J2&amp;".mn:= "&amp;X2&amp;"; ANI."&amp;J2&amp;".mx := "&amp;Y2&amp;"; ANI."&amp;J2&amp;".hhv := "&amp;AC2&amp;"; ANI."&amp;J2&amp;".hv := "&amp;AB2&amp;"; ANI."&amp;J2&amp;".lv := "&amp;AA2&amp;"; ANI."&amp;J2&amp;".llv := "&amp;Z2&amp;"; "</f>
        <v xml:space="preserve">ANI.P_afN1_12.mn:= 0.181; ANI.P_afN1_12.mx := 181.0; ANI.P_afN1_12.hhv := 60.0; ANI.P_afN1_12.hv := 55.0; ANI.P_afN1_12.lv := 30.0; ANI.P_afN1_12.llv := 20.0; </v>
      </c>
      <c r="AE2" s="210" t="str">
        <f>"ANI."&amp;L2&amp;".val
ANI."&amp;L2&amp;".hhv
ANI."&amp;L2&amp;".hv
ANI."&amp;L2&amp;".lv
ANI."&amp;L2&amp;".llv
ANI."&amp;L2&amp;".state"</f>
        <v>ANI.ai;.val
ANI.ai;.hhv
ANI.ai;.hv
ANI.ai;.lv
ANI.ai;.llv
ANI.ai;.state</v>
      </c>
      <c r="AF2" s="210" t="str">
        <f>"DB 3 DBD "&amp;AG2&amp;"
DB 3 DBD "&amp;AG2+4&amp;"
DB 3 DBD "&amp;AG2+8&amp;"
DB 3 DBD "&amp;AG2+12&amp;"
DB 3 DBD "&amp;AG2+16&amp;"
DB 3 DBW "&amp;AG2+42</f>
        <v>DB 3 DBD 0
DB 3 DBD 4
DB 3 DBD 8
DB 3 DBD 12
DB 3 DBD 16
DB 3 DBW 42</v>
      </c>
      <c r="AG2" s="210">
        <v>0</v>
      </c>
      <c r="AH2" s="212" t="s">
        <v>455</v>
      </c>
      <c r="AI2" s="210">
        <v>1</v>
      </c>
      <c r="AK2" s="213"/>
      <c r="AM2" s="210" t="str">
        <f t="shared" ref="AM2:AM34" si="1">"itg."&amp;J2</f>
        <v>itg.P_afN1_12</v>
      </c>
      <c r="AO2" s="374" t="str">
        <f>J2&amp;"_LL, "&amp;J2&amp;"_L, "&amp;J2&amp;"_H, "&amp;J2&amp;"_HH : BOOL;"</f>
        <v>P_afN1_12_LL, P_afN1_12_L, P_afN1_12_H, P_afN1_12_HH : BOOL;</v>
      </c>
      <c r="AP2" s="374" t="str">
        <f>J2&amp;"_LL, "&amp;J2&amp;"_L, "&amp;J2&amp;"_H, "&amp;J2&amp;"_HH : TON;"</f>
        <v>P_afN1_12_LL, P_afN1_12_L, P_afN1_12_H, P_afN1_12_HH : TON;</v>
      </c>
      <c r="AQ2" s="374" t="s">
        <v>4105</v>
      </c>
      <c r="AR2" s="374"/>
      <c r="AS2" s="374"/>
      <c r="AT2" s="374" t="str">
        <f>"TIN."&amp;J2&amp;"_LL := ani."&amp;J2&amp;".LL AND  "&amp;T2&amp;";
"&amp;J2&amp;"_LL (IN := TIN."&amp;J2&amp;"_LL, PT := "&amp;AQ2&amp;"); TMQ."&amp;J2&amp;"_LL := "&amp;J2&amp;"_LL.Q;
TIN."&amp;J2&amp;"_L := ani."&amp;J2&amp;".L and not ani."&amp;J2&amp;".LL AND  "&amp;T2&amp;";
"&amp;J2&amp;"_L (IN := TIN."&amp;J2&amp;"_L, PT := "&amp;AQ2&amp;"); TMQ."&amp;J2&amp;"_L := "&amp;J2&amp;"_L.Q;
TIN."&amp;J2&amp;"_H := ani."&amp;J2&amp;".H   and not ani."&amp;J2&amp;".HH AND  "&amp;S2&amp;";
"&amp;J2&amp;"_H (IN := TIN."&amp;J2&amp;"_H, PT := "&amp;AQ2&amp;"); TMQ."&amp;J2&amp;"_H := "&amp;J2&amp;"_H.Q;
TIN."&amp;J2&amp;"_HH := ani."&amp;J2&amp;".HH AND  "&amp;S2&amp;";
"&amp;J2&amp;"_HH (IN := TIN."&amp;J2&amp;"_HH, PT := "&amp;AQ2&amp;"); TMQ."&amp;J2&amp;"_HH := "&amp;J2&amp;"_HH.Q;"</f>
        <v>TIN.P_afN1_12_LL := ani.P_afN1_12.LL AND  (dgi.n1_1_on or dgi.n1_2_on);
P_afN1_12_LL (IN := TIN.P_afN1_12_LL, PT := N1_1_ctrl_FP_pt); TMQ.P_afN1_12_LL := P_afN1_12_LL.Q;
TIN.P_afN1_12_L := ani.P_afN1_12.L and not ani.P_afN1_12.LL AND  (dgi.n1_1_on or dgi.n1_2_on);
P_afN1_12_L (IN := TIN.P_afN1_12_L, PT := N1_1_ctrl_FP_pt); TMQ.P_afN1_12_L := P_afN1_12_L.Q;
TIN.P_afN1_12_H := ani.P_afN1_12.H   and not ani.P_afN1_12.HH AND  (dgi.n1_1_on or dgi.n1_2_on);
P_afN1_12_H (IN := TIN.P_afN1_12_H, PT := N1_1_ctrl_FP_pt); TMQ.P_afN1_12_H := P_afN1_12_H.Q;
TIN.P_afN1_12_HH := ani.P_afN1_12.HH AND  (dgi.n1_1_on or dgi.n1_2_on);
P_afN1_12_HH (IN := TIN.P_afN1_12_HH, PT := N1_1_ctrl_FP_pt); TMQ.P_afN1_12_HH := P_afN1_12_HH.Q;</v>
      </c>
      <c r="AU2" s="187" t="s">
        <v>455</v>
      </c>
      <c r="BB2" s="210" t="str">
        <f>"itg."&amp;J2</f>
        <v>itg.P_afN1_12</v>
      </c>
    </row>
    <row r="3" spans="1:54" s="210" customFormat="1" x14ac:dyDescent="0.25">
      <c r="A3" s="208">
        <v>2</v>
      </c>
      <c r="B3" s="394" t="s">
        <v>292</v>
      </c>
      <c r="C3" s="395">
        <v>1</v>
      </c>
      <c r="D3" s="392">
        <v>2</v>
      </c>
      <c r="E3" s="392" t="str">
        <f>E2</f>
        <v>IM3</v>
      </c>
      <c r="F3" s="392"/>
      <c r="G3" s="392">
        <f>G2+2</f>
        <v>2</v>
      </c>
      <c r="H3" s="392" t="str">
        <f t="shared" ref="H3:H37" si="2">"I_"&amp;J3</f>
        <v>I_L_RU</v>
      </c>
      <c r="I3" s="392" t="str">
        <f t="shared" si="0"/>
        <v>IW 2</v>
      </c>
      <c r="J3" s="392" t="s">
        <v>771</v>
      </c>
      <c r="K3" s="209" t="s">
        <v>821</v>
      </c>
      <c r="L3" s="209" t="s">
        <v>824</v>
      </c>
      <c r="M3" s="209" t="s">
        <v>823</v>
      </c>
      <c r="N3" s="209" t="str">
        <f t="shared" ref="N3:N58" si="3">B3</f>
        <v>Уровень в РУ</v>
      </c>
      <c r="O3" s="210" t="str">
        <f t="shared" ref="O3:O58" si="4">J3&amp;"  : INT;"</f>
        <v>L_RU  : INT;</v>
      </c>
      <c r="P3" s="210" t="str">
        <f t="shared" ref="P3:P24" si="5">J3&amp;" : AI_eval;//"&amp;B3</f>
        <v>L_RU : AI_eval;//Уровень в РУ</v>
      </c>
      <c r="S3" s="210" t="str">
        <f>"NOT "&amp;S2</f>
        <v>NOT (dgi.n1_1_on or dgi.n1_2_on)</v>
      </c>
      <c r="T3" s="210">
        <v>1</v>
      </c>
      <c r="U3" s="210" t="str">
        <f t="shared" ref="U3:U48" si="6">"//"&amp;B3&amp;"
"&amp;J3&amp;" (input := I_"&amp;J3&amp;", mxS := ANI."&amp;J3&amp;".mx, mnS := ANI."&amp;J3&amp;".mn, Halarm := "&amp;S3&amp;", Lalarm := "&amp;T3&amp;", 
 MinRange := 4.0 ,MaxRange := 20.0, hhv := ANI."&amp;J3&amp;".hhv, hv := ANI."&amp;J3&amp;".hv, lv := ANI."&amp;J3&amp;".lv, llv := ANI."&amp;J3&amp;".llv,    Fdz := ANI."&amp;J3&amp;".Fdz,   DZ := ANI."&amp;J3&amp;".DZ);
ANI."&amp;J3&amp;".val := "&amp;J3&amp;".val; ANI."&amp;J3&amp;".state := "&amp;J3&amp;".state; ANI."&amp;J3&amp;".hh := "&amp;J3&amp;". hh; ANI."&amp;J3&amp;".h := "&amp;J3&amp;".h;
ANI."&amp;J3&amp;".l := "&amp;J3&amp;". l; ANI."&amp;J3&amp;".ll := "&amp;J3&amp;". ll; ANI."&amp;J3&amp;".ovh := "&amp;J3&amp;". ovH; ANI."&amp;J3&amp;".ovl := "&amp;J3&amp;". ovL;"</f>
        <v>//Уровень в РУ
L_RU (input := I_L_RU, mxS := ANI.L_RU.mx, mnS := ANI.L_RU.mn, Halarm := NOT (dgi.n1_1_on or dgi.n1_2_on), Lalarm := 1, 
 MinRange := 4.0 ,MaxRange := 20.0, hhv := ANI.L_RU.hhv, hv := ANI.L_RU.hv, lv := ANI.L_RU.lv, llv := ANI.L_RU.llv,    Fdz := ANI.L_RU.Fdz,   DZ := ANI.L_RU.DZ);
ANI.L_RU.val := L_RU.val; ANI.L_RU.state := L_RU.state; ANI.L_RU.hh := L_RU. hh; ANI.L_RU.h := L_RU.h;
ANI.L_RU.l := L_RU. l; ANI.L_RU.ll := L_RU. ll; ANI.L_RU.ovh := L_RU. ovH; ANI.L_RU.ovl := L_RU. ovL;</v>
      </c>
      <c r="V3" s="210" t="str">
        <f t="shared" ref="V3:V48" si="7">"//"&amp;B3&amp;"
"&amp;J3&amp;" (input := INT_TO_WORD (ITG."&amp;J3&amp;"), mxS := ANI."&amp;J3&amp;".mx, mnS := ANI."&amp;J3&amp;".mn, Halarm := "&amp;S3&amp;", Lalarm := "&amp;T3&amp;", 
 MinRange := 4.0 ,MaxRange := 20.0, hhv := ANI."&amp;J3&amp;".hhv, hv := ANI."&amp;J3&amp;".hv, lv := ANI."&amp;J3&amp;".lv, llv := ANI."&amp;J3&amp;".llv,    Fdz := ANI."&amp;J3&amp;".Fdz,   DZ := ANI."&amp;J3&amp;".DZ);
ANI."&amp;J3&amp;".val := "&amp;J3&amp;".val; ANI."&amp;J3&amp;".state := "&amp;J3&amp;".state; ANI."&amp;J3&amp;".hh := "&amp;J3&amp;". hh; ANI."&amp;J3&amp;".h := "&amp;J3&amp;".h;
ANI."&amp;J3&amp;".l := "&amp;J3&amp;". l; ANI."&amp;J3&amp;".ll := "&amp;J3&amp;". ll; ANI."&amp;J3&amp;".ovh := "&amp;J3&amp;". ovH; ANI."&amp;J3&amp;".ovl := "&amp;J3&amp;". ovL;"</f>
        <v>//Уровень в РУ
L_RU (input := INT_TO_WORD (ITG.L_RU), mxS := ANI.L_RU.mx, mnS := ANI.L_RU.mn, Halarm := NOT (dgi.n1_1_on or dgi.n1_2_on), Lalarm := 1, 
 MinRange := 4.0 ,MaxRange := 20.0, hhv := ANI.L_RU.hhv, hv := ANI.L_RU.hv, lv := ANI.L_RU.lv, llv := ANI.L_RU.llv,    Fdz := ANI.L_RU.Fdz,   DZ := ANI.L_RU.DZ);
ANI.L_RU.val := L_RU.val; ANI.L_RU.state := L_RU.state; ANI.L_RU.hh := L_RU. hh; ANI.L_RU.h := L_RU.h;
ANI.L_RU.l := L_RU. l; ANI.L_RU.ll := L_RU. ll; ANI.L_RU.ovh := L_RU. ovH; ANI.L_RU.ovl := L_RU. ovL;</v>
      </c>
      <c r="W3" s="210" t="s">
        <v>2882</v>
      </c>
      <c r="X3" s="211" t="s">
        <v>2014</v>
      </c>
      <c r="Y3" s="211" t="s">
        <v>2015</v>
      </c>
      <c r="Z3" s="211" t="s">
        <v>3837</v>
      </c>
      <c r="AA3" s="211" t="s">
        <v>3826</v>
      </c>
      <c r="AB3" s="211" t="s">
        <v>3849</v>
      </c>
      <c r="AC3" s="211" t="s">
        <v>3848</v>
      </c>
      <c r="AD3" s="210" t="str">
        <f t="shared" ref="AD3:AD21" si="8">"ANI."&amp;J3&amp;".mn:= "&amp;X3&amp;"; ANI."&amp;J3&amp;".mx := "&amp;Y3&amp;"; ANI."&amp;J3&amp;".hhv := "&amp;AC3&amp;"; ANI."&amp;J3&amp;".hv := "&amp;AB3&amp;"; ANI."&amp;J3&amp;".lv := "&amp;AA3&amp;"; ANI."&amp;J3&amp;".llv := "&amp;Z3&amp;"; "</f>
        <v xml:space="preserve">ANI.L_RU.mn:= 0.0; ANI.L_RU.mx := 100.0; ANI.L_RU.hhv := 90.0; ANI.L_RU.hv := 80.0; ANI.L_RU.lv := 15.0; ANI.L_RU.llv := 10.0; </v>
      </c>
      <c r="AE3" s="210" t="str">
        <f>"ANI."&amp;L3&amp;".val
ANI."&amp;L3&amp;".hhv
ANI."&amp;L3&amp;".hv
ANI."&amp;L3&amp;".lv
ANI."&amp;L3&amp;".llv
ANI."&amp;L3&amp;".state"</f>
        <v>ANI.ai;.val
ANI.ai;.hhv
ANI.ai;.hv
ANI.ai;.lv
ANI.ai;.llv
ANI.ai;.state</v>
      </c>
      <c r="AF3" s="210" t="str">
        <f>"DB 3 DBD "&amp;AG3&amp;"
DB 3 DBD "&amp;AG3+4&amp;"
DB 3 DBD "&amp;AG3+8&amp;"
DB 3 DBD "&amp;AG3+12&amp;"
DB 3 DBD "&amp;AG3+16&amp;"
DB 3 DBW "&amp;AG3+42</f>
        <v>DB 3 DBD 46
DB 3 DBD 50
DB 3 DBD 54
DB 3 DBD 58
DB 3 DBD 62
DB 3 DBW 88</v>
      </c>
      <c r="AG3" s="210">
        <f>AG2+46</f>
        <v>46</v>
      </c>
      <c r="AH3" s="212" t="s">
        <v>455</v>
      </c>
      <c r="AI3" s="210">
        <v>2</v>
      </c>
      <c r="AK3" s="213"/>
      <c r="AM3" s="210" t="str">
        <f t="shared" si="1"/>
        <v>itg.L_RU</v>
      </c>
      <c r="AO3" s="374"/>
      <c r="AP3" s="374"/>
      <c r="AQ3" s="374"/>
      <c r="AR3" s="374"/>
      <c r="AS3" s="374"/>
      <c r="AT3" s="374"/>
      <c r="AU3" s="187" t="s">
        <v>455</v>
      </c>
      <c r="BB3" s="210" t="str">
        <f t="shared" ref="BB3:BB62" si="9">"itg."&amp;J3</f>
        <v>itg.L_RU</v>
      </c>
    </row>
    <row r="4" spans="1:54" s="210" customFormat="1" ht="18.75" customHeight="1" x14ac:dyDescent="0.25">
      <c r="A4" s="208">
        <v>3</v>
      </c>
      <c r="B4" s="394" t="s">
        <v>3212</v>
      </c>
      <c r="C4" s="395">
        <v>1</v>
      </c>
      <c r="D4" s="392">
        <v>3</v>
      </c>
      <c r="E4" s="392" t="str">
        <f t="shared" ref="E4:E9" si="10">E3</f>
        <v>IM3</v>
      </c>
      <c r="F4" s="392"/>
      <c r="G4" s="392">
        <f t="shared" ref="G4:G70" si="11">G3+2</f>
        <v>4</v>
      </c>
      <c r="H4" s="392" t="str">
        <f t="shared" si="2"/>
        <v>I_T_RU</v>
      </c>
      <c r="I4" s="392" t="str">
        <f t="shared" si="0"/>
        <v>IW 4</v>
      </c>
      <c r="J4" s="392" t="s">
        <v>3476</v>
      </c>
      <c r="K4" s="209" t="s">
        <v>821</v>
      </c>
      <c r="L4" s="209" t="s">
        <v>824</v>
      </c>
      <c r="M4" s="209" t="s">
        <v>823</v>
      </c>
      <c r="N4" s="209" t="str">
        <f t="shared" si="3"/>
        <v>Температура в РУ</v>
      </c>
      <c r="O4" s="210" t="str">
        <f t="shared" si="4"/>
        <v>T_RU  : INT;</v>
      </c>
      <c r="P4" s="210" t="str">
        <f t="shared" si="5"/>
        <v>T_RU : AI_eval;//Температура в РУ</v>
      </c>
      <c r="S4" s="210" t="s">
        <v>3806</v>
      </c>
      <c r="T4" s="210" t="str">
        <f>S4</f>
        <v>(dgi.n1_1_on or dgi.n1_2_on)</v>
      </c>
      <c r="U4" s="210" t="str">
        <f t="shared" si="6"/>
        <v>//Температура в РУ
T_RU (input := I_T_RU, mxS := ANI.T_RU.mx, mnS := ANI.T_RU.mn, Halarm := (dgi.n1_1_on or dgi.n1_2_on), Lalarm := (dgi.n1_1_on or dgi.n1_2_on), 
 MinRange := 4.0 ,MaxRange := 20.0, hhv := ANI.T_RU.hhv, hv := ANI.T_RU.hv, lv := ANI.T_RU.lv, llv := ANI.T_RU.llv,    Fdz := ANI.T_RU.Fdz,   DZ := ANI.T_RU.DZ);
ANI.T_RU.val := T_RU.val; ANI.T_RU.state := T_RU.state; ANI.T_RU.hh := T_RU. hh; ANI.T_RU.h := T_RU.h;
ANI.T_RU.l := T_RU. l; ANI.T_RU.ll := T_RU. ll; ANI.T_RU.ovh := T_RU. ovH; ANI.T_RU.ovl := T_RU. ovL;</v>
      </c>
      <c r="V4" s="210" t="str">
        <f t="shared" si="7"/>
        <v>//Температура в РУ
T_RU (input := INT_TO_WORD (ITG.T_RU), mxS := ANI.T_RU.mx, mnS := ANI.T_RU.mn, Halarm := (dgi.n1_1_on or dgi.n1_2_on), Lalarm := (dgi.n1_1_on or dgi.n1_2_on), 
 MinRange := 4.0 ,MaxRange := 20.0, hhv := ANI.T_RU.hhv, hv := ANI.T_RU.hv, lv := ANI.T_RU.lv, llv := ANI.T_RU.llv,    Fdz := ANI.T_RU.Fdz,   DZ := ANI.T_RU.DZ);
ANI.T_RU.val := T_RU.val; ANI.T_RU.state := T_RU.state; ANI.T_RU.hh := T_RU. hh; ANI.T_RU.h := T_RU.h;
ANI.T_RU.l := T_RU. l; ANI.T_RU.ll := T_RU. ll; ANI.T_RU.ovh := T_RU. ovH; ANI.T_RU.ovl := T_RU. ovL;</v>
      </c>
      <c r="W4" s="210" t="s">
        <v>3976</v>
      </c>
      <c r="X4" s="211" t="s">
        <v>2014</v>
      </c>
      <c r="Y4" s="211" t="s">
        <v>3977</v>
      </c>
      <c r="Z4" s="211" t="s">
        <v>3833</v>
      </c>
      <c r="AA4" s="211" t="s">
        <v>3853</v>
      </c>
      <c r="AB4" s="211" t="s">
        <v>3828</v>
      </c>
      <c r="AC4" s="211" t="s">
        <v>3860</v>
      </c>
      <c r="AD4" s="210" t="str">
        <f t="shared" si="8"/>
        <v xml:space="preserve">ANI.T_RU.mn:= 0.0; ANI.T_RU.mx := 600.0; ANI.T_RU.hhv := 300.0; ANI.T_RU.hv := 200.0; ANI.T_RU.lv := 60.0; ANI.T_RU.llv := 50.0; </v>
      </c>
      <c r="AE4" s="210" t="str">
        <f>"ANI."&amp;L4&amp;".val
ANI."&amp;L4&amp;".hhv
ANI."&amp;L4&amp;".hv
ANI."&amp;L4&amp;".lv
ANI."&amp;L4&amp;".llv
ANI."&amp;L4&amp;".state"</f>
        <v>ANI.ai;.val
ANI.ai;.hhv
ANI.ai;.hv
ANI.ai;.lv
ANI.ai;.llv
ANI.ai;.state</v>
      </c>
      <c r="AF4" s="210" t="str">
        <f>"DB 3 DBD "&amp;AG4&amp;"
DB 3 DBD "&amp;AG4+4&amp;"
DB 3 DBD "&amp;AG4+8&amp;"
DB 3 DBD "&amp;AG4+12&amp;"
DB 3 DBD "&amp;AG4+16&amp;"
DB 3 DBW "&amp;AG4+42</f>
        <v>DB 3 DBD 92
DB 3 DBD 96
DB 3 DBD 100
DB 3 DBD 104
DB 3 DBD 108
DB 3 DBW 134</v>
      </c>
      <c r="AG4" s="210">
        <f>AG3+46</f>
        <v>92</v>
      </c>
      <c r="AH4" s="212" t="s">
        <v>455</v>
      </c>
      <c r="AI4" s="210">
        <v>3</v>
      </c>
      <c r="AK4" s="213"/>
      <c r="AM4" s="210" t="str">
        <f t="shared" si="1"/>
        <v>itg.T_RU</v>
      </c>
      <c r="AO4" s="374" t="str">
        <f>J4&amp;"_LL, "&amp;J4&amp;"_L, "&amp;J4&amp;"_H, "&amp;J4&amp;"_HH : BOOL;"</f>
        <v>T_RU_LL, T_RU_L, T_RU_H, T_RU_HH : BOOL;</v>
      </c>
      <c r="AP4" s="374" t="str">
        <f>J4&amp;"_LL, "&amp;J4&amp;"_L, "&amp;J4&amp;"_H, "&amp;J4&amp;"_HH : TON;"</f>
        <v>T_RU_LL, T_RU_L, T_RU_H, T_RU_HH : TON;</v>
      </c>
      <c r="AQ4" s="30" t="s">
        <v>4105</v>
      </c>
      <c r="AR4" s="30"/>
      <c r="AS4" s="374"/>
      <c r="AT4" s="374" t="str">
        <f>"TIN."&amp;J4&amp;"_LL := ani."&amp;J4&amp;".LL AND  "&amp;T4&amp;";
"&amp;J4&amp;"_LL (IN := TIN."&amp;J4&amp;"_LL, PT := "&amp;AQ4&amp;"); TMQ."&amp;J4&amp;"_LL := "&amp;J4&amp;"_LL.Q;
TIN."&amp;J4&amp;"_L := ani."&amp;J4&amp;".L and not ani."&amp;J4&amp;".LL AND  "&amp;T4&amp;";
"&amp;J4&amp;"_L (IN := TIN."&amp;J4&amp;"_L, PT := "&amp;AQ4&amp;"); TMQ."&amp;J4&amp;"_L := "&amp;J4&amp;"_L.Q;
TIN."&amp;J4&amp;"_H := ani."&amp;J4&amp;".H   and not ani."&amp;J4&amp;".HH AND  "&amp;S4&amp;";
"&amp;J4&amp;"_H (IN := TIN."&amp;J4&amp;"_H, PT := "&amp;AQ4&amp;"); TMQ."&amp;J4&amp;"_H := "&amp;J4&amp;"_H.Q;
TIN."&amp;J4&amp;"_HH := ani."&amp;J4&amp;".HH AND  "&amp;S4&amp;";
"&amp;J4&amp;"_HH (IN := TIN."&amp;J4&amp;"_HH, PT := "&amp;AQ4&amp;"); TMQ."&amp;J4&amp;"_HH := "&amp;J4&amp;"_HH.Q;"</f>
        <v>TIN.T_RU_LL := ani.T_RU.LL AND  (dgi.n1_1_on or dgi.n1_2_on);
T_RU_LL (IN := TIN.T_RU_LL, PT := N1_1_ctrl_FP_pt); TMQ.T_RU_LL := T_RU_LL.Q;
TIN.T_RU_L := ani.T_RU.L and not ani.T_RU.LL AND  (dgi.n1_1_on or dgi.n1_2_on);
T_RU_L (IN := TIN.T_RU_L, PT := N1_1_ctrl_FP_pt); TMQ.T_RU_L := T_RU_L.Q;
TIN.T_RU_H := ani.T_RU.H   and not ani.T_RU.HH AND  (dgi.n1_1_on or dgi.n1_2_on);
T_RU_H (IN := TIN.T_RU_H, PT := N1_1_ctrl_FP_pt); TMQ.T_RU_H := T_RU_H.Q;
TIN.T_RU_HH := ani.T_RU.HH AND  (dgi.n1_1_on or dgi.n1_2_on);
T_RU_HH (IN := TIN.T_RU_HH, PT := N1_1_ctrl_FP_pt); TMQ.T_RU_HH := T_RU_HH.Q;</v>
      </c>
      <c r="AU4" s="187" t="s">
        <v>455</v>
      </c>
      <c r="BB4" s="210" t="str">
        <f t="shared" si="9"/>
        <v>itg.T_RU</v>
      </c>
    </row>
    <row r="5" spans="1:54" s="210" customFormat="1" x14ac:dyDescent="0.25">
      <c r="A5" s="208">
        <v>4</v>
      </c>
      <c r="B5" s="394" t="s">
        <v>3210</v>
      </c>
      <c r="C5" s="395">
        <v>1</v>
      </c>
      <c r="D5" s="392">
        <v>4</v>
      </c>
      <c r="E5" s="392" t="str">
        <f t="shared" si="10"/>
        <v>IM3</v>
      </c>
      <c r="F5" s="392"/>
      <c r="G5" s="392">
        <f t="shared" si="11"/>
        <v>6</v>
      </c>
      <c r="H5" s="392" t="str">
        <f t="shared" si="2"/>
        <v>I_Q_F1_4_6</v>
      </c>
      <c r="I5" s="392" t="str">
        <f t="shared" si="0"/>
        <v>IW 6</v>
      </c>
      <c r="J5" s="392" t="s">
        <v>3474</v>
      </c>
      <c r="K5" s="209" t="s">
        <v>821</v>
      </c>
      <c r="L5" s="209" t="s">
        <v>824</v>
      </c>
      <c r="M5" s="209" t="s">
        <v>823</v>
      </c>
      <c r="N5" s="209" t="str">
        <f t="shared" si="3"/>
        <v>Расход на Ф1-4,..,Ф1-6</v>
      </c>
      <c r="O5" s="210" t="str">
        <f t="shared" si="4"/>
        <v>Q_F1_4_6  : INT;</v>
      </c>
      <c r="P5" s="210" t="str">
        <f t="shared" si="5"/>
        <v>Q_F1_4_6 : AI_eval;//Расход на Ф1-4,..,Ф1-6</v>
      </c>
      <c r="S5" s="210">
        <v>1</v>
      </c>
      <c r="T5" s="210">
        <v>1</v>
      </c>
      <c r="U5" s="210" t="str">
        <f t="shared" si="6"/>
        <v>//Расход на Ф1-4,..,Ф1-6
Q_F1_4_6 (input := I_Q_F1_4_6, mxS := ANI.Q_F1_4_6.mx, mnS := ANI.Q_F1_4_6.mn, Halarm := 1, Lalarm := 1, 
 MinRange := 4.0 ,MaxRange := 20.0, hhv := ANI.Q_F1_4_6.hhv, hv := ANI.Q_F1_4_6.hv, lv := ANI.Q_F1_4_6.lv, llv := ANI.Q_F1_4_6.llv,    Fdz := ANI.Q_F1_4_6.Fdz,   DZ := ANI.Q_F1_4_6.DZ);
ANI.Q_F1_4_6.val := Q_F1_4_6.val; ANI.Q_F1_4_6.state := Q_F1_4_6.state; ANI.Q_F1_4_6.hh := Q_F1_4_6. hh; ANI.Q_F1_4_6.h := Q_F1_4_6.h;
ANI.Q_F1_4_6.l := Q_F1_4_6. l; ANI.Q_F1_4_6.ll := Q_F1_4_6. ll; ANI.Q_F1_4_6.ovh := Q_F1_4_6. ovH; ANI.Q_F1_4_6.ovl := Q_F1_4_6. ovL;</v>
      </c>
      <c r="V5" s="210" t="str">
        <f t="shared" si="7"/>
        <v>//Расход на Ф1-4,..,Ф1-6
Q_F1_4_6 (input := INT_TO_WORD (ITG.Q_F1_4_6), mxS := ANI.Q_F1_4_6.mx, mnS := ANI.Q_F1_4_6.mn, Halarm := 1, Lalarm := 1, 
 MinRange := 4.0 ,MaxRange := 20.0, hhv := ANI.Q_F1_4_6.hhv, hv := ANI.Q_F1_4_6.hv, lv := ANI.Q_F1_4_6.lv, llv := ANI.Q_F1_4_6.llv,    Fdz := ANI.Q_F1_4_6.Fdz,   DZ := ANI.Q_F1_4_6.DZ);
ANI.Q_F1_4_6.val := Q_F1_4_6.val; ANI.Q_F1_4_6.state := Q_F1_4_6.state; ANI.Q_F1_4_6.hh := Q_F1_4_6. hh; ANI.Q_F1_4_6.h := Q_F1_4_6.h;
ANI.Q_F1_4_6.l := Q_F1_4_6. l; ANI.Q_F1_4_6.ll := Q_F1_4_6. ll; ANI.Q_F1_4_6.ovh := Q_F1_4_6. ovH; ANI.Q_F1_4_6.ovl := Q_F1_4_6. ovL;</v>
      </c>
      <c r="W5" s="210" t="s">
        <v>3821</v>
      </c>
      <c r="X5" s="211" t="s">
        <v>3820</v>
      </c>
      <c r="Y5" s="211" t="s">
        <v>2015</v>
      </c>
      <c r="Z5" s="211" t="s">
        <v>3837</v>
      </c>
      <c r="AA5" s="211" t="s">
        <v>3826</v>
      </c>
      <c r="AB5" s="211" t="s">
        <v>3832</v>
      </c>
      <c r="AC5" s="211" t="s">
        <v>3833</v>
      </c>
      <c r="AD5" s="210" t="str">
        <f t="shared" si="8"/>
        <v xml:space="preserve">ANI.Q_F1_4_6.mn:= -50.0; ANI.Q_F1_4_6.mx := 100.0; ANI.Q_F1_4_6.hhv := 50.0; ANI.Q_F1_4_6.hv := 40.0; ANI.Q_F1_4_6.lv := 15.0; ANI.Q_F1_4_6.llv := 10.0; </v>
      </c>
      <c r="AE5" s="210" t="str">
        <f t="shared" ref="AE5:AE58" si="12">"ANI."&amp;L5&amp;".val
ANI."&amp;L5&amp;".hhv
ANI."&amp;L5&amp;".hv
ANI."&amp;L5&amp;".lv
ANI."&amp;L5&amp;".llv
ANI."&amp;L5&amp;".state"</f>
        <v>ANI.ai;.val
ANI.ai;.hhv
ANI.ai;.hv
ANI.ai;.lv
ANI.ai;.llv
ANI.ai;.state</v>
      </c>
      <c r="AF5" s="210" t="str">
        <f t="shared" ref="AF5:AF58" si="13">"DB 3 DBD "&amp;AG5&amp;"
DB 3 DBD "&amp;AG5+4&amp;"
DB 3 DBD "&amp;AG5+8&amp;"
DB 3 DBD "&amp;AG5+12&amp;"
DB 3 DBD "&amp;AG5+16&amp;"
DB 3 DBW "&amp;AG5+42</f>
        <v>DB 3 DBD 1
DB 3 DBD 5
DB 3 DBD 9
DB 3 DBD 13
DB 3 DBD 17
DB 3 DBW 43</v>
      </c>
      <c r="AG5" s="210">
        <v>1</v>
      </c>
      <c r="AH5" s="212" t="s">
        <v>455</v>
      </c>
      <c r="AI5" s="210">
        <v>4</v>
      </c>
      <c r="AK5" s="213"/>
      <c r="AM5" s="210" t="str">
        <f t="shared" si="1"/>
        <v>itg.Q_F1_4_6</v>
      </c>
      <c r="AO5" s="374"/>
      <c r="AP5" s="374"/>
      <c r="AQ5" s="374"/>
      <c r="AR5" s="374"/>
      <c r="AS5" s="374"/>
      <c r="AT5" s="374"/>
      <c r="AU5" s="187" t="s">
        <v>455</v>
      </c>
      <c r="BB5" s="210" t="str">
        <f t="shared" si="9"/>
        <v>itg.Q_F1_4_6</v>
      </c>
    </row>
    <row r="6" spans="1:54" s="214" customFormat="1" ht="30" x14ac:dyDescent="0.25">
      <c r="A6" s="208">
        <v>5</v>
      </c>
      <c r="B6" s="394" t="s">
        <v>3213</v>
      </c>
      <c r="C6" s="395">
        <v>2</v>
      </c>
      <c r="D6" s="392">
        <v>1</v>
      </c>
      <c r="E6" s="392" t="s">
        <v>2694</v>
      </c>
      <c r="F6" s="392"/>
      <c r="G6" s="392">
        <f t="shared" si="11"/>
        <v>8</v>
      </c>
      <c r="H6" s="392" t="str">
        <f t="shared" si="2"/>
        <v>I_T_afN1_12</v>
      </c>
      <c r="I6" s="392" t="str">
        <f t="shared" si="0"/>
        <v>IW 8</v>
      </c>
      <c r="J6" s="392" t="s">
        <v>3477</v>
      </c>
      <c r="K6" s="209" t="s">
        <v>821</v>
      </c>
      <c r="L6" s="209" t="s">
        <v>824</v>
      </c>
      <c r="M6" s="209" t="s">
        <v>823</v>
      </c>
      <c r="N6" s="209" t="str">
        <f t="shared" si="3"/>
        <v>Температура после Н1-1, Н1-2</v>
      </c>
      <c r="O6" s="210" t="str">
        <f t="shared" si="4"/>
        <v>T_afN1_12  : INT;</v>
      </c>
      <c r="P6" s="210" t="str">
        <f t="shared" si="5"/>
        <v>T_afN1_12 : AI_eval;//Температура после Н1-1, Н1-2</v>
      </c>
      <c r="Q6" s="210"/>
      <c r="R6" s="210"/>
      <c r="S6" s="210" t="s">
        <v>3806</v>
      </c>
      <c r="T6" s="210" t="str">
        <f>S6</f>
        <v>(dgi.n1_1_on or dgi.n1_2_on)</v>
      </c>
      <c r="U6" s="210" t="str">
        <f t="shared" si="6"/>
        <v>//Температура после Н1-1, Н1-2
T_afN1_12 (input := I_T_afN1_12, mxS := ANI.T_afN1_12.mx, mnS := ANI.T_afN1_12.mn, Halarm := (dgi.n1_1_on or dgi.n1_2_on), Lalarm := (dgi.n1_1_on or dgi.n1_2_on), 
 MinRange := 4.0 ,MaxRange := 20.0, hhv := ANI.T_afN1_12.hhv, hv := ANI.T_afN1_12.hv, lv := ANI.T_afN1_12.lv, llv := ANI.T_afN1_12.llv,    Fdz := ANI.T_afN1_12.Fdz,   DZ := ANI.T_afN1_12.DZ);
ANI.T_afN1_12.val := T_afN1_12.val; ANI.T_afN1_12.state := T_afN1_12.state; ANI.T_afN1_12.hh := T_afN1_12. hh; ANI.T_afN1_12.h := T_afN1_12.h;
ANI.T_afN1_12.l := T_afN1_12. l; ANI.T_afN1_12.ll := T_afN1_12. ll; ANI.T_afN1_12.ovh := T_afN1_12. ovH; ANI.T_afN1_12.ovl := T_afN1_12. ovL;</v>
      </c>
      <c r="V6" s="210" t="str">
        <f t="shared" si="7"/>
        <v>//Температура после Н1-1, Н1-2
T_afN1_12 (input := INT_TO_WORD (ITG.T_afN1_12), mxS := ANI.T_afN1_12.mx, mnS := ANI.T_afN1_12.mn, Halarm := (dgi.n1_1_on or dgi.n1_2_on), Lalarm := (dgi.n1_1_on or dgi.n1_2_on), 
 MinRange := 4.0 ,MaxRange := 20.0, hhv := ANI.T_afN1_12.hhv, hv := ANI.T_afN1_12.hv, lv := ANI.T_afN1_12.lv, llv := ANI.T_afN1_12.llv,    Fdz := ANI.T_afN1_12.Fdz,   DZ := ANI.T_afN1_12.DZ);
ANI.T_afN1_12.val := T_afN1_12.val; ANI.T_afN1_12.state := T_afN1_12.state; ANI.T_afN1_12.hh := T_afN1_12. hh; ANI.T_afN1_12.h := T_afN1_12.h;
ANI.T_afN1_12.l := T_afN1_12. l; ANI.T_afN1_12.ll := T_afN1_12. ll; ANI.T_afN1_12.ovh := T_afN1_12. ovH; ANI.T_afN1_12.ovl := T_afN1_12. ovL;</v>
      </c>
      <c r="W6" s="210" t="s">
        <v>3821</v>
      </c>
      <c r="X6" s="211" t="s">
        <v>3820</v>
      </c>
      <c r="Y6" s="211" t="s">
        <v>2015</v>
      </c>
      <c r="Z6" s="211" t="s">
        <v>3837</v>
      </c>
      <c r="AA6" s="211" t="s">
        <v>3826</v>
      </c>
      <c r="AB6" s="211" t="s">
        <v>3832</v>
      </c>
      <c r="AC6" s="211" t="s">
        <v>3833</v>
      </c>
      <c r="AD6" s="210"/>
      <c r="AE6" s="210" t="str">
        <f t="shared" si="12"/>
        <v>ANI.ai;.val
ANI.ai;.hhv
ANI.ai;.hv
ANI.ai;.lv
ANI.ai;.llv
ANI.ai;.state</v>
      </c>
      <c r="AF6" s="210" t="str">
        <f t="shared" si="13"/>
        <v>DB 3 DBD 47
DB 3 DBD 51
DB 3 DBD 55
DB 3 DBD 59
DB 3 DBD 63
DB 3 DBW 89</v>
      </c>
      <c r="AG6" s="210">
        <f>AG5+46</f>
        <v>47</v>
      </c>
      <c r="AH6" s="212" t="s">
        <v>455</v>
      </c>
      <c r="AI6" s="209" t="s">
        <v>3476</v>
      </c>
      <c r="AJ6" s="214">
        <v>4</v>
      </c>
      <c r="AK6" s="213" t="str">
        <f>"ANI."&amp;J6&amp;".mn:= ANI."&amp;AI6&amp;".mn; ANI."&amp;J6&amp;".mx := ANI."&amp;AI6&amp;".mx; ANI."&amp;J6&amp;".hhv := ANI."&amp;AI6&amp;".hhv; ANI."&amp;J6&amp;".hv := ANI."&amp;AI6&amp;".hv; ANI."&amp;J6&amp;".lv := ANI."&amp;AI6&amp;".lv; ANI."&amp;J6&amp;".llv := ANI."&amp;AI6&amp;".llv; "</f>
        <v xml:space="preserve">ANI.T_afN1_12.mn:= ANI.T_RU.mn; ANI.T_afN1_12.mx := ANI.T_RU.mx; ANI.T_afN1_12.hhv := ANI.T_RU.hhv; ANI.T_afN1_12.hv := ANI.T_RU.hv; ANI.T_afN1_12.lv := ANI.T_RU.lv; ANI.T_afN1_12.llv := ANI.T_RU.llv; </v>
      </c>
      <c r="AM6" s="210" t="str">
        <f t="shared" si="1"/>
        <v>itg.T_afN1_12</v>
      </c>
      <c r="AO6" s="374"/>
      <c r="AP6" s="374"/>
      <c r="AQ6" s="374"/>
      <c r="AR6" s="374"/>
      <c r="AS6" s="374"/>
      <c r="AT6" s="374"/>
      <c r="AU6" s="187" t="s">
        <v>455</v>
      </c>
      <c r="BB6" s="210" t="str">
        <f t="shared" si="9"/>
        <v>itg.T_afN1_12</v>
      </c>
    </row>
    <row r="7" spans="1:54" s="22" customFormat="1" x14ac:dyDescent="0.25">
      <c r="A7" s="102">
        <v>6</v>
      </c>
      <c r="B7" s="16" t="s">
        <v>2688</v>
      </c>
      <c r="C7" s="85">
        <v>2</v>
      </c>
      <c r="D7" s="16">
        <v>2</v>
      </c>
      <c r="E7" s="16" t="str">
        <f t="shared" si="10"/>
        <v>IM3</v>
      </c>
      <c r="F7" s="16"/>
      <c r="G7" s="16">
        <f t="shared" si="11"/>
        <v>10</v>
      </c>
      <c r="H7" s="16" t="str">
        <f t="shared" si="2"/>
        <v>I_10</v>
      </c>
      <c r="I7" s="16" t="str">
        <f t="shared" si="0"/>
        <v>IW 10</v>
      </c>
      <c r="J7" s="16">
        <f>G7</f>
        <v>10</v>
      </c>
      <c r="K7" s="128" t="s">
        <v>821</v>
      </c>
      <c r="L7" s="128" t="s">
        <v>824</v>
      </c>
      <c r="M7" s="128" t="s">
        <v>823</v>
      </c>
      <c r="N7" s="128" t="str">
        <f t="shared" si="3"/>
        <v>Р</v>
      </c>
      <c r="O7" s="15" t="str">
        <f t="shared" si="4"/>
        <v>10  : INT;</v>
      </c>
      <c r="P7" s="15" t="str">
        <f t="shared" si="5"/>
        <v>10 : AI_eval;//Р</v>
      </c>
      <c r="Q7" s="15"/>
      <c r="R7" s="15"/>
      <c r="S7" s="15">
        <v>1</v>
      </c>
      <c r="T7" s="15">
        <v>1</v>
      </c>
      <c r="U7" s="15" t="str">
        <f t="shared" si="6"/>
        <v>//Р
10 (input := I_10, mxS := ANI.10.mx, mnS := ANI.10.mn, Halarm := 1, Lalarm := 1, 
 MinRange := 4.0 ,MaxRange := 20.0, hhv := ANI.10.hhv, hv := ANI.10.hv, lv := ANI.10.lv, llv := ANI.10.llv,    Fdz := ANI.10.Fdz,   DZ := ANI.10.DZ);
ANI.10.val := 10.val; ANI.10.state := 10.state; ANI.10.hh := 10. hh; ANI.10.h := 10.h;
ANI.10.l := 10. l; ANI.10.ll := 10. ll; ANI.10.ovh := 10. ovH; ANI.10.ovl := 10. ovL;</v>
      </c>
      <c r="V7" s="15" t="str">
        <f t="shared" si="7"/>
        <v>//Р
10 (input := INT_TO_WORD (ITG.10), mxS := ANI.10.mx, mnS := ANI.10.mn, Halarm := 1, Lalarm := 1, 
 MinRange := 4.0 ,MaxRange := 20.0, hhv := ANI.10.hhv, hv := ANI.10.hv, lv := ANI.10.lv, llv := ANI.10.llv,    Fdz := ANI.10.Fdz,   DZ := ANI.10.DZ);
ANI.10.val := 10.val; ANI.10.state := 10.state; ANI.10.hh := 10. hh; ANI.10.h := 10.h;
ANI.10.l := 10. l; ANI.10.ll := 10. ll; ANI.10.ovh := 10. ovH; ANI.10.ovl := 10. ovL;</v>
      </c>
      <c r="W7" s="15" t="s">
        <v>2882</v>
      </c>
      <c r="X7" s="91" t="s">
        <v>2014</v>
      </c>
      <c r="Y7" s="91" t="s">
        <v>2015</v>
      </c>
      <c r="Z7" s="91" t="s">
        <v>2016</v>
      </c>
      <c r="AA7" s="91" t="s">
        <v>2017</v>
      </c>
      <c r="AB7" s="91" t="s">
        <v>2883</v>
      </c>
      <c r="AC7" s="91" t="s">
        <v>2884</v>
      </c>
      <c r="AD7" s="15" t="str">
        <f t="shared" si="8"/>
        <v xml:space="preserve">ANI.10.mn:= 0.0; ANI.10.mx := 100.0; ANI.10.hhv := 92.0; ANI.10.hv := 85.0; ANI.10.lv := 30.0; ANI.10.llv := 20.0; </v>
      </c>
      <c r="AE7" s="15" t="str">
        <f t="shared" si="12"/>
        <v>ANI.ai;.val
ANI.ai;.hhv
ANI.ai;.hv
ANI.ai;.lv
ANI.ai;.llv
ANI.ai;.state</v>
      </c>
      <c r="AF7" s="15" t="str">
        <f t="shared" si="13"/>
        <v>DB 3 DBD 93
DB 3 DBD 97
DB 3 DBD 101
DB 3 DBD 105
DB 3 DBD 109
DB 3 DBW 135</v>
      </c>
      <c r="AG7" s="15">
        <f>AG6+46</f>
        <v>93</v>
      </c>
      <c r="AH7" s="40" t="s">
        <v>455</v>
      </c>
      <c r="AK7" s="34"/>
      <c r="AM7" s="210" t="str">
        <f t="shared" si="1"/>
        <v>itg.10</v>
      </c>
      <c r="AO7" s="374"/>
      <c r="AP7" s="374"/>
      <c r="AQ7" s="374"/>
      <c r="AR7" s="374"/>
      <c r="AS7" s="374"/>
      <c r="AT7" s="374"/>
      <c r="AU7" s="187" t="s">
        <v>455</v>
      </c>
      <c r="BB7" s="210" t="str">
        <f t="shared" si="9"/>
        <v>itg.10</v>
      </c>
    </row>
    <row r="8" spans="1:54" s="22" customFormat="1" x14ac:dyDescent="0.25">
      <c r="A8" s="102">
        <v>7</v>
      </c>
      <c r="B8" s="16" t="s">
        <v>2688</v>
      </c>
      <c r="C8" s="85">
        <v>2</v>
      </c>
      <c r="D8" s="16">
        <v>3</v>
      </c>
      <c r="E8" s="16" t="str">
        <f t="shared" si="10"/>
        <v>IM3</v>
      </c>
      <c r="F8" s="16"/>
      <c r="G8" s="16">
        <f t="shared" si="11"/>
        <v>12</v>
      </c>
      <c r="H8" s="16" t="str">
        <f t="shared" si="2"/>
        <v>I_12</v>
      </c>
      <c r="I8" s="16" t="str">
        <f t="shared" si="0"/>
        <v>IW 12</v>
      </c>
      <c r="J8" s="16">
        <f>G8</f>
        <v>12</v>
      </c>
      <c r="K8" s="128" t="s">
        <v>821</v>
      </c>
      <c r="L8" s="128" t="s">
        <v>824</v>
      </c>
      <c r="M8" s="128" t="s">
        <v>823</v>
      </c>
      <c r="N8" s="128" t="str">
        <f t="shared" si="3"/>
        <v>Р</v>
      </c>
      <c r="O8" s="15" t="str">
        <f t="shared" si="4"/>
        <v>12  : INT;</v>
      </c>
      <c r="P8" s="15" t="str">
        <f t="shared" si="5"/>
        <v>12 : AI_eval;//Р</v>
      </c>
      <c r="Q8" s="15"/>
      <c r="R8" s="15"/>
      <c r="S8" s="15">
        <v>1</v>
      </c>
      <c r="T8" s="15">
        <v>1</v>
      </c>
      <c r="U8" s="15" t="str">
        <f t="shared" si="6"/>
        <v>//Р
12 (input := I_12, mxS := ANI.12.mx, mnS := ANI.12.mn, Halarm := 1, Lalarm := 1, 
 MinRange := 4.0 ,MaxRange := 20.0, hhv := ANI.12.hhv, hv := ANI.12.hv, lv := ANI.12.lv, llv := ANI.12.llv,    Fdz := ANI.12.Fdz,   DZ := ANI.12.DZ);
ANI.12.val := 12.val; ANI.12.state := 12.state; ANI.12.hh := 12. hh; ANI.12.h := 12.h;
ANI.12.l := 12. l; ANI.12.ll := 12. ll; ANI.12.ovh := 12. ovH; ANI.12.ovl := 12. ovL;</v>
      </c>
      <c r="V8" s="15" t="str">
        <f t="shared" si="7"/>
        <v>//Р
12 (input := INT_TO_WORD (ITG.12), mxS := ANI.12.mx, mnS := ANI.12.mn, Halarm := 1, Lalarm := 1, 
 MinRange := 4.0 ,MaxRange := 20.0, hhv := ANI.12.hhv, hv := ANI.12.hv, lv := ANI.12.lv, llv := ANI.12.llv,    Fdz := ANI.12.Fdz,   DZ := ANI.12.DZ);
ANI.12.val := 12.val; ANI.12.state := 12.state; ANI.12.hh := 12. hh; ANI.12.h := 12.h;
ANI.12.l := 12. l; ANI.12.ll := 12. ll; ANI.12.ovh := 12. ovH; ANI.12.ovl := 12. ovL;</v>
      </c>
      <c r="W8" s="15" t="s">
        <v>2882</v>
      </c>
      <c r="X8" s="91" t="s">
        <v>2014</v>
      </c>
      <c r="Y8" s="91" t="s">
        <v>2015</v>
      </c>
      <c r="Z8" s="91" t="s">
        <v>2016</v>
      </c>
      <c r="AA8" s="91" t="s">
        <v>2017</v>
      </c>
      <c r="AB8" s="91" t="s">
        <v>2883</v>
      </c>
      <c r="AC8" s="91" t="s">
        <v>2884</v>
      </c>
      <c r="AD8" s="15" t="str">
        <f t="shared" si="8"/>
        <v xml:space="preserve">ANI.12.mn:= 0.0; ANI.12.mx := 100.0; ANI.12.hhv := 92.0; ANI.12.hv := 85.0; ANI.12.lv := 30.0; ANI.12.llv := 20.0; </v>
      </c>
      <c r="AE8" s="15" t="str">
        <f t="shared" si="12"/>
        <v>ANI.ai;.val
ANI.ai;.hhv
ANI.ai;.hv
ANI.ai;.lv
ANI.ai;.llv
ANI.ai;.state</v>
      </c>
      <c r="AF8" s="15" t="str">
        <f t="shared" si="13"/>
        <v>DB 3 DBD 2
DB 3 DBD 6
DB 3 DBD 10
DB 3 DBD 14
DB 3 DBD 18
DB 3 DBW 44</v>
      </c>
      <c r="AG8" s="15">
        <v>2</v>
      </c>
      <c r="AH8" s="40" t="s">
        <v>455</v>
      </c>
      <c r="AK8" s="34"/>
      <c r="AM8" s="210" t="str">
        <f t="shared" si="1"/>
        <v>itg.12</v>
      </c>
      <c r="AO8" s="374"/>
      <c r="AP8" s="374"/>
      <c r="AQ8" s="374"/>
      <c r="AR8" s="374"/>
      <c r="AS8" s="374"/>
      <c r="AT8" s="374"/>
      <c r="AU8" s="187" t="s">
        <v>455</v>
      </c>
      <c r="BB8" s="210" t="str">
        <f t="shared" si="9"/>
        <v>itg.12</v>
      </c>
    </row>
    <row r="9" spans="1:54" s="22" customFormat="1" x14ac:dyDescent="0.25">
      <c r="A9" s="102">
        <v>8</v>
      </c>
      <c r="B9" s="16" t="s">
        <v>2688</v>
      </c>
      <c r="C9" s="85">
        <v>2</v>
      </c>
      <c r="D9" s="16">
        <v>4</v>
      </c>
      <c r="E9" s="16" t="str">
        <f t="shared" si="10"/>
        <v>IM3</v>
      </c>
      <c r="F9" s="16"/>
      <c r="G9" s="16">
        <f t="shared" si="11"/>
        <v>14</v>
      </c>
      <c r="H9" s="16" t="str">
        <f t="shared" si="2"/>
        <v>I_14</v>
      </c>
      <c r="I9" s="16" t="str">
        <f t="shared" si="0"/>
        <v>IW 14</v>
      </c>
      <c r="J9" s="16">
        <f>G9</f>
        <v>14</v>
      </c>
      <c r="K9" s="128" t="s">
        <v>821</v>
      </c>
      <c r="L9" s="128" t="s">
        <v>824</v>
      </c>
      <c r="M9" s="128" t="s">
        <v>823</v>
      </c>
      <c r="N9" s="128" t="str">
        <f t="shared" si="3"/>
        <v>Р</v>
      </c>
      <c r="O9" s="15" t="str">
        <f t="shared" si="4"/>
        <v>14  : INT;</v>
      </c>
      <c r="P9" s="15" t="str">
        <f t="shared" si="5"/>
        <v>14 : AI_eval;//Р</v>
      </c>
      <c r="Q9" s="15"/>
      <c r="R9" s="15"/>
      <c r="S9" s="15">
        <v>1</v>
      </c>
      <c r="T9" s="15">
        <v>1</v>
      </c>
      <c r="U9" s="15" t="str">
        <f t="shared" si="6"/>
        <v>//Р
14 (input := I_14, mxS := ANI.14.mx, mnS := ANI.14.mn, Halarm := 1, Lalarm := 1, 
 MinRange := 4.0 ,MaxRange := 20.0, hhv := ANI.14.hhv, hv := ANI.14.hv, lv := ANI.14.lv, llv := ANI.14.llv,    Fdz := ANI.14.Fdz,   DZ := ANI.14.DZ);
ANI.14.val := 14.val; ANI.14.state := 14.state; ANI.14.hh := 14. hh; ANI.14.h := 14.h;
ANI.14.l := 14. l; ANI.14.ll := 14. ll; ANI.14.ovh := 14. ovH; ANI.14.ovl := 14. ovL;</v>
      </c>
      <c r="V9" s="15" t="str">
        <f t="shared" si="7"/>
        <v>//Р
14 (input := INT_TO_WORD (ITG.14), mxS := ANI.14.mx, mnS := ANI.14.mn, Halarm := 1, Lalarm := 1, 
 MinRange := 4.0 ,MaxRange := 20.0, hhv := ANI.14.hhv, hv := ANI.14.hv, lv := ANI.14.lv, llv := ANI.14.llv,    Fdz := ANI.14.Fdz,   DZ := ANI.14.DZ);
ANI.14.val := 14.val; ANI.14.state := 14.state; ANI.14.hh := 14. hh; ANI.14.h := 14.h;
ANI.14.l := 14. l; ANI.14.ll := 14. ll; ANI.14.ovh := 14. ovH; ANI.14.ovl := 14. ovL;</v>
      </c>
      <c r="W9" s="15" t="s">
        <v>2882</v>
      </c>
      <c r="X9" s="91" t="s">
        <v>2014</v>
      </c>
      <c r="Y9" s="91" t="s">
        <v>2015</v>
      </c>
      <c r="Z9" s="91" t="s">
        <v>2016</v>
      </c>
      <c r="AA9" s="91" t="s">
        <v>2017</v>
      </c>
      <c r="AB9" s="91" t="s">
        <v>2883</v>
      </c>
      <c r="AC9" s="91" t="s">
        <v>2884</v>
      </c>
      <c r="AD9" s="15" t="str">
        <f t="shared" si="8"/>
        <v xml:space="preserve">ANI.14.mn:= 0.0; ANI.14.mx := 100.0; ANI.14.hhv := 92.0; ANI.14.hv := 85.0; ANI.14.lv := 30.0; ANI.14.llv := 20.0; </v>
      </c>
      <c r="AE9" s="15" t="str">
        <f t="shared" si="12"/>
        <v>ANI.ai;.val
ANI.ai;.hhv
ANI.ai;.hv
ANI.ai;.lv
ANI.ai;.llv
ANI.ai;.state</v>
      </c>
      <c r="AF9" s="15" t="str">
        <f t="shared" si="13"/>
        <v>DB 3 DBD 48
DB 3 DBD 52
DB 3 DBD 56
DB 3 DBD 60
DB 3 DBD 64
DB 3 DBW 90</v>
      </c>
      <c r="AG9" s="15">
        <f>AG8+46</f>
        <v>48</v>
      </c>
      <c r="AH9" s="40" t="s">
        <v>455</v>
      </c>
      <c r="AK9" s="34"/>
      <c r="AM9" s="210" t="str">
        <f t="shared" si="1"/>
        <v>itg.14</v>
      </c>
      <c r="AO9" s="374"/>
      <c r="AP9" s="374"/>
      <c r="AQ9" s="374"/>
      <c r="AR9" s="374"/>
      <c r="AS9" s="374"/>
      <c r="AT9" s="374"/>
      <c r="AU9" s="187" t="s">
        <v>455</v>
      </c>
      <c r="BB9" s="210" t="str">
        <f t="shared" si="9"/>
        <v>itg.14</v>
      </c>
    </row>
    <row r="10" spans="1:54" s="233" customFormat="1" x14ac:dyDescent="0.25">
      <c r="A10" s="229">
        <v>9</v>
      </c>
      <c r="B10" s="393" t="s">
        <v>3214</v>
      </c>
      <c r="C10" s="396">
        <v>1</v>
      </c>
      <c r="D10" s="393">
        <v>1</v>
      </c>
      <c r="E10" s="393" t="s">
        <v>2700</v>
      </c>
      <c r="F10" s="393"/>
      <c r="G10" s="393">
        <f t="shared" si="11"/>
        <v>16</v>
      </c>
      <c r="H10" s="393" t="str">
        <f t="shared" si="2"/>
        <v>I_Qa</v>
      </c>
      <c r="I10" s="393" t="str">
        <f t="shared" si="0"/>
        <v>IW 16</v>
      </c>
      <c r="J10" s="393" t="s">
        <v>3478</v>
      </c>
      <c r="K10" s="232" t="s">
        <v>821</v>
      </c>
      <c r="L10" s="232" t="s">
        <v>824</v>
      </c>
      <c r="M10" s="232" t="s">
        <v>823</v>
      </c>
      <c r="N10" s="232" t="str">
        <f t="shared" si="3"/>
        <v>Расход воздуха С1-2</v>
      </c>
      <c r="O10" s="233" t="str">
        <f t="shared" si="4"/>
        <v>Qa  : INT;</v>
      </c>
      <c r="P10" s="233" t="str">
        <f t="shared" si="5"/>
        <v>Qa : AI_eval;//Расход воздуха С1-2</v>
      </c>
      <c r="S10" s="233" t="s">
        <v>3807</v>
      </c>
      <c r="T10" s="233" t="s">
        <v>3807</v>
      </c>
      <c r="U10" s="233" t="str">
        <f t="shared" si="6"/>
        <v>//Расход воздуха С1-2
Qa (input := I_Qa, mxS := ANI.Qa.mx, mnS := ANI.Qa.mn, Halarm := dgi.k1_1_ON, Lalarm := dgi.k1_1_ON, 
 MinRange := 4.0 ,MaxRange := 20.0, hhv := ANI.Qa.hhv, hv := ANI.Qa.hv, lv := ANI.Qa.lv, llv := ANI.Qa.llv,    Fdz := ANI.Qa.Fdz,   DZ := ANI.Qa.DZ);
ANI.Qa.val := Qa.val; ANI.Qa.state := Qa.state; ANI.Qa.hh := Qa. hh; ANI.Qa.h := Qa.h;
ANI.Qa.l := Qa. l; ANI.Qa.ll := Qa. ll; ANI.Qa.ovh := Qa. ovH; ANI.Qa.ovl := Qa. ovL;</v>
      </c>
      <c r="V10" s="233" t="str">
        <f t="shared" si="7"/>
        <v>//Расход воздуха С1-2
Qa (input := INT_TO_WORD (ITG.Qa), mxS := ANI.Qa.mx, mnS := ANI.Qa.mn, Halarm := dgi.k1_1_ON, Lalarm := dgi.k1_1_ON, 
 MinRange := 4.0 ,MaxRange := 20.0, hhv := ANI.Qa.hhv, hv := ANI.Qa.hv, lv := ANI.Qa.lv, llv := ANI.Qa.llv,    Fdz := ANI.Qa.Fdz,   DZ := ANI.Qa.DZ);
ANI.Qa.val := Qa.val; ANI.Qa.state := Qa.state; ANI.Qa.hh := Qa. hh; ANI.Qa.h := Qa.h;
ANI.Qa.l := Qa. l; ANI.Qa.ll := Qa. ll; ANI.Qa.ovh := Qa. ovH; ANI.Qa.ovl := Qa. ovL;</v>
      </c>
      <c r="W10" s="233" t="s">
        <v>3825</v>
      </c>
      <c r="X10" s="234" t="s">
        <v>3826</v>
      </c>
      <c r="Y10" s="234" t="s">
        <v>3827</v>
      </c>
      <c r="Z10" s="234" t="s">
        <v>2015</v>
      </c>
      <c r="AA10" s="234" t="s">
        <v>3828</v>
      </c>
      <c r="AB10" s="234" t="s">
        <v>3829</v>
      </c>
      <c r="AC10" s="234" t="s">
        <v>3830</v>
      </c>
      <c r="AD10" s="233" t="str">
        <f t="shared" si="8"/>
        <v xml:space="preserve">ANI.Qa.mn:= 15.0; ANI.Qa.mx := 4400.0; ANI.Qa.hhv := 3500.0; ANI.Qa.hv := 3000.0; ANI.Qa.lv := 200.0; ANI.Qa.llv := 100.0; </v>
      </c>
      <c r="AE10" s="233" t="str">
        <f t="shared" si="12"/>
        <v>ANI.ai;.val
ANI.ai;.hhv
ANI.ai;.hv
ANI.ai;.lv
ANI.ai;.llv
ANI.ai;.state</v>
      </c>
      <c r="AF10" s="233" t="str">
        <f t="shared" si="13"/>
        <v>DB 3 DBD 94
DB 3 DBD 98
DB 3 DBD 102
DB 3 DBD 106
DB 3 DBD 110
DB 3 DBW 136</v>
      </c>
      <c r="AG10" s="233">
        <f>AG9+46</f>
        <v>94</v>
      </c>
      <c r="AH10" s="235" t="s">
        <v>455</v>
      </c>
      <c r="AI10" s="233">
        <v>5</v>
      </c>
      <c r="AK10" s="236"/>
      <c r="AM10" s="210" t="str">
        <f t="shared" si="1"/>
        <v>itg.Qa</v>
      </c>
      <c r="AO10" s="374" t="str">
        <f>J10&amp;"_LL, "&amp;J10&amp;"_L, "&amp;J10&amp;"_H, "&amp;J10&amp;"_HH : BOOL;"</f>
        <v>Qa_LL, Qa_L, Qa_H, Qa_HH : BOOL;</v>
      </c>
      <c r="AP10" s="374" t="str">
        <f t="shared" ref="AP10:AP15" si="14">J10&amp;"_LL, "&amp;J10&amp;"_L, "&amp;J10&amp;"_H, "&amp;J10&amp;"_HH : TON;"</f>
        <v>Qa_LL, Qa_L, Qa_H, Qa_HH : TON;</v>
      </c>
      <c r="AQ10" s="374" t="s">
        <v>4106</v>
      </c>
      <c r="AR10" s="374" t="str">
        <f>AQ10&amp;" : time;"</f>
        <v>K1_1_ctrl_FP_pt : time;</v>
      </c>
      <c r="AS10" s="374" t="str">
        <f>AQ10&amp;" := DINT_TO_TIME(itg."&amp;AQ10&amp;" )*1000;"</f>
        <v>K1_1_ctrl_FP_pt := DINT_TO_TIME(itg.K1_1_ctrl_FP_pt )*1000;</v>
      </c>
      <c r="AT10" s="374" t="str">
        <f t="shared" ref="AT10:AT15" si="15">"TIN."&amp;J10&amp;"_LL := ani."&amp;J10&amp;".LL AND  "&amp;T10&amp;";
"&amp;J10&amp;"_LL (IN := TIN."&amp;J10&amp;"_LL, PT := "&amp;AQ10&amp;"); TMQ."&amp;J10&amp;"_LL := "&amp;J10&amp;"_LL.Q;
TIN."&amp;J10&amp;"_L := ani."&amp;J10&amp;".L and not ani."&amp;J10&amp;".LL AND  "&amp;T10&amp;";
"&amp;J10&amp;"_L (IN := TIN."&amp;J10&amp;"_L, PT := "&amp;AQ10&amp;"); TMQ."&amp;J10&amp;"_L := "&amp;J10&amp;"_L.Q;
TIN."&amp;J10&amp;"_H := ani."&amp;J10&amp;".H   and not ani."&amp;J10&amp;".HH AND  "&amp;S10&amp;";
"&amp;J10&amp;"_H (IN := TIN."&amp;J10&amp;"_H, PT := "&amp;AQ10&amp;"); TMQ."&amp;J10&amp;"_H := "&amp;J10&amp;"_H.Q;
TIN."&amp;J10&amp;"_HH := ani."&amp;J10&amp;".HH AND  "&amp;S10&amp;";
"&amp;J10&amp;"_HH (IN := TIN."&amp;J10&amp;"_HH, PT := "&amp;AQ10&amp;"); TMQ."&amp;J10&amp;"_HH := "&amp;J10&amp;"_HH.Q;"</f>
        <v>TIN.Qa_LL := ani.Qa.LL AND  dgi.k1_1_ON;
Qa_LL (IN := TIN.Qa_LL, PT := K1_1_ctrl_FP_pt); TMQ.Qa_LL := Qa_LL.Q;
TIN.Qa_L := ani.Qa.L and not ani.Qa.LL AND  dgi.k1_1_ON;
Qa_L (IN := TIN.Qa_L, PT := K1_1_ctrl_FP_pt); TMQ.Qa_L := Qa_L.Q;
TIN.Qa_H := ani.Qa.H   and not ani.Qa.HH AND  dgi.k1_1_ON;
Qa_H (IN := TIN.Qa_H, PT := K1_1_ctrl_FP_pt); TMQ.Qa_H := Qa_H.Q;
TIN.Qa_HH := ani.Qa.HH AND  dgi.k1_1_ON;
Qa_HH (IN := TIN.Qa_HH, PT := K1_1_ctrl_FP_pt); TMQ.Qa_HH := Qa_HH.Q;</v>
      </c>
      <c r="AU10" s="187" t="s">
        <v>455</v>
      </c>
      <c r="BB10" s="210" t="str">
        <f t="shared" si="9"/>
        <v>itg.Qa</v>
      </c>
    </row>
    <row r="11" spans="1:54" s="22" customFormat="1" x14ac:dyDescent="0.25">
      <c r="A11" s="102">
        <v>10</v>
      </c>
      <c r="B11" s="16" t="s">
        <v>2688</v>
      </c>
      <c r="C11" s="85">
        <v>1</v>
      </c>
      <c r="D11" s="16">
        <v>2</v>
      </c>
      <c r="E11" s="16" t="s">
        <v>2700</v>
      </c>
      <c r="F11" s="16"/>
      <c r="G11" s="16">
        <f t="shared" si="11"/>
        <v>18</v>
      </c>
      <c r="H11" s="16" t="str">
        <f t="shared" si="2"/>
        <v>I_18</v>
      </c>
      <c r="I11" s="16" t="str">
        <f t="shared" si="0"/>
        <v>IW 18</v>
      </c>
      <c r="J11" s="16">
        <f>G11</f>
        <v>18</v>
      </c>
      <c r="K11" s="128" t="s">
        <v>821</v>
      </c>
      <c r="L11" s="128" t="s">
        <v>824</v>
      </c>
      <c r="M11" s="128" t="s">
        <v>823</v>
      </c>
      <c r="N11" s="128" t="str">
        <f t="shared" si="3"/>
        <v>Р</v>
      </c>
      <c r="O11" s="15" t="str">
        <f t="shared" si="4"/>
        <v>18  : INT;</v>
      </c>
      <c r="P11" s="15" t="str">
        <f t="shared" si="5"/>
        <v>18 : AI_eval;//Р</v>
      </c>
      <c r="Q11" s="15"/>
      <c r="R11" s="15"/>
      <c r="S11" s="15">
        <v>1</v>
      </c>
      <c r="T11" s="15">
        <v>1</v>
      </c>
      <c r="U11" s="15" t="str">
        <f t="shared" si="6"/>
        <v>//Р
18 (input := I_18, mxS := ANI.18.mx, mnS := ANI.18.mn, Halarm := 1, Lalarm := 1, 
 MinRange := 4.0 ,MaxRange := 20.0, hhv := ANI.18.hhv, hv := ANI.18.hv, lv := ANI.18.lv, llv := ANI.18.llv,    Fdz := ANI.18.Fdz,   DZ := ANI.18.DZ);
ANI.18.val := 18.val; ANI.18.state := 18.state; ANI.18.hh := 18. hh; ANI.18.h := 18.h;
ANI.18.l := 18. l; ANI.18.ll := 18. ll; ANI.18.ovh := 18. ovH; ANI.18.ovl := 18. ovL;</v>
      </c>
      <c r="V11" s="15" t="str">
        <f t="shared" si="7"/>
        <v>//Р
18 (input := INT_TO_WORD (ITG.18), mxS := ANI.18.mx, mnS := ANI.18.mn, Halarm := 1, Lalarm := 1, 
 MinRange := 4.0 ,MaxRange := 20.0, hhv := ANI.18.hhv, hv := ANI.18.hv, lv := ANI.18.lv, llv := ANI.18.llv,    Fdz := ANI.18.Fdz,   DZ := ANI.18.DZ);
ANI.18.val := 18.val; ANI.18.state := 18.state; ANI.18.hh := 18. hh; ANI.18.h := 18.h;
ANI.18.l := 18. l; ANI.18.ll := 18. ll; ANI.18.ovh := 18. ovH; ANI.18.ovl := 18. ovL;</v>
      </c>
      <c r="W11" s="15" t="s">
        <v>2882</v>
      </c>
      <c r="X11" s="91" t="s">
        <v>2014</v>
      </c>
      <c r="Y11" s="91" t="s">
        <v>2015</v>
      </c>
      <c r="Z11" s="91" t="s">
        <v>2016</v>
      </c>
      <c r="AA11" s="91" t="s">
        <v>2017</v>
      </c>
      <c r="AB11" s="91" t="s">
        <v>2883</v>
      </c>
      <c r="AC11" s="91" t="s">
        <v>2884</v>
      </c>
      <c r="AD11" s="15" t="str">
        <f t="shared" si="8"/>
        <v xml:space="preserve">ANI.18.mn:= 0.0; ANI.18.mx := 100.0; ANI.18.hhv := 92.0; ANI.18.hv := 85.0; ANI.18.lv := 30.0; ANI.18.llv := 20.0; </v>
      </c>
      <c r="AE11" s="15" t="str">
        <f t="shared" si="12"/>
        <v>ANI.ai;.val
ANI.ai;.hhv
ANI.ai;.hv
ANI.ai;.lv
ANI.ai;.llv
ANI.ai;.state</v>
      </c>
      <c r="AF11" s="15" t="str">
        <f t="shared" si="13"/>
        <v>DB 3 DBD 3
DB 3 DBD 7
DB 3 DBD 11
DB 3 DBD 15
DB 3 DBD 19
DB 3 DBW 45</v>
      </c>
      <c r="AG11" s="15">
        <v>3</v>
      </c>
      <c r="AH11" s="40" t="s">
        <v>455</v>
      </c>
      <c r="AK11" s="34"/>
      <c r="AM11" s="210" t="str">
        <f t="shared" si="1"/>
        <v>itg.18</v>
      </c>
      <c r="AO11" s="374"/>
      <c r="AP11" s="374" t="str">
        <f t="shared" si="14"/>
        <v>18_LL, 18_L, 18_H, 18_HH : TON;</v>
      </c>
      <c r="AQ11" s="374"/>
      <c r="AR11" s="374"/>
      <c r="AS11" s="374"/>
      <c r="AT11" s="374" t="str">
        <f t="shared" si="15"/>
        <v>TIN.18_LL := ani.18.LL AND  1;
18_LL (IN := TIN.18_LL, PT := ); TMQ.18_LL := 18_LL.Q;
TIN.18_L := ani.18.L and not ani.18.LL AND  1;
18_L (IN := TIN.18_L, PT := ); TMQ.18_L := 18_L.Q;
TIN.18_H := ani.18.H   and not ani.18.HH AND  1;
18_H (IN := TIN.18_H, PT := ); TMQ.18_H := 18_H.Q;
TIN.18_HH := ani.18.HH AND  1;
18_HH (IN := TIN.18_HH, PT := ); TMQ.18_HH := 18_HH.Q;</v>
      </c>
      <c r="AU11" s="187" t="s">
        <v>455</v>
      </c>
      <c r="BB11" s="210" t="str">
        <f t="shared" si="9"/>
        <v>itg.18</v>
      </c>
    </row>
    <row r="12" spans="1:54" s="22" customFormat="1" x14ac:dyDescent="0.25">
      <c r="A12" s="102">
        <v>11</v>
      </c>
      <c r="B12" s="16" t="s">
        <v>2688</v>
      </c>
      <c r="C12" s="85">
        <v>1</v>
      </c>
      <c r="D12" s="16">
        <v>3</v>
      </c>
      <c r="E12" s="16" t="s">
        <v>2700</v>
      </c>
      <c r="F12" s="16"/>
      <c r="G12" s="16">
        <f t="shared" si="11"/>
        <v>20</v>
      </c>
      <c r="H12" s="16" t="str">
        <f t="shared" si="2"/>
        <v>I_20</v>
      </c>
      <c r="I12" s="16" t="str">
        <f t="shared" si="0"/>
        <v>IW 20</v>
      </c>
      <c r="J12" s="16">
        <f>G12</f>
        <v>20</v>
      </c>
      <c r="K12" s="128" t="s">
        <v>821</v>
      </c>
      <c r="L12" s="128" t="s">
        <v>824</v>
      </c>
      <c r="M12" s="128" t="s">
        <v>823</v>
      </c>
      <c r="N12" s="128" t="str">
        <f t="shared" si="3"/>
        <v>Р</v>
      </c>
      <c r="O12" s="15" t="str">
        <f t="shared" si="4"/>
        <v>20  : INT;</v>
      </c>
      <c r="P12" s="15" t="str">
        <f t="shared" si="5"/>
        <v>20 : AI_eval;//Р</v>
      </c>
      <c r="Q12" s="15"/>
      <c r="R12" s="15"/>
      <c r="S12" s="15">
        <v>1</v>
      </c>
      <c r="T12" s="15">
        <v>1</v>
      </c>
      <c r="U12" s="15" t="str">
        <f t="shared" si="6"/>
        <v>//Р
20 (input := I_20, mxS := ANI.20.mx, mnS := ANI.20.mn, Halarm := 1, Lalarm := 1, 
 MinRange := 4.0 ,MaxRange := 20.0, hhv := ANI.20.hhv, hv := ANI.20.hv, lv := ANI.20.lv, llv := ANI.20.llv,    Fdz := ANI.20.Fdz,   DZ := ANI.20.DZ);
ANI.20.val := 20.val; ANI.20.state := 20.state; ANI.20.hh := 20. hh; ANI.20.h := 20.h;
ANI.20.l := 20. l; ANI.20.ll := 20. ll; ANI.20.ovh := 20. ovH; ANI.20.ovl := 20. ovL;</v>
      </c>
      <c r="V12" s="15" t="str">
        <f t="shared" si="7"/>
        <v>//Р
20 (input := INT_TO_WORD (ITG.20), mxS := ANI.20.mx, mnS := ANI.20.mn, Halarm := 1, Lalarm := 1, 
 MinRange := 4.0 ,MaxRange := 20.0, hhv := ANI.20.hhv, hv := ANI.20.hv, lv := ANI.20.lv, llv := ANI.20.llv,    Fdz := ANI.20.Fdz,   DZ := ANI.20.DZ);
ANI.20.val := 20.val; ANI.20.state := 20.state; ANI.20.hh := 20. hh; ANI.20.h := 20.h;
ANI.20.l := 20. l; ANI.20.ll := 20. ll; ANI.20.ovh := 20. ovH; ANI.20.ovl := 20. ovL;</v>
      </c>
      <c r="W12" s="15" t="s">
        <v>2882</v>
      </c>
      <c r="X12" s="91" t="s">
        <v>2014</v>
      </c>
      <c r="Y12" s="91" t="s">
        <v>2015</v>
      </c>
      <c r="Z12" s="91" t="s">
        <v>2016</v>
      </c>
      <c r="AA12" s="91" t="s">
        <v>2017</v>
      </c>
      <c r="AB12" s="91" t="s">
        <v>2883</v>
      </c>
      <c r="AC12" s="91" t="s">
        <v>2884</v>
      </c>
      <c r="AD12" s="15" t="str">
        <f t="shared" si="8"/>
        <v xml:space="preserve">ANI.20.mn:= 0.0; ANI.20.mx := 100.0; ANI.20.hhv := 92.0; ANI.20.hv := 85.0; ANI.20.lv := 30.0; ANI.20.llv := 20.0; </v>
      </c>
      <c r="AE12" s="15" t="str">
        <f t="shared" si="12"/>
        <v>ANI.ai;.val
ANI.ai;.hhv
ANI.ai;.hv
ANI.ai;.lv
ANI.ai;.llv
ANI.ai;.state</v>
      </c>
      <c r="AF12" s="15" t="str">
        <f t="shared" si="13"/>
        <v>DB 3 DBD 49
DB 3 DBD 53
DB 3 DBD 57
DB 3 DBD 61
DB 3 DBD 65
DB 3 DBW 91</v>
      </c>
      <c r="AG12" s="15">
        <f>AG11+46</f>
        <v>49</v>
      </c>
      <c r="AH12" s="40" t="s">
        <v>455</v>
      </c>
      <c r="AK12" s="34"/>
      <c r="AM12" s="210" t="str">
        <f t="shared" si="1"/>
        <v>itg.20</v>
      </c>
      <c r="AO12" s="374"/>
      <c r="AP12" s="374" t="str">
        <f t="shared" si="14"/>
        <v>20_LL, 20_L, 20_H, 20_HH : TON;</v>
      </c>
      <c r="AQ12" s="374"/>
      <c r="AR12" s="374"/>
      <c r="AS12" s="374"/>
      <c r="AT12" s="374" t="str">
        <f t="shared" si="15"/>
        <v>TIN.20_LL := ani.20.LL AND  1;
20_LL (IN := TIN.20_LL, PT := ); TMQ.20_LL := 20_LL.Q;
TIN.20_L := ani.20.L and not ani.20.LL AND  1;
20_L (IN := TIN.20_L, PT := ); TMQ.20_L := 20_L.Q;
TIN.20_H := ani.20.H   and not ani.20.HH AND  1;
20_H (IN := TIN.20_H, PT := ); TMQ.20_H := 20_H.Q;
TIN.20_HH := ani.20.HH AND  1;
20_HH (IN := TIN.20_HH, PT := ); TMQ.20_HH := 20_HH.Q;</v>
      </c>
      <c r="AU12" s="187" t="s">
        <v>455</v>
      </c>
      <c r="BB12" s="210" t="str">
        <f t="shared" si="9"/>
        <v>itg.20</v>
      </c>
    </row>
    <row r="13" spans="1:54" s="22" customFormat="1" x14ac:dyDescent="0.25">
      <c r="A13" s="102">
        <v>12</v>
      </c>
      <c r="B13" s="16" t="s">
        <v>2688</v>
      </c>
      <c r="C13" s="85">
        <v>1</v>
      </c>
      <c r="D13" s="16">
        <v>4</v>
      </c>
      <c r="E13" s="16" t="s">
        <v>2700</v>
      </c>
      <c r="F13" s="16"/>
      <c r="G13" s="16">
        <f t="shared" si="11"/>
        <v>22</v>
      </c>
      <c r="H13" s="16" t="str">
        <f t="shared" si="2"/>
        <v>I_22</v>
      </c>
      <c r="I13" s="16" t="str">
        <f t="shared" si="0"/>
        <v>IW 22</v>
      </c>
      <c r="J13" s="16">
        <f>G13</f>
        <v>22</v>
      </c>
      <c r="K13" s="128" t="s">
        <v>821</v>
      </c>
      <c r="L13" s="128" t="s">
        <v>824</v>
      </c>
      <c r="M13" s="128" t="s">
        <v>823</v>
      </c>
      <c r="N13" s="128" t="str">
        <f t="shared" si="3"/>
        <v>Р</v>
      </c>
      <c r="O13" s="15" t="str">
        <f t="shared" si="4"/>
        <v>22  : INT;</v>
      </c>
      <c r="P13" s="15" t="str">
        <f t="shared" si="5"/>
        <v>22 : AI_eval;//Р</v>
      </c>
      <c r="Q13" s="15"/>
      <c r="R13" s="15"/>
      <c r="S13" s="15">
        <v>1</v>
      </c>
      <c r="T13" s="15">
        <v>1</v>
      </c>
      <c r="U13" s="15" t="str">
        <f t="shared" si="6"/>
        <v>//Р
22 (input := I_22, mxS := ANI.22.mx, mnS := ANI.22.mn, Halarm := 1, Lalarm := 1, 
 MinRange := 4.0 ,MaxRange := 20.0, hhv := ANI.22.hhv, hv := ANI.22.hv, lv := ANI.22.lv, llv := ANI.22.llv,    Fdz := ANI.22.Fdz,   DZ := ANI.22.DZ);
ANI.22.val := 22.val; ANI.22.state := 22.state; ANI.22.hh := 22. hh; ANI.22.h := 22.h;
ANI.22.l := 22. l; ANI.22.ll := 22. ll; ANI.22.ovh := 22. ovH; ANI.22.ovl := 22. ovL;</v>
      </c>
      <c r="V13" s="15" t="str">
        <f t="shared" si="7"/>
        <v>//Р
22 (input := INT_TO_WORD (ITG.22), mxS := ANI.22.mx, mnS := ANI.22.mn, Halarm := 1, Lalarm := 1, 
 MinRange := 4.0 ,MaxRange := 20.0, hhv := ANI.22.hhv, hv := ANI.22.hv, lv := ANI.22.lv, llv := ANI.22.llv,    Fdz := ANI.22.Fdz,   DZ := ANI.22.DZ);
ANI.22.val := 22.val; ANI.22.state := 22.state; ANI.22.hh := 22. hh; ANI.22.h := 22.h;
ANI.22.l := 22. l; ANI.22.ll := 22. ll; ANI.22.ovh := 22. ovH; ANI.22.ovl := 22. ovL;</v>
      </c>
      <c r="W13" s="15" t="s">
        <v>2882</v>
      </c>
      <c r="X13" s="91" t="s">
        <v>2014</v>
      </c>
      <c r="Y13" s="91" t="s">
        <v>2015</v>
      </c>
      <c r="Z13" s="91" t="s">
        <v>2016</v>
      </c>
      <c r="AA13" s="91" t="s">
        <v>2017</v>
      </c>
      <c r="AB13" s="91" t="s">
        <v>2883</v>
      </c>
      <c r="AC13" s="91" t="s">
        <v>2884</v>
      </c>
      <c r="AD13" s="15" t="str">
        <f t="shared" si="8"/>
        <v xml:space="preserve">ANI.22.mn:= 0.0; ANI.22.mx := 100.0; ANI.22.hhv := 92.0; ANI.22.hv := 85.0; ANI.22.lv := 30.0; ANI.22.llv := 20.0; </v>
      </c>
      <c r="AE13" s="15" t="str">
        <f t="shared" si="12"/>
        <v>ANI.ai;.val
ANI.ai;.hhv
ANI.ai;.hv
ANI.ai;.lv
ANI.ai;.llv
ANI.ai;.state</v>
      </c>
      <c r="AF13" s="15" t="str">
        <f t="shared" si="13"/>
        <v>DB 3 DBD 95
DB 3 DBD 99
DB 3 DBD 103
DB 3 DBD 107
DB 3 DBD 111
DB 3 DBW 137</v>
      </c>
      <c r="AG13" s="15">
        <f>AG12+46</f>
        <v>95</v>
      </c>
      <c r="AH13" s="40" t="s">
        <v>455</v>
      </c>
      <c r="AK13" s="34"/>
      <c r="AM13" s="210" t="str">
        <f t="shared" si="1"/>
        <v>itg.22</v>
      </c>
      <c r="AO13" s="374"/>
      <c r="AP13" s="374" t="str">
        <f t="shared" si="14"/>
        <v>22_LL, 22_L, 22_H, 22_HH : TON;</v>
      </c>
      <c r="AQ13" s="374"/>
      <c r="AR13" s="374"/>
      <c r="AS13" s="374"/>
      <c r="AT13" s="374" t="str">
        <f t="shared" si="15"/>
        <v>TIN.22_LL := ani.22.LL AND  1;
22_LL (IN := TIN.22_LL, PT := ); TMQ.22_LL := 22_LL.Q;
TIN.22_L := ani.22.L and not ani.22.LL AND  1;
22_L (IN := TIN.22_L, PT := ); TMQ.22_L := 22_L.Q;
TIN.22_H := ani.22.H   and not ani.22.HH AND  1;
22_H (IN := TIN.22_H, PT := ); TMQ.22_H := 22_H.Q;
TIN.22_HH := ani.22.HH AND  1;
22_HH (IN := TIN.22_HH, PT := ); TMQ.22_HH := 22_HH.Q;</v>
      </c>
      <c r="AU13" s="187" t="s">
        <v>455</v>
      </c>
      <c r="BB13" s="210" t="str">
        <f t="shared" si="9"/>
        <v>itg.22</v>
      </c>
    </row>
    <row r="14" spans="1:54" s="214" customFormat="1" ht="30" x14ac:dyDescent="0.25">
      <c r="A14" s="208">
        <v>13</v>
      </c>
      <c r="B14" s="394" t="s">
        <v>3239</v>
      </c>
      <c r="C14" s="395">
        <v>1</v>
      </c>
      <c r="D14" s="392">
        <v>1</v>
      </c>
      <c r="E14" s="392" t="s">
        <v>2702</v>
      </c>
      <c r="F14" s="392"/>
      <c r="G14" s="392">
        <f t="shared" si="11"/>
        <v>24</v>
      </c>
      <c r="H14" s="392" t="str">
        <f t="shared" si="2"/>
        <v>I_P_afF1_4_6</v>
      </c>
      <c r="I14" s="392" t="str">
        <f t="shared" si="0"/>
        <v>IW 24</v>
      </c>
      <c r="J14" s="392" t="s">
        <v>3479</v>
      </c>
      <c r="K14" s="209" t="s">
        <v>821</v>
      </c>
      <c r="L14" s="209" t="s">
        <v>824</v>
      </c>
      <c r="M14" s="209" t="s">
        <v>823</v>
      </c>
      <c r="N14" s="209" t="str">
        <f t="shared" si="3"/>
        <v>Давление на выходе Ф1-4,.., Ф1-6</v>
      </c>
      <c r="O14" s="210" t="str">
        <f t="shared" si="4"/>
        <v>P_afF1_4_6  : INT;</v>
      </c>
      <c r="P14" s="210" t="str">
        <f t="shared" si="5"/>
        <v>P_afF1_4_6 : AI_eval;//Давление на выходе Ф1-4,.., Ф1-6</v>
      </c>
      <c r="Q14" s="210"/>
      <c r="R14" s="210"/>
      <c r="S14" s="210" t="s">
        <v>3806</v>
      </c>
      <c r="T14" s="210" t="str">
        <f>S14</f>
        <v>(dgi.n1_1_on or dgi.n1_2_on)</v>
      </c>
      <c r="U14" s="210" t="str">
        <f t="shared" si="6"/>
        <v>//Давление на выходе Ф1-4,.., Ф1-6
P_afF1_4_6 (input := I_P_afF1_4_6, mxS := ANI.P_afF1_4_6.mx, mnS := ANI.P_afF1_4_6.mn, Halarm := (dgi.n1_1_on or dgi.n1_2_on), Lalarm := (dgi.n1_1_on or dgi.n1_2_on), 
 MinRange := 4.0 ,MaxRange := 20.0, hhv := ANI.P_afF1_4_6.hhv, hv := ANI.P_afF1_4_6.hv, lv := ANI.P_afF1_4_6.lv, llv := ANI.P_afF1_4_6.llv,    Fdz := ANI.P_afF1_4_6.Fdz,   DZ := ANI.P_afF1_4_6.DZ);
ANI.P_afF1_4_6.val := P_afF1_4_6.val; ANI.P_afF1_4_6.state := P_afF1_4_6.state; ANI.P_afF1_4_6.hh := P_afF1_4_6. hh; ANI.P_afF1_4_6.h := P_afF1_4_6.h;
ANI.P_afF1_4_6.l := P_afF1_4_6. l; ANI.P_afF1_4_6.ll := P_afF1_4_6. ll; ANI.P_afF1_4_6.ovh := P_afF1_4_6. ovH; ANI.P_afF1_4_6.ovl := P_afF1_4_6. ovL;</v>
      </c>
      <c r="V14" s="210" t="str">
        <f t="shared" si="7"/>
        <v>//Давление на выходе Ф1-4,.., Ф1-6
P_afF1_4_6 (input := INT_TO_WORD (ITG.P_afF1_4_6), mxS := ANI.P_afF1_4_6.mx, mnS := ANI.P_afF1_4_6.mn, Halarm := (dgi.n1_1_on or dgi.n1_2_on), Lalarm := (dgi.n1_1_on or dgi.n1_2_on), 
 MinRange := 4.0 ,MaxRange := 20.0, hhv := ANI.P_afF1_4_6.hhv, hv := ANI.P_afF1_4_6.hv, lv := ANI.P_afF1_4_6.lv, llv := ANI.P_afF1_4_6.llv,    Fdz := ANI.P_afF1_4_6.Fdz,   DZ := ANI.P_afF1_4_6.DZ);
ANI.P_afF1_4_6.val := P_afF1_4_6.val; ANI.P_afF1_4_6.state := P_afF1_4_6.state; ANI.P_afF1_4_6.hh := P_afF1_4_6. hh; ANI.P_afF1_4_6.h := P_afF1_4_6.h;
ANI.P_afF1_4_6.l := P_afF1_4_6. l; ANI.P_afF1_4_6.ll := P_afF1_4_6. ll; ANI.P_afF1_4_6.ovh := P_afF1_4_6. ovH; ANI.P_afF1_4_6.ovl := P_afF1_4_6. ovL;</v>
      </c>
      <c r="W14" s="210" t="s">
        <v>3976</v>
      </c>
      <c r="X14" s="211" t="s">
        <v>2014</v>
      </c>
      <c r="Y14" s="211" t="s">
        <v>3977</v>
      </c>
      <c r="Z14" s="211" t="s">
        <v>3833</v>
      </c>
      <c r="AA14" s="211" t="s">
        <v>3853</v>
      </c>
      <c r="AB14" s="211" t="s">
        <v>3828</v>
      </c>
      <c r="AC14" s="211" t="s">
        <v>3860</v>
      </c>
      <c r="AD14" s="210"/>
      <c r="AE14" s="210" t="str">
        <f t="shared" si="12"/>
        <v>ANI.ai;.val
ANI.ai;.hhv
ANI.ai;.hv
ANI.ai;.lv
ANI.ai;.llv
ANI.ai;.state</v>
      </c>
      <c r="AF14" s="210" t="str">
        <f t="shared" si="13"/>
        <v>DB 3 DBD 4
DB 3 DBD 8
DB 3 DBD 12
DB 3 DBD 16
DB 3 DBD 20
DB 3 DBW 46</v>
      </c>
      <c r="AG14" s="210">
        <v>4</v>
      </c>
      <c r="AH14" s="212" t="s">
        <v>455</v>
      </c>
      <c r="AI14" s="209" t="s">
        <v>3475</v>
      </c>
      <c r="AJ14" s="214">
        <v>3</v>
      </c>
      <c r="AK14" s="213" t="str">
        <f>"ANI."&amp;J14&amp;".mn:= ANI."&amp;AI14&amp;".mn; ANI."&amp;J14&amp;".mx := ANI."&amp;AI14&amp;".mx; ANI."&amp;J14&amp;".hhv := ANI."&amp;AI14&amp;".hhv; ANI."&amp;J14&amp;".hv := ANI."&amp;AI14&amp;".hv; ANI."&amp;J14&amp;".lv := ANI."&amp;AI14&amp;".lv; ANI."&amp;J14&amp;".llv := ANI."&amp;AI14&amp;".llv; "</f>
        <v xml:space="preserve">ANI.P_afF1_4_6.mn:= ANI.P_afN1_12.mn; ANI.P_afF1_4_6.mx := ANI.P_afN1_12.mx; ANI.P_afF1_4_6.hhv := ANI.P_afN1_12.hhv; ANI.P_afF1_4_6.hv := ANI.P_afN1_12.hv; ANI.P_afF1_4_6.lv := ANI.P_afN1_12.lv; ANI.P_afF1_4_6.llv := ANI.P_afN1_12.llv; </v>
      </c>
      <c r="AM14" s="210" t="str">
        <f t="shared" si="1"/>
        <v>itg.P_afF1_4_6</v>
      </c>
      <c r="AO14" s="374" t="str">
        <f>J14&amp;"_LL, "&amp;J14&amp;"_L, "&amp;J14&amp;"_H, "&amp;J14&amp;"_HH : BOOL;"</f>
        <v>P_afF1_4_6_LL, P_afF1_4_6_L, P_afF1_4_6_H, P_afF1_4_6_HH : BOOL;</v>
      </c>
      <c r="AP14" s="374" t="str">
        <f t="shared" si="14"/>
        <v>P_afF1_4_6_LL, P_afF1_4_6_L, P_afF1_4_6_H, P_afF1_4_6_HH : TON;</v>
      </c>
      <c r="AQ14" s="30" t="s">
        <v>4105</v>
      </c>
      <c r="AR14" s="30"/>
      <c r="AS14" s="374"/>
      <c r="AT14" s="374" t="str">
        <f t="shared" si="15"/>
        <v>TIN.P_afF1_4_6_LL := ani.P_afF1_4_6.LL AND  (dgi.n1_1_on or dgi.n1_2_on);
P_afF1_4_6_LL (IN := TIN.P_afF1_4_6_LL, PT := N1_1_ctrl_FP_pt); TMQ.P_afF1_4_6_LL := P_afF1_4_6_LL.Q;
TIN.P_afF1_4_6_L := ani.P_afF1_4_6.L and not ani.P_afF1_4_6.LL AND  (dgi.n1_1_on or dgi.n1_2_on);
P_afF1_4_6_L (IN := TIN.P_afF1_4_6_L, PT := N1_1_ctrl_FP_pt); TMQ.P_afF1_4_6_L := P_afF1_4_6_L.Q;
TIN.P_afF1_4_6_H := ani.P_afF1_4_6.H   and not ani.P_afF1_4_6.HH AND  (dgi.n1_1_on or dgi.n1_2_on);
P_afF1_4_6_H (IN := TIN.P_afF1_4_6_H, PT := N1_1_ctrl_FP_pt); TMQ.P_afF1_4_6_H := P_afF1_4_6_H.Q;
TIN.P_afF1_4_6_HH := ani.P_afF1_4_6.HH AND  (dgi.n1_1_on or dgi.n1_2_on);
P_afF1_4_6_HH (IN := TIN.P_afF1_4_6_HH, PT := N1_1_ctrl_FP_pt); TMQ.P_afF1_4_6_HH := P_afF1_4_6_HH.Q;</v>
      </c>
      <c r="AU14" s="187" t="s">
        <v>455</v>
      </c>
      <c r="BB14" s="210" t="str">
        <f t="shared" si="9"/>
        <v>itg.P_afF1_4_6</v>
      </c>
    </row>
    <row r="15" spans="1:54" s="214" customFormat="1" ht="45" x14ac:dyDescent="0.25">
      <c r="A15" s="208">
        <v>14</v>
      </c>
      <c r="B15" s="394" t="s">
        <v>3240</v>
      </c>
      <c r="C15" s="395">
        <v>1</v>
      </c>
      <c r="D15" s="392">
        <v>2</v>
      </c>
      <c r="E15" s="392" t="s">
        <v>2702</v>
      </c>
      <c r="F15" s="392"/>
      <c r="G15" s="392">
        <f t="shared" si="11"/>
        <v>26</v>
      </c>
      <c r="H15" s="392" t="str">
        <f t="shared" si="2"/>
        <v>I_P_F1_wash</v>
      </c>
      <c r="I15" s="392" t="str">
        <f t="shared" si="0"/>
        <v>IW 26</v>
      </c>
      <c r="J15" s="392" t="s">
        <v>3480</v>
      </c>
      <c r="K15" s="209" t="s">
        <v>821</v>
      </c>
      <c r="L15" s="209" t="s">
        <v>824</v>
      </c>
      <c r="M15" s="209" t="s">
        <v>823</v>
      </c>
      <c r="N15" s="209" t="str">
        <f t="shared" si="3"/>
        <v xml:space="preserve">Давление на выходе промывной воды Ф1-4,..,Ф1-6 </v>
      </c>
      <c r="O15" s="210" t="str">
        <f t="shared" si="4"/>
        <v>P_F1_wash  : INT;</v>
      </c>
      <c r="P15" s="210" t="str">
        <f t="shared" si="5"/>
        <v xml:space="preserve">P_F1_wash : AI_eval;//Давление на выходе промывной воды Ф1-4,..,Ф1-6 </v>
      </c>
      <c r="Q15" s="210"/>
      <c r="R15" s="210"/>
      <c r="S15" s="210">
        <v>1</v>
      </c>
      <c r="T15" s="210">
        <v>1</v>
      </c>
      <c r="U15" s="210" t="str">
        <f t="shared" si="6"/>
        <v>//Давление на выходе промывной воды Ф1-4,..,Ф1-6 
P_F1_wash (input := I_P_F1_wash, mxS := ANI.P_F1_wash.mx, mnS := ANI.P_F1_wash.mn, Halarm := 1, Lalarm := 1, 
 MinRange := 4.0 ,MaxRange := 20.0, hhv := ANI.P_F1_wash.hhv, hv := ANI.P_F1_wash.hv, lv := ANI.P_F1_wash.lv, llv := ANI.P_F1_wash.llv,    Fdz := ANI.P_F1_wash.Fdz,   DZ := ANI.P_F1_wash.DZ);
ANI.P_F1_wash.val := P_F1_wash.val; ANI.P_F1_wash.state := P_F1_wash.state; ANI.P_F1_wash.hh := P_F1_wash. hh; ANI.P_F1_wash.h := P_F1_wash.h;
ANI.P_F1_wash.l := P_F1_wash. l; ANI.P_F1_wash.ll := P_F1_wash. ll; ANI.P_F1_wash.ovh := P_F1_wash. ovH; ANI.P_F1_wash.ovl := P_F1_wash. ovL;</v>
      </c>
      <c r="V15" s="210" t="str">
        <f t="shared" si="7"/>
        <v>//Давление на выходе промывной воды Ф1-4,..,Ф1-6 
P_F1_wash (input := INT_TO_WORD (ITG.P_F1_wash), mxS := ANI.P_F1_wash.mx, mnS := ANI.P_F1_wash.mn, Halarm := 1, Lalarm := 1, 
 MinRange := 4.0 ,MaxRange := 20.0, hhv := ANI.P_F1_wash.hhv, hv := ANI.P_F1_wash.hv, lv := ANI.P_F1_wash.lv, llv := ANI.P_F1_wash.llv,    Fdz := ANI.P_F1_wash.Fdz,   DZ := ANI.P_F1_wash.DZ);
ANI.P_F1_wash.val := P_F1_wash.val; ANI.P_F1_wash.state := P_F1_wash.state; ANI.P_F1_wash.hh := P_F1_wash. hh; ANI.P_F1_wash.h := P_F1_wash.h;
ANI.P_F1_wash.l := P_F1_wash. l; ANI.P_F1_wash.ll := P_F1_wash. ll; ANI.P_F1_wash.ovh := P_F1_wash. ovH; ANI.P_F1_wash.ovl := P_F1_wash. ovL;</v>
      </c>
      <c r="W15" s="210" t="s">
        <v>3976</v>
      </c>
      <c r="X15" s="211" t="s">
        <v>2014</v>
      </c>
      <c r="Y15" s="211" t="s">
        <v>3977</v>
      </c>
      <c r="Z15" s="211" t="s">
        <v>3833</v>
      </c>
      <c r="AA15" s="211" t="s">
        <v>3853</v>
      </c>
      <c r="AB15" s="211" t="s">
        <v>3828</v>
      </c>
      <c r="AC15" s="211" t="s">
        <v>3860</v>
      </c>
      <c r="AD15" s="210"/>
      <c r="AE15" s="210" t="str">
        <f t="shared" si="12"/>
        <v>ANI.ai;.val
ANI.ai;.hhv
ANI.ai;.hv
ANI.ai;.lv
ANI.ai;.llv
ANI.ai;.state</v>
      </c>
      <c r="AF15" s="210" t="str">
        <f t="shared" si="13"/>
        <v>DB 3 DBD 50
DB 3 DBD 54
DB 3 DBD 58
DB 3 DBD 62
DB 3 DBD 66
DB 3 DBW 92</v>
      </c>
      <c r="AG15" s="210">
        <f>AG14+46</f>
        <v>50</v>
      </c>
      <c r="AH15" s="212" t="s">
        <v>455</v>
      </c>
      <c r="AI15" s="209" t="s">
        <v>3475</v>
      </c>
      <c r="AJ15" s="214">
        <v>3</v>
      </c>
      <c r="AK15" s="213" t="str">
        <f>"ANI."&amp;J15&amp;".mn:= ANI."&amp;AI15&amp;".mn; ANI."&amp;J15&amp;".mx := ANI."&amp;AI15&amp;".mx; ANI."&amp;J15&amp;".hhv := ANI."&amp;AI15&amp;".hhv; ANI."&amp;J15&amp;".hv := ANI."&amp;AI15&amp;".hv; ANI."&amp;J15&amp;".lv := ANI."&amp;AI15&amp;".lv; ANI."&amp;J15&amp;".llv := ANI."&amp;AI15&amp;".llv; "</f>
        <v xml:space="preserve">ANI.P_F1_wash.mn:= ANI.P_afN1_12.mn; ANI.P_F1_wash.mx := ANI.P_afN1_12.mx; ANI.P_F1_wash.hhv := ANI.P_afN1_12.hhv; ANI.P_F1_wash.hv := ANI.P_afN1_12.hv; ANI.P_F1_wash.lv := ANI.P_afN1_12.lv; ANI.P_F1_wash.llv := ANI.P_afN1_12.llv; </v>
      </c>
      <c r="AM15" s="210" t="str">
        <f t="shared" si="1"/>
        <v>itg.P_F1_wash</v>
      </c>
      <c r="AO15" s="374" t="str">
        <f>J15&amp;"_LL, "&amp;J15&amp;"_L, "&amp;J15&amp;"_H, "&amp;J15&amp;"_HH : BOOL;"</f>
        <v>P_F1_wash_LL, P_F1_wash_L, P_F1_wash_H, P_F1_wash_HH : BOOL;</v>
      </c>
      <c r="AP15" s="374" t="str">
        <f t="shared" si="14"/>
        <v>P_F1_wash_LL, P_F1_wash_L, P_F1_wash_H, P_F1_wash_HH : TON;</v>
      </c>
      <c r="AQ15" s="30" t="s">
        <v>4105</v>
      </c>
      <c r="AR15" s="30"/>
      <c r="AS15" s="374"/>
      <c r="AT15" s="374" t="str">
        <f t="shared" si="15"/>
        <v>TIN.P_F1_wash_LL := ani.P_F1_wash.LL AND  1;
P_F1_wash_LL (IN := TIN.P_F1_wash_LL, PT := N1_1_ctrl_FP_pt); TMQ.P_F1_wash_LL := P_F1_wash_LL.Q;
TIN.P_F1_wash_L := ani.P_F1_wash.L and not ani.P_F1_wash.LL AND  1;
P_F1_wash_L (IN := TIN.P_F1_wash_L, PT := N1_1_ctrl_FP_pt); TMQ.P_F1_wash_L := P_F1_wash_L.Q;
TIN.P_F1_wash_H := ani.P_F1_wash.H   and not ani.P_F1_wash.HH AND  1;
P_F1_wash_H (IN := TIN.P_F1_wash_H, PT := N1_1_ctrl_FP_pt); TMQ.P_F1_wash_H := P_F1_wash_H.Q;
TIN.P_F1_wash_HH := ani.P_F1_wash.HH AND  1;
P_F1_wash_HH (IN := TIN.P_F1_wash_HH, PT := N1_1_ctrl_FP_pt); TMQ.P_F1_wash_HH := P_F1_wash_HH.Q;</v>
      </c>
      <c r="AU15" s="187" t="s">
        <v>455</v>
      </c>
      <c r="BB15" s="210" t="str">
        <f t="shared" si="9"/>
        <v>itg.P_F1_wash</v>
      </c>
    </row>
    <row r="16" spans="1:54" s="22" customFormat="1" x14ac:dyDescent="0.25">
      <c r="A16" s="102">
        <v>15</v>
      </c>
      <c r="B16" s="16" t="s">
        <v>2688</v>
      </c>
      <c r="C16" s="85">
        <v>1</v>
      </c>
      <c r="D16" s="16">
        <v>3</v>
      </c>
      <c r="E16" s="16" t="s">
        <v>2702</v>
      </c>
      <c r="F16" s="16"/>
      <c r="G16" s="16">
        <f t="shared" si="11"/>
        <v>28</v>
      </c>
      <c r="H16" s="16" t="str">
        <f t="shared" si="2"/>
        <v>I_28</v>
      </c>
      <c r="I16" s="16" t="str">
        <f t="shared" si="0"/>
        <v>IW 28</v>
      </c>
      <c r="J16" s="16">
        <f>G16</f>
        <v>28</v>
      </c>
      <c r="K16" s="128" t="s">
        <v>821</v>
      </c>
      <c r="L16" s="128" t="s">
        <v>824</v>
      </c>
      <c r="M16" s="128" t="s">
        <v>823</v>
      </c>
      <c r="N16" s="128" t="str">
        <f t="shared" si="3"/>
        <v>Р</v>
      </c>
      <c r="O16" s="15" t="str">
        <f>J16&amp;"  : INT;"</f>
        <v>28  : INT;</v>
      </c>
      <c r="P16" s="15" t="str">
        <f>J16&amp;" : AI_eval;//"&amp;B16</f>
        <v>28 : AI_eval;//Р</v>
      </c>
      <c r="Q16" s="15"/>
      <c r="R16" s="15"/>
      <c r="S16" s="15">
        <v>1</v>
      </c>
      <c r="T16" s="15">
        <v>1</v>
      </c>
      <c r="U16" s="15" t="str">
        <f t="shared" si="6"/>
        <v>//Р
28 (input := I_28, mxS := ANI.28.mx, mnS := ANI.28.mn, Halarm := 1, Lalarm := 1, 
 MinRange := 4.0 ,MaxRange := 20.0, hhv := ANI.28.hhv, hv := ANI.28.hv, lv := ANI.28.lv, llv := ANI.28.llv,    Fdz := ANI.28.Fdz,   DZ := ANI.28.DZ);
ANI.28.val := 28.val; ANI.28.state := 28.state; ANI.28.hh := 28. hh; ANI.28.h := 28.h;
ANI.28.l := 28. l; ANI.28.ll := 28. ll; ANI.28.ovh := 28. ovH; ANI.28.ovl := 28. ovL;</v>
      </c>
      <c r="V16" s="15" t="str">
        <f t="shared" si="7"/>
        <v>//Р
28 (input := INT_TO_WORD (ITG.28), mxS := ANI.28.mx, mnS := ANI.28.mn, Halarm := 1, Lalarm := 1, 
 MinRange := 4.0 ,MaxRange := 20.0, hhv := ANI.28.hhv, hv := ANI.28.hv, lv := ANI.28.lv, llv := ANI.28.llv,    Fdz := ANI.28.Fdz,   DZ := ANI.28.DZ);
ANI.28.val := 28.val; ANI.28.state := 28.state; ANI.28.hh := 28. hh; ANI.28.h := 28.h;
ANI.28.l := 28. l; ANI.28.ll := 28. ll; ANI.28.ovh := 28. ovH; ANI.28.ovl := 28. ovL;</v>
      </c>
      <c r="W16" s="15" t="s">
        <v>2882</v>
      </c>
      <c r="X16" s="91" t="s">
        <v>2014</v>
      </c>
      <c r="Y16" s="91" t="s">
        <v>2015</v>
      </c>
      <c r="Z16" s="91" t="s">
        <v>2016</v>
      </c>
      <c r="AA16" s="91" t="s">
        <v>2017</v>
      </c>
      <c r="AB16" s="91" t="s">
        <v>2883</v>
      </c>
      <c r="AC16" s="91" t="s">
        <v>2884</v>
      </c>
      <c r="AD16" s="15" t="str">
        <f t="shared" si="8"/>
        <v xml:space="preserve">ANI.28.mn:= 0.0; ANI.28.mx := 100.0; ANI.28.hhv := 92.0; ANI.28.hv := 85.0; ANI.28.lv := 30.0; ANI.28.llv := 20.0; </v>
      </c>
      <c r="AE16" s="15" t="str">
        <f t="shared" si="12"/>
        <v>ANI.ai;.val
ANI.ai;.hhv
ANI.ai;.hv
ANI.ai;.lv
ANI.ai;.llv
ANI.ai;.state</v>
      </c>
      <c r="AF16" s="15" t="str">
        <f t="shared" si="13"/>
        <v>DB 3 DBD 96
DB 3 DBD 100
DB 3 DBD 104
DB 3 DBD 108
DB 3 DBD 112
DB 3 DBW 138</v>
      </c>
      <c r="AG16" s="15">
        <f>AG15+46</f>
        <v>96</v>
      </c>
      <c r="AH16" s="40" t="s">
        <v>455</v>
      </c>
      <c r="AK16" s="34"/>
      <c r="AM16" s="210" t="str">
        <f t="shared" si="1"/>
        <v>itg.28</v>
      </c>
      <c r="AO16" s="374"/>
      <c r="AP16" s="374"/>
      <c r="AQ16" s="374"/>
      <c r="AR16" s="374"/>
      <c r="AS16" s="374"/>
      <c r="AT16" s="374"/>
      <c r="AU16" s="187" t="s">
        <v>455</v>
      </c>
      <c r="BB16" s="210" t="str">
        <f t="shared" si="9"/>
        <v>itg.28</v>
      </c>
    </row>
    <row r="17" spans="1:54" s="22" customFormat="1" x14ac:dyDescent="0.25">
      <c r="A17" s="102">
        <v>16</v>
      </c>
      <c r="B17" s="16" t="s">
        <v>2688</v>
      </c>
      <c r="C17" s="85">
        <v>1</v>
      </c>
      <c r="D17" s="16">
        <v>4</v>
      </c>
      <c r="E17" s="16" t="s">
        <v>2702</v>
      </c>
      <c r="F17" s="16"/>
      <c r="G17" s="16">
        <f t="shared" si="11"/>
        <v>30</v>
      </c>
      <c r="H17" s="16" t="str">
        <f t="shared" si="2"/>
        <v>I_30</v>
      </c>
      <c r="I17" s="16" t="str">
        <f t="shared" si="0"/>
        <v>IW 30</v>
      </c>
      <c r="J17" s="16">
        <f>G17</f>
        <v>30</v>
      </c>
      <c r="K17" s="128" t="s">
        <v>821</v>
      </c>
      <c r="L17" s="128" t="s">
        <v>824</v>
      </c>
      <c r="M17" s="128" t="s">
        <v>823</v>
      </c>
      <c r="N17" s="128" t="str">
        <f t="shared" si="3"/>
        <v>Р</v>
      </c>
      <c r="O17" s="15" t="str">
        <f>J17&amp;"  : INT;"</f>
        <v>30  : INT;</v>
      </c>
      <c r="P17" s="15" t="str">
        <f>J17&amp;" : AI_eval;//"&amp;B17</f>
        <v>30 : AI_eval;//Р</v>
      </c>
      <c r="Q17" s="15"/>
      <c r="R17" s="15"/>
      <c r="S17" s="15">
        <v>1</v>
      </c>
      <c r="T17" s="15">
        <v>1</v>
      </c>
      <c r="U17" s="15" t="str">
        <f t="shared" si="6"/>
        <v>//Р
30 (input := I_30, mxS := ANI.30.mx, mnS := ANI.30.mn, Halarm := 1, Lalarm := 1, 
 MinRange := 4.0 ,MaxRange := 20.0, hhv := ANI.30.hhv, hv := ANI.30.hv, lv := ANI.30.lv, llv := ANI.30.llv,    Fdz := ANI.30.Fdz,   DZ := ANI.30.DZ);
ANI.30.val := 30.val; ANI.30.state := 30.state; ANI.30.hh := 30. hh; ANI.30.h := 30.h;
ANI.30.l := 30. l; ANI.30.ll := 30. ll; ANI.30.ovh := 30. ovH; ANI.30.ovl := 30. ovL;</v>
      </c>
      <c r="V17" s="15" t="str">
        <f t="shared" si="7"/>
        <v>//Р
30 (input := INT_TO_WORD (ITG.30), mxS := ANI.30.mx, mnS := ANI.30.mn, Halarm := 1, Lalarm := 1, 
 MinRange := 4.0 ,MaxRange := 20.0, hhv := ANI.30.hhv, hv := ANI.30.hv, lv := ANI.30.lv, llv := ANI.30.llv,    Fdz := ANI.30.Fdz,   DZ := ANI.30.DZ);
ANI.30.val := 30.val; ANI.30.state := 30.state; ANI.30.hh := 30. hh; ANI.30.h := 30.h;
ANI.30.l := 30. l; ANI.30.ll := 30. ll; ANI.30.ovh := 30. ovH; ANI.30.ovl := 30. ovL;</v>
      </c>
      <c r="W17" s="15" t="s">
        <v>2882</v>
      </c>
      <c r="X17" s="91" t="s">
        <v>2014</v>
      </c>
      <c r="Y17" s="91" t="s">
        <v>2015</v>
      </c>
      <c r="Z17" s="91" t="s">
        <v>2016</v>
      </c>
      <c r="AA17" s="91" t="s">
        <v>2017</v>
      </c>
      <c r="AB17" s="91" t="s">
        <v>2883</v>
      </c>
      <c r="AC17" s="91" t="s">
        <v>2884</v>
      </c>
      <c r="AD17" s="15" t="str">
        <f t="shared" si="8"/>
        <v xml:space="preserve">ANI.30.mn:= 0.0; ANI.30.mx := 100.0; ANI.30.hhv := 92.0; ANI.30.hv := 85.0; ANI.30.lv := 30.0; ANI.30.llv := 20.0; </v>
      </c>
      <c r="AE17" s="15" t="str">
        <f t="shared" si="12"/>
        <v>ANI.ai;.val
ANI.ai;.hhv
ANI.ai;.hv
ANI.ai;.lv
ANI.ai;.llv
ANI.ai;.state</v>
      </c>
      <c r="AF17" s="15" t="str">
        <f t="shared" si="13"/>
        <v>DB 3 DBD 5
DB 3 DBD 9
DB 3 DBD 13
DB 3 DBD 17
DB 3 DBD 21
DB 3 DBW 47</v>
      </c>
      <c r="AG17" s="15">
        <v>5</v>
      </c>
      <c r="AH17" s="40" t="s">
        <v>455</v>
      </c>
      <c r="AK17" s="34"/>
      <c r="AM17" s="210" t="str">
        <f t="shared" si="1"/>
        <v>itg.30</v>
      </c>
      <c r="AO17" s="374"/>
      <c r="AP17" s="374"/>
      <c r="AQ17" s="374"/>
      <c r="AR17" s="374"/>
      <c r="AS17" s="374"/>
      <c r="AT17" s="374"/>
      <c r="AU17" s="187" t="s">
        <v>455</v>
      </c>
      <c r="BB17" s="210" t="str">
        <f t="shared" si="9"/>
        <v>itg.30</v>
      </c>
    </row>
    <row r="18" spans="1:54" s="214" customFormat="1" x14ac:dyDescent="0.25">
      <c r="A18" s="208">
        <v>17</v>
      </c>
      <c r="B18" s="394" t="s">
        <v>3241</v>
      </c>
      <c r="C18" s="395">
        <v>1</v>
      </c>
      <c r="D18" s="392">
        <v>1</v>
      </c>
      <c r="E18" s="392" t="s">
        <v>2704</v>
      </c>
      <c r="F18" s="392"/>
      <c r="G18" s="392">
        <f t="shared" si="11"/>
        <v>32</v>
      </c>
      <c r="H18" s="392" t="str">
        <f t="shared" si="2"/>
        <v>I_pH_BR1</v>
      </c>
      <c r="I18" s="392" t="str">
        <f t="shared" si="0"/>
        <v>IW 32</v>
      </c>
      <c r="J18" s="392" t="s">
        <v>779</v>
      </c>
      <c r="K18" s="209" t="s">
        <v>821</v>
      </c>
      <c r="L18" s="209" t="s">
        <v>824</v>
      </c>
      <c r="M18" s="209" t="s">
        <v>823</v>
      </c>
      <c r="N18" s="209" t="str">
        <f t="shared" si="3"/>
        <v>Уровень рН в БР1</v>
      </c>
      <c r="O18" s="210" t="str">
        <f>J18&amp;"  : INT;"</f>
        <v>pH_BR1  : INT;</v>
      </c>
      <c r="P18" s="210" t="str">
        <f>J18&amp;" : AI_eval;//"&amp;B18</f>
        <v>pH_BR1 : AI_eval;//Уровень рН в БР1</v>
      </c>
      <c r="Q18" s="210"/>
      <c r="R18" s="210"/>
      <c r="S18" s="210">
        <v>1</v>
      </c>
      <c r="T18" s="210">
        <v>1</v>
      </c>
      <c r="U18" s="210" t="str">
        <f t="shared" si="6"/>
        <v>//Уровень рН в БР1
pH_BR1 (input := I_pH_BR1, mxS := ANI.pH_BR1.mx, mnS := ANI.pH_BR1.mn, Halarm := 1, Lalarm := 1, 
 MinRange := 4.0 ,MaxRange := 20.0, hhv := ANI.pH_BR1.hhv, hv := ANI.pH_BR1.hv, lv := ANI.pH_BR1.lv, llv := ANI.pH_BR1.llv,    Fdz := ANI.pH_BR1.Fdz,   DZ := ANI.pH_BR1.DZ);
ANI.pH_BR1.val := pH_BR1.val; ANI.pH_BR1.state := pH_BR1.state; ANI.pH_BR1.hh := pH_BR1. hh; ANI.pH_BR1.h := pH_BR1.h;
ANI.pH_BR1.l := pH_BR1. l; ANI.pH_BR1.ll := pH_BR1. ll; ANI.pH_BR1.ovh := pH_BR1. ovH; ANI.pH_BR1.ovl := pH_BR1. ovL;</v>
      </c>
      <c r="V18" s="210" t="str">
        <f t="shared" si="7"/>
        <v>//Уровень рН в БР1
pH_BR1 (input := INT_TO_WORD (ITG.pH_BR1), mxS := ANI.pH_BR1.mx, mnS := ANI.pH_BR1.mn, Halarm := 1, Lalarm := 1, 
 MinRange := 4.0 ,MaxRange := 20.0, hhv := ANI.pH_BR1.hhv, hv := ANI.pH_BR1.hv, lv := ANI.pH_BR1.lv, llv := ANI.pH_BR1.llv,    Fdz := ANI.pH_BR1.Fdz,   DZ := ANI.pH_BR1.DZ);
ANI.pH_BR1.val := pH_BR1.val; ANI.pH_BR1.state := pH_BR1.state; ANI.pH_BR1.hh := pH_BR1. hh; ANI.pH_BR1.h := pH_BR1.h;
ANI.pH_BR1.l := pH_BR1. l; ANI.pH_BR1.ll := pH_BR1. ll; ANI.pH_BR1.ovh := pH_BR1. ovH; ANI.pH_BR1.ovl := pH_BR1. ovL;</v>
      </c>
      <c r="W18" s="210" t="s">
        <v>3842</v>
      </c>
      <c r="X18" s="211" t="s">
        <v>2014</v>
      </c>
      <c r="Y18" s="211" t="s">
        <v>3834</v>
      </c>
      <c r="Z18" s="211" t="s">
        <v>3873</v>
      </c>
      <c r="AA18" s="211" t="s">
        <v>3874</v>
      </c>
      <c r="AB18" s="211" t="s">
        <v>3836</v>
      </c>
      <c r="AC18" s="211" t="s">
        <v>3875</v>
      </c>
      <c r="AD18" s="210" t="str">
        <f t="shared" si="8"/>
        <v xml:space="preserve">ANI.pH_BR1.mn:= 0.0; ANI.pH_BR1.mx := 14.0; ANI.pH_BR1.hhv := 8.1; ANI.pH_BR1.hv := 8.0; ANI.pH_BR1.lv := 7.9; ANI.pH_BR1.llv := 7.3; </v>
      </c>
      <c r="AE18" s="210" t="str">
        <f t="shared" si="12"/>
        <v>ANI.ai;.val
ANI.ai;.hhv
ANI.ai;.hv
ANI.ai;.lv
ANI.ai;.llv
ANI.ai;.state</v>
      </c>
      <c r="AF18" s="210" t="str">
        <f t="shared" si="13"/>
        <v>DB 3 DBD 51
DB 3 DBD 55
DB 3 DBD 59
DB 3 DBD 63
DB 3 DBD 67
DB 3 DBW 93</v>
      </c>
      <c r="AG18" s="210">
        <f>AG17+46</f>
        <v>51</v>
      </c>
      <c r="AH18" s="212" t="s">
        <v>455</v>
      </c>
      <c r="AI18" s="214">
        <v>6</v>
      </c>
      <c r="AK18" s="213"/>
      <c r="AM18" s="210" t="str">
        <f t="shared" si="1"/>
        <v>itg.pH_BR1</v>
      </c>
      <c r="AO18" s="374"/>
      <c r="AP18" s="374"/>
      <c r="AQ18" s="374"/>
      <c r="AR18" s="374"/>
      <c r="AS18" s="374"/>
      <c r="AT18" s="374"/>
      <c r="AU18" s="187" t="s">
        <v>455</v>
      </c>
      <c r="BB18" s="210" t="str">
        <f t="shared" si="9"/>
        <v>itg.pH_BR1</v>
      </c>
    </row>
    <row r="19" spans="1:54" s="214" customFormat="1" x14ac:dyDescent="0.25">
      <c r="A19" s="208">
        <v>18</v>
      </c>
      <c r="B19" s="394" t="s">
        <v>3242</v>
      </c>
      <c r="C19" s="395">
        <v>1</v>
      </c>
      <c r="D19" s="392">
        <v>2</v>
      </c>
      <c r="E19" s="392" t="s">
        <v>2704</v>
      </c>
      <c r="F19" s="392"/>
      <c r="G19" s="392">
        <f t="shared" si="11"/>
        <v>34</v>
      </c>
      <c r="H19" s="392" t="str">
        <f t="shared" si="2"/>
        <v>I_O2_BR1</v>
      </c>
      <c r="I19" s="392" t="str">
        <f t="shared" si="0"/>
        <v>IW 34</v>
      </c>
      <c r="J19" s="392" t="s">
        <v>777</v>
      </c>
      <c r="K19" s="209" t="s">
        <v>821</v>
      </c>
      <c r="L19" s="209" t="s">
        <v>824</v>
      </c>
      <c r="M19" s="209" t="s">
        <v>823</v>
      </c>
      <c r="N19" s="209" t="str">
        <f t="shared" si="3"/>
        <v>Уровень О2 в БР1</v>
      </c>
      <c r="O19" s="210" t="str">
        <f t="shared" si="4"/>
        <v>O2_BR1  : INT;</v>
      </c>
      <c r="P19" s="210" t="str">
        <f t="shared" si="5"/>
        <v>O2_BR1 : AI_eval;//Уровень О2 в БР1</v>
      </c>
      <c r="Q19" s="210"/>
      <c r="R19" s="210"/>
      <c r="S19" s="210">
        <v>1</v>
      </c>
      <c r="T19" s="210">
        <v>1</v>
      </c>
      <c r="U19" s="210" t="str">
        <f t="shared" si="6"/>
        <v>//Уровень О2 в БР1
O2_BR1 (input := I_O2_BR1, mxS := ANI.O2_BR1.mx, mnS := ANI.O2_BR1.mn, Halarm := 1, Lalarm := 1, 
 MinRange := 4.0 ,MaxRange := 20.0, hhv := ANI.O2_BR1.hhv, hv := ANI.O2_BR1.hv, lv := ANI.O2_BR1.lv, llv := ANI.O2_BR1.llv,    Fdz := ANI.O2_BR1.Fdz,   DZ := ANI.O2_BR1.DZ);
ANI.O2_BR1.val := O2_BR1.val; ANI.O2_BR1.state := O2_BR1.state; ANI.O2_BR1.hh := O2_BR1. hh; ANI.O2_BR1.h := O2_BR1.h;
ANI.O2_BR1.l := O2_BR1. l; ANI.O2_BR1.ll := O2_BR1. ll; ANI.O2_BR1.ovh := O2_BR1. ovH; ANI.O2_BR1.ovl := O2_BR1. ovL;</v>
      </c>
      <c r="V19" s="210" t="str">
        <f t="shared" si="7"/>
        <v>//Уровень О2 в БР1
O2_BR1 (input := INT_TO_WORD (ITG.O2_BR1), mxS := ANI.O2_BR1.mx, mnS := ANI.O2_BR1.mn, Halarm := 1, Lalarm := 1, 
 MinRange := 4.0 ,MaxRange := 20.0, hhv := ANI.O2_BR1.hhv, hv := ANI.O2_BR1.hv, lv := ANI.O2_BR1.lv, llv := ANI.O2_BR1.llv,    Fdz := ANI.O2_BR1.Fdz,   DZ := ANI.O2_BR1.DZ);
ANI.O2_BR1.val := O2_BR1.val; ANI.O2_BR1.state := O2_BR1.state; ANI.O2_BR1.hh := O2_BR1. hh; ANI.O2_BR1.h := O2_BR1.h;
ANI.O2_BR1.l := O2_BR1. l; ANI.O2_BR1.ll := O2_BR1. ll; ANI.O2_BR1.ovh := O2_BR1. ovH; ANI.O2_BR1.ovl := O2_BR1. ovL;</v>
      </c>
      <c r="W19" s="210" t="s">
        <v>3841</v>
      </c>
      <c r="X19" s="211" t="s">
        <v>2014</v>
      </c>
      <c r="Y19" s="211" t="s">
        <v>2016</v>
      </c>
      <c r="Z19" s="211" t="s">
        <v>3872</v>
      </c>
      <c r="AA19" s="211" t="s">
        <v>3871</v>
      </c>
      <c r="AB19" s="211" t="s">
        <v>3835</v>
      </c>
      <c r="AC19" s="211" t="s">
        <v>3837</v>
      </c>
      <c r="AD19" s="210" t="str">
        <f t="shared" si="8"/>
        <v xml:space="preserve">ANI.O2_BR1.mn:= 0.0; ANI.O2_BR1.mx := 20.0; ANI.O2_BR1.hhv := 10.0; ANI.O2_BR1.hv := 4.0; ANI.O2_BR1.lv := 1.0; ANI.O2_BR1.llv := 0.25; </v>
      </c>
      <c r="AE19" s="210" t="str">
        <f t="shared" si="12"/>
        <v>ANI.ai;.val
ANI.ai;.hhv
ANI.ai;.hv
ANI.ai;.lv
ANI.ai;.llv
ANI.ai;.state</v>
      </c>
      <c r="AF19" s="210" t="str">
        <f t="shared" si="13"/>
        <v>DB 3 DBD 97
DB 3 DBD 101
DB 3 DBD 105
DB 3 DBD 109
DB 3 DBD 113
DB 3 DBW 139</v>
      </c>
      <c r="AG19" s="210">
        <f>AG18+46</f>
        <v>97</v>
      </c>
      <c r="AH19" s="212" t="s">
        <v>455</v>
      </c>
      <c r="AI19" s="214">
        <v>7</v>
      </c>
      <c r="AK19" s="213"/>
      <c r="AM19" s="210" t="str">
        <f t="shared" si="1"/>
        <v>itg.O2_BR1</v>
      </c>
      <c r="AO19" s="374"/>
      <c r="AP19" s="374"/>
      <c r="AQ19" s="374"/>
      <c r="AR19" s="374"/>
      <c r="AS19" s="374"/>
      <c r="AT19" s="374"/>
      <c r="AU19" s="187" t="s">
        <v>455</v>
      </c>
      <c r="BB19" s="210" t="str">
        <f t="shared" si="9"/>
        <v>itg.O2_BR1</v>
      </c>
    </row>
    <row r="20" spans="1:54" s="214" customFormat="1" x14ac:dyDescent="0.25">
      <c r="A20" s="208">
        <v>19</v>
      </c>
      <c r="B20" s="394" t="s">
        <v>293</v>
      </c>
      <c r="C20" s="395">
        <v>1</v>
      </c>
      <c r="D20" s="392">
        <v>3</v>
      </c>
      <c r="E20" s="392" t="s">
        <v>2704</v>
      </c>
      <c r="F20" s="392"/>
      <c r="G20" s="392">
        <f t="shared" si="11"/>
        <v>36</v>
      </c>
      <c r="H20" s="392" t="str">
        <f t="shared" si="2"/>
        <v>I_L_BR1</v>
      </c>
      <c r="I20" s="392" t="str">
        <f t="shared" si="0"/>
        <v>IW 36</v>
      </c>
      <c r="J20" s="392" t="s">
        <v>772</v>
      </c>
      <c r="K20" s="209" t="s">
        <v>821</v>
      </c>
      <c r="L20" s="209" t="s">
        <v>824</v>
      </c>
      <c r="M20" s="209" t="s">
        <v>823</v>
      </c>
      <c r="N20" s="209" t="str">
        <f t="shared" si="3"/>
        <v>Уровень в БР1</v>
      </c>
      <c r="O20" s="210" t="str">
        <f t="shared" si="4"/>
        <v>L_BR1  : INT;</v>
      </c>
      <c r="P20" s="210" t="str">
        <f t="shared" si="5"/>
        <v>L_BR1 : AI_eval;//Уровень в БР1</v>
      </c>
      <c r="Q20" s="210"/>
      <c r="R20" s="210"/>
      <c r="S20" s="210">
        <v>1</v>
      </c>
      <c r="T20" s="210">
        <v>1</v>
      </c>
      <c r="U20" s="210" t="str">
        <f t="shared" si="6"/>
        <v>//Уровень в БР1
L_BR1 (input := I_L_BR1, mxS := ANI.L_BR1.mx, mnS := ANI.L_BR1.mn, Halarm := 1, Lalarm := 1, 
 MinRange := 4.0 ,MaxRange := 20.0, hhv := ANI.L_BR1.hhv, hv := ANI.L_BR1.hv, lv := ANI.L_BR1.lv, llv := ANI.L_BR1.llv,    Fdz := ANI.L_BR1.Fdz,   DZ := ANI.L_BR1.DZ);
ANI.L_BR1.val := L_BR1.val; ANI.L_BR1.state := L_BR1.state; ANI.L_BR1.hh := L_BR1. hh; ANI.L_BR1.h := L_BR1.h;
ANI.L_BR1.l := L_BR1. l; ANI.L_BR1.ll := L_BR1. ll; ANI.L_BR1.ovh := L_BR1. ovH; ANI.L_BR1.ovl := L_BR1. ovL;</v>
      </c>
      <c r="V20" s="210" t="str">
        <f t="shared" si="7"/>
        <v>//Уровень в БР1
L_BR1 (input := INT_TO_WORD (ITG.L_BR1), mxS := ANI.L_BR1.mx, mnS := ANI.L_BR1.mn, Halarm := 1, Lalarm := 1, 
 MinRange := 4.0 ,MaxRange := 20.0, hhv := ANI.L_BR1.hhv, hv := ANI.L_BR1.hv, lv := ANI.L_BR1.lv, llv := ANI.L_BR1.llv,    Fdz := ANI.L_BR1.Fdz,   DZ := ANI.L_BR1.DZ);
ANI.L_BR1.val := L_BR1.val; ANI.L_BR1.state := L_BR1.state; ANI.L_BR1.hh := L_BR1. hh; ANI.L_BR1.h := L_BR1.h;
ANI.L_BR1.l := L_BR1. l; ANI.L_BR1.ll := L_BR1. ll; ANI.L_BR1.ovh := L_BR1. ovH; ANI.L_BR1.ovl := L_BR1. ovL;</v>
      </c>
      <c r="W20" s="210" t="s">
        <v>2882</v>
      </c>
      <c r="X20" s="246" t="s">
        <v>3979</v>
      </c>
      <c r="Y20" s="246" t="s">
        <v>3849</v>
      </c>
      <c r="Z20" s="211" t="s">
        <v>3826</v>
      </c>
      <c r="AA20" s="211" t="s">
        <v>3838</v>
      </c>
      <c r="AB20" s="211" t="s">
        <v>3878</v>
      </c>
      <c r="AC20" s="211" t="s">
        <v>2017</v>
      </c>
      <c r="AD20" s="210"/>
      <c r="AE20" s="210" t="str">
        <f t="shared" si="12"/>
        <v>ANI.ai;.val
ANI.ai;.hhv
ANI.ai;.hv
ANI.ai;.lv
ANI.ai;.llv
ANI.ai;.state</v>
      </c>
      <c r="AF20" s="210" t="str">
        <f t="shared" si="13"/>
        <v>DB 3 DBD 6
DB 3 DBD 10
DB 3 DBD 14
DB 3 DBD 18
DB 3 DBD 22
DB 3 DBW 48</v>
      </c>
      <c r="AG20" s="210">
        <v>6</v>
      </c>
      <c r="AH20" s="212" t="s">
        <v>455</v>
      </c>
      <c r="AI20" s="209" t="s">
        <v>3476</v>
      </c>
      <c r="AJ20" s="214">
        <v>4</v>
      </c>
      <c r="AK20" s="213" t="str">
        <f>"ANI."&amp;J20&amp;".mn:= ANI."&amp;AI20&amp;".mn; ANI."&amp;J20&amp;".mx := ANI."&amp;AI20&amp;".mx; ANI."&amp;J20&amp;".hhv := ANI."&amp;AI20&amp;".hhv; ANI."&amp;J20&amp;".hv := ANI."&amp;AI20&amp;".hv; ANI."&amp;J20&amp;".lv := ANI."&amp;AI20&amp;".lv; ANI."&amp;J20&amp;".llv := ANI."&amp;AI20&amp;".llv; "</f>
        <v xml:space="preserve">ANI.L_BR1.mn:= ANI.T_RU.mn; ANI.L_BR1.mx := ANI.T_RU.mx; ANI.L_BR1.hhv := ANI.T_RU.hhv; ANI.L_BR1.hv := ANI.T_RU.hv; ANI.L_BR1.lv := ANI.T_RU.lv; ANI.L_BR1.llv := ANI.T_RU.llv; </v>
      </c>
      <c r="AM20" s="210" t="str">
        <f t="shared" si="1"/>
        <v>itg.L_BR1</v>
      </c>
      <c r="AO20" s="374"/>
      <c r="AP20" s="374"/>
      <c r="AQ20" s="374"/>
      <c r="AR20" s="374"/>
      <c r="AS20" s="374"/>
      <c r="AT20" s="374"/>
      <c r="AU20" s="187" t="s">
        <v>455</v>
      </c>
      <c r="BB20" s="210" t="str">
        <f t="shared" si="9"/>
        <v>itg.L_BR1</v>
      </c>
    </row>
    <row r="21" spans="1:54" s="214" customFormat="1" x14ac:dyDescent="0.25">
      <c r="A21" s="208">
        <v>20</v>
      </c>
      <c r="B21" s="394" t="s">
        <v>3243</v>
      </c>
      <c r="C21" s="395">
        <v>1</v>
      </c>
      <c r="D21" s="392">
        <v>4</v>
      </c>
      <c r="E21" s="392" t="s">
        <v>2704</v>
      </c>
      <c r="F21" s="392"/>
      <c r="G21" s="392">
        <f t="shared" si="11"/>
        <v>38</v>
      </c>
      <c r="H21" s="392" t="str">
        <f t="shared" si="2"/>
        <v>I_T_BR1</v>
      </c>
      <c r="I21" s="392" t="str">
        <f t="shared" si="0"/>
        <v>IW 38</v>
      </c>
      <c r="J21" s="392" t="s">
        <v>775</v>
      </c>
      <c r="K21" s="209" t="s">
        <v>821</v>
      </c>
      <c r="L21" s="209" t="s">
        <v>824</v>
      </c>
      <c r="M21" s="209" t="s">
        <v>823</v>
      </c>
      <c r="N21" s="209" t="str">
        <f t="shared" si="3"/>
        <v xml:space="preserve">Температура в БР1 </v>
      </c>
      <c r="O21" s="210" t="str">
        <f t="shared" si="4"/>
        <v>T_BR1  : INT;</v>
      </c>
      <c r="P21" s="210" t="str">
        <f t="shared" si="5"/>
        <v xml:space="preserve">T_BR1 : AI_eval;//Температура в БР1 </v>
      </c>
      <c r="Q21" s="210"/>
      <c r="R21" s="210"/>
      <c r="S21" s="210" t="s">
        <v>3811</v>
      </c>
      <c r="T21" s="210">
        <v>1</v>
      </c>
      <c r="U21" s="210" t="str">
        <f t="shared" si="6"/>
        <v>//Температура в БР1 
T_BR1 (input := I_T_BR1, mxS := ANI.T_BR1.mx, mnS := ANI.T_BR1.mn, Halarm := NOT dgi.n4_1_on, Lalarm := 1, 
 MinRange := 4.0 ,MaxRange := 20.0, hhv := ANI.T_BR1.hhv, hv := ANI.T_BR1.hv, lv := ANI.T_BR1.lv, llv := ANI.T_BR1.llv,    Fdz := ANI.T_BR1.Fdz,   DZ := ANI.T_BR1.DZ);
ANI.T_BR1.val := T_BR1.val; ANI.T_BR1.state := T_BR1.state; ANI.T_BR1.hh := T_BR1. hh; ANI.T_BR1.h := T_BR1.h;
ANI.T_BR1.l := T_BR1. l; ANI.T_BR1.ll := T_BR1. ll; ANI.T_BR1.ovh := T_BR1. ovH; ANI.T_BR1.ovl := T_BR1. ovL;</v>
      </c>
      <c r="V21" s="210" t="str">
        <f t="shared" si="7"/>
        <v>//Температура в БР1 
T_BR1 (input := INT_TO_WORD (ITG.T_BR1), mxS := ANI.T_BR1.mx, mnS := ANI.T_BR1.mn, Halarm := NOT dgi.n4_1_on, Lalarm := 1, 
 MinRange := 4.0 ,MaxRange := 20.0, hhv := ANI.T_BR1.hhv, hv := ANI.T_BR1.hv, lv := ANI.T_BR1.lv, llv := ANI.T_BR1.llv,    Fdz := ANI.T_BR1.Fdz,   DZ := ANI.T_BR1.DZ);
ANI.T_BR1.val := T_BR1.val; ANI.T_BR1.state := T_BR1.state; ANI.T_BR1.hh := T_BR1. hh; ANI.T_BR1.h := T_BR1.h;
ANI.T_BR1.l := T_BR1. l; ANI.T_BR1.ll := T_BR1. ll; ANI.T_BR1.ovh := T_BR1. ovH; ANI.T_BR1.ovl := T_BR1. ovL;</v>
      </c>
      <c r="W21" s="210" t="s">
        <v>2882</v>
      </c>
      <c r="X21" s="211" t="s">
        <v>2014</v>
      </c>
      <c r="Y21" s="211" t="s">
        <v>2015</v>
      </c>
      <c r="Z21" s="211" t="s">
        <v>3853</v>
      </c>
      <c r="AA21" s="211" t="s">
        <v>3852</v>
      </c>
      <c r="AB21" s="211" t="s">
        <v>3851</v>
      </c>
      <c r="AC21" s="211" t="s">
        <v>3850</v>
      </c>
      <c r="AD21" s="210" t="str">
        <f t="shared" si="8"/>
        <v xml:space="preserve">ANI.T_BR1.mn:= 0.0; ANI.T_BR1.mx := 100.0; ANI.T_BR1.hhv := 95.0; ANI.T_BR1.hv := 87.0; ANI.T_BR1.lv := 82.0; ANI.T_BR1.llv := 60.0; </v>
      </c>
      <c r="AE21" s="210" t="str">
        <f t="shared" si="12"/>
        <v>ANI.ai;.val
ANI.ai;.hhv
ANI.ai;.hv
ANI.ai;.lv
ANI.ai;.llv
ANI.ai;.state</v>
      </c>
      <c r="AF21" s="210" t="str">
        <f t="shared" si="13"/>
        <v>DB 3 DBD 52
DB 3 DBD 56
DB 3 DBD 60
DB 3 DBD 64
DB 3 DBD 68
DB 3 DBW 94</v>
      </c>
      <c r="AG21" s="210">
        <f>AG20+46</f>
        <v>52</v>
      </c>
      <c r="AH21" s="212" t="s">
        <v>455</v>
      </c>
      <c r="AI21" s="214">
        <v>8</v>
      </c>
      <c r="AK21" s="213"/>
      <c r="AM21" s="210" t="str">
        <f t="shared" si="1"/>
        <v>itg.T_BR1</v>
      </c>
      <c r="AO21" s="374"/>
      <c r="AP21" s="374"/>
      <c r="AQ21" s="374"/>
      <c r="AR21" s="374"/>
      <c r="AS21" s="374"/>
      <c r="AT21" s="374"/>
      <c r="AU21" s="187" t="s">
        <v>455</v>
      </c>
      <c r="BB21" s="210" t="str">
        <f t="shared" si="9"/>
        <v>itg.T_BR1</v>
      </c>
    </row>
    <row r="22" spans="1:54" s="233" customFormat="1" x14ac:dyDescent="0.25">
      <c r="A22" s="229">
        <v>21</v>
      </c>
      <c r="B22" s="397" t="s">
        <v>3244</v>
      </c>
      <c r="C22" s="396">
        <v>1</v>
      </c>
      <c r="D22" s="393">
        <v>1</v>
      </c>
      <c r="E22" s="393" t="s">
        <v>2704</v>
      </c>
      <c r="F22" s="393"/>
      <c r="G22" s="393">
        <f t="shared" si="11"/>
        <v>40</v>
      </c>
      <c r="H22" s="393" t="str">
        <f t="shared" si="2"/>
        <v>I_P_aer7_12</v>
      </c>
      <c r="I22" s="393" t="str">
        <f t="shared" si="0"/>
        <v>IW 40</v>
      </c>
      <c r="J22" s="393" t="s">
        <v>3481</v>
      </c>
      <c r="K22" s="232" t="s">
        <v>821</v>
      </c>
      <c r="L22" s="232" t="s">
        <v>824</v>
      </c>
      <c r="M22" s="232" t="s">
        <v>823</v>
      </c>
      <c r="N22" s="232" t="str">
        <f t="shared" si="3"/>
        <v>Давление на АЭР 7,…,АЭР12</v>
      </c>
      <c r="O22" s="233" t="str">
        <f t="shared" si="4"/>
        <v>P_aer7_12  : INT;</v>
      </c>
      <c r="P22" s="233" t="str">
        <f t="shared" si="5"/>
        <v>P_aer7_12 : AI_eval;//Давление на АЭР 7,…,АЭР12</v>
      </c>
      <c r="S22" s="233" t="s">
        <v>3808</v>
      </c>
      <c r="T22" s="233" t="str">
        <f>S22</f>
        <v>(dgi.k3_1_ON or dgi.k3_2_ON or dgi.k3_3_ON)</v>
      </c>
      <c r="U22" s="233" t="str">
        <f t="shared" si="6"/>
        <v>//Давление на АЭР 7,…,АЭР12
P_aer7_12 (input := I_P_aer7_12, mxS := ANI.P_aer7_12.mx, mnS := ANI.P_aer7_12.mn, Halarm := (dgi.k3_1_ON or dgi.k3_2_ON or dgi.k3_3_ON), Lalarm := (dgi.k3_1_ON or dgi.k3_2_ON or dgi.k3_3_ON), 
 MinRange := 4.0 ,MaxRange := 20.0, hhv := ANI.P_aer7_12.hhv, hv := ANI.P_aer7_12.hv, lv := ANI.P_aer7_12.lv, llv := ANI.P_aer7_12.llv,    Fdz := ANI.P_aer7_12.Fdz,   DZ := ANI.P_aer7_12.DZ);
ANI.P_aer7_12.val := P_aer7_12.val; ANI.P_aer7_12.state := P_aer7_12.state; ANI.P_aer7_12.hh := P_aer7_12. hh; ANI.P_aer7_12.h := P_aer7_12.h;
ANI.P_aer7_12.l := P_aer7_12. l; ANI.P_aer7_12.ll := P_aer7_12. ll; ANI.P_aer7_12.ovh := P_aer7_12. ovH; ANI.P_aer7_12.ovl := P_aer7_12. ovL;</v>
      </c>
      <c r="V22" s="233" t="str">
        <f t="shared" si="7"/>
        <v>//Давление на АЭР 7,…,АЭР12
P_aer7_12 (input := INT_TO_WORD (ITG.P_aer7_12), mxS := ANI.P_aer7_12.mx, mnS := ANI.P_aer7_12.mn, Halarm := (dgi.k3_1_ON or dgi.k3_2_ON or dgi.k3_3_ON), Lalarm := (dgi.k3_1_ON or dgi.k3_2_ON or dgi.k3_3_ON), 
 MinRange := 4.0 ,MaxRange := 20.0, hhv := ANI.P_aer7_12.hhv, hv := ANI.P_aer7_12.hv, lv := ANI.P_aer7_12.lv, llv := ANI.P_aer7_12.llv,    Fdz := ANI.P_aer7_12.Fdz,   DZ := ANI.P_aer7_12.DZ);
ANI.P_aer7_12.val := P_aer7_12.val; ANI.P_aer7_12.state := P_aer7_12.state; ANI.P_aer7_12.hh := P_aer7_12. hh; ANI.P_aer7_12.h := P_aer7_12.h;
ANI.P_aer7_12.l := P_aer7_12. l; ANI.P_aer7_12.ll := P_aer7_12. ll; ANI.P_aer7_12.ovh := P_aer7_12. ovH; ANI.P_aer7_12.ovl := P_aer7_12. ovL;</v>
      </c>
      <c r="W22" s="233" t="s">
        <v>3976</v>
      </c>
      <c r="X22" s="234" t="s">
        <v>2014</v>
      </c>
      <c r="Y22" s="234" t="s">
        <v>3847</v>
      </c>
      <c r="Z22" s="234" t="s">
        <v>3833</v>
      </c>
      <c r="AA22" s="234" t="s">
        <v>3853</v>
      </c>
      <c r="AB22" s="234" t="s">
        <v>3828</v>
      </c>
      <c r="AC22" s="234" t="s">
        <v>3860</v>
      </c>
      <c r="AE22" s="233" t="str">
        <f t="shared" si="12"/>
        <v>ANI.ai;.val
ANI.ai;.hhv
ANI.ai;.hv
ANI.ai;.lv
ANI.ai;.llv
ANI.ai;.state</v>
      </c>
      <c r="AF22" s="233" t="str">
        <f t="shared" si="13"/>
        <v>DB 3 DBD 98
DB 3 DBD 102
DB 3 DBD 106
DB 3 DBD 110
DB 3 DBD 114
DB 3 DBW 140</v>
      </c>
      <c r="AG22" s="233">
        <f>AG21+46</f>
        <v>98</v>
      </c>
      <c r="AH22" s="235" t="s">
        <v>455</v>
      </c>
      <c r="AI22" s="232" t="s">
        <v>3475</v>
      </c>
      <c r="AJ22" s="238">
        <v>3</v>
      </c>
      <c r="AK22" s="236" t="str">
        <f t="shared" ref="AK22:AK33" si="16">"ANI."&amp;J22&amp;".mn:= ANI."&amp;AI22&amp;".mn; ANI."&amp;J22&amp;".mx := ANI."&amp;AI22&amp;".mx; ANI."&amp;J22&amp;".hhv := ANI."&amp;AI22&amp;".hhv; ANI."&amp;J22&amp;".hv := ANI."&amp;AI22&amp;".hv; ANI."&amp;J22&amp;".lv := ANI."&amp;AI22&amp;".lv; ANI."&amp;J22&amp;".llv := ANI."&amp;AI22&amp;".llv; "</f>
        <v xml:space="preserve">ANI.P_aer7_12.mn:= ANI.P_afN1_12.mn; ANI.P_aer7_12.mx := ANI.P_afN1_12.mx; ANI.P_aer7_12.hhv := ANI.P_afN1_12.hhv; ANI.P_aer7_12.hv := ANI.P_afN1_12.hv; ANI.P_aer7_12.lv := ANI.P_afN1_12.lv; ANI.P_aer7_12.llv := ANI.P_afN1_12.llv; </v>
      </c>
      <c r="AM22" s="210" t="str">
        <f t="shared" si="1"/>
        <v>itg.P_aer7_12</v>
      </c>
      <c r="AO22" s="374" t="str">
        <f>J22&amp;"_LL, "&amp;J22&amp;"_L, "&amp;J22&amp;"_H, "&amp;J22&amp;"_HH : BOOL;"</f>
        <v>P_aer7_12_LL, P_aer7_12_L, P_aer7_12_H, P_aer7_12_HH : BOOL;</v>
      </c>
      <c r="AP22" s="374" t="str">
        <f>J22&amp;"_LL, "&amp;J22&amp;"_L, "&amp;J22&amp;"_H, "&amp;J22&amp;"_HH : TON;"</f>
        <v>P_aer7_12_LL, P_aer7_12_L, P_aer7_12_H, P_aer7_12_HH : TON;</v>
      </c>
      <c r="AQ22" s="374" t="s">
        <v>4107</v>
      </c>
      <c r="AR22" s="374" t="str">
        <f>AQ22&amp;" : time;"</f>
        <v>K3_ctrl_FP_pt : time;</v>
      </c>
      <c r="AS22" s="374" t="str">
        <f>AQ22&amp;" := DINT_TO_TIME(itg."&amp;AQ22&amp;" )*1000;"</f>
        <v>K3_ctrl_FP_pt := DINT_TO_TIME(itg.K3_ctrl_FP_pt )*1000;</v>
      </c>
      <c r="AT22" s="374" t="str">
        <f>"TIN."&amp;J22&amp;"_LL := ani."&amp;J22&amp;".LL AND  "&amp;T22&amp;";
"&amp;J22&amp;"_LL (IN := TIN."&amp;J22&amp;"_LL, PT := "&amp;AQ22&amp;"); TMQ."&amp;J22&amp;"_LL := "&amp;J22&amp;"_LL.Q;
TIN."&amp;J22&amp;"_L := ani."&amp;J22&amp;".L and not ani."&amp;J22&amp;".LL AND  "&amp;T22&amp;";
"&amp;J22&amp;"_L (IN := TIN."&amp;J22&amp;"_L, PT := "&amp;AQ22&amp;"); TMQ."&amp;J22&amp;"_L := "&amp;J22&amp;"_L.Q;
TIN."&amp;J22&amp;"_H := ani."&amp;J22&amp;".H   and not ani."&amp;J22&amp;".HH AND  "&amp;S22&amp;";
"&amp;J22&amp;"_H (IN := TIN."&amp;J22&amp;"_H, PT := "&amp;AQ22&amp;"); TMQ."&amp;J22&amp;"_H := "&amp;J22&amp;"_H.Q;
TIN."&amp;J22&amp;"_HH := ani."&amp;J22&amp;".HH AND  "&amp;S22&amp;";
"&amp;J22&amp;"_HH (IN := TIN."&amp;J22&amp;"_HH, PT := "&amp;AQ22&amp;"); TMQ."&amp;J22&amp;"_HH := "&amp;J22&amp;"_HH.Q;"</f>
        <v>TIN.P_aer7_12_LL := ani.P_aer7_12.LL AND  (dgi.k3_1_ON or dgi.k3_2_ON or dgi.k3_3_ON);
P_aer7_12_LL (IN := TIN.P_aer7_12_LL, PT := K3_ctrl_FP_pt); TMQ.P_aer7_12_LL := P_aer7_12_LL.Q;
TIN.P_aer7_12_L := ani.P_aer7_12.L and not ani.P_aer7_12.LL AND  (dgi.k3_1_ON or dgi.k3_2_ON or dgi.k3_3_ON);
P_aer7_12_L (IN := TIN.P_aer7_12_L, PT := K3_ctrl_FP_pt); TMQ.P_aer7_12_L := P_aer7_12_L.Q;
TIN.P_aer7_12_H := ani.P_aer7_12.H   and not ani.P_aer7_12.HH AND  (dgi.k3_1_ON or dgi.k3_2_ON or dgi.k3_3_ON);
P_aer7_12_H (IN := TIN.P_aer7_12_H, PT := K3_ctrl_FP_pt); TMQ.P_aer7_12_H := P_aer7_12_H.Q;
TIN.P_aer7_12_HH := ani.P_aer7_12.HH AND  (dgi.k3_1_ON or dgi.k3_2_ON or dgi.k3_3_ON);
P_aer7_12_HH (IN := TIN.P_aer7_12_HH, PT := K3_ctrl_FP_pt); TMQ.P_aer7_12_HH := P_aer7_12_HH.Q;</v>
      </c>
      <c r="AU22" s="187" t="s">
        <v>455</v>
      </c>
      <c r="BB22" s="210" t="str">
        <f t="shared" si="9"/>
        <v>itg.P_aer7_12</v>
      </c>
    </row>
    <row r="23" spans="1:54" s="233" customFormat="1" x14ac:dyDescent="0.25">
      <c r="A23" s="229">
        <v>22</v>
      </c>
      <c r="B23" s="397" t="s">
        <v>3245</v>
      </c>
      <c r="C23" s="396">
        <v>1</v>
      </c>
      <c r="D23" s="393">
        <v>2</v>
      </c>
      <c r="E23" s="393" t="s">
        <v>2704</v>
      </c>
      <c r="F23" s="393"/>
      <c r="G23" s="393">
        <f t="shared" si="11"/>
        <v>42</v>
      </c>
      <c r="H23" s="393" t="str">
        <f t="shared" si="2"/>
        <v>I_P_aer13_18</v>
      </c>
      <c r="I23" s="393" t="str">
        <f t="shared" si="0"/>
        <v>IW 42</v>
      </c>
      <c r="J23" s="393" t="s">
        <v>3482</v>
      </c>
      <c r="K23" s="232" t="s">
        <v>821</v>
      </c>
      <c r="L23" s="232" t="s">
        <v>824</v>
      </c>
      <c r="M23" s="232" t="s">
        <v>823</v>
      </c>
      <c r="N23" s="232" t="str">
        <f t="shared" si="3"/>
        <v>Давление на АЭР 13,…,АЭР18</v>
      </c>
      <c r="O23" s="233" t="str">
        <f t="shared" si="4"/>
        <v>P_aer13_18  : INT;</v>
      </c>
      <c r="P23" s="233" t="str">
        <f t="shared" si="5"/>
        <v>P_aer13_18 : AI_eval;//Давление на АЭР 13,…,АЭР18</v>
      </c>
      <c r="S23" s="233" t="str">
        <f>S22</f>
        <v>(dgi.k3_1_ON or dgi.k3_2_ON or dgi.k3_3_ON)</v>
      </c>
      <c r="T23" s="233" t="str">
        <f>S23</f>
        <v>(dgi.k3_1_ON or dgi.k3_2_ON or dgi.k3_3_ON)</v>
      </c>
      <c r="U23" s="233" t="str">
        <f t="shared" si="6"/>
        <v>//Давление на АЭР 13,…,АЭР18
P_aer13_18 (input := I_P_aer13_18, mxS := ANI.P_aer13_18.mx, mnS := ANI.P_aer13_18.mn, Halarm := (dgi.k3_1_ON or dgi.k3_2_ON or dgi.k3_3_ON), Lalarm := (dgi.k3_1_ON or dgi.k3_2_ON or dgi.k3_3_ON), 
 MinRange := 4.0 ,MaxRange := 20.0, hhv := ANI.P_aer13_18.hhv, hv := ANI.P_aer13_18.hv, lv := ANI.P_aer13_18.lv, llv := ANI.P_aer13_18.llv,    Fdz := ANI.P_aer13_18.Fdz,   DZ := ANI.P_aer13_18.DZ);
ANI.P_aer13_18.val := P_aer13_18.val; ANI.P_aer13_18.state := P_aer13_18.state; ANI.P_aer13_18.hh := P_aer13_18. hh; ANI.P_aer13_18.h := P_aer13_18.h;
ANI.P_aer13_18.l := P_aer13_18. l; ANI.P_aer13_18.ll := P_aer13_18. ll; ANI.P_aer13_18.ovh := P_aer13_18. ovH; ANI.P_aer13_18.ovl := P_aer13_18. ovL;</v>
      </c>
      <c r="V23" s="233" t="str">
        <f t="shared" si="7"/>
        <v>//Давление на АЭР 13,…,АЭР18
P_aer13_18 (input := INT_TO_WORD (ITG.P_aer13_18), mxS := ANI.P_aer13_18.mx, mnS := ANI.P_aer13_18.mn, Halarm := (dgi.k3_1_ON or dgi.k3_2_ON or dgi.k3_3_ON), Lalarm := (dgi.k3_1_ON or dgi.k3_2_ON or dgi.k3_3_ON), 
 MinRange := 4.0 ,MaxRange := 20.0, hhv := ANI.P_aer13_18.hhv, hv := ANI.P_aer13_18.hv, lv := ANI.P_aer13_18.lv, llv := ANI.P_aer13_18.llv,    Fdz := ANI.P_aer13_18.Fdz,   DZ := ANI.P_aer13_18.DZ);
ANI.P_aer13_18.val := P_aer13_18.val; ANI.P_aer13_18.state := P_aer13_18.state; ANI.P_aer13_18.hh := P_aer13_18. hh; ANI.P_aer13_18.h := P_aer13_18.h;
ANI.P_aer13_18.l := P_aer13_18. l; ANI.P_aer13_18.ll := P_aer13_18. ll; ANI.P_aer13_18.ovh := P_aer13_18. ovH; ANI.P_aer13_18.ovl := P_aer13_18. ovL;</v>
      </c>
      <c r="W23" s="233" t="s">
        <v>3976</v>
      </c>
      <c r="X23" s="234" t="s">
        <v>2014</v>
      </c>
      <c r="Y23" s="234" t="s">
        <v>3847</v>
      </c>
      <c r="Z23" s="234" t="s">
        <v>3833</v>
      </c>
      <c r="AA23" s="234" t="s">
        <v>3853</v>
      </c>
      <c r="AB23" s="234" t="s">
        <v>3828</v>
      </c>
      <c r="AC23" s="234" t="s">
        <v>3860</v>
      </c>
      <c r="AE23" s="233" t="str">
        <f t="shared" si="12"/>
        <v>ANI.ai;.val
ANI.ai;.hhv
ANI.ai;.hv
ANI.ai;.lv
ANI.ai;.llv
ANI.ai;.state</v>
      </c>
      <c r="AF23" s="233" t="str">
        <f t="shared" si="13"/>
        <v>DB 3 DBD 7
DB 3 DBD 11
DB 3 DBD 15
DB 3 DBD 19
DB 3 DBD 23
DB 3 DBW 49</v>
      </c>
      <c r="AG23" s="233">
        <v>7</v>
      </c>
      <c r="AH23" s="235" t="s">
        <v>455</v>
      </c>
      <c r="AI23" s="232" t="s">
        <v>3475</v>
      </c>
      <c r="AJ23" s="238">
        <v>3</v>
      </c>
      <c r="AK23" s="236" t="str">
        <f t="shared" si="16"/>
        <v xml:space="preserve">ANI.P_aer13_18.mn:= ANI.P_afN1_12.mn; ANI.P_aer13_18.mx := ANI.P_afN1_12.mx; ANI.P_aer13_18.hhv := ANI.P_afN1_12.hhv; ANI.P_aer13_18.hv := ANI.P_afN1_12.hv; ANI.P_aer13_18.lv := ANI.P_afN1_12.lv; ANI.P_aer13_18.llv := ANI.P_afN1_12.llv; </v>
      </c>
      <c r="AM23" s="210" t="str">
        <f t="shared" si="1"/>
        <v>itg.P_aer13_18</v>
      </c>
      <c r="AO23" s="374" t="str">
        <f>J23&amp;"_LL, "&amp;J23&amp;"_L, "&amp;J23&amp;"_H, "&amp;J23&amp;"_HH : BOOL;"</f>
        <v>P_aer13_18_LL, P_aer13_18_L, P_aer13_18_H, P_aer13_18_HH : BOOL;</v>
      </c>
      <c r="AP23" s="374" t="str">
        <f>J23&amp;"_LL, "&amp;J23&amp;"_L, "&amp;J23&amp;"_H, "&amp;J23&amp;"_HH : TON;"</f>
        <v>P_aer13_18_LL, P_aer13_18_L, P_aer13_18_H, P_aer13_18_HH : TON;</v>
      </c>
      <c r="AQ23" s="30" t="s">
        <v>4107</v>
      </c>
      <c r="AR23" s="30"/>
      <c r="AS23" s="374"/>
      <c r="AT23" s="374" t="str">
        <f>"TIN."&amp;J23&amp;"_LL := ani."&amp;J23&amp;".LL AND  "&amp;T23&amp;";
"&amp;J23&amp;"_LL (IN := TIN."&amp;J23&amp;"_LL, PT := "&amp;AQ23&amp;"); TMQ."&amp;J23&amp;"_LL := "&amp;J23&amp;"_LL.Q;
TIN."&amp;J23&amp;"_L := ani."&amp;J23&amp;".L and not ani."&amp;J23&amp;".LL AND  "&amp;T23&amp;";
"&amp;J23&amp;"_L (IN := TIN."&amp;J23&amp;"_L, PT := "&amp;AQ23&amp;"); TMQ."&amp;J23&amp;"_L := "&amp;J23&amp;"_L.Q;
TIN."&amp;J23&amp;"_H := ani."&amp;J23&amp;".H   and not ani."&amp;J23&amp;".HH AND  "&amp;S23&amp;";
"&amp;J23&amp;"_H (IN := TIN."&amp;J23&amp;"_H, PT := "&amp;AQ23&amp;"); TMQ."&amp;J23&amp;"_H := "&amp;J23&amp;"_H.Q;
TIN."&amp;J23&amp;"_HH := ani."&amp;J23&amp;".HH AND  "&amp;S23&amp;";
"&amp;J23&amp;"_HH (IN := TIN."&amp;J23&amp;"_HH, PT := "&amp;AQ23&amp;"); TMQ."&amp;J23&amp;"_HH := "&amp;J23&amp;"_HH.Q;"</f>
        <v>TIN.P_aer13_18_LL := ani.P_aer13_18.LL AND  (dgi.k3_1_ON or dgi.k3_2_ON or dgi.k3_3_ON);
P_aer13_18_LL (IN := TIN.P_aer13_18_LL, PT := K3_ctrl_FP_pt); TMQ.P_aer13_18_LL := P_aer13_18_LL.Q;
TIN.P_aer13_18_L := ani.P_aer13_18.L and not ani.P_aer13_18.LL AND  (dgi.k3_1_ON or dgi.k3_2_ON or dgi.k3_3_ON);
P_aer13_18_L (IN := TIN.P_aer13_18_L, PT := K3_ctrl_FP_pt); TMQ.P_aer13_18_L := P_aer13_18_L.Q;
TIN.P_aer13_18_H := ani.P_aer13_18.H   and not ani.P_aer13_18.HH AND  (dgi.k3_1_ON or dgi.k3_2_ON or dgi.k3_3_ON);
P_aer13_18_H (IN := TIN.P_aer13_18_H, PT := K3_ctrl_FP_pt); TMQ.P_aer13_18_H := P_aer13_18_H.Q;
TIN.P_aer13_18_HH := ani.P_aer13_18.HH AND  (dgi.k3_1_ON or dgi.k3_2_ON or dgi.k3_3_ON);
P_aer13_18_HH (IN := TIN.P_aer13_18_HH, PT := K3_ctrl_FP_pt); TMQ.P_aer13_18_HH := P_aer13_18_HH.Q;</v>
      </c>
      <c r="AU23" s="187" t="s">
        <v>455</v>
      </c>
      <c r="BB23" s="210" t="str">
        <f t="shared" si="9"/>
        <v>itg.P_aer13_18</v>
      </c>
    </row>
    <row r="24" spans="1:54" s="238" customFormat="1" x14ac:dyDescent="0.25">
      <c r="A24" s="229">
        <v>23</v>
      </c>
      <c r="B24" s="397" t="s">
        <v>3246</v>
      </c>
      <c r="C24" s="396">
        <v>1</v>
      </c>
      <c r="D24" s="393">
        <v>3</v>
      </c>
      <c r="E24" s="393" t="s">
        <v>2704</v>
      </c>
      <c r="F24" s="393"/>
      <c r="G24" s="393">
        <f t="shared" si="11"/>
        <v>44</v>
      </c>
      <c r="H24" s="393" t="str">
        <f t="shared" si="2"/>
        <v>I_P_aer19_24</v>
      </c>
      <c r="I24" s="393" t="str">
        <f t="shared" si="0"/>
        <v>IW 44</v>
      </c>
      <c r="J24" s="393" t="s">
        <v>3483</v>
      </c>
      <c r="K24" s="232" t="s">
        <v>821</v>
      </c>
      <c r="L24" s="232" t="s">
        <v>824</v>
      </c>
      <c r="M24" s="232" t="s">
        <v>823</v>
      </c>
      <c r="N24" s="232" t="str">
        <f t="shared" si="3"/>
        <v>Давление на АЭР 19,…,АЭР24</v>
      </c>
      <c r="O24" s="233" t="str">
        <f t="shared" si="4"/>
        <v>P_aer19_24  : INT;</v>
      </c>
      <c r="P24" s="233" t="str">
        <f t="shared" si="5"/>
        <v>P_aer19_24 : AI_eval;//Давление на АЭР 19,…,АЭР24</v>
      </c>
      <c r="Q24" s="233"/>
      <c r="R24" s="233"/>
      <c r="S24" s="233" t="str">
        <f>S23</f>
        <v>(dgi.k3_1_ON or dgi.k3_2_ON or dgi.k3_3_ON)</v>
      </c>
      <c r="T24" s="233" t="str">
        <f>S24</f>
        <v>(dgi.k3_1_ON or dgi.k3_2_ON or dgi.k3_3_ON)</v>
      </c>
      <c r="U24" s="233" t="str">
        <f t="shared" si="6"/>
        <v>//Давление на АЭР 19,…,АЭР24
P_aer19_24 (input := I_P_aer19_24, mxS := ANI.P_aer19_24.mx, mnS := ANI.P_aer19_24.mn, Halarm := (dgi.k3_1_ON or dgi.k3_2_ON or dgi.k3_3_ON), Lalarm := (dgi.k3_1_ON or dgi.k3_2_ON or dgi.k3_3_ON), 
 MinRange := 4.0 ,MaxRange := 20.0, hhv := ANI.P_aer19_24.hhv, hv := ANI.P_aer19_24.hv, lv := ANI.P_aer19_24.lv, llv := ANI.P_aer19_24.llv,    Fdz := ANI.P_aer19_24.Fdz,   DZ := ANI.P_aer19_24.DZ);
ANI.P_aer19_24.val := P_aer19_24.val; ANI.P_aer19_24.state := P_aer19_24.state; ANI.P_aer19_24.hh := P_aer19_24. hh; ANI.P_aer19_24.h := P_aer19_24.h;
ANI.P_aer19_24.l := P_aer19_24. l; ANI.P_aer19_24.ll := P_aer19_24. ll; ANI.P_aer19_24.ovh := P_aer19_24. ovH; ANI.P_aer19_24.ovl := P_aer19_24. ovL;</v>
      </c>
      <c r="V24" s="233" t="str">
        <f t="shared" si="7"/>
        <v>//Давление на АЭР 19,…,АЭР24
P_aer19_24 (input := INT_TO_WORD (ITG.P_aer19_24), mxS := ANI.P_aer19_24.mx, mnS := ANI.P_aer19_24.mn, Halarm := (dgi.k3_1_ON or dgi.k3_2_ON or dgi.k3_3_ON), Lalarm := (dgi.k3_1_ON or dgi.k3_2_ON or dgi.k3_3_ON), 
 MinRange := 4.0 ,MaxRange := 20.0, hhv := ANI.P_aer19_24.hhv, hv := ANI.P_aer19_24.hv, lv := ANI.P_aer19_24.lv, llv := ANI.P_aer19_24.llv,    Fdz := ANI.P_aer19_24.Fdz,   DZ := ANI.P_aer19_24.DZ);
ANI.P_aer19_24.val := P_aer19_24.val; ANI.P_aer19_24.state := P_aer19_24.state; ANI.P_aer19_24.hh := P_aer19_24. hh; ANI.P_aer19_24.h := P_aer19_24.h;
ANI.P_aer19_24.l := P_aer19_24. l; ANI.P_aer19_24.ll := P_aer19_24. ll; ANI.P_aer19_24.ovh := P_aer19_24. ovH; ANI.P_aer19_24.ovl := P_aer19_24. ovL;</v>
      </c>
      <c r="W24" s="233" t="s">
        <v>3976</v>
      </c>
      <c r="X24" s="234" t="s">
        <v>2014</v>
      </c>
      <c r="Y24" s="234" t="s">
        <v>3847</v>
      </c>
      <c r="Z24" s="234" t="s">
        <v>3833</v>
      </c>
      <c r="AA24" s="234" t="s">
        <v>3853</v>
      </c>
      <c r="AB24" s="234" t="s">
        <v>3828</v>
      </c>
      <c r="AC24" s="234" t="s">
        <v>3860</v>
      </c>
      <c r="AD24" s="233"/>
      <c r="AE24" s="233" t="str">
        <f t="shared" si="12"/>
        <v>ANI.ai;.val
ANI.ai;.hhv
ANI.ai;.hv
ANI.ai;.lv
ANI.ai;.llv
ANI.ai;.state</v>
      </c>
      <c r="AF24" s="233" t="str">
        <f t="shared" si="13"/>
        <v>DB 3 DBD 53
DB 3 DBD 57
DB 3 DBD 61
DB 3 DBD 65
DB 3 DBD 69
DB 3 DBW 95</v>
      </c>
      <c r="AG24" s="233">
        <f>AG23+46</f>
        <v>53</v>
      </c>
      <c r="AH24" s="235" t="s">
        <v>455</v>
      </c>
      <c r="AI24" s="232" t="s">
        <v>3475</v>
      </c>
      <c r="AJ24" s="238">
        <v>3</v>
      </c>
      <c r="AK24" s="236" t="str">
        <f t="shared" si="16"/>
        <v xml:space="preserve">ANI.P_aer19_24.mn:= ANI.P_afN1_12.mn; ANI.P_aer19_24.mx := ANI.P_afN1_12.mx; ANI.P_aer19_24.hhv := ANI.P_afN1_12.hhv; ANI.P_aer19_24.hv := ANI.P_afN1_12.hv; ANI.P_aer19_24.lv := ANI.P_afN1_12.lv; ANI.P_aer19_24.llv := ANI.P_afN1_12.llv; </v>
      </c>
      <c r="AM24" s="210" t="str">
        <f t="shared" si="1"/>
        <v>itg.P_aer19_24</v>
      </c>
      <c r="AO24" s="374" t="str">
        <f>J24&amp;"_LL, "&amp;J24&amp;"_L, "&amp;J24&amp;"_H, "&amp;J24&amp;"_HH : BOOL;"</f>
        <v>P_aer19_24_LL, P_aer19_24_L, P_aer19_24_H, P_aer19_24_HH : BOOL;</v>
      </c>
      <c r="AP24" s="374" t="str">
        <f>J24&amp;"_LL, "&amp;J24&amp;"_L, "&amp;J24&amp;"_H, "&amp;J24&amp;"_HH : TON;"</f>
        <v>P_aer19_24_LL, P_aer19_24_L, P_aer19_24_H, P_aer19_24_HH : TON;</v>
      </c>
      <c r="AQ24" s="30" t="s">
        <v>4107</v>
      </c>
      <c r="AR24" s="30"/>
      <c r="AS24" s="374"/>
      <c r="AT24" s="374" t="str">
        <f>"TIN."&amp;J24&amp;"_LL := ani."&amp;J24&amp;".LL AND  "&amp;T24&amp;";
"&amp;J24&amp;"_LL (IN := TIN."&amp;J24&amp;"_LL, PT := "&amp;AQ24&amp;"); TMQ."&amp;J24&amp;"_LL := "&amp;J24&amp;"_LL.Q;
TIN."&amp;J24&amp;"_L := ani."&amp;J24&amp;".L and not ani."&amp;J24&amp;".LL AND  "&amp;T24&amp;";
"&amp;J24&amp;"_L (IN := TIN."&amp;J24&amp;"_L, PT := "&amp;AQ24&amp;"); TMQ."&amp;J24&amp;"_L := "&amp;J24&amp;"_L.Q;
TIN."&amp;J24&amp;"_H := ani."&amp;J24&amp;".H   and not ani."&amp;J24&amp;".HH AND  "&amp;S24&amp;";
"&amp;J24&amp;"_H (IN := TIN."&amp;J24&amp;"_H, PT := "&amp;AQ24&amp;"); TMQ."&amp;J24&amp;"_H := "&amp;J24&amp;"_H.Q;
TIN."&amp;J24&amp;"_HH := ani."&amp;J24&amp;".HH AND  "&amp;S24&amp;";
"&amp;J24&amp;"_HH (IN := TIN."&amp;J24&amp;"_HH, PT := "&amp;AQ24&amp;"); TMQ."&amp;J24&amp;"_HH := "&amp;J24&amp;"_HH.Q;"</f>
        <v>TIN.P_aer19_24_LL := ani.P_aer19_24.LL AND  (dgi.k3_1_ON or dgi.k3_2_ON or dgi.k3_3_ON);
P_aer19_24_LL (IN := TIN.P_aer19_24_LL, PT := K3_ctrl_FP_pt); TMQ.P_aer19_24_LL := P_aer19_24_LL.Q;
TIN.P_aer19_24_L := ani.P_aer19_24.L and not ani.P_aer19_24.LL AND  (dgi.k3_1_ON or dgi.k3_2_ON or dgi.k3_3_ON);
P_aer19_24_L (IN := TIN.P_aer19_24_L, PT := K3_ctrl_FP_pt); TMQ.P_aer19_24_L := P_aer19_24_L.Q;
TIN.P_aer19_24_H := ani.P_aer19_24.H   and not ani.P_aer19_24.HH AND  (dgi.k3_1_ON or dgi.k3_2_ON or dgi.k3_3_ON);
P_aer19_24_H (IN := TIN.P_aer19_24_H, PT := K3_ctrl_FP_pt); TMQ.P_aer19_24_H := P_aer19_24_H.Q;
TIN.P_aer19_24_HH := ani.P_aer19_24.HH AND  (dgi.k3_1_ON or dgi.k3_2_ON or dgi.k3_3_ON);
P_aer19_24_HH (IN := TIN.P_aer19_24_HH, PT := K3_ctrl_FP_pt); TMQ.P_aer19_24_HH := P_aer19_24_HH.Q;</v>
      </c>
      <c r="AU24" s="187" t="s">
        <v>455</v>
      </c>
      <c r="BB24" s="210" t="str">
        <f t="shared" si="9"/>
        <v>itg.P_aer19_24</v>
      </c>
    </row>
    <row r="25" spans="1:54" s="238" customFormat="1" x14ac:dyDescent="0.25">
      <c r="A25" s="229">
        <v>24</v>
      </c>
      <c r="B25" s="397" t="s">
        <v>3247</v>
      </c>
      <c r="C25" s="396">
        <v>1</v>
      </c>
      <c r="D25" s="393">
        <v>4</v>
      </c>
      <c r="E25" s="393" t="s">
        <v>2704</v>
      </c>
      <c r="F25" s="393"/>
      <c r="G25" s="393">
        <f t="shared" si="11"/>
        <v>46</v>
      </c>
      <c r="H25" s="393" t="str">
        <f t="shared" si="2"/>
        <v>I_P_aer25_30</v>
      </c>
      <c r="I25" s="393" t="str">
        <f t="shared" si="0"/>
        <v>IW 46</v>
      </c>
      <c r="J25" s="393" t="s">
        <v>3484</v>
      </c>
      <c r="K25" s="232" t="s">
        <v>821</v>
      </c>
      <c r="L25" s="232" t="s">
        <v>824</v>
      </c>
      <c r="M25" s="232" t="s">
        <v>823</v>
      </c>
      <c r="N25" s="232" t="str">
        <f t="shared" si="3"/>
        <v>Давление на АЭР 25,…,АЭР30</v>
      </c>
      <c r="O25" s="233" t="str">
        <f t="shared" si="4"/>
        <v>P_aer25_30  : INT;</v>
      </c>
      <c r="P25" s="233" t="str">
        <f t="shared" ref="P25:P58" si="17">J25&amp;" : AI_eval;//"&amp;B25</f>
        <v>P_aer25_30 : AI_eval;//Давление на АЭР 25,…,АЭР30</v>
      </c>
      <c r="Q25" s="233"/>
      <c r="R25" s="233"/>
      <c r="S25" s="233" t="str">
        <f>S24</f>
        <v>(dgi.k3_1_ON or dgi.k3_2_ON or dgi.k3_3_ON)</v>
      </c>
      <c r="T25" s="233" t="str">
        <f>S25</f>
        <v>(dgi.k3_1_ON or dgi.k3_2_ON or dgi.k3_3_ON)</v>
      </c>
      <c r="U25" s="233" t="str">
        <f t="shared" si="6"/>
        <v>//Давление на АЭР 25,…,АЭР30
P_aer25_30 (input := I_P_aer25_30, mxS := ANI.P_aer25_30.mx, mnS := ANI.P_aer25_30.mn, Halarm := (dgi.k3_1_ON or dgi.k3_2_ON or dgi.k3_3_ON), Lalarm := (dgi.k3_1_ON or dgi.k3_2_ON or dgi.k3_3_ON), 
 MinRange := 4.0 ,MaxRange := 20.0, hhv := ANI.P_aer25_30.hhv, hv := ANI.P_aer25_30.hv, lv := ANI.P_aer25_30.lv, llv := ANI.P_aer25_30.llv,    Fdz := ANI.P_aer25_30.Fdz,   DZ := ANI.P_aer25_30.DZ);
ANI.P_aer25_30.val := P_aer25_30.val; ANI.P_aer25_30.state := P_aer25_30.state; ANI.P_aer25_30.hh := P_aer25_30. hh; ANI.P_aer25_30.h := P_aer25_30.h;
ANI.P_aer25_30.l := P_aer25_30. l; ANI.P_aer25_30.ll := P_aer25_30. ll; ANI.P_aer25_30.ovh := P_aer25_30. ovH; ANI.P_aer25_30.ovl := P_aer25_30. ovL;</v>
      </c>
      <c r="V25" s="233" t="str">
        <f t="shared" si="7"/>
        <v>//Давление на АЭР 25,…,АЭР30
P_aer25_30 (input := INT_TO_WORD (ITG.P_aer25_30), mxS := ANI.P_aer25_30.mx, mnS := ANI.P_aer25_30.mn, Halarm := (dgi.k3_1_ON or dgi.k3_2_ON or dgi.k3_3_ON), Lalarm := (dgi.k3_1_ON or dgi.k3_2_ON or dgi.k3_3_ON), 
 MinRange := 4.0 ,MaxRange := 20.0, hhv := ANI.P_aer25_30.hhv, hv := ANI.P_aer25_30.hv, lv := ANI.P_aer25_30.lv, llv := ANI.P_aer25_30.llv,    Fdz := ANI.P_aer25_30.Fdz,   DZ := ANI.P_aer25_30.DZ);
ANI.P_aer25_30.val := P_aer25_30.val; ANI.P_aer25_30.state := P_aer25_30.state; ANI.P_aer25_30.hh := P_aer25_30. hh; ANI.P_aer25_30.h := P_aer25_30.h;
ANI.P_aer25_30.l := P_aer25_30. l; ANI.P_aer25_30.ll := P_aer25_30. ll; ANI.P_aer25_30.ovh := P_aer25_30. ovH; ANI.P_aer25_30.ovl := P_aer25_30. ovL;</v>
      </c>
      <c r="W25" s="233" t="s">
        <v>3976</v>
      </c>
      <c r="X25" s="234" t="s">
        <v>2014</v>
      </c>
      <c r="Y25" s="234" t="s">
        <v>3847</v>
      </c>
      <c r="Z25" s="234" t="s">
        <v>3833</v>
      </c>
      <c r="AA25" s="234" t="s">
        <v>3853</v>
      </c>
      <c r="AB25" s="234" t="s">
        <v>3828</v>
      </c>
      <c r="AC25" s="234" t="s">
        <v>3860</v>
      </c>
      <c r="AD25" s="233"/>
      <c r="AE25" s="233" t="str">
        <f t="shared" si="12"/>
        <v>ANI.ai;.val
ANI.ai;.hhv
ANI.ai;.hv
ANI.ai;.lv
ANI.ai;.llv
ANI.ai;.state</v>
      </c>
      <c r="AF25" s="233" t="str">
        <f t="shared" si="13"/>
        <v>DB 3 DBD 99
DB 3 DBD 103
DB 3 DBD 107
DB 3 DBD 111
DB 3 DBD 115
DB 3 DBW 141</v>
      </c>
      <c r="AG25" s="233">
        <f>AG24+46</f>
        <v>99</v>
      </c>
      <c r="AH25" s="235" t="s">
        <v>455</v>
      </c>
      <c r="AI25" s="232" t="s">
        <v>3475</v>
      </c>
      <c r="AJ25" s="238">
        <v>3</v>
      </c>
      <c r="AK25" s="236" t="str">
        <f t="shared" si="16"/>
        <v xml:space="preserve">ANI.P_aer25_30.mn:= ANI.P_afN1_12.mn; ANI.P_aer25_30.mx := ANI.P_afN1_12.mx; ANI.P_aer25_30.hhv := ANI.P_afN1_12.hhv; ANI.P_aer25_30.hv := ANI.P_afN1_12.hv; ANI.P_aer25_30.lv := ANI.P_afN1_12.lv; ANI.P_aer25_30.llv := ANI.P_afN1_12.llv; </v>
      </c>
      <c r="AM25" s="210" t="str">
        <f t="shared" si="1"/>
        <v>itg.P_aer25_30</v>
      </c>
      <c r="AO25" s="374" t="str">
        <f>J25&amp;"_LL, "&amp;J25&amp;"_L, "&amp;J25&amp;"_H, "&amp;J25&amp;"_HH : BOOL;"</f>
        <v>P_aer25_30_LL, P_aer25_30_L, P_aer25_30_H, P_aer25_30_HH : BOOL;</v>
      </c>
      <c r="AP25" s="374" t="str">
        <f>J25&amp;"_LL, "&amp;J25&amp;"_L, "&amp;J25&amp;"_H, "&amp;J25&amp;"_HH : TON;"</f>
        <v>P_aer25_30_LL, P_aer25_30_L, P_aer25_30_H, P_aer25_30_HH : TON;</v>
      </c>
      <c r="AQ25" s="30" t="s">
        <v>4107</v>
      </c>
      <c r="AR25" s="30"/>
      <c r="AS25" s="374"/>
      <c r="AT25" s="374" t="str">
        <f>"TIN."&amp;J25&amp;"_LL := ani."&amp;J25&amp;".LL AND  "&amp;T25&amp;";
"&amp;J25&amp;"_LL (IN := TIN."&amp;J25&amp;"_LL, PT := "&amp;AQ25&amp;"); TMQ."&amp;J25&amp;"_LL := "&amp;J25&amp;"_LL.Q;
TIN."&amp;J25&amp;"_L := ani."&amp;J25&amp;".L and not ani."&amp;J25&amp;".LL AND  "&amp;T25&amp;";
"&amp;J25&amp;"_L (IN := TIN."&amp;J25&amp;"_L, PT := "&amp;AQ25&amp;"); TMQ."&amp;J25&amp;"_L := "&amp;J25&amp;"_L.Q;
TIN."&amp;J25&amp;"_H := ani."&amp;J25&amp;".H   and not ani."&amp;J25&amp;".HH AND  "&amp;S25&amp;";
"&amp;J25&amp;"_H (IN := TIN."&amp;J25&amp;"_H, PT := "&amp;AQ25&amp;"); TMQ."&amp;J25&amp;"_H := "&amp;J25&amp;"_H.Q;
TIN."&amp;J25&amp;"_HH := ani."&amp;J25&amp;".HH AND  "&amp;S25&amp;";
"&amp;J25&amp;"_HH (IN := TIN."&amp;J25&amp;"_HH, PT := "&amp;AQ25&amp;"); TMQ."&amp;J25&amp;"_HH := "&amp;J25&amp;"_HH.Q;"</f>
        <v>TIN.P_aer25_30_LL := ani.P_aer25_30.LL AND  (dgi.k3_1_ON or dgi.k3_2_ON or dgi.k3_3_ON);
P_aer25_30_LL (IN := TIN.P_aer25_30_LL, PT := K3_ctrl_FP_pt); TMQ.P_aer25_30_LL := P_aer25_30_LL.Q;
TIN.P_aer25_30_L := ani.P_aer25_30.L and not ani.P_aer25_30.LL AND  (dgi.k3_1_ON or dgi.k3_2_ON or dgi.k3_3_ON);
P_aer25_30_L (IN := TIN.P_aer25_30_L, PT := K3_ctrl_FP_pt); TMQ.P_aer25_30_L := P_aer25_30_L.Q;
TIN.P_aer25_30_H := ani.P_aer25_30.H   and not ani.P_aer25_30.HH AND  (dgi.k3_1_ON or dgi.k3_2_ON or dgi.k3_3_ON);
P_aer25_30_H (IN := TIN.P_aer25_30_H, PT := K3_ctrl_FP_pt); TMQ.P_aer25_30_H := P_aer25_30_H.Q;
TIN.P_aer25_30_HH := ani.P_aer25_30.HH AND  (dgi.k3_1_ON or dgi.k3_2_ON or dgi.k3_3_ON);
P_aer25_30_HH (IN := TIN.P_aer25_30_HH, PT := K3_ctrl_FP_pt); TMQ.P_aer25_30_HH := P_aer25_30_HH.Q;</v>
      </c>
      <c r="AU25" s="187" t="s">
        <v>455</v>
      </c>
      <c r="BB25" s="210" t="str">
        <f t="shared" si="9"/>
        <v>itg.P_aer25_30</v>
      </c>
    </row>
    <row r="26" spans="1:54" s="214" customFormat="1" x14ac:dyDescent="0.25">
      <c r="A26" s="208">
        <v>25</v>
      </c>
      <c r="B26" s="394" t="s">
        <v>3248</v>
      </c>
      <c r="C26" s="395">
        <v>1</v>
      </c>
      <c r="D26" s="392">
        <v>1</v>
      </c>
      <c r="E26" s="392" t="s">
        <v>2705</v>
      </c>
      <c r="F26" s="392"/>
      <c r="G26" s="392">
        <f t="shared" si="11"/>
        <v>48</v>
      </c>
      <c r="H26" s="392" t="str">
        <f t="shared" si="2"/>
        <v>I_pH_BR2</v>
      </c>
      <c r="I26" s="392" t="str">
        <f t="shared" si="0"/>
        <v>IW 48</v>
      </c>
      <c r="J26" s="392" t="s">
        <v>780</v>
      </c>
      <c r="K26" s="209" t="s">
        <v>821</v>
      </c>
      <c r="L26" s="209" t="s">
        <v>824</v>
      </c>
      <c r="M26" s="209" t="s">
        <v>823</v>
      </c>
      <c r="N26" s="209" t="str">
        <f t="shared" si="3"/>
        <v>Уровень рН в БР2</v>
      </c>
      <c r="O26" s="210" t="str">
        <f t="shared" si="4"/>
        <v>pH_BR2  : INT;</v>
      </c>
      <c r="P26" s="210" t="str">
        <f t="shared" si="17"/>
        <v>pH_BR2 : AI_eval;//Уровень рН в БР2</v>
      </c>
      <c r="Q26" s="210"/>
      <c r="R26" s="210"/>
      <c r="S26" s="210">
        <v>1</v>
      </c>
      <c r="T26" s="210">
        <v>1</v>
      </c>
      <c r="U26" s="210" t="str">
        <f t="shared" si="6"/>
        <v>//Уровень рН в БР2
pH_BR2 (input := I_pH_BR2, mxS := ANI.pH_BR2.mx, mnS := ANI.pH_BR2.mn, Halarm := 1, Lalarm := 1, 
 MinRange := 4.0 ,MaxRange := 20.0, hhv := ANI.pH_BR2.hhv, hv := ANI.pH_BR2.hv, lv := ANI.pH_BR2.lv, llv := ANI.pH_BR2.llv,    Fdz := ANI.pH_BR2.Fdz,   DZ := ANI.pH_BR2.DZ);
ANI.pH_BR2.val := pH_BR2.val; ANI.pH_BR2.state := pH_BR2.state; ANI.pH_BR2.hh := pH_BR2. hh; ANI.pH_BR2.h := pH_BR2.h;
ANI.pH_BR2.l := pH_BR2. l; ANI.pH_BR2.ll := pH_BR2. ll; ANI.pH_BR2.ovh := pH_BR2. ovH; ANI.pH_BR2.ovl := pH_BR2. ovL;</v>
      </c>
      <c r="V26" s="210" t="str">
        <f t="shared" si="7"/>
        <v>//Уровень рН в БР2
pH_BR2 (input := INT_TO_WORD (ITG.pH_BR2), mxS := ANI.pH_BR2.mx, mnS := ANI.pH_BR2.mn, Halarm := 1, Lalarm := 1, 
 MinRange := 4.0 ,MaxRange := 20.0, hhv := ANI.pH_BR2.hhv, hv := ANI.pH_BR2.hv, lv := ANI.pH_BR2.lv, llv := ANI.pH_BR2.llv,    Fdz := ANI.pH_BR2.Fdz,   DZ := ANI.pH_BR2.DZ);
ANI.pH_BR2.val := pH_BR2.val; ANI.pH_BR2.state := pH_BR2.state; ANI.pH_BR2.hh := pH_BR2. hh; ANI.pH_BR2.h := pH_BR2.h;
ANI.pH_BR2.l := pH_BR2. l; ANI.pH_BR2.ll := pH_BR2. ll; ANI.pH_BR2.ovh := pH_BR2. ovH; ANI.pH_BR2.ovl := pH_BR2. ovL;</v>
      </c>
      <c r="W26" s="210" t="s">
        <v>3842</v>
      </c>
      <c r="X26" s="211" t="s">
        <v>2014</v>
      </c>
      <c r="Y26" s="211" t="s">
        <v>3834</v>
      </c>
      <c r="Z26" s="211" t="s">
        <v>3873</v>
      </c>
      <c r="AA26" s="211" t="s">
        <v>3874</v>
      </c>
      <c r="AB26" s="211" t="s">
        <v>3836</v>
      </c>
      <c r="AC26" s="211" t="s">
        <v>3875</v>
      </c>
      <c r="AD26" s="210"/>
      <c r="AE26" s="210" t="str">
        <f t="shared" si="12"/>
        <v>ANI.ai;.val
ANI.ai;.hhv
ANI.ai;.hv
ANI.ai;.lv
ANI.ai;.llv
ANI.ai;.state</v>
      </c>
      <c r="AF26" s="210" t="str">
        <f t="shared" si="13"/>
        <v>DB 3 DBD 8
DB 3 DBD 12
DB 3 DBD 16
DB 3 DBD 20
DB 3 DBD 24
DB 3 DBW 50</v>
      </c>
      <c r="AG26" s="210">
        <v>8</v>
      </c>
      <c r="AH26" s="212" t="s">
        <v>455</v>
      </c>
      <c r="AI26" s="209" t="s">
        <v>779</v>
      </c>
      <c r="AJ26" s="214">
        <v>6</v>
      </c>
      <c r="AK26" s="213" t="str">
        <f t="shared" si="16"/>
        <v xml:space="preserve">ANI.pH_BR2.mn:= ANI.pH_BR1.mn; ANI.pH_BR2.mx := ANI.pH_BR1.mx; ANI.pH_BR2.hhv := ANI.pH_BR1.hhv; ANI.pH_BR2.hv := ANI.pH_BR1.hv; ANI.pH_BR2.lv := ANI.pH_BR1.lv; ANI.pH_BR2.llv := ANI.pH_BR1.llv; </v>
      </c>
      <c r="AM26" s="210" t="str">
        <f t="shared" si="1"/>
        <v>itg.pH_BR2</v>
      </c>
      <c r="AO26" s="374"/>
      <c r="AP26" s="374"/>
      <c r="AQ26" s="374"/>
      <c r="AR26" s="374"/>
      <c r="AS26" s="374"/>
      <c r="AT26" s="374"/>
      <c r="AU26" s="187" t="s">
        <v>455</v>
      </c>
      <c r="BB26" s="210" t="str">
        <f t="shared" si="9"/>
        <v>itg.pH_BR2</v>
      </c>
    </row>
    <row r="27" spans="1:54" s="214" customFormat="1" x14ac:dyDescent="0.25">
      <c r="A27" s="208">
        <v>26</v>
      </c>
      <c r="B27" s="394" t="s">
        <v>3249</v>
      </c>
      <c r="C27" s="395">
        <v>1</v>
      </c>
      <c r="D27" s="392">
        <v>2</v>
      </c>
      <c r="E27" s="392" t="s">
        <v>2705</v>
      </c>
      <c r="F27" s="392"/>
      <c r="G27" s="392">
        <f t="shared" si="11"/>
        <v>50</v>
      </c>
      <c r="H27" s="392" t="str">
        <f t="shared" si="2"/>
        <v>I_O2_BR2</v>
      </c>
      <c r="I27" s="392" t="str">
        <f t="shared" si="0"/>
        <v>IW 50</v>
      </c>
      <c r="J27" s="392" t="s">
        <v>778</v>
      </c>
      <c r="K27" s="209" t="s">
        <v>821</v>
      </c>
      <c r="L27" s="209" t="s">
        <v>824</v>
      </c>
      <c r="M27" s="209" t="s">
        <v>823</v>
      </c>
      <c r="N27" s="209" t="str">
        <f t="shared" si="3"/>
        <v>Уровень О2 в БР2</v>
      </c>
      <c r="O27" s="210" t="str">
        <f t="shared" si="4"/>
        <v>O2_BR2  : INT;</v>
      </c>
      <c r="P27" s="210" t="str">
        <f t="shared" si="17"/>
        <v>O2_BR2 : AI_eval;//Уровень О2 в БР2</v>
      </c>
      <c r="Q27" s="210"/>
      <c r="R27" s="210"/>
      <c r="S27" s="210">
        <v>1</v>
      </c>
      <c r="T27" s="210">
        <v>1</v>
      </c>
      <c r="U27" s="210" t="str">
        <f t="shared" si="6"/>
        <v>//Уровень О2 в БР2
O2_BR2 (input := I_O2_BR2, mxS := ANI.O2_BR2.mx, mnS := ANI.O2_BR2.mn, Halarm := 1, Lalarm := 1, 
 MinRange := 4.0 ,MaxRange := 20.0, hhv := ANI.O2_BR2.hhv, hv := ANI.O2_BR2.hv, lv := ANI.O2_BR2.lv, llv := ANI.O2_BR2.llv,    Fdz := ANI.O2_BR2.Fdz,   DZ := ANI.O2_BR2.DZ);
ANI.O2_BR2.val := O2_BR2.val; ANI.O2_BR2.state := O2_BR2.state; ANI.O2_BR2.hh := O2_BR2. hh; ANI.O2_BR2.h := O2_BR2.h;
ANI.O2_BR2.l := O2_BR2. l; ANI.O2_BR2.ll := O2_BR2. ll; ANI.O2_BR2.ovh := O2_BR2. ovH; ANI.O2_BR2.ovl := O2_BR2. ovL;</v>
      </c>
      <c r="V27" s="210" t="str">
        <f t="shared" si="7"/>
        <v>//Уровень О2 в БР2
O2_BR2 (input := INT_TO_WORD (ITG.O2_BR2), mxS := ANI.O2_BR2.mx, mnS := ANI.O2_BR2.mn, Halarm := 1, Lalarm := 1, 
 MinRange := 4.0 ,MaxRange := 20.0, hhv := ANI.O2_BR2.hhv, hv := ANI.O2_BR2.hv, lv := ANI.O2_BR2.lv, llv := ANI.O2_BR2.llv,    Fdz := ANI.O2_BR2.Fdz,   DZ := ANI.O2_BR2.DZ);
ANI.O2_BR2.val := O2_BR2.val; ANI.O2_BR2.state := O2_BR2.state; ANI.O2_BR2.hh := O2_BR2. hh; ANI.O2_BR2.h := O2_BR2.h;
ANI.O2_BR2.l := O2_BR2. l; ANI.O2_BR2.ll := O2_BR2. ll; ANI.O2_BR2.ovh := O2_BR2. ovH; ANI.O2_BR2.ovl := O2_BR2. ovL;</v>
      </c>
      <c r="W27" s="210" t="s">
        <v>3841</v>
      </c>
      <c r="X27" s="211" t="s">
        <v>2014</v>
      </c>
      <c r="Y27" s="211" t="s">
        <v>2016</v>
      </c>
      <c r="Z27" s="211" t="s">
        <v>3872</v>
      </c>
      <c r="AA27" s="211" t="s">
        <v>3871</v>
      </c>
      <c r="AB27" s="211" t="s">
        <v>3835</v>
      </c>
      <c r="AC27" s="211" t="s">
        <v>3837</v>
      </c>
      <c r="AD27" s="210"/>
      <c r="AE27" s="210" t="str">
        <f t="shared" si="12"/>
        <v>ANI.ai;.val
ANI.ai;.hhv
ANI.ai;.hv
ANI.ai;.lv
ANI.ai;.llv
ANI.ai;.state</v>
      </c>
      <c r="AF27" s="210" t="str">
        <f t="shared" si="13"/>
        <v>DB 3 DBD 54
DB 3 DBD 58
DB 3 DBD 62
DB 3 DBD 66
DB 3 DBD 70
DB 3 DBW 96</v>
      </c>
      <c r="AG27" s="210">
        <f>AG26+46</f>
        <v>54</v>
      </c>
      <c r="AH27" s="212" t="s">
        <v>455</v>
      </c>
      <c r="AI27" s="209" t="s">
        <v>777</v>
      </c>
      <c r="AJ27" s="214">
        <v>7</v>
      </c>
      <c r="AK27" s="213" t="str">
        <f t="shared" si="16"/>
        <v xml:space="preserve">ANI.O2_BR2.mn:= ANI.O2_BR1.mn; ANI.O2_BR2.mx := ANI.O2_BR1.mx; ANI.O2_BR2.hhv := ANI.O2_BR1.hhv; ANI.O2_BR2.hv := ANI.O2_BR1.hv; ANI.O2_BR2.lv := ANI.O2_BR1.lv; ANI.O2_BR2.llv := ANI.O2_BR1.llv; </v>
      </c>
      <c r="AM27" s="210" t="str">
        <f t="shared" si="1"/>
        <v>itg.O2_BR2</v>
      </c>
      <c r="AO27" s="374"/>
      <c r="AP27" s="374"/>
      <c r="AQ27" s="374"/>
      <c r="AR27" s="374"/>
      <c r="AS27" s="374"/>
      <c r="AT27" s="374"/>
      <c r="AU27" s="187" t="s">
        <v>455</v>
      </c>
      <c r="BB27" s="210" t="str">
        <f t="shared" si="9"/>
        <v>itg.O2_BR2</v>
      </c>
    </row>
    <row r="28" spans="1:54" s="214" customFormat="1" x14ac:dyDescent="0.25">
      <c r="A28" s="208">
        <v>27</v>
      </c>
      <c r="B28" s="394" t="s">
        <v>294</v>
      </c>
      <c r="C28" s="395">
        <v>1</v>
      </c>
      <c r="D28" s="392">
        <v>3</v>
      </c>
      <c r="E28" s="392" t="s">
        <v>2705</v>
      </c>
      <c r="F28" s="392"/>
      <c r="G28" s="392">
        <f t="shared" si="11"/>
        <v>52</v>
      </c>
      <c r="H28" s="392" t="str">
        <f t="shared" si="2"/>
        <v>I_L_BR2</v>
      </c>
      <c r="I28" s="392" t="str">
        <f t="shared" si="0"/>
        <v>IW 52</v>
      </c>
      <c r="J28" s="392" t="s">
        <v>773</v>
      </c>
      <c r="K28" s="209" t="s">
        <v>821</v>
      </c>
      <c r="L28" s="209" t="s">
        <v>824</v>
      </c>
      <c r="M28" s="209" t="s">
        <v>823</v>
      </c>
      <c r="N28" s="209" t="str">
        <f t="shared" si="3"/>
        <v>Уровень в БР2</v>
      </c>
      <c r="O28" s="210" t="str">
        <f t="shared" si="4"/>
        <v>L_BR2  : INT;</v>
      </c>
      <c r="P28" s="210" t="str">
        <f t="shared" si="17"/>
        <v>L_BR2 : AI_eval;//Уровень в БР2</v>
      </c>
      <c r="Q28" s="210"/>
      <c r="R28" s="210"/>
      <c r="S28" s="210">
        <v>1</v>
      </c>
      <c r="T28" s="210">
        <v>1</v>
      </c>
      <c r="U28" s="210" t="str">
        <f t="shared" si="6"/>
        <v>//Уровень в БР2
L_BR2 (input := I_L_BR2, mxS := ANI.L_BR2.mx, mnS := ANI.L_BR2.mn, Halarm := 1, Lalarm := 1, 
 MinRange := 4.0 ,MaxRange := 20.0, hhv := ANI.L_BR2.hhv, hv := ANI.L_BR2.hv, lv := ANI.L_BR2.lv, llv := ANI.L_BR2.llv,    Fdz := ANI.L_BR2.Fdz,   DZ := ANI.L_BR2.DZ);
ANI.L_BR2.val := L_BR2.val; ANI.L_BR2.state := L_BR2.state; ANI.L_BR2.hh := L_BR2. hh; ANI.L_BR2.h := L_BR2.h;
ANI.L_BR2.l := L_BR2. l; ANI.L_BR2.ll := L_BR2. ll; ANI.L_BR2.ovh := L_BR2. ovH; ANI.L_BR2.ovl := L_BR2. ovL;</v>
      </c>
      <c r="V28" s="210" t="str">
        <f t="shared" si="7"/>
        <v>//Уровень в БР2
L_BR2 (input := INT_TO_WORD (ITG.L_BR2), mxS := ANI.L_BR2.mx, mnS := ANI.L_BR2.mn, Halarm := 1, Lalarm := 1, 
 MinRange := 4.0 ,MaxRange := 20.0, hhv := ANI.L_BR2.hhv, hv := ANI.L_BR2.hv, lv := ANI.L_BR2.lv, llv := ANI.L_BR2.llv,    Fdz := ANI.L_BR2.Fdz,   DZ := ANI.L_BR2.DZ);
ANI.L_BR2.val := L_BR2.val; ANI.L_BR2.state := L_BR2.state; ANI.L_BR2.hh := L_BR2. hh; ANI.L_BR2.h := L_BR2.h;
ANI.L_BR2.l := L_BR2. l; ANI.L_BR2.ll := L_BR2. ll; ANI.L_BR2.ovh := L_BR2. ovH; ANI.L_BR2.ovl := L_BR2. ovL;</v>
      </c>
      <c r="W28" s="210" t="s">
        <v>3821</v>
      </c>
      <c r="X28" s="246" t="s">
        <v>3979</v>
      </c>
      <c r="Y28" s="246" t="s">
        <v>3849</v>
      </c>
      <c r="Z28" s="211" t="s">
        <v>3826</v>
      </c>
      <c r="AA28" s="211" t="s">
        <v>3838</v>
      </c>
      <c r="AB28" s="211" t="s">
        <v>3878</v>
      </c>
      <c r="AC28" s="211" t="s">
        <v>2017</v>
      </c>
      <c r="AD28" s="210"/>
      <c r="AE28" s="210" t="str">
        <f t="shared" si="12"/>
        <v>ANI.ai;.val
ANI.ai;.hhv
ANI.ai;.hv
ANI.ai;.lv
ANI.ai;.llv
ANI.ai;.state</v>
      </c>
      <c r="AF28" s="210" t="str">
        <f t="shared" si="13"/>
        <v>DB 3 DBD 100
DB 3 DBD 104
DB 3 DBD 108
DB 3 DBD 112
DB 3 DBD 116
DB 3 DBW 142</v>
      </c>
      <c r="AG28" s="210">
        <f>AG27+46</f>
        <v>100</v>
      </c>
      <c r="AH28" s="212" t="s">
        <v>455</v>
      </c>
      <c r="AI28" s="209" t="s">
        <v>3476</v>
      </c>
      <c r="AJ28" s="214">
        <v>4</v>
      </c>
      <c r="AK28" s="213" t="str">
        <f t="shared" si="16"/>
        <v xml:space="preserve">ANI.L_BR2.mn:= ANI.T_RU.mn; ANI.L_BR2.mx := ANI.T_RU.mx; ANI.L_BR2.hhv := ANI.T_RU.hhv; ANI.L_BR2.hv := ANI.T_RU.hv; ANI.L_BR2.lv := ANI.T_RU.lv; ANI.L_BR2.llv := ANI.T_RU.llv; </v>
      </c>
      <c r="AM28" s="210" t="str">
        <f t="shared" si="1"/>
        <v>itg.L_BR2</v>
      </c>
      <c r="AO28" s="374"/>
      <c r="AP28" s="374"/>
      <c r="AQ28" s="374"/>
      <c r="AR28" s="374"/>
      <c r="AS28" s="374"/>
      <c r="AT28" s="374"/>
      <c r="AU28" s="187" t="s">
        <v>455</v>
      </c>
      <c r="BB28" s="210" t="str">
        <f t="shared" si="9"/>
        <v>itg.L_BR2</v>
      </c>
    </row>
    <row r="29" spans="1:54" s="214" customFormat="1" x14ac:dyDescent="0.25">
      <c r="A29" s="208">
        <v>28</v>
      </c>
      <c r="B29" s="394" t="s">
        <v>3250</v>
      </c>
      <c r="C29" s="395">
        <v>1</v>
      </c>
      <c r="D29" s="392">
        <v>4</v>
      </c>
      <c r="E29" s="392" t="s">
        <v>2705</v>
      </c>
      <c r="F29" s="392"/>
      <c r="G29" s="392">
        <f t="shared" si="11"/>
        <v>54</v>
      </c>
      <c r="H29" s="392" t="str">
        <f t="shared" si="2"/>
        <v>I_T_BR2</v>
      </c>
      <c r="I29" s="392" t="str">
        <f t="shared" si="0"/>
        <v>IW 54</v>
      </c>
      <c r="J29" s="392" t="s">
        <v>776</v>
      </c>
      <c r="K29" s="209" t="s">
        <v>821</v>
      </c>
      <c r="L29" s="209" t="s">
        <v>824</v>
      </c>
      <c r="M29" s="209" t="s">
        <v>823</v>
      </c>
      <c r="N29" s="209" t="str">
        <f t="shared" si="3"/>
        <v xml:space="preserve">Температура в БР2 </v>
      </c>
      <c r="O29" s="210" t="str">
        <f t="shared" si="4"/>
        <v>T_BR2  : INT;</v>
      </c>
      <c r="P29" s="210" t="str">
        <f t="shared" si="17"/>
        <v xml:space="preserve">T_BR2 : AI_eval;//Температура в БР2 </v>
      </c>
      <c r="Q29" s="210"/>
      <c r="R29" s="210"/>
      <c r="S29" s="210" t="s">
        <v>3812</v>
      </c>
      <c r="T29" s="210">
        <v>1</v>
      </c>
      <c r="U29" s="210" t="str">
        <f t="shared" si="6"/>
        <v>//Температура в БР2 
T_BR2 (input := I_T_BR2, mxS := ANI.T_BR2.mx, mnS := ANI.T_BR2.mn, Halarm := NOT dgi.n4_2_on, Lalarm := 1, 
 MinRange := 4.0 ,MaxRange := 20.0, hhv := ANI.T_BR2.hhv, hv := ANI.T_BR2.hv, lv := ANI.T_BR2.lv, llv := ANI.T_BR2.llv,    Fdz := ANI.T_BR2.Fdz,   DZ := ANI.T_BR2.DZ);
ANI.T_BR2.val := T_BR2.val; ANI.T_BR2.state := T_BR2.state; ANI.T_BR2.hh := T_BR2. hh; ANI.T_BR2.h := T_BR2.h;
ANI.T_BR2.l := T_BR2. l; ANI.T_BR2.ll := T_BR2. ll; ANI.T_BR2.ovh := T_BR2. ovH; ANI.T_BR2.ovl := T_BR2. ovL;</v>
      </c>
      <c r="V29" s="210" t="str">
        <f t="shared" si="7"/>
        <v>//Температура в БР2 
T_BR2 (input := INT_TO_WORD (ITG.T_BR2), mxS := ANI.T_BR2.mx, mnS := ANI.T_BR2.mn, Halarm := NOT dgi.n4_2_on, Lalarm := 1, 
 MinRange := 4.0 ,MaxRange := 20.0, hhv := ANI.T_BR2.hhv, hv := ANI.T_BR2.hv, lv := ANI.T_BR2.lv, llv := ANI.T_BR2.llv,    Fdz := ANI.T_BR2.Fdz,   DZ := ANI.T_BR2.DZ);
ANI.T_BR2.val := T_BR2.val; ANI.T_BR2.state := T_BR2.state; ANI.T_BR2.hh := T_BR2. hh; ANI.T_BR2.h := T_BR2.h;
ANI.T_BR2.l := T_BR2. l; ANI.T_BR2.ll := T_BR2. ll; ANI.T_BR2.ovh := T_BR2. ovH; ANI.T_BR2.ovl := T_BR2. ovL;</v>
      </c>
      <c r="W29" s="210" t="s">
        <v>2882</v>
      </c>
      <c r="X29" s="211" t="s">
        <v>2014</v>
      </c>
      <c r="Y29" s="211" t="s">
        <v>2015</v>
      </c>
      <c r="Z29" s="211" t="s">
        <v>3853</v>
      </c>
      <c r="AA29" s="211" t="s">
        <v>3852</v>
      </c>
      <c r="AB29" s="211" t="s">
        <v>3851</v>
      </c>
      <c r="AC29" s="211" t="s">
        <v>3850</v>
      </c>
      <c r="AD29" s="210"/>
      <c r="AE29" s="210" t="str">
        <f t="shared" si="12"/>
        <v>ANI.ai;.val
ANI.ai;.hhv
ANI.ai;.hv
ANI.ai;.lv
ANI.ai;.llv
ANI.ai;.state</v>
      </c>
      <c r="AF29" s="210" t="str">
        <f t="shared" si="13"/>
        <v>DB 3 DBD 9
DB 3 DBD 13
DB 3 DBD 17
DB 3 DBD 21
DB 3 DBD 25
DB 3 DBW 51</v>
      </c>
      <c r="AG29" s="210">
        <v>9</v>
      </c>
      <c r="AH29" s="212" t="s">
        <v>455</v>
      </c>
      <c r="AI29" s="209" t="s">
        <v>772</v>
      </c>
      <c r="AJ29" s="214">
        <v>8</v>
      </c>
      <c r="AK29" s="213" t="str">
        <f t="shared" si="16"/>
        <v xml:space="preserve">ANI.T_BR2.mn:= ANI.L_BR1.mn; ANI.T_BR2.mx := ANI.L_BR1.mx; ANI.T_BR2.hhv := ANI.L_BR1.hhv; ANI.T_BR2.hv := ANI.L_BR1.hv; ANI.T_BR2.lv := ANI.L_BR1.lv; ANI.T_BR2.llv := ANI.L_BR1.llv; </v>
      </c>
      <c r="AM29" s="210" t="str">
        <f t="shared" si="1"/>
        <v>itg.T_BR2</v>
      </c>
      <c r="AO29" s="374"/>
      <c r="AP29" s="374"/>
      <c r="AQ29" s="374"/>
      <c r="AR29" s="374"/>
      <c r="AS29" s="374"/>
      <c r="AT29" s="374"/>
      <c r="AU29" s="187" t="s">
        <v>455</v>
      </c>
      <c r="BB29" s="210" t="str">
        <f t="shared" si="9"/>
        <v>itg.T_BR2</v>
      </c>
    </row>
    <row r="30" spans="1:54" s="238" customFormat="1" x14ac:dyDescent="0.25">
      <c r="A30" s="229">
        <v>29</v>
      </c>
      <c r="B30" s="397" t="s">
        <v>3251</v>
      </c>
      <c r="C30" s="396">
        <v>2</v>
      </c>
      <c r="D30" s="393">
        <v>1</v>
      </c>
      <c r="E30" s="393" t="s">
        <v>2705</v>
      </c>
      <c r="F30" s="393"/>
      <c r="G30" s="393">
        <f t="shared" si="11"/>
        <v>56</v>
      </c>
      <c r="H30" s="393" t="str">
        <f t="shared" si="2"/>
        <v>I_P_aer31_36</v>
      </c>
      <c r="I30" s="393" t="str">
        <f t="shared" si="0"/>
        <v>IW 56</v>
      </c>
      <c r="J30" s="393" t="s">
        <v>3485</v>
      </c>
      <c r="K30" s="232" t="s">
        <v>821</v>
      </c>
      <c r="L30" s="232" t="s">
        <v>824</v>
      </c>
      <c r="M30" s="232" t="s">
        <v>823</v>
      </c>
      <c r="N30" s="232" t="str">
        <f t="shared" si="3"/>
        <v>Давление на АЭР 31,…,АЭР36</v>
      </c>
      <c r="O30" s="233" t="str">
        <f t="shared" si="4"/>
        <v>P_aer31_36  : INT;</v>
      </c>
      <c r="P30" s="233" t="str">
        <f t="shared" si="17"/>
        <v>P_aer31_36 : AI_eval;//Давление на АЭР 31,…,АЭР36</v>
      </c>
      <c r="Q30" s="233"/>
      <c r="R30" s="233"/>
      <c r="S30" s="233" t="s">
        <v>3808</v>
      </c>
      <c r="T30" s="233" t="str">
        <f t="shared" ref="T30:T35" si="18">S30</f>
        <v>(dgi.k3_1_ON or dgi.k3_2_ON or dgi.k3_3_ON)</v>
      </c>
      <c r="U30" s="233" t="str">
        <f t="shared" si="6"/>
        <v>//Давление на АЭР 31,…,АЭР36
P_aer31_36 (input := I_P_aer31_36, mxS := ANI.P_aer31_36.mx, mnS := ANI.P_aer31_36.mn, Halarm := (dgi.k3_1_ON or dgi.k3_2_ON or dgi.k3_3_ON), Lalarm := (dgi.k3_1_ON or dgi.k3_2_ON or dgi.k3_3_ON), 
 MinRange := 4.0 ,MaxRange := 20.0, hhv := ANI.P_aer31_36.hhv, hv := ANI.P_aer31_36.hv, lv := ANI.P_aer31_36.lv, llv := ANI.P_aer31_36.llv,    Fdz := ANI.P_aer31_36.Fdz,   DZ := ANI.P_aer31_36.DZ);
ANI.P_aer31_36.val := P_aer31_36.val; ANI.P_aer31_36.state := P_aer31_36.state; ANI.P_aer31_36.hh := P_aer31_36. hh; ANI.P_aer31_36.h := P_aer31_36.h;
ANI.P_aer31_36.l := P_aer31_36. l; ANI.P_aer31_36.ll := P_aer31_36. ll; ANI.P_aer31_36.ovh := P_aer31_36. ovH; ANI.P_aer31_36.ovl := P_aer31_36. ovL;</v>
      </c>
      <c r="V30" s="233" t="str">
        <f t="shared" si="7"/>
        <v>//Давление на АЭР 31,…,АЭР36
P_aer31_36 (input := INT_TO_WORD (ITG.P_aer31_36), mxS := ANI.P_aer31_36.mx, mnS := ANI.P_aer31_36.mn, Halarm := (dgi.k3_1_ON or dgi.k3_2_ON or dgi.k3_3_ON), Lalarm := (dgi.k3_1_ON or dgi.k3_2_ON or dgi.k3_3_ON), 
 MinRange := 4.0 ,MaxRange := 20.0, hhv := ANI.P_aer31_36.hhv, hv := ANI.P_aer31_36.hv, lv := ANI.P_aer31_36.lv, llv := ANI.P_aer31_36.llv,    Fdz := ANI.P_aer31_36.Fdz,   DZ := ANI.P_aer31_36.DZ);
ANI.P_aer31_36.val := P_aer31_36.val; ANI.P_aer31_36.state := P_aer31_36.state; ANI.P_aer31_36.hh := P_aer31_36. hh; ANI.P_aer31_36.h := P_aer31_36.h;
ANI.P_aer31_36.l := P_aer31_36. l; ANI.P_aer31_36.ll := P_aer31_36. ll; ANI.P_aer31_36.ovh := P_aer31_36. ovH; ANI.P_aer31_36.ovl := P_aer31_36. ovL;</v>
      </c>
      <c r="W30" s="233" t="s">
        <v>3976</v>
      </c>
      <c r="X30" s="234" t="s">
        <v>2014</v>
      </c>
      <c r="Y30" s="234" t="s">
        <v>3847</v>
      </c>
      <c r="Z30" s="234" t="s">
        <v>3833</v>
      </c>
      <c r="AA30" s="234" t="s">
        <v>3853</v>
      </c>
      <c r="AB30" s="234" t="s">
        <v>3828</v>
      </c>
      <c r="AC30" s="234" t="s">
        <v>3860</v>
      </c>
      <c r="AD30" s="233"/>
      <c r="AE30" s="233" t="str">
        <f t="shared" si="12"/>
        <v>ANI.ai;.val
ANI.ai;.hhv
ANI.ai;.hv
ANI.ai;.lv
ANI.ai;.llv
ANI.ai;.state</v>
      </c>
      <c r="AF30" s="233" t="str">
        <f t="shared" si="13"/>
        <v>DB 3 DBD 55
DB 3 DBD 59
DB 3 DBD 63
DB 3 DBD 67
DB 3 DBD 71
DB 3 DBW 97</v>
      </c>
      <c r="AG30" s="233">
        <f>AG29+46</f>
        <v>55</v>
      </c>
      <c r="AH30" s="235" t="s">
        <v>455</v>
      </c>
      <c r="AI30" s="232" t="s">
        <v>3475</v>
      </c>
      <c r="AJ30" s="238">
        <v>3</v>
      </c>
      <c r="AK30" s="236" t="str">
        <f t="shared" si="16"/>
        <v xml:space="preserve">ANI.P_aer31_36.mn:= ANI.P_afN1_12.mn; ANI.P_aer31_36.mx := ANI.P_afN1_12.mx; ANI.P_aer31_36.hhv := ANI.P_afN1_12.hhv; ANI.P_aer31_36.hv := ANI.P_afN1_12.hv; ANI.P_aer31_36.lv := ANI.P_afN1_12.lv; ANI.P_aer31_36.llv := ANI.P_afN1_12.llv; </v>
      </c>
      <c r="AM30" s="210" t="str">
        <f t="shared" si="1"/>
        <v>itg.P_aer31_36</v>
      </c>
      <c r="AO30" s="374" t="str">
        <f t="shared" ref="AO30:AO44" si="19">J30&amp;"_LL, "&amp;J30&amp;"_L, "&amp;J30&amp;"_H, "&amp;J30&amp;"_HH : BOOL;"</f>
        <v>P_aer31_36_LL, P_aer31_36_L, P_aer31_36_H, P_aer31_36_HH : BOOL;</v>
      </c>
      <c r="AP30" s="374" t="str">
        <f t="shared" ref="AP30:AP44" si="20">J30&amp;"_LL, "&amp;J30&amp;"_L, "&amp;J30&amp;"_H, "&amp;J30&amp;"_HH : TON;"</f>
        <v>P_aer31_36_LL, P_aer31_36_L, P_aer31_36_H, P_aer31_36_HH : TON;</v>
      </c>
      <c r="AQ30" s="30" t="s">
        <v>4107</v>
      </c>
      <c r="AR30" s="30"/>
      <c r="AS30" s="374"/>
      <c r="AT30" s="374" t="str">
        <f t="shared" ref="AT30:AT44" si="21">"TIN."&amp;J30&amp;"_LL := ani."&amp;J30&amp;".LL AND  "&amp;T30&amp;";
"&amp;J30&amp;"_LL (IN := TIN."&amp;J30&amp;"_LL, PT := "&amp;AQ30&amp;"); TMQ."&amp;J30&amp;"_LL := "&amp;J30&amp;"_LL.Q;
TIN."&amp;J30&amp;"_L := ani."&amp;J30&amp;".L and not ani."&amp;J30&amp;".LL AND  "&amp;T30&amp;";
"&amp;J30&amp;"_L (IN := TIN."&amp;J30&amp;"_L, PT := "&amp;AQ30&amp;"); TMQ."&amp;J30&amp;"_L := "&amp;J30&amp;"_L.Q;
TIN."&amp;J30&amp;"_H := ani."&amp;J30&amp;".H   and not ani."&amp;J30&amp;".HH AND  "&amp;S30&amp;";
"&amp;J30&amp;"_H (IN := TIN."&amp;J30&amp;"_H, PT := "&amp;AQ30&amp;"); TMQ."&amp;J30&amp;"_H := "&amp;J30&amp;"_H.Q;
TIN."&amp;J30&amp;"_HH := ani."&amp;J30&amp;".HH AND  "&amp;S30&amp;";
"&amp;J30&amp;"_HH (IN := TIN."&amp;J30&amp;"_HH, PT := "&amp;AQ30&amp;"); TMQ."&amp;J30&amp;"_HH := "&amp;J30&amp;"_HH.Q;"</f>
        <v>TIN.P_aer31_36_LL := ani.P_aer31_36.LL AND  (dgi.k3_1_ON or dgi.k3_2_ON or dgi.k3_3_ON);
P_aer31_36_LL (IN := TIN.P_aer31_36_LL, PT := K3_ctrl_FP_pt); TMQ.P_aer31_36_LL := P_aer31_36_LL.Q;
TIN.P_aer31_36_L := ani.P_aer31_36.L and not ani.P_aer31_36.LL AND  (dgi.k3_1_ON or dgi.k3_2_ON or dgi.k3_3_ON);
P_aer31_36_L (IN := TIN.P_aer31_36_L, PT := K3_ctrl_FP_pt); TMQ.P_aer31_36_L := P_aer31_36_L.Q;
TIN.P_aer31_36_H := ani.P_aer31_36.H   and not ani.P_aer31_36.HH AND  (dgi.k3_1_ON or dgi.k3_2_ON or dgi.k3_3_ON);
P_aer31_36_H (IN := TIN.P_aer31_36_H, PT := K3_ctrl_FP_pt); TMQ.P_aer31_36_H := P_aer31_36_H.Q;
TIN.P_aer31_36_HH := ani.P_aer31_36.HH AND  (dgi.k3_1_ON or dgi.k3_2_ON or dgi.k3_3_ON);
P_aer31_36_HH (IN := TIN.P_aer31_36_HH, PT := K3_ctrl_FP_pt); TMQ.P_aer31_36_HH := P_aer31_36_HH.Q;</v>
      </c>
      <c r="AU30" s="187" t="s">
        <v>455</v>
      </c>
      <c r="BB30" s="210" t="str">
        <f t="shared" si="9"/>
        <v>itg.P_aer31_36</v>
      </c>
    </row>
    <row r="31" spans="1:54" s="238" customFormat="1" x14ac:dyDescent="0.25">
      <c r="A31" s="229">
        <v>30</v>
      </c>
      <c r="B31" s="397" t="s">
        <v>3252</v>
      </c>
      <c r="C31" s="396">
        <v>2</v>
      </c>
      <c r="D31" s="393">
        <v>2</v>
      </c>
      <c r="E31" s="393" t="s">
        <v>2705</v>
      </c>
      <c r="F31" s="393"/>
      <c r="G31" s="393">
        <f t="shared" si="11"/>
        <v>58</v>
      </c>
      <c r="H31" s="393" t="str">
        <f t="shared" si="2"/>
        <v>I_P_aer37_42</v>
      </c>
      <c r="I31" s="393" t="str">
        <f t="shared" si="0"/>
        <v>IW 58</v>
      </c>
      <c r="J31" s="393" t="s">
        <v>3486</v>
      </c>
      <c r="K31" s="232" t="s">
        <v>821</v>
      </c>
      <c r="L31" s="232" t="s">
        <v>824</v>
      </c>
      <c r="M31" s="232" t="s">
        <v>823</v>
      </c>
      <c r="N31" s="232" t="str">
        <f t="shared" si="3"/>
        <v>Давление на АЭР 37,…,АЭР42</v>
      </c>
      <c r="O31" s="233" t="str">
        <f t="shared" si="4"/>
        <v>P_aer37_42  : INT;</v>
      </c>
      <c r="P31" s="233" t="str">
        <f t="shared" si="17"/>
        <v>P_aer37_42 : AI_eval;//Давление на АЭР 37,…,АЭР42</v>
      </c>
      <c r="Q31" s="233"/>
      <c r="R31" s="233"/>
      <c r="S31" s="233" t="str">
        <f>S30</f>
        <v>(dgi.k3_1_ON or dgi.k3_2_ON or dgi.k3_3_ON)</v>
      </c>
      <c r="T31" s="233" t="str">
        <f t="shared" si="18"/>
        <v>(dgi.k3_1_ON or dgi.k3_2_ON or dgi.k3_3_ON)</v>
      </c>
      <c r="U31" s="233" t="str">
        <f t="shared" si="6"/>
        <v>//Давление на АЭР 37,…,АЭР42
P_aer37_42 (input := I_P_aer37_42, mxS := ANI.P_aer37_42.mx, mnS := ANI.P_aer37_42.mn, Halarm := (dgi.k3_1_ON or dgi.k3_2_ON or dgi.k3_3_ON), Lalarm := (dgi.k3_1_ON or dgi.k3_2_ON or dgi.k3_3_ON), 
 MinRange := 4.0 ,MaxRange := 20.0, hhv := ANI.P_aer37_42.hhv, hv := ANI.P_aer37_42.hv, lv := ANI.P_aer37_42.lv, llv := ANI.P_aer37_42.llv,    Fdz := ANI.P_aer37_42.Fdz,   DZ := ANI.P_aer37_42.DZ);
ANI.P_aer37_42.val := P_aer37_42.val; ANI.P_aer37_42.state := P_aer37_42.state; ANI.P_aer37_42.hh := P_aer37_42. hh; ANI.P_aer37_42.h := P_aer37_42.h;
ANI.P_aer37_42.l := P_aer37_42. l; ANI.P_aer37_42.ll := P_aer37_42. ll; ANI.P_aer37_42.ovh := P_aer37_42. ovH; ANI.P_aer37_42.ovl := P_aer37_42. ovL;</v>
      </c>
      <c r="V31" s="233" t="str">
        <f t="shared" si="7"/>
        <v>//Давление на АЭР 37,…,АЭР42
P_aer37_42 (input := INT_TO_WORD (ITG.P_aer37_42), mxS := ANI.P_aer37_42.mx, mnS := ANI.P_aer37_42.mn, Halarm := (dgi.k3_1_ON or dgi.k3_2_ON or dgi.k3_3_ON), Lalarm := (dgi.k3_1_ON or dgi.k3_2_ON or dgi.k3_3_ON), 
 MinRange := 4.0 ,MaxRange := 20.0, hhv := ANI.P_aer37_42.hhv, hv := ANI.P_aer37_42.hv, lv := ANI.P_aer37_42.lv, llv := ANI.P_aer37_42.llv,    Fdz := ANI.P_aer37_42.Fdz,   DZ := ANI.P_aer37_42.DZ);
ANI.P_aer37_42.val := P_aer37_42.val; ANI.P_aer37_42.state := P_aer37_42.state; ANI.P_aer37_42.hh := P_aer37_42. hh; ANI.P_aer37_42.h := P_aer37_42.h;
ANI.P_aer37_42.l := P_aer37_42. l; ANI.P_aer37_42.ll := P_aer37_42. ll; ANI.P_aer37_42.ovh := P_aer37_42. ovH; ANI.P_aer37_42.ovl := P_aer37_42. ovL;</v>
      </c>
      <c r="W31" s="233" t="s">
        <v>3976</v>
      </c>
      <c r="X31" s="234" t="s">
        <v>2014</v>
      </c>
      <c r="Y31" s="234" t="s">
        <v>3847</v>
      </c>
      <c r="Z31" s="234" t="s">
        <v>3833</v>
      </c>
      <c r="AA31" s="234" t="s">
        <v>3853</v>
      </c>
      <c r="AB31" s="234" t="s">
        <v>3828</v>
      </c>
      <c r="AC31" s="234" t="s">
        <v>3860</v>
      </c>
      <c r="AD31" s="233"/>
      <c r="AE31" s="233" t="str">
        <f t="shared" si="12"/>
        <v>ANI.ai;.val
ANI.ai;.hhv
ANI.ai;.hv
ANI.ai;.lv
ANI.ai;.llv
ANI.ai;.state</v>
      </c>
      <c r="AF31" s="233" t="str">
        <f t="shared" si="13"/>
        <v>DB 3 DBD 101
DB 3 DBD 105
DB 3 DBD 109
DB 3 DBD 113
DB 3 DBD 117
DB 3 DBW 143</v>
      </c>
      <c r="AG31" s="233">
        <f>AG30+46</f>
        <v>101</v>
      </c>
      <c r="AH31" s="235" t="s">
        <v>455</v>
      </c>
      <c r="AI31" s="232" t="s">
        <v>3475</v>
      </c>
      <c r="AJ31" s="238">
        <v>3</v>
      </c>
      <c r="AK31" s="236" t="str">
        <f t="shared" si="16"/>
        <v xml:space="preserve">ANI.P_aer37_42.mn:= ANI.P_afN1_12.mn; ANI.P_aer37_42.mx := ANI.P_afN1_12.mx; ANI.P_aer37_42.hhv := ANI.P_afN1_12.hhv; ANI.P_aer37_42.hv := ANI.P_afN1_12.hv; ANI.P_aer37_42.lv := ANI.P_afN1_12.lv; ANI.P_aer37_42.llv := ANI.P_afN1_12.llv; </v>
      </c>
      <c r="AM31" s="210" t="str">
        <f t="shared" si="1"/>
        <v>itg.P_aer37_42</v>
      </c>
      <c r="AO31" s="374" t="str">
        <f t="shared" si="19"/>
        <v>P_aer37_42_LL, P_aer37_42_L, P_aer37_42_H, P_aer37_42_HH : BOOL;</v>
      </c>
      <c r="AP31" s="374" t="str">
        <f t="shared" si="20"/>
        <v>P_aer37_42_LL, P_aer37_42_L, P_aer37_42_H, P_aer37_42_HH : TON;</v>
      </c>
      <c r="AQ31" s="30" t="s">
        <v>4107</v>
      </c>
      <c r="AR31" s="30"/>
      <c r="AS31" s="374"/>
      <c r="AT31" s="374" t="str">
        <f t="shared" si="21"/>
        <v>TIN.P_aer37_42_LL := ani.P_aer37_42.LL AND  (dgi.k3_1_ON or dgi.k3_2_ON or dgi.k3_3_ON);
P_aer37_42_LL (IN := TIN.P_aer37_42_LL, PT := K3_ctrl_FP_pt); TMQ.P_aer37_42_LL := P_aer37_42_LL.Q;
TIN.P_aer37_42_L := ani.P_aer37_42.L and not ani.P_aer37_42.LL AND  (dgi.k3_1_ON or dgi.k3_2_ON or dgi.k3_3_ON);
P_aer37_42_L (IN := TIN.P_aer37_42_L, PT := K3_ctrl_FP_pt); TMQ.P_aer37_42_L := P_aer37_42_L.Q;
TIN.P_aer37_42_H := ani.P_aer37_42.H   and not ani.P_aer37_42.HH AND  (dgi.k3_1_ON or dgi.k3_2_ON or dgi.k3_3_ON);
P_aer37_42_H (IN := TIN.P_aer37_42_H, PT := K3_ctrl_FP_pt); TMQ.P_aer37_42_H := P_aer37_42_H.Q;
TIN.P_aer37_42_HH := ani.P_aer37_42.HH AND  (dgi.k3_1_ON or dgi.k3_2_ON or dgi.k3_3_ON);
P_aer37_42_HH (IN := TIN.P_aer37_42_HH, PT := K3_ctrl_FP_pt); TMQ.P_aer37_42_HH := P_aer37_42_HH.Q;</v>
      </c>
      <c r="AU31" s="187" t="s">
        <v>455</v>
      </c>
      <c r="BB31" s="210" t="str">
        <f t="shared" si="9"/>
        <v>itg.P_aer37_42</v>
      </c>
    </row>
    <row r="32" spans="1:54" s="238" customFormat="1" x14ac:dyDescent="0.25">
      <c r="A32" s="229">
        <v>31</v>
      </c>
      <c r="B32" s="397" t="s">
        <v>3253</v>
      </c>
      <c r="C32" s="396">
        <v>2</v>
      </c>
      <c r="D32" s="393">
        <v>3</v>
      </c>
      <c r="E32" s="393" t="s">
        <v>2705</v>
      </c>
      <c r="F32" s="393"/>
      <c r="G32" s="393">
        <f t="shared" si="11"/>
        <v>60</v>
      </c>
      <c r="H32" s="393" t="str">
        <f t="shared" si="2"/>
        <v>I_P_aer43_48</v>
      </c>
      <c r="I32" s="393" t="str">
        <f t="shared" si="0"/>
        <v>IW 60</v>
      </c>
      <c r="J32" s="393" t="s">
        <v>3487</v>
      </c>
      <c r="K32" s="232" t="s">
        <v>821</v>
      </c>
      <c r="L32" s="232" t="s">
        <v>824</v>
      </c>
      <c r="M32" s="232" t="s">
        <v>823</v>
      </c>
      <c r="N32" s="232" t="str">
        <f t="shared" si="3"/>
        <v>Давление на АЭР 43,…,АЭР48</v>
      </c>
      <c r="O32" s="233" t="str">
        <f t="shared" si="4"/>
        <v>P_aer43_48  : INT;</v>
      </c>
      <c r="P32" s="233" t="str">
        <f t="shared" si="17"/>
        <v>P_aer43_48 : AI_eval;//Давление на АЭР 43,…,АЭР48</v>
      </c>
      <c r="Q32" s="233"/>
      <c r="R32" s="233"/>
      <c r="S32" s="233" t="str">
        <f>S31</f>
        <v>(dgi.k3_1_ON or dgi.k3_2_ON or dgi.k3_3_ON)</v>
      </c>
      <c r="T32" s="233" t="str">
        <f t="shared" si="18"/>
        <v>(dgi.k3_1_ON or dgi.k3_2_ON or dgi.k3_3_ON)</v>
      </c>
      <c r="U32" s="233" t="str">
        <f t="shared" si="6"/>
        <v>//Давление на АЭР 43,…,АЭР48
P_aer43_48 (input := I_P_aer43_48, mxS := ANI.P_aer43_48.mx, mnS := ANI.P_aer43_48.mn, Halarm := (dgi.k3_1_ON or dgi.k3_2_ON or dgi.k3_3_ON), Lalarm := (dgi.k3_1_ON or dgi.k3_2_ON or dgi.k3_3_ON), 
 MinRange := 4.0 ,MaxRange := 20.0, hhv := ANI.P_aer43_48.hhv, hv := ANI.P_aer43_48.hv, lv := ANI.P_aer43_48.lv, llv := ANI.P_aer43_48.llv,    Fdz := ANI.P_aer43_48.Fdz,   DZ := ANI.P_aer43_48.DZ);
ANI.P_aer43_48.val := P_aer43_48.val; ANI.P_aer43_48.state := P_aer43_48.state; ANI.P_aer43_48.hh := P_aer43_48. hh; ANI.P_aer43_48.h := P_aer43_48.h;
ANI.P_aer43_48.l := P_aer43_48. l; ANI.P_aer43_48.ll := P_aer43_48. ll; ANI.P_aer43_48.ovh := P_aer43_48. ovH; ANI.P_aer43_48.ovl := P_aer43_48. ovL;</v>
      </c>
      <c r="V32" s="233" t="str">
        <f t="shared" si="7"/>
        <v>//Давление на АЭР 43,…,АЭР48
P_aer43_48 (input := INT_TO_WORD (ITG.P_aer43_48), mxS := ANI.P_aer43_48.mx, mnS := ANI.P_aer43_48.mn, Halarm := (dgi.k3_1_ON or dgi.k3_2_ON or dgi.k3_3_ON), Lalarm := (dgi.k3_1_ON or dgi.k3_2_ON or dgi.k3_3_ON), 
 MinRange := 4.0 ,MaxRange := 20.0, hhv := ANI.P_aer43_48.hhv, hv := ANI.P_aer43_48.hv, lv := ANI.P_aer43_48.lv, llv := ANI.P_aer43_48.llv,    Fdz := ANI.P_aer43_48.Fdz,   DZ := ANI.P_aer43_48.DZ);
ANI.P_aer43_48.val := P_aer43_48.val; ANI.P_aer43_48.state := P_aer43_48.state; ANI.P_aer43_48.hh := P_aer43_48. hh; ANI.P_aer43_48.h := P_aer43_48.h;
ANI.P_aer43_48.l := P_aer43_48. l; ANI.P_aer43_48.ll := P_aer43_48. ll; ANI.P_aer43_48.ovh := P_aer43_48. ovH; ANI.P_aer43_48.ovl := P_aer43_48. ovL;</v>
      </c>
      <c r="W32" s="233" t="s">
        <v>3976</v>
      </c>
      <c r="X32" s="234" t="s">
        <v>2014</v>
      </c>
      <c r="Y32" s="234" t="s">
        <v>3847</v>
      </c>
      <c r="Z32" s="234" t="s">
        <v>3833</v>
      </c>
      <c r="AA32" s="234" t="s">
        <v>3853</v>
      </c>
      <c r="AB32" s="234" t="s">
        <v>3828</v>
      </c>
      <c r="AC32" s="234" t="s">
        <v>3860</v>
      </c>
      <c r="AD32" s="233"/>
      <c r="AE32" s="233" t="str">
        <f t="shared" si="12"/>
        <v>ANI.ai;.val
ANI.ai;.hhv
ANI.ai;.hv
ANI.ai;.lv
ANI.ai;.llv
ANI.ai;.state</v>
      </c>
      <c r="AF32" s="233" t="str">
        <f t="shared" si="13"/>
        <v>DB 3 DBD 10
DB 3 DBD 14
DB 3 DBD 18
DB 3 DBD 22
DB 3 DBD 26
DB 3 DBW 52</v>
      </c>
      <c r="AG32" s="233">
        <v>10</v>
      </c>
      <c r="AH32" s="235" t="s">
        <v>455</v>
      </c>
      <c r="AI32" s="232" t="s">
        <v>3475</v>
      </c>
      <c r="AJ32" s="238">
        <v>3</v>
      </c>
      <c r="AK32" s="236" t="str">
        <f t="shared" si="16"/>
        <v xml:space="preserve">ANI.P_aer43_48.mn:= ANI.P_afN1_12.mn; ANI.P_aer43_48.mx := ANI.P_afN1_12.mx; ANI.P_aer43_48.hhv := ANI.P_afN1_12.hhv; ANI.P_aer43_48.hv := ANI.P_afN1_12.hv; ANI.P_aer43_48.lv := ANI.P_afN1_12.lv; ANI.P_aer43_48.llv := ANI.P_afN1_12.llv; </v>
      </c>
      <c r="AM32" s="210" t="str">
        <f t="shared" si="1"/>
        <v>itg.P_aer43_48</v>
      </c>
      <c r="AO32" s="374" t="str">
        <f t="shared" si="19"/>
        <v>P_aer43_48_LL, P_aer43_48_L, P_aer43_48_H, P_aer43_48_HH : BOOL;</v>
      </c>
      <c r="AP32" s="374" t="str">
        <f t="shared" si="20"/>
        <v>P_aer43_48_LL, P_aer43_48_L, P_aer43_48_H, P_aer43_48_HH : TON;</v>
      </c>
      <c r="AQ32" s="30" t="s">
        <v>4107</v>
      </c>
      <c r="AR32" s="30"/>
      <c r="AS32" s="374"/>
      <c r="AT32" s="374" t="str">
        <f t="shared" si="21"/>
        <v>TIN.P_aer43_48_LL := ani.P_aer43_48.LL AND  (dgi.k3_1_ON or dgi.k3_2_ON or dgi.k3_3_ON);
P_aer43_48_LL (IN := TIN.P_aer43_48_LL, PT := K3_ctrl_FP_pt); TMQ.P_aer43_48_LL := P_aer43_48_LL.Q;
TIN.P_aer43_48_L := ani.P_aer43_48.L and not ani.P_aer43_48.LL AND  (dgi.k3_1_ON or dgi.k3_2_ON or dgi.k3_3_ON);
P_aer43_48_L (IN := TIN.P_aer43_48_L, PT := K3_ctrl_FP_pt); TMQ.P_aer43_48_L := P_aer43_48_L.Q;
TIN.P_aer43_48_H := ani.P_aer43_48.H   and not ani.P_aer43_48.HH AND  (dgi.k3_1_ON or dgi.k3_2_ON or dgi.k3_3_ON);
P_aer43_48_H (IN := TIN.P_aer43_48_H, PT := K3_ctrl_FP_pt); TMQ.P_aer43_48_H := P_aer43_48_H.Q;
TIN.P_aer43_48_HH := ani.P_aer43_48.HH AND  (dgi.k3_1_ON or dgi.k3_2_ON or dgi.k3_3_ON);
P_aer43_48_HH (IN := TIN.P_aer43_48_HH, PT := K3_ctrl_FP_pt); TMQ.P_aer43_48_HH := P_aer43_48_HH.Q;</v>
      </c>
      <c r="AU32" s="187" t="s">
        <v>455</v>
      </c>
      <c r="BB32" s="210" t="str">
        <f t="shared" si="9"/>
        <v>itg.P_aer43_48</v>
      </c>
    </row>
    <row r="33" spans="1:54" s="238" customFormat="1" x14ac:dyDescent="0.25">
      <c r="A33" s="229">
        <v>32</v>
      </c>
      <c r="B33" s="397" t="s">
        <v>3254</v>
      </c>
      <c r="C33" s="396">
        <v>2</v>
      </c>
      <c r="D33" s="393">
        <v>4</v>
      </c>
      <c r="E33" s="393" t="s">
        <v>2705</v>
      </c>
      <c r="F33" s="393"/>
      <c r="G33" s="393">
        <f t="shared" si="11"/>
        <v>62</v>
      </c>
      <c r="H33" s="393" t="str">
        <f t="shared" si="2"/>
        <v>I_P_aer49_54</v>
      </c>
      <c r="I33" s="393" t="str">
        <f t="shared" si="0"/>
        <v>IW 62</v>
      </c>
      <c r="J33" s="393" t="s">
        <v>3488</v>
      </c>
      <c r="K33" s="232" t="s">
        <v>821</v>
      </c>
      <c r="L33" s="232" t="s">
        <v>824</v>
      </c>
      <c r="M33" s="232" t="s">
        <v>823</v>
      </c>
      <c r="N33" s="232" t="str">
        <f t="shared" si="3"/>
        <v>Давление на АЭР 49,…,АЭР54</v>
      </c>
      <c r="O33" s="233" t="str">
        <f t="shared" si="4"/>
        <v>P_aer49_54  : INT;</v>
      </c>
      <c r="P33" s="233" t="str">
        <f t="shared" si="17"/>
        <v>P_aer49_54 : AI_eval;//Давление на АЭР 49,…,АЭР54</v>
      </c>
      <c r="Q33" s="233"/>
      <c r="R33" s="233"/>
      <c r="S33" s="233" t="str">
        <f>S32</f>
        <v>(dgi.k3_1_ON or dgi.k3_2_ON or dgi.k3_3_ON)</v>
      </c>
      <c r="T33" s="233" t="str">
        <f t="shared" si="18"/>
        <v>(dgi.k3_1_ON or dgi.k3_2_ON or dgi.k3_3_ON)</v>
      </c>
      <c r="U33" s="233" t="str">
        <f t="shared" si="6"/>
        <v>//Давление на АЭР 49,…,АЭР54
P_aer49_54 (input := I_P_aer49_54, mxS := ANI.P_aer49_54.mx, mnS := ANI.P_aer49_54.mn, Halarm := (dgi.k3_1_ON or dgi.k3_2_ON or dgi.k3_3_ON), Lalarm := (dgi.k3_1_ON or dgi.k3_2_ON or dgi.k3_3_ON), 
 MinRange := 4.0 ,MaxRange := 20.0, hhv := ANI.P_aer49_54.hhv, hv := ANI.P_aer49_54.hv, lv := ANI.P_aer49_54.lv, llv := ANI.P_aer49_54.llv,    Fdz := ANI.P_aer49_54.Fdz,   DZ := ANI.P_aer49_54.DZ);
ANI.P_aer49_54.val := P_aer49_54.val; ANI.P_aer49_54.state := P_aer49_54.state; ANI.P_aer49_54.hh := P_aer49_54. hh; ANI.P_aer49_54.h := P_aer49_54.h;
ANI.P_aer49_54.l := P_aer49_54. l; ANI.P_aer49_54.ll := P_aer49_54. ll; ANI.P_aer49_54.ovh := P_aer49_54. ovH; ANI.P_aer49_54.ovl := P_aer49_54. ovL;</v>
      </c>
      <c r="V33" s="233" t="str">
        <f t="shared" si="7"/>
        <v>//Давление на АЭР 49,…,АЭР54
P_aer49_54 (input := INT_TO_WORD (ITG.P_aer49_54), mxS := ANI.P_aer49_54.mx, mnS := ANI.P_aer49_54.mn, Halarm := (dgi.k3_1_ON or dgi.k3_2_ON or dgi.k3_3_ON), Lalarm := (dgi.k3_1_ON or dgi.k3_2_ON or dgi.k3_3_ON), 
 MinRange := 4.0 ,MaxRange := 20.0, hhv := ANI.P_aer49_54.hhv, hv := ANI.P_aer49_54.hv, lv := ANI.P_aer49_54.lv, llv := ANI.P_aer49_54.llv,    Fdz := ANI.P_aer49_54.Fdz,   DZ := ANI.P_aer49_54.DZ);
ANI.P_aer49_54.val := P_aer49_54.val; ANI.P_aer49_54.state := P_aer49_54.state; ANI.P_aer49_54.hh := P_aer49_54. hh; ANI.P_aer49_54.h := P_aer49_54.h;
ANI.P_aer49_54.l := P_aer49_54. l; ANI.P_aer49_54.ll := P_aer49_54. ll; ANI.P_aer49_54.ovh := P_aer49_54. ovH; ANI.P_aer49_54.ovl := P_aer49_54. ovL;</v>
      </c>
      <c r="W33" s="233" t="s">
        <v>3976</v>
      </c>
      <c r="X33" s="234" t="s">
        <v>2014</v>
      </c>
      <c r="Y33" s="234" t="s">
        <v>3847</v>
      </c>
      <c r="Z33" s="234" t="s">
        <v>3833</v>
      </c>
      <c r="AA33" s="234" t="s">
        <v>3853</v>
      </c>
      <c r="AB33" s="234" t="s">
        <v>3828</v>
      </c>
      <c r="AC33" s="234" t="s">
        <v>3860</v>
      </c>
      <c r="AD33" s="233"/>
      <c r="AE33" s="233" t="str">
        <f t="shared" si="12"/>
        <v>ANI.ai;.val
ANI.ai;.hhv
ANI.ai;.hv
ANI.ai;.lv
ANI.ai;.llv
ANI.ai;.state</v>
      </c>
      <c r="AF33" s="233" t="str">
        <f t="shared" si="13"/>
        <v>DB 3 DBD 56
DB 3 DBD 60
DB 3 DBD 64
DB 3 DBD 68
DB 3 DBD 72
DB 3 DBW 98</v>
      </c>
      <c r="AG33" s="233">
        <f>AG32+46</f>
        <v>56</v>
      </c>
      <c r="AH33" s="235" t="s">
        <v>455</v>
      </c>
      <c r="AI33" s="232" t="s">
        <v>3475</v>
      </c>
      <c r="AJ33" s="238">
        <v>3</v>
      </c>
      <c r="AK33" s="236" t="str">
        <f t="shared" si="16"/>
        <v xml:space="preserve">ANI.P_aer49_54.mn:= ANI.P_afN1_12.mn; ANI.P_aer49_54.mx := ANI.P_afN1_12.mx; ANI.P_aer49_54.hhv := ANI.P_afN1_12.hhv; ANI.P_aer49_54.hv := ANI.P_afN1_12.hv; ANI.P_aer49_54.lv := ANI.P_afN1_12.lv; ANI.P_aer49_54.llv := ANI.P_afN1_12.llv; </v>
      </c>
      <c r="AM33" s="210" t="str">
        <f t="shared" si="1"/>
        <v>itg.P_aer49_54</v>
      </c>
      <c r="AO33" s="374" t="str">
        <f t="shared" si="19"/>
        <v>P_aer49_54_LL, P_aer49_54_L, P_aer49_54_H, P_aer49_54_HH : BOOL;</v>
      </c>
      <c r="AP33" s="374" t="str">
        <f t="shared" si="20"/>
        <v>P_aer49_54_LL, P_aer49_54_L, P_aer49_54_H, P_aer49_54_HH : TON;</v>
      </c>
      <c r="AQ33" s="30" t="s">
        <v>4107</v>
      </c>
      <c r="AR33" s="30"/>
      <c r="AS33" s="374"/>
      <c r="AT33" s="374" t="str">
        <f t="shared" si="21"/>
        <v>TIN.P_aer49_54_LL := ani.P_aer49_54.LL AND  (dgi.k3_1_ON or dgi.k3_2_ON or dgi.k3_3_ON);
P_aer49_54_LL (IN := TIN.P_aer49_54_LL, PT := K3_ctrl_FP_pt); TMQ.P_aer49_54_LL := P_aer49_54_LL.Q;
TIN.P_aer49_54_L := ani.P_aer49_54.L and not ani.P_aer49_54.LL AND  (dgi.k3_1_ON or dgi.k3_2_ON or dgi.k3_3_ON);
P_aer49_54_L (IN := TIN.P_aer49_54_L, PT := K3_ctrl_FP_pt); TMQ.P_aer49_54_L := P_aer49_54_L.Q;
TIN.P_aer49_54_H := ani.P_aer49_54.H   and not ani.P_aer49_54.HH AND  (dgi.k3_1_ON or dgi.k3_2_ON or dgi.k3_3_ON);
P_aer49_54_H (IN := TIN.P_aer49_54_H, PT := K3_ctrl_FP_pt); TMQ.P_aer49_54_H := P_aer49_54_H.Q;
TIN.P_aer49_54_HH := ani.P_aer49_54.HH AND  (dgi.k3_1_ON or dgi.k3_2_ON or dgi.k3_3_ON);
P_aer49_54_HH (IN := TIN.P_aer49_54_HH, PT := K3_ctrl_FP_pt); TMQ.P_aer49_54_HH := P_aer49_54_HH.Q;</v>
      </c>
      <c r="AU33" s="187" t="s">
        <v>455</v>
      </c>
      <c r="BB33" s="210" t="str">
        <f t="shared" si="9"/>
        <v>itg.P_aer49_54</v>
      </c>
    </row>
    <row r="34" spans="1:54" s="439" customFormat="1" x14ac:dyDescent="0.25">
      <c r="A34" s="445">
        <v>33</v>
      </c>
      <c r="B34" s="446" t="s">
        <v>3792</v>
      </c>
      <c r="C34" s="447">
        <v>1</v>
      </c>
      <c r="D34" s="446">
        <v>1</v>
      </c>
      <c r="E34" s="446" t="s">
        <v>4770</v>
      </c>
      <c r="F34" s="446"/>
      <c r="G34" s="446">
        <f t="shared" si="11"/>
        <v>64</v>
      </c>
      <c r="H34" s="446" t="str">
        <f t="shared" si="2"/>
        <v>I_P_bfAUF1</v>
      </c>
      <c r="I34" s="446" t="str">
        <f t="shared" si="0"/>
        <v>IW 64</v>
      </c>
      <c r="J34" s="446" t="s">
        <v>3796</v>
      </c>
      <c r="K34" s="438" t="s">
        <v>821</v>
      </c>
      <c r="L34" s="438" t="s">
        <v>824</v>
      </c>
      <c r="M34" s="438" t="s">
        <v>823</v>
      </c>
      <c r="N34" s="438" t="str">
        <f t="shared" si="3"/>
        <v>Давление на входе АУФ1</v>
      </c>
      <c r="O34" s="439" t="str">
        <f t="shared" si="4"/>
        <v>P_bfAUF1  : INT;</v>
      </c>
      <c r="P34" s="439" t="str">
        <f t="shared" si="17"/>
        <v>P_bfAUF1 : AI_eval;//Давление на входе АУФ1</v>
      </c>
      <c r="S34" s="439" t="s">
        <v>3809</v>
      </c>
      <c r="T34" s="439" t="str">
        <f t="shared" si="18"/>
        <v>dgi.n4_1_on</v>
      </c>
      <c r="U34" s="439" t="str">
        <f t="shared" si="6"/>
        <v>//Давление на входе АУФ1
P_bfAUF1 (input := I_P_bfAUF1, mxS := ANI.P_bfAUF1.mx, mnS := ANI.P_bfAUF1.mn, Halarm := dgi.n4_1_on, Lalarm := dgi.n4_1_on, 
 MinRange := 4.0 ,MaxRange := 20.0, hhv := ANI.P_bfAUF1.hhv, hv := ANI.P_bfAUF1.hv, lv := ANI.P_bfAUF1.lv, llv := ANI.P_bfAUF1.llv,    Fdz := ANI.P_bfAUF1.Fdz,   DZ := ANI.P_bfAUF1.DZ);
ANI.P_bfAUF1.val := P_bfAUF1.val; ANI.P_bfAUF1.state := P_bfAUF1.state; ANI.P_bfAUF1.hh := P_bfAUF1. hh; ANI.P_bfAUF1.h := P_bfAUF1.h;
ANI.P_bfAUF1.l := P_bfAUF1. l; ANI.P_bfAUF1.ll := P_bfAUF1. ll; ANI.P_bfAUF1.ovh := P_bfAUF1. ovH; ANI.P_bfAUF1.ovl := P_bfAUF1. ovL;</v>
      </c>
      <c r="V34" s="439" t="str">
        <f t="shared" si="7"/>
        <v>//Давление на входе АУФ1
P_bfAUF1 (input := INT_TO_WORD (ITG.P_bfAUF1), mxS := ANI.P_bfAUF1.mx, mnS := ANI.P_bfAUF1.mn, Halarm := dgi.n4_1_on, Lalarm := dgi.n4_1_on, 
 MinRange := 4.0 ,MaxRange := 20.0, hhv := ANI.P_bfAUF1.hhv, hv := ANI.P_bfAUF1.hv, lv := ANI.P_bfAUF1.lv, llv := ANI.P_bfAUF1.llv,    Fdz := ANI.P_bfAUF1.Fdz,   DZ := ANI.P_bfAUF1.DZ);
ANI.P_bfAUF1.val := P_bfAUF1.val; ANI.P_bfAUF1.state := P_bfAUF1.state; ANI.P_bfAUF1.hh := P_bfAUF1. hh; ANI.P_bfAUF1.h := P_bfAUF1.h;
ANI.P_bfAUF1.l := P_bfAUF1. l; ANI.P_bfAUF1.ll := P_bfAUF1. ll; ANI.P_bfAUF1.ovh := P_bfAUF1. ovH; ANI.P_bfAUF1.ovl := P_bfAUF1. ovL;</v>
      </c>
      <c r="W34" s="439" t="s">
        <v>3824</v>
      </c>
      <c r="X34" s="448" t="s">
        <v>3845</v>
      </c>
      <c r="Y34" s="448" t="s">
        <v>3846</v>
      </c>
      <c r="Z34" s="448" t="s">
        <v>3861</v>
      </c>
      <c r="AA34" s="448" t="s">
        <v>3860</v>
      </c>
      <c r="AB34" s="448" t="s">
        <v>3859</v>
      </c>
      <c r="AC34" s="448" t="s">
        <v>3858</v>
      </c>
      <c r="AD34" s="439" t="str">
        <f>"ANI."&amp;J34&amp;".mn:= "&amp;X34&amp;"; ANI."&amp;J34&amp;".mx := "&amp;Y34&amp;"; ANI."&amp;J34&amp;".hhv := "&amp;AC34&amp;"; ANI."&amp;J34&amp;".hv := "&amp;AB34&amp;"; ANI."&amp;J34&amp;".lv := "&amp;AA34&amp;"; ANI."&amp;J34&amp;".llv := "&amp;Z34&amp;"; "</f>
        <v xml:space="preserve">ANI.P_bfAUF1.mn:= 0.636; ANI.P_bfAUF1.mx := 636.0; ANI.P_bfAUF1.hhv := 550.0; ANI.P_bfAUF1.hv := 500.0; ANI.P_bfAUF1.lv := 300.0; ANI.P_bfAUF1.llv := 250.0; </v>
      </c>
      <c r="AE34" s="439" t="str">
        <f t="shared" si="12"/>
        <v>ANI.ai;.val
ANI.ai;.hhv
ANI.ai;.hv
ANI.ai;.lv
ANI.ai;.llv
ANI.ai;.state</v>
      </c>
      <c r="AF34" s="439" t="str">
        <f t="shared" si="13"/>
        <v>DB 3 DBD 102
DB 3 DBD 106
DB 3 DBD 110
DB 3 DBD 114
DB 3 DBD 118
DB 3 DBW 144</v>
      </c>
      <c r="AG34" s="439">
        <f>AG33+46</f>
        <v>102</v>
      </c>
      <c r="AH34" s="449" t="s">
        <v>455</v>
      </c>
      <c r="AI34" s="439">
        <v>9</v>
      </c>
      <c r="AK34" s="450"/>
      <c r="AM34" s="439" t="str">
        <f t="shared" si="1"/>
        <v>itg.P_bfAUF1</v>
      </c>
      <c r="AO34" s="439" t="str">
        <f t="shared" si="19"/>
        <v>P_bfAUF1_LL, P_bfAUF1_L, P_bfAUF1_H, P_bfAUF1_HH : BOOL;</v>
      </c>
      <c r="AP34" s="439" t="str">
        <f t="shared" si="20"/>
        <v>P_bfAUF1_LL, P_bfAUF1_L, P_bfAUF1_H, P_bfAUF1_HH : TON;</v>
      </c>
      <c r="AQ34" s="439" t="s">
        <v>4108</v>
      </c>
      <c r="AR34" s="439" t="str">
        <f>AQ34&amp;" : time;"</f>
        <v>N4_1_ctrl_FP_pt : time;</v>
      </c>
      <c r="AS34" s="439" t="str">
        <f>AQ34&amp;" := DINT_TO_TIME(itg."&amp;AQ34&amp;" )*1000;"</f>
        <v>N4_1_ctrl_FP_pt := DINT_TO_TIME(itg.N4_1_ctrl_FP_pt )*1000;</v>
      </c>
      <c r="AT34" s="439" t="str">
        <f t="shared" si="21"/>
        <v>TIN.P_bfAUF1_LL := ani.P_bfAUF1.LL AND  dgi.n4_1_on;
P_bfAUF1_LL (IN := TIN.P_bfAUF1_LL, PT := N4_1_ctrl_FP_pt); TMQ.P_bfAUF1_LL := P_bfAUF1_LL.Q;
TIN.P_bfAUF1_L := ani.P_bfAUF1.L and not ani.P_bfAUF1.LL AND  dgi.n4_1_on;
P_bfAUF1_L (IN := TIN.P_bfAUF1_L, PT := N4_1_ctrl_FP_pt); TMQ.P_bfAUF1_L := P_bfAUF1_L.Q;
TIN.P_bfAUF1_H := ani.P_bfAUF1.H   and not ani.P_bfAUF1.HH AND  dgi.n4_1_on;
P_bfAUF1_H (IN := TIN.P_bfAUF1_H, PT := N4_1_ctrl_FP_pt); TMQ.P_bfAUF1_H := P_bfAUF1_H.Q;
TIN.P_bfAUF1_HH := ani.P_bfAUF1.HH AND  dgi.n4_1_on;
P_bfAUF1_HH (IN := TIN.P_bfAUF1_HH, PT := N4_1_ctrl_FP_pt); TMQ.P_bfAUF1_HH := P_bfAUF1_HH.Q;</v>
      </c>
      <c r="AU34" s="451" t="s">
        <v>455</v>
      </c>
      <c r="BB34" s="439" t="str">
        <f t="shared" si="9"/>
        <v>itg.P_bfAUF1</v>
      </c>
    </row>
    <row r="35" spans="1:54" s="439" customFormat="1" x14ac:dyDescent="0.25">
      <c r="A35" s="445">
        <v>34</v>
      </c>
      <c r="B35" s="446" t="s">
        <v>3793</v>
      </c>
      <c r="C35" s="447">
        <v>1</v>
      </c>
      <c r="D35" s="446">
        <v>2</v>
      </c>
      <c r="E35" s="446" t="s">
        <v>4770</v>
      </c>
      <c r="F35" s="446"/>
      <c r="G35" s="446">
        <f t="shared" si="11"/>
        <v>66</v>
      </c>
      <c r="H35" s="446" t="str">
        <f t="shared" si="2"/>
        <v>I_P_afAUF1</v>
      </c>
      <c r="I35" s="446" t="str">
        <f t="shared" si="0"/>
        <v>IW 66</v>
      </c>
      <c r="J35" s="446" t="s">
        <v>3797</v>
      </c>
      <c r="K35" s="438" t="s">
        <v>821</v>
      </c>
      <c r="L35" s="438" t="s">
        <v>824</v>
      </c>
      <c r="M35" s="438" t="s">
        <v>823</v>
      </c>
      <c r="N35" s="438" t="str">
        <f t="shared" si="3"/>
        <v>Давление на выходе АУФ1</v>
      </c>
      <c r="O35" s="439" t="str">
        <f t="shared" si="4"/>
        <v>P_afAUF1  : INT;</v>
      </c>
      <c r="P35" s="439" t="str">
        <f t="shared" si="17"/>
        <v>P_afAUF1 : AI_eval;//Давление на выходе АУФ1</v>
      </c>
      <c r="S35" s="439" t="s">
        <v>3810</v>
      </c>
      <c r="T35" s="439" t="str">
        <f t="shared" si="18"/>
        <v>dgi.n4_3_on</v>
      </c>
      <c r="U35" s="439" t="str">
        <f t="shared" si="6"/>
        <v>//Давление на выходе АУФ1
P_afAUF1 (input := I_P_afAUF1, mxS := ANI.P_afAUF1.mx, mnS := ANI.P_afAUF1.mn, Halarm := dgi.n4_3_on, Lalarm := dgi.n4_3_on, 
 MinRange := 4.0 ,MaxRange := 20.0, hhv := ANI.P_afAUF1.hhv, hv := ANI.P_afAUF1.hv, lv := ANI.P_afAUF1.lv, llv := ANI.P_afAUF1.llv,    Fdz := ANI.P_afAUF1.Fdz,   DZ := ANI.P_afAUF1.DZ);
ANI.P_afAUF1.val := P_afAUF1.val; ANI.P_afAUF1.state := P_afAUF1.state; ANI.P_afAUF1.hh := P_afAUF1. hh; ANI.P_afAUF1.h := P_afAUF1.h;
ANI.P_afAUF1.l := P_afAUF1. l; ANI.P_afAUF1.ll := P_afAUF1. ll; ANI.P_afAUF1.ovh := P_afAUF1. ovH; ANI.P_afAUF1.ovl := P_afAUF1. ovL;</v>
      </c>
      <c r="V35" s="439" t="str">
        <f t="shared" si="7"/>
        <v>//Давление на выходе АУФ1
P_afAUF1 (input := INT_TO_WORD (ITG.P_afAUF1), mxS := ANI.P_afAUF1.mx, mnS := ANI.P_afAUF1.mn, Halarm := dgi.n4_3_on, Lalarm := dgi.n4_3_on, 
 MinRange := 4.0 ,MaxRange := 20.0, hhv := ANI.P_afAUF1.hhv, hv := ANI.P_afAUF1.hv, lv := ANI.P_afAUF1.lv, llv := ANI.P_afAUF1.llv,    Fdz := ANI.P_afAUF1.Fdz,   DZ := ANI.P_afAUF1.DZ);
ANI.P_afAUF1.val := P_afAUF1.val; ANI.P_afAUF1.state := P_afAUF1.state; ANI.P_afAUF1.hh := P_afAUF1. hh; ANI.P_afAUF1.h := P_afAUF1.h;
ANI.P_afAUF1.l := P_afAUF1. l; ANI.P_afAUF1.ll := P_afAUF1. ll; ANI.P_afAUF1.ovh := P_afAUF1. ovH; ANI.P_afAUF1.ovl := P_afAUF1. ovL;</v>
      </c>
      <c r="W35" s="439" t="s">
        <v>3824</v>
      </c>
      <c r="X35" s="448" t="s">
        <v>3879</v>
      </c>
      <c r="Y35" s="448" t="s">
        <v>2017</v>
      </c>
      <c r="Z35" s="448" t="s">
        <v>3855</v>
      </c>
      <c r="AA35" s="448" t="s">
        <v>3838</v>
      </c>
      <c r="AB35" s="448" t="s">
        <v>3862</v>
      </c>
      <c r="AC35" s="448" t="s">
        <v>2017</v>
      </c>
      <c r="AD35" s="439" t="str">
        <f>"ANI."&amp;J35&amp;".mn:= "&amp;X35&amp;"; ANI."&amp;J35&amp;".mx := "&amp;Y35&amp;"; ANI."&amp;J35&amp;".hhv := "&amp;AC35&amp;"; ANI."&amp;J35&amp;".hv := "&amp;AB35&amp;"; ANI."&amp;J35&amp;".lv := "&amp;AA35&amp;"; ANI."&amp;J35&amp;".llv := "&amp;Z35&amp;"; "</f>
        <v xml:space="preserve">ANI.P_afAUF1.mn:= 0.029; ANI.P_afAUF1.mx := 30.0; ANI.P_afAUF1.hhv := 30.0; ANI.P_afAUF1.hv := 27.0; ANI.P_afAUF1.lv := 18.0; ANI.P_afAUF1.llv := 17.0; </v>
      </c>
      <c r="AE35" s="439" t="str">
        <f t="shared" si="12"/>
        <v>ANI.ai;.val
ANI.ai;.hhv
ANI.ai;.hv
ANI.ai;.lv
ANI.ai;.llv
ANI.ai;.state</v>
      </c>
      <c r="AF35" s="439" t="str">
        <f t="shared" si="13"/>
        <v>DB 3 DBD 11
DB 3 DBD 15
DB 3 DBD 19
DB 3 DBD 23
DB 3 DBD 27
DB 3 DBW 53</v>
      </c>
      <c r="AG35" s="439">
        <v>11</v>
      </c>
      <c r="AH35" s="449" t="s">
        <v>455</v>
      </c>
      <c r="AI35" s="439">
        <v>10</v>
      </c>
      <c r="AK35" s="450"/>
      <c r="AM35" s="439" t="str">
        <f>"itg."&amp;J35</f>
        <v>itg.P_afAUF1</v>
      </c>
      <c r="AO35" s="439" t="str">
        <f t="shared" si="19"/>
        <v>P_afAUF1_LL, P_afAUF1_L, P_afAUF1_H, P_afAUF1_HH : BOOL;</v>
      </c>
      <c r="AP35" s="439" t="str">
        <f t="shared" si="20"/>
        <v>P_afAUF1_LL, P_afAUF1_L, P_afAUF1_H, P_afAUF1_HH : TON;</v>
      </c>
      <c r="AQ35" s="439" t="s">
        <v>4109</v>
      </c>
      <c r="AR35" s="439" t="str">
        <f>AQ35&amp;" : time;"</f>
        <v>N4_3_ctrl_FP_pt : time;</v>
      </c>
      <c r="AS35" s="439" t="str">
        <f>AQ35&amp;" := DINT_TO_TIME(itg."&amp;AQ35&amp;" )*1000;"</f>
        <v>N4_3_ctrl_FP_pt := DINT_TO_TIME(itg.N4_3_ctrl_FP_pt )*1000;</v>
      </c>
      <c r="AT35" s="439" t="str">
        <f t="shared" si="21"/>
        <v>TIN.P_afAUF1_LL := ani.P_afAUF1.LL AND  dgi.n4_3_on;
P_afAUF1_LL (IN := TIN.P_afAUF1_LL, PT := N4_3_ctrl_FP_pt); TMQ.P_afAUF1_LL := P_afAUF1_LL.Q;
TIN.P_afAUF1_L := ani.P_afAUF1.L and not ani.P_afAUF1.LL AND  dgi.n4_3_on;
P_afAUF1_L (IN := TIN.P_afAUF1_L, PT := N4_3_ctrl_FP_pt); TMQ.P_afAUF1_L := P_afAUF1_L.Q;
TIN.P_afAUF1_H := ani.P_afAUF1.H   and not ani.P_afAUF1.HH AND  dgi.n4_3_on;
P_afAUF1_H (IN := TIN.P_afAUF1_H, PT := N4_3_ctrl_FP_pt); TMQ.P_afAUF1_H := P_afAUF1_H.Q;
TIN.P_afAUF1_HH := ani.P_afAUF1.HH AND  dgi.n4_3_on;
P_afAUF1_HH (IN := TIN.P_afAUF1_HH, PT := N4_3_ctrl_FP_pt); TMQ.P_afAUF1_HH := P_afAUF1_HH.Q;</v>
      </c>
      <c r="AU35" s="451" t="s">
        <v>455</v>
      </c>
      <c r="BB35" s="439" t="str">
        <f t="shared" si="9"/>
        <v>itg.P_afAUF1</v>
      </c>
    </row>
    <row r="36" spans="1:54" s="439" customFormat="1" x14ac:dyDescent="0.25">
      <c r="A36" s="445">
        <v>35</v>
      </c>
      <c r="B36" s="446" t="s">
        <v>3791</v>
      </c>
      <c r="C36" s="447">
        <v>1</v>
      </c>
      <c r="D36" s="446">
        <v>3</v>
      </c>
      <c r="E36" s="446" t="s">
        <v>4770</v>
      </c>
      <c r="F36" s="446"/>
      <c r="G36" s="446">
        <f t="shared" si="11"/>
        <v>68</v>
      </c>
      <c r="H36" s="446" t="str">
        <f t="shared" si="2"/>
        <v>I_Qa_afK4_1</v>
      </c>
      <c r="I36" s="446" t="str">
        <f t="shared" si="0"/>
        <v>IW 68</v>
      </c>
      <c r="J36" s="446" t="s">
        <v>781</v>
      </c>
      <c r="K36" s="438" t="s">
        <v>821</v>
      </c>
      <c r="L36" s="438" t="s">
        <v>824</v>
      </c>
      <c r="M36" s="438" t="s">
        <v>823</v>
      </c>
      <c r="N36" s="438" t="str">
        <f t="shared" si="3"/>
        <v>Расход воздуха после КРЛ4-1</v>
      </c>
      <c r="O36" s="439" t="str">
        <f t="shared" si="4"/>
        <v>Qa_afK4_1  : INT;</v>
      </c>
      <c r="P36" s="439" t="str">
        <f t="shared" si="17"/>
        <v>Qa_afK4_1 : AI_eval;//Расход воздуха после КРЛ4-1</v>
      </c>
      <c r="S36" s="439" t="s">
        <v>3813</v>
      </c>
      <c r="T36" s="439" t="str">
        <f t="shared" ref="T36:T39" si="22">S36</f>
        <v>dgi.k4_1_ON</v>
      </c>
      <c r="U36" s="439" t="str">
        <f t="shared" si="6"/>
        <v>//Расход воздуха после КРЛ4-1
Qa_afK4_1 (input := I_Qa_afK4_1, mxS := ANI.Qa_afK4_1.mx, mnS := ANI.Qa_afK4_1.mn, Halarm := dgi.k4_1_ON, Lalarm := dgi.k4_1_ON, 
 MinRange := 4.0 ,MaxRange := 20.0, hhv := ANI.Qa_afK4_1.hhv, hv := ANI.Qa_afK4_1.hv, lv := ANI.Qa_afK4_1.lv, llv := ANI.Qa_afK4_1.llv,    Fdz := ANI.Qa_afK4_1.Fdz,   DZ := ANI.Qa_afK4_1.DZ);
ANI.Qa_afK4_1.val := Qa_afK4_1.val; ANI.Qa_afK4_1.state := Qa_afK4_1.state; ANI.Qa_afK4_1.hh := Qa_afK4_1. hh; ANI.Qa_afK4_1.h := Qa_afK4_1.h;
ANI.Qa_afK4_1.l := Qa_afK4_1. l; ANI.Qa_afK4_1.ll := Qa_afK4_1. ll; ANI.Qa_afK4_1.ovh := Qa_afK4_1. ovH; ANI.Qa_afK4_1.ovl := Qa_afK4_1. ovL;</v>
      </c>
      <c r="V36" s="439" t="str">
        <f t="shared" si="7"/>
        <v>//Расход воздуха после КРЛ4-1
Qa_afK4_1 (input := INT_TO_WORD (ITG.Qa_afK4_1), mxS := ANI.Qa_afK4_1.mx, mnS := ANI.Qa_afK4_1.mn, Halarm := dgi.k4_1_ON, Lalarm := dgi.k4_1_ON, 
 MinRange := 4.0 ,MaxRange := 20.0, hhv := ANI.Qa_afK4_1.hhv, hv := ANI.Qa_afK4_1.hv, lv := ANI.Qa_afK4_1.lv, llv := ANI.Qa_afK4_1.llv,    Fdz := ANI.Qa_afK4_1.Fdz,   DZ := ANI.Qa_afK4_1.DZ);
ANI.Qa_afK4_1.val := Qa_afK4_1.val; ANI.Qa_afK4_1.state := Qa_afK4_1.state; ANI.Qa_afK4_1.hh := Qa_afK4_1. hh; ANI.Qa_afK4_1.h := Qa_afK4_1.h;
ANI.Qa_afK4_1.l := Qa_afK4_1. l; ANI.Qa_afK4_1.ll := Qa_afK4_1. ll; ANI.Qa_afK4_1.ovh := Qa_afK4_1. ovH; ANI.Qa_afK4_1.ovl := Qa_afK4_1. ovL;</v>
      </c>
      <c r="W36" s="439" t="s">
        <v>3824</v>
      </c>
      <c r="X36" s="448" t="s">
        <v>2014</v>
      </c>
      <c r="Y36" s="448" t="s">
        <v>2015</v>
      </c>
      <c r="Z36" s="448" t="s">
        <v>3868</v>
      </c>
      <c r="AA36" s="448" t="s">
        <v>3869</v>
      </c>
      <c r="AB36" s="448" t="s">
        <v>3870</v>
      </c>
      <c r="AC36" s="448" t="s">
        <v>3828</v>
      </c>
      <c r="AD36" s="439" t="str">
        <f>"ANI."&amp;J36&amp;".mn:= "&amp;X36&amp;"; ANI."&amp;J36&amp;".mx := "&amp;Y36&amp;"; ANI."&amp;J36&amp;".hhv := "&amp;AC36&amp;"; ANI."&amp;J36&amp;".hv := "&amp;AB36&amp;"; ANI."&amp;J36&amp;".lv := "&amp;AA36&amp;"; ANI."&amp;J36&amp;".llv := "&amp;Z36&amp;"; "</f>
        <v xml:space="preserve">ANI.Qa_afK4_1.mn:= 0.0; ANI.Qa_afK4_1.mx := 100.0; ANI.Qa_afK4_1.hhv := 200.0; ANI.Qa_afK4_1.hv := 190.0; ANI.Qa_afK4_1.lv := 140.0; ANI.Qa_afK4_1.llv := 120.0; </v>
      </c>
      <c r="AE36" s="439" t="str">
        <f t="shared" si="12"/>
        <v>ANI.ai;.val
ANI.ai;.hhv
ANI.ai;.hv
ANI.ai;.lv
ANI.ai;.llv
ANI.ai;.state</v>
      </c>
      <c r="AF36" s="439" t="str">
        <f t="shared" si="13"/>
        <v>DB 3 DBD 57
DB 3 DBD 61
DB 3 DBD 65
DB 3 DBD 69
DB 3 DBD 73
DB 3 DBW 99</v>
      </c>
      <c r="AG36" s="439">
        <f>AG35+46</f>
        <v>57</v>
      </c>
      <c r="AH36" s="449" t="s">
        <v>455</v>
      </c>
      <c r="AI36" s="439">
        <v>11</v>
      </c>
      <c r="AK36" s="450"/>
      <c r="AM36" s="439" t="str">
        <f t="shared" ref="AM36:AM71" si="23">"itg."&amp;J36</f>
        <v>itg.Qa_afK4_1</v>
      </c>
      <c r="AO36" s="439" t="str">
        <f t="shared" si="19"/>
        <v>Qa_afK4_1_LL, Qa_afK4_1_L, Qa_afK4_1_H, Qa_afK4_1_HH : BOOL;</v>
      </c>
      <c r="AP36" s="439" t="str">
        <f t="shared" si="20"/>
        <v>Qa_afK4_1_LL, Qa_afK4_1_L, Qa_afK4_1_H, Qa_afK4_1_HH : TON;</v>
      </c>
      <c r="AQ36" s="439" t="s">
        <v>4110</v>
      </c>
      <c r="AR36" s="439" t="str">
        <f>AQ36&amp;" : time;"</f>
        <v>K4_1_ctrl_FP_pt : time;</v>
      </c>
      <c r="AS36" s="439" t="str">
        <f>AQ36&amp;" := DINT_TO_TIME(itg."&amp;AQ36&amp;" )*1000;"</f>
        <v>K4_1_ctrl_FP_pt := DINT_TO_TIME(itg.K4_1_ctrl_FP_pt )*1000;</v>
      </c>
      <c r="AT36" s="439" t="str">
        <f t="shared" si="21"/>
        <v>TIN.Qa_afK4_1_LL := ani.Qa_afK4_1.LL AND  dgi.k4_1_ON;
Qa_afK4_1_LL (IN := TIN.Qa_afK4_1_LL, PT := K4_1_ctrl_FP_pt); TMQ.Qa_afK4_1_LL := Qa_afK4_1_LL.Q;
TIN.Qa_afK4_1_L := ani.Qa_afK4_1.L and not ani.Qa_afK4_1.LL AND  dgi.k4_1_ON;
Qa_afK4_1_L (IN := TIN.Qa_afK4_1_L, PT := K4_1_ctrl_FP_pt); TMQ.Qa_afK4_1_L := Qa_afK4_1_L.Q;
TIN.Qa_afK4_1_H := ani.Qa_afK4_1.H   and not ani.Qa_afK4_1.HH AND  dgi.k4_1_ON;
Qa_afK4_1_H (IN := TIN.Qa_afK4_1_H, PT := K4_1_ctrl_FP_pt); TMQ.Qa_afK4_1_H := Qa_afK4_1_H.Q;
TIN.Qa_afK4_1_HH := ani.Qa_afK4_1.HH AND  dgi.k4_1_ON;
Qa_afK4_1_HH (IN := TIN.Qa_afK4_1_HH, PT := K4_1_ctrl_FP_pt); TMQ.Qa_afK4_1_HH := Qa_afK4_1_HH.Q;</v>
      </c>
      <c r="AU36" s="451" t="s">
        <v>455</v>
      </c>
      <c r="BB36" s="439" t="str">
        <f t="shared" si="9"/>
        <v>itg.Qa_afK4_1</v>
      </c>
    </row>
    <row r="37" spans="1:54" s="453" customFormat="1" ht="14.25" customHeight="1" x14ac:dyDescent="0.25">
      <c r="A37" s="445">
        <v>36</v>
      </c>
      <c r="B37" s="452" t="s">
        <v>3258</v>
      </c>
      <c r="C37" s="447">
        <v>1</v>
      </c>
      <c r="D37" s="446">
        <v>4</v>
      </c>
      <c r="E37" s="446" t="s">
        <v>4770</v>
      </c>
      <c r="F37" s="446"/>
      <c r="G37" s="446">
        <f t="shared" si="11"/>
        <v>70</v>
      </c>
      <c r="H37" s="446" t="str">
        <f t="shared" si="2"/>
        <v>I_Q_bfAUF1</v>
      </c>
      <c r="I37" s="446" t="str">
        <f t="shared" si="0"/>
        <v>IW 70</v>
      </c>
      <c r="J37" s="446" t="s">
        <v>3794</v>
      </c>
      <c r="K37" s="438" t="s">
        <v>821</v>
      </c>
      <c r="L37" s="438" t="s">
        <v>824</v>
      </c>
      <c r="M37" s="438" t="s">
        <v>823</v>
      </c>
      <c r="N37" s="438" t="str">
        <f t="shared" si="3"/>
        <v>Расход на входе АУФ1</v>
      </c>
      <c r="O37" s="439" t="str">
        <f t="shared" si="4"/>
        <v>Q_bfAUF1  : INT;</v>
      </c>
      <c r="P37" s="439" t="str">
        <f t="shared" si="17"/>
        <v>Q_bfAUF1 : AI_eval;//Расход на входе АУФ1</v>
      </c>
      <c r="Q37" s="439"/>
      <c r="R37" s="439"/>
      <c r="S37" s="439" t="s">
        <v>3809</v>
      </c>
      <c r="T37" s="439" t="str">
        <f t="shared" si="22"/>
        <v>dgi.n4_1_on</v>
      </c>
      <c r="U37" s="439" t="str">
        <f t="shared" si="6"/>
        <v>//Расход на входе АУФ1
Q_bfAUF1 (input := I_Q_bfAUF1, mxS := ANI.Q_bfAUF1.mx, mnS := ANI.Q_bfAUF1.mn, Halarm := dgi.n4_1_on, Lalarm := dgi.n4_1_on, 
 MinRange := 4.0 ,MaxRange := 20.0, hhv := ANI.Q_bfAUF1.hhv, hv := ANI.Q_bfAUF1.hv, lv := ANI.Q_bfAUF1.lv, llv := ANI.Q_bfAUF1.llv,    Fdz := ANI.Q_bfAUF1.Fdz,   DZ := ANI.Q_bfAUF1.DZ);
ANI.Q_bfAUF1.val := Q_bfAUF1.val; ANI.Q_bfAUF1.state := Q_bfAUF1.state; ANI.Q_bfAUF1.hh := Q_bfAUF1. hh; ANI.Q_bfAUF1.h := Q_bfAUF1.h;
ANI.Q_bfAUF1.l := Q_bfAUF1. l; ANI.Q_bfAUF1.ll := Q_bfAUF1. ll; ANI.Q_bfAUF1.ovh := Q_bfAUF1. ovH; ANI.Q_bfAUF1.ovl := Q_bfAUF1. ovL;</v>
      </c>
      <c r="V37" s="439" t="str">
        <f t="shared" si="7"/>
        <v>//Расход на входе АУФ1
Q_bfAUF1 (input := INT_TO_WORD (ITG.Q_bfAUF1), mxS := ANI.Q_bfAUF1.mx, mnS := ANI.Q_bfAUF1.mn, Halarm := dgi.n4_1_on, Lalarm := dgi.n4_1_on, 
 MinRange := 4.0 ,MaxRange := 20.0, hhv := ANI.Q_bfAUF1.hhv, hv := ANI.Q_bfAUF1.hv, lv := ANI.Q_bfAUF1.lv, llv := ANI.Q_bfAUF1.llv,    Fdz := ANI.Q_bfAUF1.Fdz,   DZ := ANI.Q_bfAUF1.DZ);
ANI.Q_bfAUF1.val := Q_bfAUF1.val; ANI.Q_bfAUF1.state := Q_bfAUF1.state; ANI.Q_bfAUF1.hh := Q_bfAUF1. hh; ANI.Q_bfAUF1.h := Q_bfAUF1.h;
ANI.Q_bfAUF1.l := Q_bfAUF1. l; ANI.Q_bfAUF1.ll := Q_bfAUF1. ll; ANI.Q_bfAUF1.ovh := Q_bfAUF1. ovH; ANI.Q_bfAUF1.ovl := Q_bfAUF1. ovL;</v>
      </c>
      <c r="W37" s="439" t="s">
        <v>3976</v>
      </c>
      <c r="X37" s="448" t="s">
        <v>2014</v>
      </c>
      <c r="Y37" s="448" t="s">
        <v>3977</v>
      </c>
      <c r="Z37" s="448" t="s">
        <v>3833</v>
      </c>
      <c r="AA37" s="448" t="s">
        <v>3853</v>
      </c>
      <c r="AB37" s="448" t="s">
        <v>3828</v>
      </c>
      <c r="AC37" s="448" t="s">
        <v>3860</v>
      </c>
      <c r="AD37" s="439"/>
      <c r="AE37" s="439" t="str">
        <f t="shared" si="12"/>
        <v>ANI.ai;.val
ANI.ai;.hhv
ANI.ai;.hv
ANI.ai;.lv
ANI.ai;.llv
ANI.ai;.state</v>
      </c>
      <c r="AF37" s="439" t="str">
        <f t="shared" si="13"/>
        <v>DB 3 DBD 103
DB 3 DBD 107
DB 3 DBD 111
DB 3 DBD 115
DB 3 DBD 119
DB 3 DBW 145</v>
      </c>
      <c r="AG37" s="439">
        <f>AG36+46</f>
        <v>103</v>
      </c>
      <c r="AH37" s="449" t="s">
        <v>455</v>
      </c>
      <c r="AI37" s="438" t="s">
        <v>3475</v>
      </c>
      <c r="AJ37" s="453">
        <v>3</v>
      </c>
      <c r="AK37" s="450" t="str">
        <f t="shared" ref="AK37:AK46" si="24">"ANI."&amp;J37&amp;".mn:= ANI."&amp;AI37&amp;".mn; ANI."&amp;J37&amp;".mx := ANI."&amp;AI37&amp;".mx; ANI."&amp;J37&amp;".hhv := ANI."&amp;AI37&amp;".hhv; ANI."&amp;J37&amp;".hv := ANI."&amp;AI37&amp;".hv; ANI."&amp;J37&amp;".lv := ANI."&amp;AI37&amp;".lv; ANI."&amp;J37&amp;".llv := ANI."&amp;AI37&amp;".llv; "</f>
        <v xml:space="preserve">ANI.Q_bfAUF1.mn:= ANI.P_afN1_12.mn; ANI.Q_bfAUF1.mx := ANI.P_afN1_12.mx; ANI.Q_bfAUF1.hhv := ANI.P_afN1_12.hhv; ANI.Q_bfAUF1.hv := ANI.P_afN1_12.hv; ANI.Q_bfAUF1.lv := ANI.P_afN1_12.lv; ANI.Q_bfAUF1.llv := ANI.P_afN1_12.llv; </v>
      </c>
      <c r="AM37" s="439" t="str">
        <f t="shared" si="23"/>
        <v>itg.Q_bfAUF1</v>
      </c>
      <c r="AO37" s="439" t="str">
        <f t="shared" si="19"/>
        <v>Q_bfAUF1_LL, Q_bfAUF1_L, Q_bfAUF1_H, Q_bfAUF1_HH : BOOL;</v>
      </c>
      <c r="AP37" s="439" t="str">
        <f t="shared" si="20"/>
        <v>Q_bfAUF1_LL, Q_bfAUF1_L, Q_bfAUF1_H, Q_bfAUF1_HH : TON;</v>
      </c>
      <c r="AQ37" s="439" t="s">
        <v>4108</v>
      </c>
      <c r="AR37" s="439"/>
      <c r="AS37" s="439"/>
      <c r="AT37" s="439" t="str">
        <f t="shared" si="21"/>
        <v>TIN.Q_bfAUF1_LL := ani.Q_bfAUF1.LL AND  dgi.n4_1_on;
Q_bfAUF1_LL (IN := TIN.Q_bfAUF1_LL, PT := N4_1_ctrl_FP_pt); TMQ.Q_bfAUF1_LL := Q_bfAUF1_LL.Q;
TIN.Q_bfAUF1_L := ani.Q_bfAUF1.L and not ani.Q_bfAUF1.LL AND  dgi.n4_1_on;
Q_bfAUF1_L (IN := TIN.Q_bfAUF1_L, PT := N4_1_ctrl_FP_pt); TMQ.Q_bfAUF1_L := Q_bfAUF1_L.Q;
TIN.Q_bfAUF1_H := ani.Q_bfAUF1.H   and not ani.Q_bfAUF1.HH AND  dgi.n4_1_on;
Q_bfAUF1_H (IN := TIN.Q_bfAUF1_H, PT := N4_1_ctrl_FP_pt); TMQ.Q_bfAUF1_H := Q_bfAUF1_H.Q;
TIN.Q_bfAUF1_HH := ani.Q_bfAUF1.HH AND  dgi.n4_1_on;
Q_bfAUF1_HH (IN := TIN.Q_bfAUF1_HH, PT := N4_1_ctrl_FP_pt); TMQ.Q_bfAUF1_HH := Q_bfAUF1_HH.Q;</v>
      </c>
      <c r="AU37" s="451" t="s">
        <v>455</v>
      </c>
      <c r="BB37" s="439" t="str">
        <f t="shared" si="9"/>
        <v>itg.Q_bfAUF1</v>
      </c>
    </row>
    <row r="38" spans="1:54" s="453" customFormat="1" x14ac:dyDescent="0.25">
      <c r="A38" s="445">
        <v>37</v>
      </c>
      <c r="B38" s="452" t="s">
        <v>3259</v>
      </c>
      <c r="C38" s="447">
        <f>C37+1</f>
        <v>2</v>
      </c>
      <c r="D38" s="446">
        <v>1</v>
      </c>
      <c r="E38" s="446" t="s">
        <v>4770</v>
      </c>
      <c r="F38" s="446"/>
      <c r="G38" s="446">
        <f t="shared" si="11"/>
        <v>72</v>
      </c>
      <c r="H38" s="446" t="str">
        <f t="shared" ref="H38:H45" si="25">"I_"&amp;J38</f>
        <v>I_Q_afN4_3</v>
      </c>
      <c r="I38" s="446" t="str">
        <f t="shared" ref="I38:I45" si="26">"IW "&amp;G38</f>
        <v>IW 72</v>
      </c>
      <c r="J38" s="446" t="s">
        <v>3489</v>
      </c>
      <c r="K38" s="438" t="s">
        <v>821</v>
      </c>
      <c r="L38" s="438" t="s">
        <v>824</v>
      </c>
      <c r="M38" s="438" t="s">
        <v>823</v>
      </c>
      <c r="N38" s="438" t="str">
        <f t="shared" ref="N38:N45" si="27">B38</f>
        <v>Расход на выходе Н4-3</v>
      </c>
      <c r="O38" s="439" t="str">
        <f t="shared" ref="O38:O45" si="28">J38&amp;"  : INT;"</f>
        <v>Q_afN4_3  : INT;</v>
      </c>
      <c r="P38" s="439" t="str">
        <f t="shared" ref="P38:P45" si="29">J38&amp;" : AI_eval;//"&amp;B38</f>
        <v>Q_afN4_3 : AI_eval;//Расход на выходе Н4-3</v>
      </c>
      <c r="Q38" s="439"/>
      <c r="R38" s="439"/>
      <c r="S38" s="439" t="s">
        <v>3810</v>
      </c>
      <c r="T38" s="439" t="str">
        <f t="shared" si="22"/>
        <v>dgi.n4_3_on</v>
      </c>
      <c r="U38" s="439" t="str">
        <f t="shared" si="6"/>
        <v>//Расход на выходе Н4-3
Q_afN4_3 (input := I_Q_afN4_3, mxS := ANI.Q_afN4_3.mx, mnS := ANI.Q_afN4_3.mn, Halarm := dgi.n4_3_on, Lalarm := dgi.n4_3_on, 
 MinRange := 4.0 ,MaxRange := 20.0, hhv := ANI.Q_afN4_3.hhv, hv := ANI.Q_afN4_3.hv, lv := ANI.Q_afN4_3.lv, llv := ANI.Q_afN4_3.llv,    Fdz := ANI.Q_afN4_3.Fdz,   DZ := ANI.Q_afN4_3.DZ);
ANI.Q_afN4_3.val := Q_afN4_3.val; ANI.Q_afN4_3.state := Q_afN4_3.state; ANI.Q_afN4_3.hh := Q_afN4_3. hh; ANI.Q_afN4_3.h := Q_afN4_3.h;
ANI.Q_afN4_3.l := Q_afN4_3. l; ANI.Q_afN4_3.ll := Q_afN4_3. ll; ANI.Q_afN4_3.ovh := Q_afN4_3. ovH; ANI.Q_afN4_3.ovl := Q_afN4_3. ovL;</v>
      </c>
      <c r="V38" s="439" t="str">
        <f t="shared" si="7"/>
        <v>//Расход на выходе Н4-3
Q_afN4_3 (input := INT_TO_WORD (ITG.Q_afN4_3), mxS := ANI.Q_afN4_3.mx, mnS := ANI.Q_afN4_3.mn, Halarm := dgi.n4_3_on, Lalarm := dgi.n4_3_on, 
 MinRange := 4.0 ,MaxRange := 20.0, hhv := ANI.Q_afN4_3.hhv, hv := ANI.Q_afN4_3.hv, lv := ANI.Q_afN4_3.lv, llv := ANI.Q_afN4_3.llv,    Fdz := ANI.Q_afN4_3.Fdz,   DZ := ANI.Q_afN4_3.DZ);
ANI.Q_afN4_3.val := Q_afN4_3.val; ANI.Q_afN4_3.state := Q_afN4_3.state; ANI.Q_afN4_3.hh := Q_afN4_3. hh; ANI.Q_afN4_3.h := Q_afN4_3.h;
ANI.Q_afN4_3.l := Q_afN4_3. l; ANI.Q_afN4_3.ll := Q_afN4_3. ll; ANI.Q_afN4_3.ovh := Q_afN4_3. ovH; ANI.Q_afN4_3.ovl := Q_afN4_3. ovL;</v>
      </c>
      <c r="W38" s="439" t="s">
        <v>3976</v>
      </c>
      <c r="X38" s="448" t="s">
        <v>2014</v>
      </c>
      <c r="Y38" s="448" t="s">
        <v>3977</v>
      </c>
      <c r="Z38" s="448" t="s">
        <v>3833</v>
      </c>
      <c r="AA38" s="448" t="s">
        <v>3853</v>
      </c>
      <c r="AB38" s="448" t="s">
        <v>3828</v>
      </c>
      <c r="AC38" s="448" t="s">
        <v>3860</v>
      </c>
      <c r="AD38" s="439"/>
      <c r="AE38" s="439"/>
      <c r="AF38" s="439"/>
      <c r="AG38" s="439"/>
      <c r="AH38" s="449" t="s">
        <v>455</v>
      </c>
      <c r="AI38" s="438" t="s">
        <v>3475</v>
      </c>
      <c r="AJ38" s="453">
        <v>3</v>
      </c>
      <c r="AK38" s="450" t="str">
        <f t="shared" si="24"/>
        <v xml:space="preserve">ANI.Q_afN4_3.mn:= ANI.P_afN1_12.mn; ANI.Q_afN4_3.mx := ANI.P_afN1_12.mx; ANI.Q_afN4_3.hhv := ANI.P_afN1_12.hhv; ANI.Q_afN4_3.hv := ANI.P_afN1_12.hv; ANI.Q_afN4_3.lv := ANI.P_afN1_12.lv; ANI.Q_afN4_3.llv := ANI.P_afN1_12.llv; </v>
      </c>
      <c r="AM38" s="439" t="str">
        <f t="shared" si="23"/>
        <v>itg.Q_afN4_3</v>
      </c>
      <c r="AO38" s="439" t="str">
        <f t="shared" si="19"/>
        <v>Q_afN4_3_LL, Q_afN4_3_L, Q_afN4_3_H, Q_afN4_3_HH : BOOL;</v>
      </c>
      <c r="AP38" s="439" t="str">
        <f t="shared" si="20"/>
        <v>Q_afN4_3_LL, Q_afN4_3_L, Q_afN4_3_H, Q_afN4_3_HH : TON;</v>
      </c>
      <c r="AQ38" s="439" t="s">
        <v>4109</v>
      </c>
      <c r="AR38" s="439"/>
      <c r="AS38" s="439"/>
      <c r="AT38" s="439" t="str">
        <f t="shared" si="21"/>
        <v>TIN.Q_afN4_3_LL := ani.Q_afN4_3.LL AND  dgi.n4_3_on;
Q_afN4_3_LL (IN := TIN.Q_afN4_3_LL, PT := N4_3_ctrl_FP_pt); TMQ.Q_afN4_3_LL := Q_afN4_3_LL.Q;
TIN.Q_afN4_3_L := ani.Q_afN4_3.L and not ani.Q_afN4_3.LL AND  dgi.n4_3_on;
Q_afN4_3_L (IN := TIN.Q_afN4_3_L, PT := N4_3_ctrl_FP_pt); TMQ.Q_afN4_3_L := Q_afN4_3_L.Q;
TIN.Q_afN4_3_H := ani.Q_afN4_3.H   and not ani.Q_afN4_3.HH AND  dgi.n4_3_on;
Q_afN4_3_H (IN := TIN.Q_afN4_3_H, PT := N4_3_ctrl_FP_pt); TMQ.Q_afN4_3_H := Q_afN4_3_H.Q;
TIN.Q_afN4_3_HH := ani.Q_afN4_3.HH AND  dgi.n4_3_on;
Q_afN4_3_HH (IN := TIN.Q_afN4_3_HH, PT := N4_3_ctrl_FP_pt); TMQ.Q_afN4_3_HH := Q_afN4_3_HH.Q;</v>
      </c>
      <c r="AU38" s="451" t="s">
        <v>455</v>
      </c>
      <c r="BB38" s="439" t="str">
        <f t="shared" si="9"/>
        <v>itg.Q_afN4_3</v>
      </c>
    </row>
    <row r="39" spans="1:54" s="22" customFormat="1" x14ac:dyDescent="0.25">
      <c r="A39" s="102">
        <v>38</v>
      </c>
      <c r="B39" s="128" t="s">
        <v>3803</v>
      </c>
      <c r="C39" s="85">
        <f>C38</f>
        <v>2</v>
      </c>
      <c r="D39" s="16">
        <v>2</v>
      </c>
      <c r="E39" s="446" t="s">
        <v>4770</v>
      </c>
      <c r="F39" s="16"/>
      <c r="G39" s="16">
        <f t="shared" si="11"/>
        <v>74</v>
      </c>
      <c r="H39" s="16" t="str">
        <f t="shared" si="25"/>
        <v>I_74</v>
      </c>
      <c r="I39" s="16" t="str">
        <f t="shared" si="26"/>
        <v>IW 74</v>
      </c>
      <c r="J39" s="128">
        <f>G39</f>
        <v>74</v>
      </c>
      <c r="K39" s="128" t="s">
        <v>821</v>
      </c>
      <c r="L39" s="128" t="s">
        <v>824</v>
      </c>
      <c r="M39" s="128" t="s">
        <v>823</v>
      </c>
      <c r="N39" s="128" t="str">
        <f t="shared" si="27"/>
        <v>P</v>
      </c>
      <c r="O39" s="15" t="str">
        <f t="shared" si="28"/>
        <v>74  : INT;</v>
      </c>
      <c r="P39" s="15" t="str">
        <f t="shared" si="29"/>
        <v>74 : AI_eval;//P</v>
      </c>
      <c r="Q39" s="15"/>
      <c r="R39" s="15"/>
      <c r="S39" s="15"/>
      <c r="T39" s="15">
        <f t="shared" si="22"/>
        <v>0</v>
      </c>
      <c r="U39" s="15" t="str">
        <f t="shared" si="6"/>
        <v>//P
74 (input := I_74, mxS := ANI.74.mx, mnS := ANI.74.mn, Halarm := , Lalarm := 0, 
 MinRange := 4.0 ,MaxRange := 20.0, hhv := ANI.74.hhv, hv := ANI.74.hv, lv := ANI.74.lv, llv := ANI.74.llv,    Fdz := ANI.74.Fdz,   DZ := ANI.74.DZ);
ANI.74.val := 74.val; ANI.74.state := 74.state; ANI.74.hh := 74. hh; ANI.74.h := 74.h;
ANI.74.l := 74. l; ANI.74.ll := 74. ll; ANI.74.ovh := 74. ovH; ANI.74.ovl := 74. ovL;</v>
      </c>
      <c r="V39" s="15" t="str">
        <f t="shared" si="7"/>
        <v>//P
74 (input := INT_TO_WORD (ITG.74), mxS := ANI.74.mx, mnS := ANI.74.mn, Halarm := , Lalarm := 0, 
 MinRange := 4.0 ,MaxRange := 20.0, hhv := ANI.74.hhv, hv := ANI.74.hv, lv := ANI.74.lv, llv := ANI.74.llv,    Fdz := ANI.74.Fdz,   DZ := ANI.74.DZ);
ANI.74.val := 74.val; ANI.74.state := 74.state; ANI.74.hh := 74. hh; ANI.74.h := 74.h;
ANI.74.l := 74. l; ANI.74.ll := 74. ll; ANI.74.ovh := 74. ovH; ANI.74.ovl := 74. ovL;</v>
      </c>
      <c r="W39" s="15" t="s">
        <v>2882</v>
      </c>
      <c r="X39" s="91" t="s">
        <v>2014</v>
      </c>
      <c r="Y39" s="91" t="s">
        <v>2015</v>
      </c>
      <c r="Z39" s="91" t="s">
        <v>2016</v>
      </c>
      <c r="AA39" s="91" t="s">
        <v>2017</v>
      </c>
      <c r="AB39" s="91" t="s">
        <v>2883</v>
      </c>
      <c r="AC39" s="91" t="s">
        <v>2884</v>
      </c>
      <c r="AD39" s="15"/>
      <c r="AE39" s="15"/>
      <c r="AF39" s="15"/>
      <c r="AG39" s="15"/>
      <c r="AH39" s="40" t="s">
        <v>455</v>
      </c>
      <c r="AK39" s="34" t="str">
        <f t="shared" si="24"/>
        <v xml:space="preserve">ANI.74.mn:= ANI..mn; ANI.74.mx := ANI..mx; ANI.74.hhv := ANI..hhv; ANI.74.hv := ANI..hv; ANI.74.lv := ANI..lv; ANI.74.llv := ANI..llv; </v>
      </c>
      <c r="AM39" s="210" t="str">
        <f t="shared" si="23"/>
        <v>itg.74</v>
      </c>
      <c r="AO39" s="374" t="str">
        <f t="shared" si="19"/>
        <v>74_LL, 74_L, 74_H, 74_HH : BOOL;</v>
      </c>
      <c r="AP39" s="374" t="str">
        <f t="shared" si="20"/>
        <v>74_LL, 74_L, 74_H, 74_HH : TON;</v>
      </c>
      <c r="AQ39" s="30"/>
      <c r="AR39" s="30"/>
      <c r="AS39" s="374"/>
      <c r="AT39" s="374" t="str">
        <f t="shared" si="21"/>
        <v>TIN.74_LL := ani.74.LL AND  0;
74_LL (IN := TIN.74_LL, PT := ); TMQ.74_LL := 74_LL.Q;
TIN.74_L := ani.74.L and not ani.74.LL AND  0;
74_L (IN := TIN.74_L, PT := ); TMQ.74_L := 74_L.Q;
TIN.74_H := ani.74.H   and not ani.74.HH AND  ;
74_H (IN := TIN.74_H, PT := ); TMQ.74_H := 74_H.Q;
TIN.74_HH := ani.74.HH AND  ;
74_HH (IN := TIN.74_HH, PT := ); TMQ.74_HH := 74_HH.Q;</v>
      </c>
      <c r="AU39" s="187" t="s">
        <v>455</v>
      </c>
      <c r="BB39" s="210" t="str">
        <f t="shared" si="9"/>
        <v>itg.74</v>
      </c>
    </row>
    <row r="40" spans="1:54" s="453" customFormat="1" x14ac:dyDescent="0.25">
      <c r="A40" s="445">
        <v>41</v>
      </c>
      <c r="B40" s="446" t="s">
        <v>3799</v>
      </c>
      <c r="C40" s="447">
        <v>1</v>
      </c>
      <c r="D40" s="446">
        <v>1</v>
      </c>
      <c r="E40" s="446" t="s">
        <v>4767</v>
      </c>
      <c r="F40" s="446"/>
      <c r="G40" s="446">
        <v>80</v>
      </c>
      <c r="H40" s="446" t="str">
        <f t="shared" si="25"/>
        <v>I_P_bfAUF2</v>
      </c>
      <c r="I40" s="446" t="str">
        <f t="shared" si="26"/>
        <v>IW 80</v>
      </c>
      <c r="J40" s="446" t="s">
        <v>3801</v>
      </c>
      <c r="K40" s="438" t="s">
        <v>821</v>
      </c>
      <c r="L40" s="438" t="s">
        <v>824</v>
      </c>
      <c r="M40" s="438" t="s">
        <v>823</v>
      </c>
      <c r="N40" s="438" t="str">
        <f t="shared" si="27"/>
        <v>Давление на входе АУФ2</v>
      </c>
      <c r="O40" s="439" t="str">
        <f t="shared" si="28"/>
        <v>P_bfAUF2  : INT;</v>
      </c>
      <c r="P40" s="439" t="str">
        <f t="shared" si="29"/>
        <v>P_bfAUF2 : AI_eval;//Давление на входе АУФ2</v>
      </c>
      <c r="Q40" s="439"/>
      <c r="R40" s="439"/>
      <c r="S40" s="439" t="s">
        <v>3814</v>
      </c>
      <c r="T40" s="439" t="str">
        <f>S40</f>
        <v>dgi.n4_2_on</v>
      </c>
      <c r="U40" s="439" t="str">
        <f t="shared" si="6"/>
        <v>//Давление на входе АУФ2
P_bfAUF2 (input := I_P_bfAUF2, mxS := ANI.P_bfAUF2.mx, mnS := ANI.P_bfAUF2.mn, Halarm := dgi.n4_2_on, Lalarm := dgi.n4_2_on, 
 MinRange := 4.0 ,MaxRange := 20.0, hhv := ANI.P_bfAUF2.hhv, hv := ANI.P_bfAUF2.hv, lv := ANI.P_bfAUF2.lv, llv := ANI.P_bfAUF2.llv,    Fdz := ANI.P_bfAUF2.Fdz,   DZ := ANI.P_bfAUF2.DZ);
ANI.P_bfAUF2.val := P_bfAUF2.val; ANI.P_bfAUF2.state := P_bfAUF2.state; ANI.P_bfAUF2.hh := P_bfAUF2. hh; ANI.P_bfAUF2.h := P_bfAUF2.h;
ANI.P_bfAUF2.l := P_bfAUF2. l; ANI.P_bfAUF2.ll := P_bfAUF2. ll; ANI.P_bfAUF2.ovh := P_bfAUF2. ovH; ANI.P_bfAUF2.ovl := P_bfAUF2. ovL;</v>
      </c>
      <c r="V40" s="439" t="str">
        <f t="shared" si="7"/>
        <v>//Давление на входе АУФ2
P_bfAUF2 (input := INT_TO_WORD (ITG.P_bfAUF2), mxS := ANI.P_bfAUF2.mx, mnS := ANI.P_bfAUF2.mn, Halarm := dgi.n4_2_on, Lalarm := dgi.n4_2_on, 
 MinRange := 4.0 ,MaxRange := 20.0, hhv := ANI.P_bfAUF2.hhv, hv := ANI.P_bfAUF2.hv, lv := ANI.P_bfAUF2.lv, llv := ANI.P_bfAUF2.llv,    Fdz := ANI.P_bfAUF2.Fdz,   DZ := ANI.P_bfAUF2.DZ);
ANI.P_bfAUF2.val := P_bfAUF2.val; ANI.P_bfAUF2.state := P_bfAUF2.state; ANI.P_bfAUF2.hh := P_bfAUF2. hh; ANI.P_bfAUF2.h := P_bfAUF2.h;
ANI.P_bfAUF2.l := P_bfAUF2. l; ANI.P_bfAUF2.ll := P_bfAUF2. ll; ANI.P_bfAUF2.ovh := P_bfAUF2. ovH; ANI.P_bfAUF2.ovl := P_bfAUF2. ovL;</v>
      </c>
      <c r="W40" s="439" t="s">
        <v>3824</v>
      </c>
      <c r="X40" s="448" t="s">
        <v>3845</v>
      </c>
      <c r="Y40" s="448" t="s">
        <v>3846</v>
      </c>
      <c r="Z40" s="448" t="s">
        <v>3861</v>
      </c>
      <c r="AA40" s="448" t="s">
        <v>3860</v>
      </c>
      <c r="AB40" s="448" t="s">
        <v>3859</v>
      </c>
      <c r="AC40" s="448" t="s">
        <v>3858</v>
      </c>
      <c r="AD40" s="439"/>
      <c r="AE40" s="439" t="str">
        <f t="shared" si="12"/>
        <v>ANI.ai;.val
ANI.ai;.hhv
ANI.ai;.hv
ANI.ai;.lv
ANI.ai;.llv
ANI.ai;.state</v>
      </c>
      <c r="AF40" s="439" t="str">
        <f t="shared" si="13"/>
        <v>DB 3 DBD 12
DB 3 DBD 16
DB 3 DBD 20
DB 3 DBD 24
DB 3 DBD 28
DB 3 DBW 54</v>
      </c>
      <c r="AG40" s="439">
        <v>12</v>
      </c>
      <c r="AH40" s="449" t="s">
        <v>455</v>
      </c>
      <c r="AI40" s="438" t="s">
        <v>3794</v>
      </c>
      <c r="AJ40" s="439">
        <v>9</v>
      </c>
      <c r="AK40" s="450" t="str">
        <f t="shared" si="24"/>
        <v xml:space="preserve">ANI.P_bfAUF2.mn:= ANI.Q_bfAUF1.mn; ANI.P_bfAUF2.mx := ANI.Q_bfAUF1.mx; ANI.P_bfAUF2.hhv := ANI.Q_bfAUF1.hhv; ANI.P_bfAUF2.hv := ANI.Q_bfAUF1.hv; ANI.P_bfAUF2.lv := ANI.Q_bfAUF1.lv; ANI.P_bfAUF2.llv := ANI.Q_bfAUF1.llv; </v>
      </c>
      <c r="AM40" s="439" t="str">
        <f t="shared" si="23"/>
        <v>itg.P_bfAUF2</v>
      </c>
      <c r="AO40" s="439" t="str">
        <f t="shared" si="19"/>
        <v>P_bfAUF2_LL, P_bfAUF2_L, P_bfAUF2_H, P_bfAUF2_HH : BOOL;</v>
      </c>
      <c r="AP40" s="439" t="str">
        <f t="shared" si="20"/>
        <v>P_bfAUF2_LL, P_bfAUF2_L, P_bfAUF2_H, P_bfAUF2_HH : TON;</v>
      </c>
      <c r="AQ40" s="439" t="s">
        <v>4108</v>
      </c>
      <c r="AR40" s="439"/>
      <c r="AS40" s="439"/>
      <c r="AT40" s="439" t="str">
        <f t="shared" si="21"/>
        <v>TIN.P_bfAUF2_LL := ani.P_bfAUF2.LL AND  dgi.n4_2_on;
P_bfAUF2_LL (IN := TIN.P_bfAUF2_LL, PT := N4_1_ctrl_FP_pt); TMQ.P_bfAUF2_LL := P_bfAUF2_LL.Q;
TIN.P_bfAUF2_L := ani.P_bfAUF2.L and not ani.P_bfAUF2.LL AND  dgi.n4_2_on;
P_bfAUF2_L (IN := TIN.P_bfAUF2_L, PT := N4_1_ctrl_FP_pt); TMQ.P_bfAUF2_L := P_bfAUF2_L.Q;
TIN.P_bfAUF2_H := ani.P_bfAUF2.H   and not ani.P_bfAUF2.HH AND  dgi.n4_2_on;
P_bfAUF2_H (IN := TIN.P_bfAUF2_H, PT := N4_1_ctrl_FP_pt); TMQ.P_bfAUF2_H := P_bfAUF2_H.Q;
TIN.P_bfAUF2_HH := ani.P_bfAUF2.HH AND  dgi.n4_2_on;
P_bfAUF2_HH (IN := TIN.P_bfAUF2_HH, PT := N4_1_ctrl_FP_pt); TMQ.P_bfAUF2_HH := P_bfAUF2_HH.Q;</v>
      </c>
      <c r="AU40" s="451" t="s">
        <v>455</v>
      </c>
      <c r="BB40" s="439" t="str">
        <f t="shared" si="9"/>
        <v>itg.P_bfAUF2</v>
      </c>
    </row>
    <row r="41" spans="1:54" s="453" customFormat="1" x14ac:dyDescent="0.25">
      <c r="A41" s="445">
        <v>42</v>
      </c>
      <c r="B41" s="446" t="s">
        <v>3800</v>
      </c>
      <c r="C41" s="447">
        <v>1</v>
      </c>
      <c r="D41" s="446">
        <v>2</v>
      </c>
      <c r="E41" s="446" t="s">
        <v>4767</v>
      </c>
      <c r="F41" s="446"/>
      <c r="G41" s="446">
        <f t="shared" si="11"/>
        <v>82</v>
      </c>
      <c r="H41" s="446" t="str">
        <f t="shared" si="25"/>
        <v>I_P_afAUF2</v>
      </c>
      <c r="I41" s="446" t="str">
        <f t="shared" si="26"/>
        <v>IW 82</v>
      </c>
      <c r="J41" s="446" t="s">
        <v>3802</v>
      </c>
      <c r="K41" s="438" t="s">
        <v>821</v>
      </c>
      <c r="L41" s="438" t="s">
        <v>824</v>
      </c>
      <c r="M41" s="438" t="s">
        <v>823</v>
      </c>
      <c r="N41" s="438" t="str">
        <f t="shared" si="27"/>
        <v>Давление на выходе АУФ2</v>
      </c>
      <c r="O41" s="439" t="str">
        <f t="shared" si="28"/>
        <v>P_afAUF2  : INT;</v>
      </c>
      <c r="P41" s="439" t="str">
        <f t="shared" si="29"/>
        <v>P_afAUF2 : AI_eval;//Давление на выходе АУФ2</v>
      </c>
      <c r="Q41" s="439"/>
      <c r="R41" s="439"/>
      <c r="S41" s="439" t="s">
        <v>3815</v>
      </c>
      <c r="T41" s="439" t="str">
        <f>S41</f>
        <v>dgi.n4_4_on</v>
      </c>
      <c r="U41" s="439" t="str">
        <f t="shared" si="6"/>
        <v>//Давление на выходе АУФ2
P_afAUF2 (input := I_P_afAUF2, mxS := ANI.P_afAUF2.mx, mnS := ANI.P_afAUF2.mn, Halarm := dgi.n4_4_on, Lalarm := dgi.n4_4_on, 
 MinRange := 4.0 ,MaxRange := 20.0, hhv := ANI.P_afAUF2.hhv, hv := ANI.P_afAUF2.hv, lv := ANI.P_afAUF2.lv, llv := ANI.P_afAUF2.llv,    Fdz := ANI.P_afAUF2.Fdz,   DZ := ANI.P_afAUF2.DZ);
ANI.P_afAUF2.val := P_afAUF2.val; ANI.P_afAUF2.state := P_afAUF2.state; ANI.P_afAUF2.hh := P_afAUF2. hh; ANI.P_afAUF2.h := P_afAUF2.h;
ANI.P_afAUF2.l := P_afAUF2. l; ANI.P_afAUF2.ll := P_afAUF2. ll; ANI.P_afAUF2.ovh := P_afAUF2. ovH; ANI.P_afAUF2.ovl := P_afAUF2. ovL;</v>
      </c>
      <c r="V41" s="439" t="str">
        <f t="shared" si="7"/>
        <v>//Давление на выходе АУФ2
P_afAUF2 (input := INT_TO_WORD (ITG.P_afAUF2), mxS := ANI.P_afAUF2.mx, mnS := ANI.P_afAUF2.mn, Halarm := dgi.n4_4_on, Lalarm := dgi.n4_4_on, 
 MinRange := 4.0 ,MaxRange := 20.0, hhv := ANI.P_afAUF2.hhv, hv := ANI.P_afAUF2.hv, lv := ANI.P_afAUF2.lv, llv := ANI.P_afAUF2.llv,    Fdz := ANI.P_afAUF2.Fdz,   DZ := ANI.P_afAUF2.DZ);
ANI.P_afAUF2.val := P_afAUF2.val; ANI.P_afAUF2.state := P_afAUF2.state; ANI.P_afAUF2.hh := P_afAUF2. hh; ANI.P_afAUF2.h := P_afAUF2.h;
ANI.P_afAUF2.l := P_afAUF2. l; ANI.P_afAUF2.ll := P_afAUF2. ll; ANI.P_afAUF2.ovh := P_afAUF2. ovH; ANI.P_afAUF2.ovl := P_afAUF2. ovL;</v>
      </c>
      <c r="W41" s="439" t="s">
        <v>3824</v>
      </c>
      <c r="X41" s="448" t="s">
        <v>3879</v>
      </c>
      <c r="Y41" s="448" t="s">
        <v>2017</v>
      </c>
      <c r="Z41" s="448" t="s">
        <v>3855</v>
      </c>
      <c r="AA41" s="448" t="s">
        <v>3838</v>
      </c>
      <c r="AB41" s="448" t="s">
        <v>3862</v>
      </c>
      <c r="AC41" s="448" t="s">
        <v>2017</v>
      </c>
      <c r="AD41" s="439"/>
      <c r="AE41" s="439" t="str">
        <f t="shared" si="12"/>
        <v>ANI.ai;.val
ANI.ai;.hhv
ANI.ai;.hv
ANI.ai;.lv
ANI.ai;.llv
ANI.ai;.state</v>
      </c>
      <c r="AF41" s="439" t="str">
        <f t="shared" si="13"/>
        <v>DB 3 DBD 58
DB 3 DBD 62
DB 3 DBD 66
DB 3 DBD 70
DB 3 DBD 74
DB 3 DBW 100</v>
      </c>
      <c r="AG41" s="439">
        <f>AG40+46</f>
        <v>58</v>
      </c>
      <c r="AH41" s="449" t="s">
        <v>455</v>
      </c>
      <c r="AI41" s="438" t="s">
        <v>3489</v>
      </c>
      <c r="AJ41" s="439">
        <v>10</v>
      </c>
      <c r="AK41" s="450" t="str">
        <f t="shared" si="24"/>
        <v xml:space="preserve">ANI.P_afAUF2.mn:= ANI.Q_afN4_3.mn; ANI.P_afAUF2.mx := ANI.Q_afN4_3.mx; ANI.P_afAUF2.hhv := ANI.Q_afN4_3.hhv; ANI.P_afAUF2.hv := ANI.Q_afN4_3.hv; ANI.P_afAUF2.lv := ANI.Q_afN4_3.lv; ANI.P_afAUF2.llv := ANI.Q_afN4_3.llv; </v>
      </c>
      <c r="AM41" s="439" t="str">
        <f t="shared" si="23"/>
        <v>itg.P_afAUF2</v>
      </c>
      <c r="AO41" s="439" t="str">
        <f t="shared" si="19"/>
        <v>P_afAUF2_LL, P_afAUF2_L, P_afAUF2_H, P_afAUF2_HH : BOOL;</v>
      </c>
      <c r="AP41" s="439" t="str">
        <f t="shared" si="20"/>
        <v>P_afAUF2_LL, P_afAUF2_L, P_afAUF2_H, P_afAUF2_HH : TON;</v>
      </c>
      <c r="AQ41" s="439" t="s">
        <v>4109</v>
      </c>
      <c r="AR41" s="439"/>
      <c r="AS41" s="439"/>
      <c r="AT41" s="439" t="str">
        <f t="shared" si="21"/>
        <v>TIN.P_afAUF2_LL := ani.P_afAUF2.LL AND  dgi.n4_4_on;
P_afAUF2_LL (IN := TIN.P_afAUF2_LL, PT := N4_3_ctrl_FP_pt); TMQ.P_afAUF2_LL := P_afAUF2_LL.Q;
TIN.P_afAUF2_L := ani.P_afAUF2.L and not ani.P_afAUF2.LL AND  dgi.n4_4_on;
P_afAUF2_L (IN := TIN.P_afAUF2_L, PT := N4_3_ctrl_FP_pt); TMQ.P_afAUF2_L := P_afAUF2_L.Q;
TIN.P_afAUF2_H := ani.P_afAUF2.H   and not ani.P_afAUF2.HH AND  dgi.n4_4_on;
P_afAUF2_H (IN := TIN.P_afAUF2_H, PT := N4_3_ctrl_FP_pt); TMQ.P_afAUF2_H := P_afAUF2_H.Q;
TIN.P_afAUF2_HH := ani.P_afAUF2.HH AND  dgi.n4_4_on;
P_afAUF2_HH (IN := TIN.P_afAUF2_HH, PT := N4_3_ctrl_FP_pt); TMQ.P_afAUF2_HH := P_afAUF2_HH.Q;</v>
      </c>
      <c r="AU41" s="451" t="s">
        <v>455</v>
      </c>
      <c r="BB41" s="439" t="str">
        <f t="shared" si="9"/>
        <v>itg.P_afAUF2</v>
      </c>
    </row>
    <row r="42" spans="1:54" s="453" customFormat="1" x14ac:dyDescent="0.25">
      <c r="A42" s="445">
        <v>43</v>
      </c>
      <c r="B42" s="446" t="s">
        <v>3798</v>
      </c>
      <c r="C42" s="447">
        <v>1</v>
      </c>
      <c r="D42" s="446">
        <v>3</v>
      </c>
      <c r="E42" s="446" t="s">
        <v>4767</v>
      </c>
      <c r="F42" s="446"/>
      <c r="G42" s="446">
        <f t="shared" si="11"/>
        <v>84</v>
      </c>
      <c r="H42" s="446" t="str">
        <f t="shared" si="25"/>
        <v>I_Qa_afK4_2</v>
      </c>
      <c r="I42" s="446" t="str">
        <f t="shared" si="26"/>
        <v>IW 84</v>
      </c>
      <c r="J42" s="446" t="s">
        <v>782</v>
      </c>
      <c r="K42" s="438" t="s">
        <v>821</v>
      </c>
      <c r="L42" s="438" t="s">
        <v>824</v>
      </c>
      <c r="M42" s="438" t="s">
        <v>823</v>
      </c>
      <c r="N42" s="438" t="str">
        <f t="shared" si="27"/>
        <v>Расход воздуха после КРЛ4-2</v>
      </c>
      <c r="O42" s="439" t="str">
        <f t="shared" si="28"/>
        <v>Qa_afK4_2  : INT;</v>
      </c>
      <c r="P42" s="439" t="str">
        <f t="shared" si="29"/>
        <v>Qa_afK4_2 : AI_eval;//Расход воздуха после КРЛ4-2</v>
      </c>
      <c r="Q42" s="439"/>
      <c r="R42" s="439"/>
      <c r="S42" s="439" t="s">
        <v>3816</v>
      </c>
      <c r="T42" s="439" t="str">
        <f t="shared" ref="T42:T50" si="30">S42</f>
        <v>dgi.k4_2_ON</v>
      </c>
      <c r="U42" s="439" t="str">
        <f t="shared" si="6"/>
        <v>//Расход воздуха после КРЛ4-2
Qa_afK4_2 (input := I_Qa_afK4_2, mxS := ANI.Qa_afK4_2.mx, mnS := ANI.Qa_afK4_2.mn, Halarm := dgi.k4_2_ON, Lalarm := dgi.k4_2_ON, 
 MinRange := 4.0 ,MaxRange := 20.0, hhv := ANI.Qa_afK4_2.hhv, hv := ANI.Qa_afK4_2.hv, lv := ANI.Qa_afK4_2.lv, llv := ANI.Qa_afK4_2.llv,    Fdz := ANI.Qa_afK4_2.Fdz,   DZ := ANI.Qa_afK4_2.DZ);
ANI.Qa_afK4_2.val := Qa_afK4_2.val; ANI.Qa_afK4_2.state := Qa_afK4_2.state; ANI.Qa_afK4_2.hh := Qa_afK4_2. hh; ANI.Qa_afK4_2.h := Qa_afK4_2.h;
ANI.Qa_afK4_2.l := Qa_afK4_2. l; ANI.Qa_afK4_2.ll := Qa_afK4_2. ll; ANI.Qa_afK4_2.ovh := Qa_afK4_2. ovH; ANI.Qa_afK4_2.ovl := Qa_afK4_2. ovL;</v>
      </c>
      <c r="V42" s="439" t="str">
        <f t="shared" si="7"/>
        <v>//Расход воздуха после КРЛ4-2
Qa_afK4_2 (input := INT_TO_WORD (ITG.Qa_afK4_2), mxS := ANI.Qa_afK4_2.mx, mnS := ANI.Qa_afK4_2.mn, Halarm := dgi.k4_2_ON, Lalarm := dgi.k4_2_ON, 
 MinRange := 4.0 ,MaxRange := 20.0, hhv := ANI.Qa_afK4_2.hhv, hv := ANI.Qa_afK4_2.hv, lv := ANI.Qa_afK4_2.lv, llv := ANI.Qa_afK4_2.llv,    Fdz := ANI.Qa_afK4_2.Fdz,   DZ := ANI.Qa_afK4_2.DZ);
ANI.Qa_afK4_2.val := Qa_afK4_2.val; ANI.Qa_afK4_2.state := Qa_afK4_2.state; ANI.Qa_afK4_2.hh := Qa_afK4_2. hh; ANI.Qa_afK4_2.h := Qa_afK4_2.h;
ANI.Qa_afK4_2.l := Qa_afK4_2. l; ANI.Qa_afK4_2.ll := Qa_afK4_2. ll; ANI.Qa_afK4_2.ovh := Qa_afK4_2. ovH; ANI.Qa_afK4_2.ovl := Qa_afK4_2. ovL;</v>
      </c>
      <c r="W42" s="439" t="s">
        <v>3824</v>
      </c>
      <c r="X42" s="448" t="s">
        <v>2014</v>
      </c>
      <c r="Y42" s="448" t="s">
        <v>2015</v>
      </c>
      <c r="Z42" s="448" t="s">
        <v>3868</v>
      </c>
      <c r="AA42" s="448" t="s">
        <v>3869</v>
      </c>
      <c r="AB42" s="448" t="s">
        <v>3870</v>
      </c>
      <c r="AC42" s="448" t="s">
        <v>3828</v>
      </c>
      <c r="AD42" s="439"/>
      <c r="AE42" s="439" t="str">
        <f t="shared" si="12"/>
        <v>ANI.ai;.val
ANI.ai;.hhv
ANI.ai;.hv
ANI.ai;.lv
ANI.ai;.llv
ANI.ai;.state</v>
      </c>
      <c r="AF42" s="439" t="str">
        <f t="shared" si="13"/>
        <v>DB 3 DBD 104
DB 3 DBD 108
DB 3 DBD 112
DB 3 DBD 116
DB 3 DBD 120
DB 3 DBW 146</v>
      </c>
      <c r="AG42" s="439">
        <f>AG41+46</f>
        <v>104</v>
      </c>
      <c r="AH42" s="449" t="s">
        <v>455</v>
      </c>
      <c r="AI42" s="438" t="s">
        <v>781</v>
      </c>
      <c r="AJ42" s="453">
        <v>11</v>
      </c>
      <c r="AK42" s="450" t="str">
        <f t="shared" si="24"/>
        <v xml:space="preserve">ANI.Qa_afK4_2.mn:= ANI.Qa_afK4_1.mn; ANI.Qa_afK4_2.mx := ANI.Qa_afK4_1.mx; ANI.Qa_afK4_2.hhv := ANI.Qa_afK4_1.hhv; ANI.Qa_afK4_2.hv := ANI.Qa_afK4_1.hv; ANI.Qa_afK4_2.lv := ANI.Qa_afK4_1.lv; ANI.Qa_afK4_2.llv := ANI.Qa_afK4_1.llv; </v>
      </c>
      <c r="AM42" s="439" t="str">
        <f t="shared" si="23"/>
        <v>itg.Qa_afK4_2</v>
      </c>
      <c r="AO42" s="439" t="str">
        <f t="shared" si="19"/>
        <v>Qa_afK4_2_LL, Qa_afK4_2_L, Qa_afK4_2_H, Qa_afK4_2_HH : BOOL;</v>
      </c>
      <c r="AP42" s="439" t="str">
        <f t="shared" si="20"/>
        <v>Qa_afK4_2_LL, Qa_afK4_2_L, Qa_afK4_2_H, Qa_afK4_2_HH : TON;</v>
      </c>
      <c r="AQ42" s="439" t="s">
        <v>4110</v>
      </c>
      <c r="AR42" s="439"/>
      <c r="AS42" s="439"/>
      <c r="AT42" s="439" t="str">
        <f t="shared" si="21"/>
        <v>TIN.Qa_afK4_2_LL := ani.Qa_afK4_2.LL AND  dgi.k4_2_ON;
Qa_afK4_2_LL (IN := TIN.Qa_afK4_2_LL, PT := K4_1_ctrl_FP_pt); TMQ.Qa_afK4_2_LL := Qa_afK4_2_LL.Q;
TIN.Qa_afK4_2_L := ani.Qa_afK4_2.L and not ani.Qa_afK4_2.LL AND  dgi.k4_2_ON;
Qa_afK4_2_L (IN := TIN.Qa_afK4_2_L, PT := K4_1_ctrl_FP_pt); TMQ.Qa_afK4_2_L := Qa_afK4_2_L.Q;
TIN.Qa_afK4_2_H := ani.Qa_afK4_2.H   and not ani.Qa_afK4_2.HH AND  dgi.k4_2_ON;
Qa_afK4_2_H (IN := TIN.Qa_afK4_2_H, PT := K4_1_ctrl_FP_pt); TMQ.Qa_afK4_2_H := Qa_afK4_2_H.Q;
TIN.Qa_afK4_2_HH := ani.Qa_afK4_2.HH AND  dgi.k4_2_ON;
Qa_afK4_2_HH (IN := TIN.Qa_afK4_2_HH, PT := K4_1_ctrl_FP_pt); TMQ.Qa_afK4_2_HH := Qa_afK4_2_HH.Q;</v>
      </c>
      <c r="AU42" s="451" t="s">
        <v>455</v>
      </c>
      <c r="BB42" s="439" t="str">
        <f t="shared" si="9"/>
        <v>itg.Qa_afK4_2</v>
      </c>
    </row>
    <row r="43" spans="1:54" s="439" customFormat="1" x14ac:dyDescent="0.25">
      <c r="A43" s="445">
        <v>44</v>
      </c>
      <c r="B43" s="452" t="s">
        <v>3263</v>
      </c>
      <c r="C43" s="447">
        <v>1</v>
      </c>
      <c r="D43" s="446">
        <v>4</v>
      </c>
      <c r="E43" s="446" t="s">
        <v>4767</v>
      </c>
      <c r="F43" s="446"/>
      <c r="G43" s="446">
        <f t="shared" si="11"/>
        <v>86</v>
      </c>
      <c r="H43" s="446" t="str">
        <f t="shared" si="25"/>
        <v>I_Q_bfAUF2</v>
      </c>
      <c r="I43" s="446" t="str">
        <f t="shared" si="26"/>
        <v>IW 86</v>
      </c>
      <c r="J43" s="446" t="s">
        <v>3795</v>
      </c>
      <c r="K43" s="438" t="s">
        <v>821</v>
      </c>
      <c r="L43" s="438" t="s">
        <v>824</v>
      </c>
      <c r="M43" s="438" t="s">
        <v>823</v>
      </c>
      <c r="N43" s="438" t="str">
        <f t="shared" si="27"/>
        <v>Расход на входе АУФ2</v>
      </c>
      <c r="O43" s="439" t="str">
        <f t="shared" si="28"/>
        <v>Q_bfAUF2  : INT;</v>
      </c>
      <c r="P43" s="439" t="str">
        <f t="shared" si="29"/>
        <v>Q_bfAUF2 : AI_eval;//Расход на входе АУФ2</v>
      </c>
      <c r="S43" s="439" t="s">
        <v>3814</v>
      </c>
      <c r="T43" s="439" t="str">
        <f t="shared" si="30"/>
        <v>dgi.n4_2_on</v>
      </c>
      <c r="U43" s="439" t="str">
        <f t="shared" si="6"/>
        <v>//Расход на входе АУФ2
Q_bfAUF2 (input := I_Q_bfAUF2, mxS := ANI.Q_bfAUF2.mx, mnS := ANI.Q_bfAUF2.mn, Halarm := dgi.n4_2_on, Lalarm := dgi.n4_2_on, 
 MinRange := 4.0 ,MaxRange := 20.0, hhv := ANI.Q_bfAUF2.hhv, hv := ANI.Q_bfAUF2.hv, lv := ANI.Q_bfAUF2.lv, llv := ANI.Q_bfAUF2.llv,    Fdz := ANI.Q_bfAUF2.Fdz,   DZ := ANI.Q_bfAUF2.DZ);
ANI.Q_bfAUF2.val := Q_bfAUF2.val; ANI.Q_bfAUF2.state := Q_bfAUF2.state; ANI.Q_bfAUF2.hh := Q_bfAUF2. hh; ANI.Q_bfAUF2.h := Q_bfAUF2.h;
ANI.Q_bfAUF2.l := Q_bfAUF2. l; ANI.Q_bfAUF2.ll := Q_bfAUF2. ll; ANI.Q_bfAUF2.ovh := Q_bfAUF2. ovH; ANI.Q_bfAUF2.ovl := Q_bfAUF2. ovL;</v>
      </c>
      <c r="V43" s="439" t="str">
        <f t="shared" si="7"/>
        <v>//Расход на входе АУФ2
Q_bfAUF2 (input := INT_TO_WORD (ITG.Q_bfAUF2), mxS := ANI.Q_bfAUF2.mx, mnS := ANI.Q_bfAUF2.mn, Halarm := dgi.n4_2_on, Lalarm := dgi.n4_2_on, 
 MinRange := 4.0 ,MaxRange := 20.0, hhv := ANI.Q_bfAUF2.hhv, hv := ANI.Q_bfAUF2.hv, lv := ANI.Q_bfAUF2.lv, llv := ANI.Q_bfAUF2.llv,    Fdz := ANI.Q_bfAUF2.Fdz,   DZ := ANI.Q_bfAUF2.DZ);
ANI.Q_bfAUF2.val := Q_bfAUF2.val; ANI.Q_bfAUF2.state := Q_bfAUF2.state; ANI.Q_bfAUF2.hh := Q_bfAUF2. hh; ANI.Q_bfAUF2.h := Q_bfAUF2.h;
ANI.Q_bfAUF2.l := Q_bfAUF2. l; ANI.Q_bfAUF2.ll := Q_bfAUF2. ll; ANI.Q_bfAUF2.ovh := Q_bfAUF2. ovH; ANI.Q_bfAUF2.ovl := Q_bfAUF2. ovL;</v>
      </c>
      <c r="W43" s="439" t="s">
        <v>3976</v>
      </c>
      <c r="X43" s="448" t="s">
        <v>2014</v>
      </c>
      <c r="Y43" s="448" t="s">
        <v>3977</v>
      </c>
      <c r="Z43" s="448" t="s">
        <v>3833</v>
      </c>
      <c r="AA43" s="448" t="s">
        <v>3853</v>
      </c>
      <c r="AB43" s="448" t="s">
        <v>3828</v>
      </c>
      <c r="AC43" s="448" t="s">
        <v>3860</v>
      </c>
      <c r="AE43" s="439" t="str">
        <f t="shared" si="12"/>
        <v>ANI.ai;.val
ANI.ai;.hhv
ANI.ai;.hv
ANI.ai;.lv
ANI.ai;.llv
ANI.ai;.state</v>
      </c>
      <c r="AF43" s="439" t="str">
        <f t="shared" si="13"/>
        <v>DB 3 DBD 13
DB 3 DBD 17
DB 3 DBD 21
DB 3 DBD 25
DB 3 DBD 29
DB 3 DBW 55</v>
      </c>
      <c r="AG43" s="439">
        <v>13</v>
      </c>
      <c r="AH43" s="449" t="s">
        <v>455</v>
      </c>
      <c r="AI43" s="438" t="s">
        <v>3475</v>
      </c>
      <c r="AJ43" s="453">
        <v>3</v>
      </c>
      <c r="AK43" s="450" t="str">
        <f t="shared" si="24"/>
        <v xml:space="preserve">ANI.Q_bfAUF2.mn:= ANI.P_afN1_12.mn; ANI.Q_bfAUF2.mx := ANI.P_afN1_12.mx; ANI.Q_bfAUF2.hhv := ANI.P_afN1_12.hhv; ANI.Q_bfAUF2.hv := ANI.P_afN1_12.hv; ANI.Q_bfAUF2.lv := ANI.P_afN1_12.lv; ANI.Q_bfAUF2.llv := ANI.P_afN1_12.llv; </v>
      </c>
      <c r="AM43" s="439" t="str">
        <f t="shared" si="23"/>
        <v>itg.Q_bfAUF2</v>
      </c>
      <c r="AO43" s="439" t="str">
        <f t="shared" si="19"/>
        <v>Q_bfAUF2_LL, Q_bfAUF2_L, Q_bfAUF2_H, Q_bfAUF2_HH : BOOL;</v>
      </c>
      <c r="AP43" s="439" t="str">
        <f t="shared" si="20"/>
        <v>Q_bfAUF2_LL, Q_bfAUF2_L, Q_bfAUF2_H, Q_bfAUF2_HH : TON;</v>
      </c>
      <c r="AQ43" s="439" t="s">
        <v>4108</v>
      </c>
      <c r="AT43" s="439" t="str">
        <f t="shared" si="21"/>
        <v>TIN.Q_bfAUF2_LL := ani.Q_bfAUF2.LL AND  dgi.n4_2_on;
Q_bfAUF2_LL (IN := TIN.Q_bfAUF2_LL, PT := N4_1_ctrl_FP_pt); TMQ.Q_bfAUF2_LL := Q_bfAUF2_LL.Q;
TIN.Q_bfAUF2_L := ani.Q_bfAUF2.L and not ani.Q_bfAUF2.LL AND  dgi.n4_2_on;
Q_bfAUF2_L (IN := TIN.Q_bfAUF2_L, PT := N4_1_ctrl_FP_pt); TMQ.Q_bfAUF2_L := Q_bfAUF2_L.Q;
TIN.Q_bfAUF2_H := ani.Q_bfAUF2.H   and not ani.Q_bfAUF2.HH AND  dgi.n4_2_on;
Q_bfAUF2_H (IN := TIN.Q_bfAUF2_H, PT := N4_1_ctrl_FP_pt); TMQ.Q_bfAUF2_H := Q_bfAUF2_H.Q;
TIN.Q_bfAUF2_HH := ani.Q_bfAUF2.HH AND  dgi.n4_2_on;
Q_bfAUF2_HH (IN := TIN.Q_bfAUF2_HH, PT := N4_1_ctrl_FP_pt); TMQ.Q_bfAUF2_HH := Q_bfAUF2_HH.Q;</v>
      </c>
      <c r="AU43" s="451" t="s">
        <v>455</v>
      </c>
      <c r="BB43" s="439" t="str">
        <f t="shared" si="9"/>
        <v>itg.Q_bfAUF2</v>
      </c>
    </row>
    <row r="44" spans="1:54" s="439" customFormat="1" x14ac:dyDescent="0.25">
      <c r="A44" s="445">
        <v>45</v>
      </c>
      <c r="B44" s="452" t="s">
        <v>3264</v>
      </c>
      <c r="C44" s="447">
        <f>C43+1</f>
        <v>2</v>
      </c>
      <c r="D44" s="446">
        <v>1</v>
      </c>
      <c r="E44" s="446" t="s">
        <v>4767</v>
      </c>
      <c r="F44" s="446"/>
      <c r="G44" s="446">
        <f t="shared" si="11"/>
        <v>88</v>
      </c>
      <c r="H44" s="446" t="str">
        <f t="shared" si="25"/>
        <v>I_Q_afN4_4</v>
      </c>
      <c r="I44" s="446" t="str">
        <f t="shared" si="26"/>
        <v>IW 88</v>
      </c>
      <c r="J44" s="446" t="s">
        <v>3490</v>
      </c>
      <c r="K44" s="438" t="s">
        <v>821</v>
      </c>
      <c r="L44" s="438" t="s">
        <v>824</v>
      </c>
      <c r="M44" s="438" t="s">
        <v>823</v>
      </c>
      <c r="N44" s="438" t="str">
        <f t="shared" si="27"/>
        <v>Расход на выходе Н4-4</v>
      </c>
      <c r="O44" s="439" t="str">
        <f t="shared" si="28"/>
        <v>Q_afN4_4  : INT;</v>
      </c>
      <c r="P44" s="439" t="str">
        <f t="shared" si="29"/>
        <v>Q_afN4_4 : AI_eval;//Расход на выходе Н4-4</v>
      </c>
      <c r="S44" s="439" t="s">
        <v>3815</v>
      </c>
      <c r="T44" s="439" t="str">
        <f t="shared" si="30"/>
        <v>dgi.n4_4_on</v>
      </c>
      <c r="U44" s="439" t="str">
        <f t="shared" si="6"/>
        <v>//Расход на выходе Н4-4
Q_afN4_4 (input := I_Q_afN4_4, mxS := ANI.Q_afN4_4.mx, mnS := ANI.Q_afN4_4.mn, Halarm := dgi.n4_4_on, Lalarm := dgi.n4_4_on, 
 MinRange := 4.0 ,MaxRange := 20.0, hhv := ANI.Q_afN4_4.hhv, hv := ANI.Q_afN4_4.hv, lv := ANI.Q_afN4_4.lv, llv := ANI.Q_afN4_4.llv,    Fdz := ANI.Q_afN4_4.Fdz,   DZ := ANI.Q_afN4_4.DZ);
ANI.Q_afN4_4.val := Q_afN4_4.val; ANI.Q_afN4_4.state := Q_afN4_4.state; ANI.Q_afN4_4.hh := Q_afN4_4. hh; ANI.Q_afN4_4.h := Q_afN4_4.h;
ANI.Q_afN4_4.l := Q_afN4_4. l; ANI.Q_afN4_4.ll := Q_afN4_4. ll; ANI.Q_afN4_4.ovh := Q_afN4_4. ovH; ANI.Q_afN4_4.ovl := Q_afN4_4. ovL;</v>
      </c>
      <c r="V44" s="439" t="str">
        <f t="shared" si="7"/>
        <v>//Расход на выходе Н4-4
Q_afN4_4 (input := INT_TO_WORD (ITG.Q_afN4_4), mxS := ANI.Q_afN4_4.mx, mnS := ANI.Q_afN4_4.mn, Halarm := dgi.n4_4_on, Lalarm := dgi.n4_4_on, 
 MinRange := 4.0 ,MaxRange := 20.0, hhv := ANI.Q_afN4_4.hhv, hv := ANI.Q_afN4_4.hv, lv := ANI.Q_afN4_4.lv, llv := ANI.Q_afN4_4.llv,    Fdz := ANI.Q_afN4_4.Fdz,   DZ := ANI.Q_afN4_4.DZ);
ANI.Q_afN4_4.val := Q_afN4_4.val; ANI.Q_afN4_4.state := Q_afN4_4.state; ANI.Q_afN4_4.hh := Q_afN4_4. hh; ANI.Q_afN4_4.h := Q_afN4_4.h;
ANI.Q_afN4_4.l := Q_afN4_4. l; ANI.Q_afN4_4.ll := Q_afN4_4. ll; ANI.Q_afN4_4.ovh := Q_afN4_4. ovH; ANI.Q_afN4_4.ovl := Q_afN4_4. ovL;</v>
      </c>
      <c r="W44" s="439" t="s">
        <v>3976</v>
      </c>
      <c r="X44" s="448" t="s">
        <v>2014</v>
      </c>
      <c r="Y44" s="448" t="s">
        <v>3977</v>
      </c>
      <c r="Z44" s="448" t="s">
        <v>3833</v>
      </c>
      <c r="AA44" s="448" t="s">
        <v>3853</v>
      </c>
      <c r="AB44" s="448" t="s">
        <v>3828</v>
      </c>
      <c r="AC44" s="448" t="s">
        <v>3860</v>
      </c>
      <c r="AH44" s="449" t="s">
        <v>455</v>
      </c>
      <c r="AI44" s="438" t="s">
        <v>3475</v>
      </c>
      <c r="AJ44" s="453">
        <v>3</v>
      </c>
      <c r="AK44" s="450" t="str">
        <f t="shared" si="24"/>
        <v xml:space="preserve">ANI.Q_afN4_4.mn:= ANI.P_afN1_12.mn; ANI.Q_afN4_4.mx := ANI.P_afN1_12.mx; ANI.Q_afN4_4.hhv := ANI.P_afN1_12.hhv; ANI.Q_afN4_4.hv := ANI.P_afN1_12.hv; ANI.Q_afN4_4.lv := ANI.P_afN1_12.lv; ANI.Q_afN4_4.llv := ANI.P_afN1_12.llv; </v>
      </c>
      <c r="AM44" s="439" t="str">
        <f t="shared" si="23"/>
        <v>itg.Q_afN4_4</v>
      </c>
      <c r="AO44" s="439" t="str">
        <f t="shared" si="19"/>
        <v>Q_afN4_4_LL, Q_afN4_4_L, Q_afN4_4_H, Q_afN4_4_HH : BOOL;</v>
      </c>
      <c r="AP44" s="439" t="str">
        <f t="shared" si="20"/>
        <v>Q_afN4_4_LL, Q_afN4_4_L, Q_afN4_4_H, Q_afN4_4_HH : TON;</v>
      </c>
      <c r="AQ44" s="439" t="s">
        <v>4109</v>
      </c>
      <c r="AT44" s="439" t="str">
        <f t="shared" si="21"/>
        <v>TIN.Q_afN4_4_LL := ani.Q_afN4_4.LL AND  dgi.n4_4_on;
Q_afN4_4_LL (IN := TIN.Q_afN4_4_LL, PT := N4_3_ctrl_FP_pt); TMQ.Q_afN4_4_LL := Q_afN4_4_LL.Q;
TIN.Q_afN4_4_L := ani.Q_afN4_4.L and not ani.Q_afN4_4.LL AND  dgi.n4_4_on;
Q_afN4_4_L (IN := TIN.Q_afN4_4_L, PT := N4_3_ctrl_FP_pt); TMQ.Q_afN4_4_L := Q_afN4_4_L.Q;
TIN.Q_afN4_4_H := ani.Q_afN4_4.H   and not ani.Q_afN4_4.HH AND  dgi.n4_4_on;
Q_afN4_4_H (IN := TIN.Q_afN4_4_H, PT := N4_3_ctrl_FP_pt); TMQ.Q_afN4_4_H := Q_afN4_4_H.Q;
TIN.Q_afN4_4_HH := ani.Q_afN4_4.HH AND  dgi.n4_4_on;
Q_afN4_4_HH (IN := TIN.Q_afN4_4_HH, PT := N4_3_ctrl_FP_pt); TMQ.Q_afN4_4_HH := Q_afN4_4_HH.Q;</v>
      </c>
      <c r="AU44" s="451" t="s">
        <v>455</v>
      </c>
      <c r="BB44" s="439" t="str">
        <f t="shared" si="9"/>
        <v>itg.Q_afN4_4</v>
      </c>
    </row>
    <row r="45" spans="1:54" x14ac:dyDescent="0.25">
      <c r="A45" s="102">
        <v>46</v>
      </c>
      <c r="B45" s="128" t="s">
        <v>3803</v>
      </c>
      <c r="C45" s="85">
        <f>C44</f>
        <v>2</v>
      </c>
      <c r="D45" s="16">
        <v>2</v>
      </c>
      <c r="E45" s="128" t="s">
        <v>2710</v>
      </c>
      <c r="G45" s="16">
        <f t="shared" si="11"/>
        <v>90</v>
      </c>
      <c r="H45" s="16" t="str">
        <f t="shared" si="25"/>
        <v>I_90</v>
      </c>
      <c r="I45" s="16" t="str">
        <f t="shared" si="26"/>
        <v>IW 90</v>
      </c>
      <c r="J45" s="128">
        <f>G45</f>
        <v>90</v>
      </c>
      <c r="K45" s="128" t="s">
        <v>821</v>
      </c>
      <c r="L45" s="128" t="s">
        <v>824</v>
      </c>
      <c r="M45" s="128" t="s">
        <v>823</v>
      </c>
      <c r="N45" s="128" t="str">
        <f t="shared" si="27"/>
        <v>P</v>
      </c>
      <c r="O45" s="15" t="str">
        <f t="shared" si="28"/>
        <v>90  : INT;</v>
      </c>
      <c r="P45" s="15" t="str">
        <f t="shared" si="29"/>
        <v>90 : AI_eval;//P</v>
      </c>
      <c r="Q45" s="15"/>
      <c r="R45" s="15"/>
      <c r="S45" s="15"/>
      <c r="T45" s="15">
        <f t="shared" si="30"/>
        <v>0</v>
      </c>
      <c r="U45" s="15" t="str">
        <f t="shared" si="6"/>
        <v>//P
90 (input := I_90, mxS := ANI.90.mx, mnS := ANI.90.mn, Halarm := , Lalarm := 0, 
 MinRange := 4.0 ,MaxRange := 20.0, hhv := ANI.90.hhv, hv := ANI.90.hv, lv := ANI.90.lv, llv := ANI.90.llv,    Fdz := ANI.90.Fdz,   DZ := ANI.90.DZ);
ANI.90.val := 90.val; ANI.90.state := 90.state; ANI.90.hh := 90. hh; ANI.90.h := 90.h;
ANI.90.l := 90. l; ANI.90.ll := 90. ll; ANI.90.ovh := 90. ovH; ANI.90.ovl := 90. ovL;</v>
      </c>
      <c r="V45" s="15" t="str">
        <f t="shared" si="7"/>
        <v>//P
90 (input := INT_TO_WORD (ITG.90), mxS := ANI.90.mx, mnS := ANI.90.mn, Halarm := , Lalarm := 0, 
 MinRange := 4.0 ,MaxRange := 20.0, hhv := ANI.90.hhv, hv := ANI.90.hv, lv := ANI.90.lv, llv := ANI.90.llv,    Fdz := ANI.90.Fdz,   DZ := ANI.90.DZ);
ANI.90.val := 90.val; ANI.90.state := 90.state; ANI.90.hh := 90. hh; ANI.90.h := 90.h;
ANI.90.l := 90. l; ANI.90.ll := 90. ll; ANI.90.ovh := 90. ovH; ANI.90.ovl := 90. ovL;</v>
      </c>
      <c r="W45" s="15" t="s">
        <v>2882</v>
      </c>
      <c r="X45" s="91" t="s">
        <v>2014</v>
      </c>
      <c r="Y45" s="91" t="s">
        <v>2015</v>
      </c>
      <c r="Z45" s="91" t="s">
        <v>2016</v>
      </c>
      <c r="AA45" s="91" t="s">
        <v>2017</v>
      </c>
      <c r="AB45" s="91" t="s">
        <v>2883</v>
      </c>
      <c r="AC45" s="91" t="s">
        <v>2884</v>
      </c>
      <c r="AH45" s="40" t="s">
        <v>455</v>
      </c>
      <c r="AK45" s="34" t="str">
        <f t="shared" si="24"/>
        <v xml:space="preserve">ANI.90.mn:= ANI..mn; ANI.90.mx := ANI..mx; ANI.90.hhv := ANI..hhv; ANI.90.hv := ANI..hv; ANI.90.lv := ANI..lv; ANI.90.llv := ANI..llv; </v>
      </c>
      <c r="AM45" s="210" t="str">
        <f t="shared" si="23"/>
        <v>itg.90</v>
      </c>
      <c r="AO45" s="374"/>
      <c r="AP45" s="374"/>
      <c r="AQ45" s="374"/>
      <c r="AR45" s="374"/>
      <c r="AS45" s="374"/>
      <c r="AT45" s="374"/>
      <c r="AU45" s="187" t="s">
        <v>455</v>
      </c>
      <c r="BB45" s="210" t="str">
        <f t="shared" si="9"/>
        <v>itg.90</v>
      </c>
    </row>
    <row r="46" spans="1:54" s="214" customFormat="1" x14ac:dyDescent="0.25">
      <c r="A46" s="208">
        <v>49</v>
      </c>
      <c r="B46" s="394" t="s">
        <v>3500</v>
      </c>
      <c r="C46" s="395">
        <v>1</v>
      </c>
      <c r="D46" s="392">
        <v>1</v>
      </c>
      <c r="E46" s="392" t="s">
        <v>2711</v>
      </c>
      <c r="F46" s="392"/>
      <c r="G46" s="392">
        <v>96</v>
      </c>
      <c r="H46" s="392" t="str">
        <f t="shared" ref="H46:H56" si="31">"I_"&amp;J46</f>
        <v>I_ph_afN4_5</v>
      </c>
      <c r="I46" s="392" t="str">
        <f t="shared" si="0"/>
        <v>IW 96</v>
      </c>
      <c r="J46" s="392" t="s">
        <v>3501</v>
      </c>
      <c r="K46" s="209" t="s">
        <v>821</v>
      </c>
      <c r="L46" s="209" t="s">
        <v>824</v>
      </c>
      <c r="M46" s="209" t="s">
        <v>823</v>
      </c>
      <c r="N46" s="209" t="str">
        <f t="shared" si="3"/>
        <v>рН в линии промывки</v>
      </c>
      <c r="O46" s="210" t="str">
        <f t="shared" si="4"/>
        <v>ph_afN4_5  : INT;</v>
      </c>
      <c r="P46" s="210" t="str">
        <f t="shared" si="17"/>
        <v>ph_afN4_5 : AI_eval;//рН в линии промывки</v>
      </c>
      <c r="Q46" s="210"/>
      <c r="R46" s="210"/>
      <c r="S46" s="210" t="s">
        <v>3817</v>
      </c>
      <c r="T46" s="210" t="str">
        <f t="shared" si="30"/>
        <v>dgi.n4_5_ON</v>
      </c>
      <c r="U46" s="210" t="str">
        <f t="shared" si="6"/>
        <v>//рН в линии промывки
ph_afN4_5 (input := I_ph_afN4_5, mxS := ANI.ph_afN4_5.mx, mnS := ANI.ph_afN4_5.mn, Halarm := dgi.n4_5_ON, Lalarm := dgi.n4_5_ON, 
 MinRange := 4.0 ,MaxRange := 20.0, hhv := ANI.ph_afN4_5.hhv, hv := ANI.ph_afN4_5.hv, lv := ANI.ph_afN4_5.lv, llv := ANI.ph_afN4_5.llv,    Fdz := ANI.ph_afN4_5.Fdz,   DZ := ANI.ph_afN4_5.DZ);
ANI.ph_afN4_5.val := ph_afN4_5.val; ANI.ph_afN4_5.state := ph_afN4_5.state; ANI.ph_afN4_5.hh := ph_afN4_5. hh; ANI.ph_afN4_5.h := ph_afN4_5.h;
ANI.ph_afN4_5.l := ph_afN4_5. l; ANI.ph_afN4_5.ll := ph_afN4_5. ll; ANI.ph_afN4_5.ovh := ph_afN4_5. ovH; ANI.ph_afN4_5.ovl := ph_afN4_5. ovL;</v>
      </c>
      <c r="V46" s="210" t="str">
        <f t="shared" si="7"/>
        <v>//рН в линии промывки
ph_afN4_5 (input := INT_TO_WORD (ITG.ph_afN4_5), mxS := ANI.ph_afN4_5.mx, mnS := ANI.ph_afN4_5.mn, Halarm := dgi.n4_5_ON, Lalarm := dgi.n4_5_ON, 
 MinRange := 4.0 ,MaxRange := 20.0, hhv := ANI.ph_afN4_5.hhv, hv := ANI.ph_afN4_5.hv, lv := ANI.ph_afN4_5.lv, llv := ANI.ph_afN4_5.llv,    Fdz := ANI.ph_afN4_5.Fdz,   DZ := ANI.ph_afN4_5.DZ);
ANI.ph_afN4_5.val := ph_afN4_5.val; ANI.ph_afN4_5.state := ph_afN4_5.state; ANI.ph_afN4_5.hh := ph_afN4_5. hh; ANI.ph_afN4_5.h := ph_afN4_5.h;
ANI.ph_afN4_5.l := ph_afN4_5. l; ANI.ph_afN4_5.ll := ph_afN4_5. ll; ANI.ph_afN4_5.ovh := ph_afN4_5. ovH; ANI.ph_afN4_5.ovl := ph_afN4_5. ovL;</v>
      </c>
      <c r="W46" s="210" t="s">
        <v>3842</v>
      </c>
      <c r="X46" s="211" t="s">
        <v>2014</v>
      </c>
      <c r="Y46" s="211" t="s">
        <v>3834</v>
      </c>
      <c r="Z46" s="211" t="s">
        <v>3835</v>
      </c>
      <c r="AA46" s="211" t="s">
        <v>3831</v>
      </c>
      <c r="AB46" s="211" t="s">
        <v>3876</v>
      </c>
      <c r="AC46" s="211" t="s">
        <v>3877</v>
      </c>
      <c r="AD46" s="210"/>
      <c r="AE46" s="210" t="str">
        <f t="shared" si="12"/>
        <v>ANI.ai;.val
ANI.ai;.hhv
ANI.ai;.hv
ANI.ai;.lv
ANI.ai;.llv
ANI.ai;.state</v>
      </c>
      <c r="AF46" s="210" t="str">
        <f t="shared" si="13"/>
        <v>DB 3 DBD 59
DB 3 DBD 63
DB 3 DBD 67
DB 3 DBD 71
DB 3 DBD 75
DB 3 DBW 101</v>
      </c>
      <c r="AG46" s="210">
        <f>AG43+46</f>
        <v>59</v>
      </c>
      <c r="AH46" s="212" t="s">
        <v>455</v>
      </c>
      <c r="AI46" s="209" t="s">
        <v>779</v>
      </c>
      <c r="AJ46" s="214">
        <v>6</v>
      </c>
      <c r="AK46" s="213" t="str">
        <f t="shared" si="24"/>
        <v xml:space="preserve">ANI.ph_afN4_5.mn:= ANI.pH_BR1.mn; ANI.ph_afN4_5.mx := ANI.pH_BR1.mx; ANI.ph_afN4_5.hhv := ANI.pH_BR1.hhv; ANI.ph_afN4_5.hv := ANI.pH_BR1.hv; ANI.ph_afN4_5.lv := ANI.pH_BR1.lv; ANI.ph_afN4_5.llv := ANI.pH_BR1.llv; </v>
      </c>
      <c r="AM46" s="210" t="str">
        <f t="shared" si="23"/>
        <v>itg.ph_afN4_5</v>
      </c>
      <c r="AO46" s="374"/>
      <c r="AP46" s="374"/>
      <c r="AQ46" s="374"/>
      <c r="AR46" s="374"/>
      <c r="AS46" s="374"/>
      <c r="AT46" s="374"/>
      <c r="AU46" s="187" t="s">
        <v>455</v>
      </c>
      <c r="BB46" s="210" t="str">
        <f t="shared" si="9"/>
        <v>itg.ph_afN4_5</v>
      </c>
    </row>
    <row r="47" spans="1:54" s="214" customFormat="1" ht="30" x14ac:dyDescent="0.25">
      <c r="A47" s="208">
        <v>50</v>
      </c>
      <c r="B47" s="394" t="s">
        <v>3271</v>
      </c>
      <c r="C47" s="395">
        <v>1</v>
      </c>
      <c r="D47" s="392">
        <v>2</v>
      </c>
      <c r="E47" s="392" t="s">
        <v>2711</v>
      </c>
      <c r="F47" s="392"/>
      <c r="G47" s="392">
        <f t="shared" si="11"/>
        <v>98</v>
      </c>
      <c r="H47" s="392" t="str">
        <f t="shared" si="31"/>
        <v>I_T_afN4_5</v>
      </c>
      <c r="I47" s="392" t="str">
        <f t="shared" si="0"/>
        <v>IW 98</v>
      </c>
      <c r="J47" s="392" t="s">
        <v>3502</v>
      </c>
      <c r="K47" s="209" t="s">
        <v>821</v>
      </c>
      <c r="L47" s="209" t="s">
        <v>824</v>
      </c>
      <c r="M47" s="209" t="s">
        <v>823</v>
      </c>
      <c r="N47" s="209" t="str">
        <f t="shared" si="3"/>
        <v>Температура на промывку АУФ1,2</v>
      </c>
      <c r="O47" s="210" t="str">
        <f t="shared" si="4"/>
        <v>T_afN4_5  : INT;</v>
      </c>
      <c r="P47" s="210" t="str">
        <f t="shared" si="17"/>
        <v>T_afN4_5 : AI_eval;//Температура на промывку АУФ1,2</v>
      </c>
      <c r="Q47" s="210"/>
      <c r="R47" s="210"/>
      <c r="S47" s="210" t="s">
        <v>3817</v>
      </c>
      <c r="T47" s="210" t="str">
        <f t="shared" si="30"/>
        <v>dgi.n4_5_ON</v>
      </c>
      <c r="U47" s="210" t="str">
        <f t="shared" si="6"/>
        <v>//Температура на промывку АУФ1,2
T_afN4_5 (input := I_T_afN4_5, mxS := ANI.T_afN4_5.mx, mnS := ANI.T_afN4_5.mn, Halarm := dgi.n4_5_ON, Lalarm := dgi.n4_5_ON, 
 MinRange := 4.0 ,MaxRange := 20.0, hhv := ANI.T_afN4_5.hhv, hv := ANI.T_afN4_5.hv, lv := ANI.T_afN4_5.lv, llv := ANI.T_afN4_5.llv,    Fdz := ANI.T_afN4_5.Fdz,   DZ := ANI.T_afN4_5.DZ);
ANI.T_afN4_5.val := T_afN4_5.val; ANI.T_afN4_5.state := T_afN4_5.state; ANI.T_afN4_5.hh := T_afN4_5. hh; ANI.T_afN4_5.h := T_afN4_5.h;
ANI.T_afN4_5.l := T_afN4_5. l; ANI.T_afN4_5.ll := T_afN4_5. ll; ANI.T_afN4_5.ovh := T_afN4_5. ovH; ANI.T_afN4_5.ovl := T_afN4_5. ovL;</v>
      </c>
      <c r="V47" s="210" t="str">
        <f t="shared" si="7"/>
        <v>//Температура на промывку АУФ1,2
T_afN4_5 (input := INT_TO_WORD (ITG.T_afN4_5), mxS := ANI.T_afN4_5.mx, mnS := ANI.T_afN4_5.mn, Halarm := dgi.n4_5_ON, Lalarm := dgi.n4_5_ON, 
 MinRange := 4.0 ,MaxRange := 20.0, hhv := ANI.T_afN4_5.hhv, hv := ANI.T_afN4_5.hv, lv := ANI.T_afN4_5.lv, llv := ANI.T_afN4_5.llv,    Fdz := ANI.T_afN4_5.Fdz,   DZ := ANI.T_afN4_5.DZ);
ANI.T_afN4_5.val := T_afN4_5.val; ANI.T_afN4_5.state := T_afN4_5.state; ANI.T_afN4_5.hh := T_afN4_5. hh; ANI.T_afN4_5.h := T_afN4_5.h;
ANI.T_afN4_5.l := T_afN4_5. l; ANI.T_afN4_5.ll := T_afN4_5. ll; ANI.T_afN4_5.ovh := T_afN4_5. ovH; ANI.T_afN4_5.ovl := T_afN4_5. ovL;</v>
      </c>
      <c r="W47" s="210" t="s">
        <v>3821</v>
      </c>
      <c r="X47" s="211" t="s">
        <v>2014</v>
      </c>
      <c r="Y47" s="211" t="s">
        <v>2015</v>
      </c>
      <c r="Z47" s="211" t="s">
        <v>3826</v>
      </c>
      <c r="AA47" s="211" t="s">
        <v>3838</v>
      </c>
      <c r="AB47" s="211" t="s">
        <v>3839</v>
      </c>
      <c r="AC47" s="211" t="s">
        <v>3840</v>
      </c>
      <c r="AD47" s="210" t="str">
        <f>"ANI."&amp;J47&amp;".mn:= "&amp;X47&amp;"; ANI."&amp;J47&amp;".mx := "&amp;Y47&amp;"; ANI."&amp;J47&amp;".hhv := "&amp;AC47&amp;"; ANI."&amp;J47&amp;".hv := "&amp;AB47&amp;"; ANI."&amp;J47&amp;".lv := "&amp;AA47&amp;"; ANI."&amp;J47&amp;".llv := "&amp;Z47&amp;"; "</f>
        <v xml:space="preserve">ANI.T_afN4_5.mn:= 0.0; ANI.T_afN4_5.mx := 100.0; ANI.T_afN4_5.hhv := 35.0; ANI.T_afN4_5.hv := 32.0; ANI.T_afN4_5.lv := 18.0; ANI.T_afN4_5.llv := 15.0; </v>
      </c>
      <c r="AE47" s="210" t="str">
        <f t="shared" si="12"/>
        <v>ANI.ai;.val
ANI.ai;.hhv
ANI.ai;.hv
ANI.ai;.lv
ANI.ai;.llv
ANI.ai;.state</v>
      </c>
      <c r="AF47" s="210" t="str">
        <f t="shared" si="13"/>
        <v>DB 3 DBD 105
DB 3 DBD 109
DB 3 DBD 113
DB 3 DBD 117
DB 3 DBD 121
DB 3 DBW 147</v>
      </c>
      <c r="AG47" s="210">
        <f>AG46+46</f>
        <v>105</v>
      </c>
      <c r="AH47" s="212" t="s">
        <v>455</v>
      </c>
      <c r="AI47" s="214">
        <v>12</v>
      </c>
      <c r="AK47" s="213"/>
      <c r="AM47" s="210" t="str">
        <f t="shared" si="23"/>
        <v>itg.T_afN4_5</v>
      </c>
      <c r="AO47" s="374"/>
      <c r="AP47" s="374"/>
      <c r="AQ47" s="374"/>
      <c r="AR47" s="374"/>
      <c r="AS47" s="374"/>
      <c r="AT47" s="374"/>
      <c r="AU47" s="187" t="s">
        <v>455</v>
      </c>
      <c r="BB47" s="210" t="str">
        <f t="shared" si="9"/>
        <v>itg.T_afN4_5</v>
      </c>
    </row>
    <row r="48" spans="1:54" s="214" customFormat="1" x14ac:dyDescent="0.25">
      <c r="A48" s="208">
        <v>51</v>
      </c>
      <c r="B48" s="394" t="s">
        <v>3272</v>
      </c>
      <c r="C48" s="395">
        <v>1</v>
      </c>
      <c r="D48" s="392">
        <v>3</v>
      </c>
      <c r="E48" s="392" t="s">
        <v>2711</v>
      </c>
      <c r="F48" s="392"/>
      <c r="G48" s="392">
        <f t="shared" si="11"/>
        <v>100</v>
      </c>
      <c r="H48" s="392" t="str">
        <f t="shared" si="31"/>
        <v>I_Q_afN4_5</v>
      </c>
      <c r="I48" s="392" t="str">
        <f t="shared" si="0"/>
        <v>IW 100</v>
      </c>
      <c r="J48" s="392" t="s">
        <v>3498</v>
      </c>
      <c r="K48" s="209" t="s">
        <v>821</v>
      </c>
      <c r="L48" s="209" t="s">
        <v>824</v>
      </c>
      <c r="M48" s="209" t="s">
        <v>823</v>
      </c>
      <c r="N48" s="209" t="str">
        <f t="shared" si="3"/>
        <v>Расход на выходе Н4-5</v>
      </c>
      <c r="O48" s="210" t="str">
        <f t="shared" si="4"/>
        <v>Q_afN4_5  : INT;</v>
      </c>
      <c r="P48" s="210" t="str">
        <f t="shared" si="17"/>
        <v>Q_afN4_5 : AI_eval;//Расход на выходе Н4-5</v>
      </c>
      <c r="Q48" s="210"/>
      <c r="R48" s="210"/>
      <c r="S48" s="210" t="s">
        <v>3817</v>
      </c>
      <c r="T48" s="210" t="str">
        <f t="shared" si="30"/>
        <v>dgi.n4_5_ON</v>
      </c>
      <c r="U48" s="210" t="str">
        <f t="shared" si="6"/>
        <v>//Расход на выходе Н4-5
Q_afN4_5 (input := I_Q_afN4_5, mxS := ANI.Q_afN4_5.mx, mnS := ANI.Q_afN4_5.mn, Halarm := dgi.n4_5_ON, Lalarm := dgi.n4_5_ON, 
 MinRange := 4.0 ,MaxRange := 20.0, hhv := ANI.Q_afN4_5.hhv, hv := ANI.Q_afN4_5.hv, lv := ANI.Q_afN4_5.lv, llv := ANI.Q_afN4_5.llv,    Fdz := ANI.Q_afN4_5.Fdz,   DZ := ANI.Q_afN4_5.DZ);
ANI.Q_afN4_5.val := Q_afN4_5.val; ANI.Q_afN4_5.state := Q_afN4_5.state; ANI.Q_afN4_5.hh := Q_afN4_5. hh; ANI.Q_afN4_5.h := Q_afN4_5.h;
ANI.Q_afN4_5.l := Q_afN4_5. l; ANI.Q_afN4_5.ll := Q_afN4_5. ll; ANI.Q_afN4_5.ovh := Q_afN4_5. ovH; ANI.Q_afN4_5.ovl := Q_afN4_5. ovL;</v>
      </c>
      <c r="V48" s="210" t="str">
        <f t="shared" si="7"/>
        <v>//Расход на выходе Н4-5
Q_afN4_5 (input := INT_TO_WORD (ITG.Q_afN4_5), mxS := ANI.Q_afN4_5.mx, mnS := ANI.Q_afN4_5.mn, Halarm := dgi.n4_5_ON, Lalarm := dgi.n4_5_ON, 
 MinRange := 4.0 ,MaxRange := 20.0, hhv := ANI.Q_afN4_5.hhv, hv := ANI.Q_afN4_5.hv, lv := ANI.Q_afN4_5.lv, llv := ANI.Q_afN4_5.llv,    Fdz := ANI.Q_afN4_5.Fdz,   DZ := ANI.Q_afN4_5.DZ);
ANI.Q_afN4_5.val := Q_afN4_5.val; ANI.Q_afN4_5.state := Q_afN4_5.state; ANI.Q_afN4_5.hh := Q_afN4_5. hh; ANI.Q_afN4_5.h := Q_afN4_5.h;
ANI.Q_afN4_5.l := Q_afN4_5. l; ANI.Q_afN4_5.ll := Q_afN4_5. ll; ANI.Q_afN4_5.ovh := Q_afN4_5. ovH; ANI.Q_afN4_5.ovl := Q_afN4_5. ovL;</v>
      </c>
      <c r="W48" s="210" t="s">
        <v>3824</v>
      </c>
      <c r="X48" s="211" t="s">
        <v>3843</v>
      </c>
      <c r="Y48" s="211" t="s">
        <v>3844</v>
      </c>
      <c r="Z48" s="211" t="s">
        <v>3863</v>
      </c>
      <c r="AA48" s="211" t="s">
        <v>3864</v>
      </c>
      <c r="AB48" s="211" t="s">
        <v>3865</v>
      </c>
      <c r="AC48" s="211" t="s">
        <v>3866</v>
      </c>
      <c r="AD48" s="210" t="str">
        <f>"ANI."&amp;J48&amp;".mn:= "&amp;X48&amp;"; ANI."&amp;J48&amp;".mx := "&amp;Y48&amp;"; ANI."&amp;J48&amp;".hhv := "&amp;AC48&amp;"; ANI."&amp;J48&amp;".hv := "&amp;AB48&amp;"; ANI."&amp;J48&amp;".lv := "&amp;AA48&amp;"; ANI."&amp;J48&amp;".llv := "&amp;Z48&amp;"; "</f>
        <v xml:space="preserve">ANI.Q_afN4_5.mn:= 0.284; ANI.Q_afN4_5.mx := 284.0; ANI.Q_afN4_5.hhv := 220.0; ANI.Q_afN4_5.hv := 210.0; ANI.Q_afN4_5.lv := 170.0; ANI.Q_afN4_5.llv := 150.0; </v>
      </c>
      <c r="AE48" s="210" t="str">
        <f t="shared" si="12"/>
        <v>ANI.ai;.val
ANI.ai;.hhv
ANI.ai;.hv
ANI.ai;.lv
ANI.ai;.llv
ANI.ai;.state</v>
      </c>
      <c r="AF48" s="210" t="str">
        <f t="shared" si="13"/>
        <v>DB 3 DBD 14
DB 3 DBD 18
DB 3 DBD 22
DB 3 DBD 26
DB 3 DBD 30
DB 3 DBW 56</v>
      </c>
      <c r="AG48" s="210">
        <v>14</v>
      </c>
      <c r="AH48" s="212" t="s">
        <v>455</v>
      </c>
      <c r="AI48" s="214">
        <v>13</v>
      </c>
      <c r="AK48" s="213"/>
      <c r="AM48" s="210" t="str">
        <f t="shared" si="23"/>
        <v>itg.Q_afN4_5</v>
      </c>
      <c r="AO48" s="374" t="str">
        <f>J48&amp;"_LL, "&amp;J48&amp;"_L, "&amp;J48&amp;"_H, "&amp;J48&amp;"_HH : BOOL;"</f>
        <v>Q_afN4_5_LL, Q_afN4_5_L, Q_afN4_5_H, Q_afN4_5_HH : BOOL;</v>
      </c>
      <c r="AP48" s="374" t="str">
        <f>J48&amp;"_LL, "&amp;J48&amp;"_L, "&amp;J48&amp;"_H, "&amp;J48&amp;"_HH : TON;"</f>
        <v>Q_afN4_5_LL, Q_afN4_5_L, Q_afN4_5_H, Q_afN4_5_HH : TON;</v>
      </c>
      <c r="AQ48" s="374" t="s">
        <v>4111</v>
      </c>
      <c r="AR48" s="374" t="str">
        <f>AQ48&amp;" : time;"</f>
        <v>N4_5_ctrl_FP_pt : time;</v>
      </c>
      <c r="AS48" s="374" t="str">
        <f>AQ48&amp;" := DINT_TO_TIME(itg."&amp;AQ48&amp;" )*1000;"</f>
        <v>N4_5_ctrl_FP_pt := DINT_TO_TIME(itg.N4_5_ctrl_FP_pt )*1000;</v>
      </c>
      <c r="AT48" s="374" t="str">
        <f>"TIN."&amp;J48&amp;"_LL := ani."&amp;J48&amp;".LL AND  "&amp;T48&amp;";
"&amp;J48&amp;"_LL (IN := TIN."&amp;J48&amp;"_LL, PT := "&amp;AQ48&amp;"); TMQ."&amp;J48&amp;"_LL := "&amp;J48&amp;"_LL.Q;
TIN."&amp;J48&amp;"_L := ani."&amp;J48&amp;".L and not ani."&amp;J48&amp;".LL AND  "&amp;T48&amp;";
"&amp;J48&amp;"_L (IN := TIN."&amp;J48&amp;"_L, PT := "&amp;AQ48&amp;"); TMQ."&amp;J48&amp;"_L := "&amp;J48&amp;"_L.Q;
TIN."&amp;J48&amp;"_H := ani."&amp;J48&amp;".H   and not ani."&amp;J48&amp;".HH AND  "&amp;S48&amp;";
"&amp;J48&amp;"_H (IN := TIN."&amp;J48&amp;"_H, PT := "&amp;AQ48&amp;"); TMQ."&amp;J48&amp;"_H := "&amp;J48&amp;"_H.Q;
TIN."&amp;J48&amp;"_HH := ani."&amp;J48&amp;".HH AND  "&amp;S48&amp;";
"&amp;J48&amp;"_HH (IN := TIN."&amp;J48&amp;"_HH, PT := "&amp;AQ48&amp;"); TMQ."&amp;J48&amp;"_HH := "&amp;J48&amp;"_HH.Q;"</f>
        <v>TIN.Q_afN4_5_LL := ani.Q_afN4_5.LL AND  dgi.n4_5_ON;
Q_afN4_5_LL (IN := TIN.Q_afN4_5_LL, PT := N4_5_ctrl_FP_pt); TMQ.Q_afN4_5_LL := Q_afN4_5_LL.Q;
TIN.Q_afN4_5_L := ani.Q_afN4_5.L and not ani.Q_afN4_5.LL AND  dgi.n4_5_ON;
Q_afN4_5_L (IN := TIN.Q_afN4_5_L, PT := N4_5_ctrl_FP_pt); TMQ.Q_afN4_5_L := Q_afN4_5_L.Q;
TIN.Q_afN4_5_H := ani.Q_afN4_5.H   and not ani.Q_afN4_5.HH AND  dgi.n4_5_ON;
Q_afN4_5_H (IN := TIN.Q_afN4_5_H, PT := N4_5_ctrl_FP_pt); TMQ.Q_afN4_5_H := Q_afN4_5_H.Q;
TIN.Q_afN4_5_HH := ani.Q_afN4_5.HH AND  dgi.n4_5_ON;
Q_afN4_5_HH (IN := TIN.Q_afN4_5_HH, PT := N4_5_ctrl_FP_pt); TMQ.Q_afN4_5_HH := Q_afN4_5_HH.Q;</v>
      </c>
      <c r="AU48" s="187" t="s">
        <v>455</v>
      </c>
      <c r="BB48" s="210" t="str">
        <f t="shared" si="9"/>
        <v>itg.Q_afN4_5</v>
      </c>
    </row>
    <row r="49" spans="1:54" s="22" customFormat="1" x14ac:dyDescent="0.25">
      <c r="A49" s="102"/>
      <c r="B49" s="88"/>
      <c r="C49" s="85"/>
      <c r="D49" s="16"/>
      <c r="E49" s="128"/>
      <c r="F49" s="16"/>
      <c r="G49" s="16"/>
      <c r="H49" s="16"/>
      <c r="I49" s="16"/>
      <c r="J49" s="128"/>
      <c r="K49" s="128"/>
      <c r="L49" s="128"/>
      <c r="M49" s="128"/>
      <c r="N49" s="128"/>
      <c r="O49" s="15"/>
      <c r="P49" s="15"/>
      <c r="Q49" s="15"/>
      <c r="R49" s="15"/>
      <c r="S49" s="15"/>
      <c r="T49" s="15"/>
      <c r="U49" s="15"/>
      <c r="V49" s="15"/>
      <c r="W49" s="15"/>
      <c r="X49" s="91"/>
      <c r="Y49" s="91"/>
      <c r="Z49" s="91" t="s">
        <v>3849</v>
      </c>
      <c r="AA49" s="91" t="s">
        <v>2883</v>
      </c>
      <c r="AB49" s="91" t="s">
        <v>3867</v>
      </c>
      <c r="AC49" s="91" t="s">
        <v>3863</v>
      </c>
      <c r="AD49" s="15"/>
      <c r="AE49" s="15"/>
      <c r="AF49" s="15"/>
      <c r="AG49" s="15"/>
      <c r="AH49" s="40"/>
      <c r="AK49" s="34"/>
      <c r="AM49" s="210"/>
      <c r="AO49" s="374"/>
      <c r="AP49" s="374"/>
      <c r="AQ49" s="374"/>
      <c r="AR49" s="374"/>
      <c r="AS49" s="374"/>
      <c r="AT49" s="374"/>
      <c r="AU49" s="187" t="s">
        <v>455</v>
      </c>
      <c r="BB49" s="210" t="str">
        <f t="shared" si="9"/>
        <v>itg.</v>
      </c>
    </row>
    <row r="50" spans="1:54" s="214" customFormat="1" x14ac:dyDescent="0.25">
      <c r="A50" s="208">
        <v>52</v>
      </c>
      <c r="B50" s="394" t="s">
        <v>3273</v>
      </c>
      <c r="C50" s="395">
        <v>1</v>
      </c>
      <c r="D50" s="392">
        <v>4</v>
      </c>
      <c r="E50" s="392" t="s">
        <v>2711</v>
      </c>
      <c r="F50" s="392"/>
      <c r="G50" s="392">
        <f>G48+2</f>
        <v>102</v>
      </c>
      <c r="H50" s="392" t="str">
        <f t="shared" si="31"/>
        <v>I_P_afF4_3</v>
      </c>
      <c r="I50" s="392" t="str">
        <f t="shared" si="0"/>
        <v>IW 102</v>
      </c>
      <c r="J50" s="392" t="s">
        <v>783</v>
      </c>
      <c r="K50" s="209" t="s">
        <v>821</v>
      </c>
      <c r="L50" s="209" t="s">
        <v>824</v>
      </c>
      <c r="M50" s="209" t="s">
        <v>823</v>
      </c>
      <c r="N50" s="209" t="str">
        <f t="shared" si="3"/>
        <v>Давление после Ф4-3</v>
      </c>
      <c r="O50" s="210" t="str">
        <f t="shared" si="4"/>
        <v>P_afF4_3  : INT;</v>
      </c>
      <c r="P50" s="210" t="str">
        <f t="shared" si="17"/>
        <v>P_afF4_3 : AI_eval;//Давление после Ф4-3</v>
      </c>
      <c r="Q50" s="210"/>
      <c r="R50" s="210"/>
      <c r="S50" s="210" t="s">
        <v>3817</v>
      </c>
      <c r="T50" s="210" t="str">
        <f t="shared" si="30"/>
        <v>dgi.n4_5_ON</v>
      </c>
      <c r="U50" s="210" t="str">
        <f>"//"&amp;B50&amp;"
"&amp;J50&amp;" (input := I_"&amp;J50&amp;", mxS := ANI."&amp;J50&amp;".mx, mnS := ANI."&amp;J50&amp;".mn, Halarm := "&amp;S50&amp;", Lalarm := "&amp;T50&amp;", 
 MinRange := 4.0 ,MaxRange := 20.0, hhv := ANI."&amp;J50&amp;".hhv, hv := ANI."&amp;J50&amp;".hv, lv := ANI."&amp;J50&amp;".lv, llv := ANI."&amp;J50&amp;".llv,    Fdz := ANI."&amp;J50&amp;".Fdz,   DZ := ANI."&amp;J50&amp;".DZ);
ANI."&amp;J50&amp;".val := "&amp;J50&amp;".val; ANI."&amp;J50&amp;".state := "&amp;J50&amp;".state; ANI."&amp;J50&amp;".hh := "&amp;J50&amp;". hh; ANI."&amp;J50&amp;".h := "&amp;J50&amp;".h;
ANI."&amp;J50&amp;".l := "&amp;J50&amp;". l; ANI."&amp;J50&amp;".ll := "&amp;J50&amp;". ll; ANI."&amp;J50&amp;".ovh := "&amp;J50&amp;". ovH; ANI."&amp;J50&amp;".ovl := "&amp;J50&amp;". ovL;"</f>
        <v>//Давление после Ф4-3
P_afF4_3 (input := I_P_afF4_3, mxS := ANI.P_afF4_3.mx, mnS := ANI.P_afF4_3.mn, Halarm := dgi.n4_5_ON, Lalarm := dgi.n4_5_ON, 
 MinRange := 4.0 ,MaxRange := 20.0, hhv := ANI.P_afF4_3.hhv, hv := ANI.P_afF4_3.hv, lv := ANI.P_afF4_3.lv, llv := ANI.P_afF4_3.llv,    Fdz := ANI.P_afF4_3.Fdz,   DZ := ANI.P_afF4_3.DZ);
ANI.P_afF4_3.val := P_afF4_3.val; ANI.P_afF4_3.state := P_afF4_3.state; ANI.P_afF4_3.hh := P_afF4_3. hh; ANI.P_afF4_3.h := P_afF4_3.h;
ANI.P_afF4_3.l := P_afF4_3. l; ANI.P_afF4_3.ll := P_afF4_3. ll; ANI.P_afF4_3.ovh := P_afF4_3. ovH; ANI.P_afF4_3.ovl := P_afF4_3. ovL;</v>
      </c>
      <c r="V50" s="210" t="str">
        <f>"//"&amp;B50&amp;"
"&amp;J50&amp;" (input := INT_TO_WORD (ITG."&amp;J50&amp;"), mxS := ANI."&amp;J50&amp;".mx, mnS := ANI."&amp;J50&amp;".mn, Halarm := "&amp;S50&amp;", Lalarm := "&amp;T50&amp;", 
 MinRange := 4.0 ,MaxRange := 20.0, hhv := ANI."&amp;J50&amp;".hhv, hv := ANI."&amp;J50&amp;".hv, lv := ANI."&amp;J50&amp;".lv, llv := ANI."&amp;J50&amp;".llv,    Fdz := ANI."&amp;J50&amp;".Fdz,   DZ := ANI."&amp;J50&amp;".DZ);
ANI."&amp;J50&amp;".val := "&amp;J50&amp;".val; ANI."&amp;J50&amp;".state := "&amp;J50&amp;".state; ANI."&amp;J50&amp;".hh := "&amp;J50&amp;". hh; ANI."&amp;J50&amp;".h := "&amp;J50&amp;".h;
ANI."&amp;J50&amp;".l := "&amp;J50&amp;". l; ANI."&amp;J50&amp;".ll := "&amp;J50&amp;". ll; ANI."&amp;J50&amp;".ovh := "&amp;J50&amp;". ovH; ANI."&amp;J50&amp;".ovl := "&amp;J50&amp;". ovL;"</f>
        <v>//Давление после Ф4-3
P_afF4_3 (input := INT_TO_WORD (ITG.P_afF4_3), mxS := ANI.P_afF4_3.mx, mnS := ANI.P_afF4_3.mn, Halarm := dgi.n4_5_ON, Lalarm := dgi.n4_5_ON, 
 MinRange := 4.0 ,MaxRange := 20.0, hhv := ANI.P_afF4_3.hhv, hv := ANI.P_afF4_3.hv, lv := ANI.P_afF4_3.lv, llv := ANI.P_afF4_3.llv,    Fdz := ANI.P_afF4_3.Fdz,   DZ := ANI.P_afF4_3.DZ);
ANI.P_afF4_3.val := P_afF4_3.val; ANI.P_afF4_3.state := P_afF4_3.state; ANI.P_afF4_3.hh := P_afF4_3. hh; ANI.P_afF4_3.h := P_afF4_3.h;
ANI.P_afF4_3.l := P_afF4_3. l; ANI.P_afF4_3.ll := P_afF4_3. ll; ANI.P_afF4_3.ovh := P_afF4_3. ovH; ANI.P_afF4_3.ovl := P_afF4_3. ovL;</v>
      </c>
      <c r="W50" s="210" t="s">
        <v>3976</v>
      </c>
      <c r="X50" s="211" t="s">
        <v>2014</v>
      </c>
      <c r="Y50" s="211" t="s">
        <v>3977</v>
      </c>
      <c r="Z50" s="211" t="s">
        <v>3833</v>
      </c>
      <c r="AA50" s="211" t="s">
        <v>3853</v>
      </c>
      <c r="AB50" s="211" t="s">
        <v>3828</v>
      </c>
      <c r="AC50" s="211" t="s">
        <v>3860</v>
      </c>
      <c r="AD50" s="210"/>
      <c r="AE50" s="210" t="str">
        <f t="shared" si="12"/>
        <v>ANI.ai;.val
ANI.ai;.hhv
ANI.ai;.hv
ANI.ai;.lv
ANI.ai;.llv
ANI.ai;.state</v>
      </c>
      <c r="AF50" s="210" t="str">
        <f t="shared" si="13"/>
        <v>DB 3 DBD 60
DB 3 DBD 64
DB 3 DBD 68
DB 3 DBD 72
DB 3 DBD 76
DB 3 DBW 102</v>
      </c>
      <c r="AG50" s="210">
        <f>AG48+46</f>
        <v>60</v>
      </c>
      <c r="AH50" s="212" t="s">
        <v>455</v>
      </c>
      <c r="AI50" s="209" t="s">
        <v>3475</v>
      </c>
      <c r="AJ50" s="214">
        <v>3</v>
      </c>
      <c r="AK50" s="213" t="str">
        <f>"ANI."&amp;J50&amp;".mn:= ANI."&amp;AI50&amp;".mn; ANI."&amp;J50&amp;".mx := ANI."&amp;AI50&amp;".mx; ANI."&amp;J50&amp;".hhv := ANI."&amp;AI50&amp;".hhv; ANI."&amp;J50&amp;".hv := ANI."&amp;AI50&amp;".hv; ANI."&amp;J50&amp;".lv := ANI."&amp;AI50&amp;".lv; ANI."&amp;J50&amp;".llv := ANI."&amp;AI50&amp;".llv; "</f>
        <v xml:space="preserve">ANI.P_afF4_3.mn:= ANI.P_afN1_12.mn; ANI.P_afF4_3.mx := ANI.P_afN1_12.mx; ANI.P_afF4_3.hhv := ANI.P_afN1_12.hhv; ANI.P_afF4_3.hv := ANI.P_afN1_12.hv; ANI.P_afF4_3.lv := ANI.P_afN1_12.lv; ANI.P_afF4_3.llv := ANI.P_afN1_12.llv; </v>
      </c>
      <c r="AM50" s="210" t="str">
        <f t="shared" si="23"/>
        <v>itg.P_afF4_3</v>
      </c>
      <c r="AO50" s="374" t="str">
        <f>J50&amp;"_LL, "&amp;J50&amp;"_L, "&amp;J50&amp;"_H, "&amp;J50&amp;"_HH : BOOL;"</f>
        <v>P_afF4_3_LL, P_afF4_3_L, P_afF4_3_H, P_afF4_3_HH : BOOL;</v>
      </c>
      <c r="AP50" s="374" t="str">
        <f>J50&amp;"_LL, "&amp;J50&amp;"_L, "&amp;J50&amp;"_H, "&amp;J50&amp;"_HH : TON;"</f>
        <v>P_afF4_3_LL, P_afF4_3_L, P_afF4_3_H, P_afF4_3_HH : TON;</v>
      </c>
      <c r="AQ50" s="30" t="s">
        <v>4111</v>
      </c>
      <c r="AR50" s="30"/>
      <c r="AS50" s="374"/>
      <c r="AT50" s="374" t="str">
        <f>"TIN."&amp;J50&amp;"_LL := ani."&amp;J50&amp;".LL AND  "&amp;T50&amp;";
"&amp;J50&amp;"_LL (IN := TIN."&amp;J50&amp;"_LL, PT := "&amp;AQ50&amp;"); TMQ."&amp;J50&amp;"_LL := "&amp;J50&amp;"_LL.Q;
TIN."&amp;J50&amp;"_L := ani."&amp;J50&amp;".L and not ani."&amp;J50&amp;".LL AND  "&amp;T50&amp;";
"&amp;J50&amp;"_L (IN := TIN."&amp;J50&amp;"_L, PT := "&amp;AQ50&amp;"); TMQ."&amp;J50&amp;"_L := "&amp;J50&amp;"_L.Q;
TIN."&amp;J50&amp;"_H := ani."&amp;J50&amp;".H   and not ani."&amp;J50&amp;".HH AND  "&amp;S50&amp;";
"&amp;J50&amp;"_H (IN := TIN."&amp;J50&amp;"_H, PT := "&amp;AQ50&amp;"); TMQ."&amp;J50&amp;"_H := "&amp;J50&amp;"_H.Q;
TIN."&amp;J50&amp;"_HH := ani."&amp;J50&amp;".HH AND  "&amp;S50&amp;";
"&amp;J50&amp;"_HH (IN := TIN."&amp;J50&amp;"_HH, PT := "&amp;AQ50&amp;"); TMQ."&amp;J50&amp;"_HH := "&amp;J50&amp;"_HH.Q;"</f>
        <v>TIN.P_afF4_3_LL := ani.P_afF4_3.LL AND  dgi.n4_5_ON;
P_afF4_3_LL (IN := TIN.P_afF4_3_LL, PT := N4_5_ctrl_FP_pt); TMQ.P_afF4_3_LL := P_afF4_3_LL.Q;
TIN.P_afF4_3_L := ani.P_afF4_3.L and not ani.P_afF4_3.LL AND  dgi.n4_5_ON;
P_afF4_3_L (IN := TIN.P_afF4_3_L, PT := N4_5_ctrl_FP_pt); TMQ.P_afF4_3_L := P_afF4_3_L.Q;
TIN.P_afF4_3_H := ani.P_afF4_3.H   and not ani.P_afF4_3.HH AND  dgi.n4_5_ON;
P_afF4_3_H (IN := TIN.P_afF4_3_H, PT := N4_5_ctrl_FP_pt); TMQ.P_afF4_3_H := P_afF4_3_H.Q;
TIN.P_afF4_3_HH := ani.P_afF4_3.HH AND  dgi.n4_5_ON;
P_afF4_3_HH (IN := TIN.P_afF4_3_HH, PT := N4_5_ctrl_FP_pt); TMQ.P_afF4_3_HH := P_afF4_3_HH.Q;</v>
      </c>
      <c r="AU50" s="187" t="s">
        <v>455</v>
      </c>
      <c r="BB50" s="210" t="str">
        <f t="shared" si="9"/>
        <v>itg.P_afF4_3</v>
      </c>
    </row>
    <row r="51" spans="1:54" s="210" customFormat="1" x14ac:dyDescent="0.25">
      <c r="A51" s="208">
        <v>53</v>
      </c>
      <c r="B51" s="394" t="s">
        <v>3274</v>
      </c>
      <c r="C51" s="395">
        <v>2</v>
      </c>
      <c r="D51" s="392">
        <v>1</v>
      </c>
      <c r="E51" s="392" t="s">
        <v>2711</v>
      </c>
      <c r="F51" s="392"/>
      <c r="G51" s="392">
        <f t="shared" si="11"/>
        <v>104</v>
      </c>
      <c r="H51" s="392" t="str">
        <f t="shared" si="31"/>
        <v>I_L_EP1_1</v>
      </c>
      <c r="I51" s="392" t="str">
        <f t="shared" si="0"/>
        <v>IW 104</v>
      </c>
      <c r="J51" s="392" t="s">
        <v>3499</v>
      </c>
      <c r="K51" s="209" t="s">
        <v>821</v>
      </c>
      <c r="L51" s="209" t="s">
        <v>824</v>
      </c>
      <c r="M51" s="209" t="s">
        <v>823</v>
      </c>
      <c r="N51" s="209" t="str">
        <f t="shared" si="3"/>
        <v>Уровень в емкости ЕП1-1</v>
      </c>
      <c r="O51" s="210" t="str">
        <f t="shared" si="4"/>
        <v>L_EP1_1  : INT;</v>
      </c>
      <c r="P51" s="210" t="str">
        <f t="shared" si="17"/>
        <v>L_EP1_1 : AI_eval;//Уровень в емкости ЕП1-1</v>
      </c>
      <c r="S51" s="210">
        <v>0</v>
      </c>
      <c r="T51" s="210">
        <v>1</v>
      </c>
      <c r="U51" s="210" t="str">
        <f t="shared" ref="U51:U70" si="32">"//"&amp;B51&amp;"
"&amp;J51&amp;" (input := I_"&amp;J51&amp;", mxS := ANI."&amp;J51&amp;".mx, mnS := ANI."&amp;J51&amp;".mn, Halarm := "&amp;S51&amp;", Lalarm := "&amp;T51&amp;", 
 MinRange := 4.0 ,MaxRange := 20.0, hhv := ANI."&amp;J51&amp;".hhv, hv := ANI."&amp;J51&amp;".hv, lv := ANI."&amp;J51&amp;".lv, llv := ANI."&amp;J51&amp;".llv,    Fdz := ANI."&amp;J51&amp;".Fdz,   DZ := ANI."&amp;J51&amp;".DZ);
ANI."&amp;J51&amp;".val := "&amp;J51&amp;".val; ANI."&amp;J51&amp;".state := "&amp;J51&amp;".state; ANI."&amp;J51&amp;".hh := "&amp;J51&amp;". hh; ANI."&amp;J51&amp;".h := "&amp;J51&amp;".h;
ANI."&amp;J51&amp;".l := "&amp;J51&amp;". l; ANI."&amp;J51&amp;".ll := "&amp;J51&amp;". ll; ANI."&amp;J51&amp;".ovh := "&amp;J51&amp;". ovH; ANI."&amp;J51&amp;".ovl := "&amp;J51&amp;". ovL;"</f>
        <v>//Уровень в емкости ЕП1-1
L_EP1_1 (input := I_L_EP1_1, mxS := ANI.L_EP1_1.mx, mnS := ANI.L_EP1_1.mn, Halarm := 0, Lalarm := 1, 
 MinRange := 4.0 ,MaxRange := 20.0, hhv := ANI.L_EP1_1.hhv, hv := ANI.L_EP1_1.hv, lv := ANI.L_EP1_1.lv, llv := ANI.L_EP1_1.llv,    Fdz := ANI.L_EP1_1.Fdz,   DZ := ANI.L_EP1_1.DZ);
ANI.L_EP1_1.val := L_EP1_1.val; ANI.L_EP1_1.state := L_EP1_1.state; ANI.L_EP1_1.hh := L_EP1_1. hh; ANI.L_EP1_1.h := L_EP1_1.h;
ANI.L_EP1_1.l := L_EP1_1. l; ANI.L_EP1_1.ll := L_EP1_1. ll; ANI.L_EP1_1.ovh := L_EP1_1. ovH; ANI.L_EP1_1.ovl := L_EP1_1. ovL;</v>
      </c>
      <c r="V51" s="210" t="str">
        <f t="shared" ref="V51:V70" si="33">"//"&amp;B51&amp;"
"&amp;J51&amp;" (input := INT_TO_WORD (ITG."&amp;J51&amp;"), mxS := ANI."&amp;J51&amp;".mx, mnS := ANI."&amp;J51&amp;".mn, Halarm := "&amp;S51&amp;", Lalarm := "&amp;T51&amp;", 
 MinRange := 4.0 ,MaxRange := 20.0, hhv := ANI."&amp;J51&amp;".hhv, hv := ANI."&amp;J51&amp;".hv, lv := ANI."&amp;J51&amp;".lv, llv := ANI."&amp;J51&amp;".llv,    Fdz := ANI."&amp;J51&amp;".Fdz,   DZ := ANI."&amp;J51&amp;".DZ);
ANI."&amp;J51&amp;".val := "&amp;J51&amp;".val; ANI."&amp;J51&amp;".state := "&amp;J51&amp;".state; ANI."&amp;J51&amp;".hh := "&amp;J51&amp;". hh; ANI."&amp;J51&amp;".h := "&amp;J51&amp;".h;
ANI."&amp;J51&amp;".l := "&amp;J51&amp;". l; ANI."&amp;J51&amp;".ll := "&amp;J51&amp;". ll; ANI."&amp;J51&amp;".ovh := "&amp;J51&amp;". ovH; ANI."&amp;J51&amp;".ovl := "&amp;J51&amp;". ovL;"</f>
        <v>//Уровень в емкости ЕП1-1
L_EP1_1 (input := INT_TO_WORD (ITG.L_EP1_1), mxS := ANI.L_EP1_1.mx, mnS := ANI.L_EP1_1.mn, Halarm := 0, Lalarm := 1, 
 MinRange := 4.0 ,MaxRange := 20.0, hhv := ANI.L_EP1_1.hhv, hv := ANI.L_EP1_1.hv, lv := ANI.L_EP1_1.lv, llv := ANI.L_EP1_1.llv,    Fdz := ANI.L_EP1_1.Fdz,   DZ := ANI.L_EP1_1.DZ);
ANI.L_EP1_1.val := L_EP1_1.val; ANI.L_EP1_1.state := L_EP1_1.state; ANI.L_EP1_1.hh := L_EP1_1. hh; ANI.L_EP1_1.h := L_EP1_1.h;
ANI.L_EP1_1.l := L_EP1_1. l; ANI.L_EP1_1.ll := L_EP1_1. ll; ANI.L_EP1_1.ovh := L_EP1_1. ovH; ANI.L_EP1_1.ovl := L_EP1_1. ovL;</v>
      </c>
      <c r="W51" s="210" t="s">
        <v>2882</v>
      </c>
      <c r="X51" s="211" t="s">
        <v>2014</v>
      </c>
      <c r="Y51" s="211" t="s">
        <v>2015</v>
      </c>
      <c r="Z51" s="211" t="s">
        <v>2016</v>
      </c>
      <c r="AA51" s="211" t="s">
        <v>2017</v>
      </c>
      <c r="AB51" s="211" t="s">
        <v>3849</v>
      </c>
      <c r="AC51" s="211" t="s">
        <v>3854</v>
      </c>
      <c r="AD51" s="210" t="str">
        <f t="shared" ref="AD51:AD56" si="34">"ANI."&amp;J51&amp;".mn:= "&amp;X51&amp;"; ANI."&amp;J51&amp;".mx := "&amp;Y51&amp;"; ANI."&amp;J51&amp;".hhv := "&amp;AC51&amp;"; ANI."&amp;J51&amp;".hv := "&amp;AB51&amp;"; ANI."&amp;J51&amp;".lv := "&amp;AA51&amp;"; ANI."&amp;J51&amp;".llv := "&amp;Z51&amp;"; "</f>
        <v xml:space="preserve">ANI.L_EP1_1.mn:= 0.0; ANI.L_EP1_1.mx := 100.0; ANI.L_EP1_1.hhv := 103.0; ANI.L_EP1_1.hv := 80.0; ANI.L_EP1_1.lv := 30.0; ANI.L_EP1_1.llv := 20.0; </v>
      </c>
      <c r="AE51" s="210" t="str">
        <f t="shared" si="12"/>
        <v>ANI.ai;.val
ANI.ai;.hhv
ANI.ai;.hv
ANI.ai;.lv
ANI.ai;.llv
ANI.ai;.state</v>
      </c>
      <c r="AF51" s="210" t="str">
        <f t="shared" si="13"/>
        <v>DB 3 DBD 106
DB 3 DBD 110
DB 3 DBD 114
DB 3 DBD 118
DB 3 DBD 122
DB 3 DBW 148</v>
      </c>
      <c r="AG51" s="210">
        <f>AG50+46</f>
        <v>106</v>
      </c>
      <c r="AH51" s="212" t="s">
        <v>455</v>
      </c>
      <c r="AI51" s="210">
        <v>14</v>
      </c>
      <c r="AK51" s="213"/>
      <c r="AM51" s="210" t="str">
        <f t="shared" si="23"/>
        <v>itg.L_EP1_1</v>
      </c>
      <c r="AO51" s="374"/>
      <c r="AP51" s="374"/>
      <c r="AQ51" s="374"/>
      <c r="AR51" s="374"/>
      <c r="AS51" s="374"/>
      <c r="AT51" s="374"/>
      <c r="AU51" s="187" t="s">
        <v>455</v>
      </c>
      <c r="BB51" s="210" t="str">
        <f t="shared" si="9"/>
        <v>itg.L_EP1_1</v>
      </c>
    </row>
    <row r="52" spans="1:54" x14ac:dyDescent="0.25">
      <c r="A52" s="102">
        <v>54</v>
      </c>
      <c r="B52" s="16" t="s">
        <v>2688</v>
      </c>
      <c r="C52" s="85">
        <v>2</v>
      </c>
      <c r="D52" s="16">
        <v>2</v>
      </c>
      <c r="E52" s="128" t="s">
        <v>2711</v>
      </c>
      <c r="G52" s="16">
        <f t="shared" si="11"/>
        <v>106</v>
      </c>
      <c r="H52" s="16" t="str">
        <f t="shared" si="31"/>
        <v>I_106</v>
      </c>
      <c r="I52" s="16" t="str">
        <f t="shared" si="0"/>
        <v>IW 106</v>
      </c>
      <c r="J52" s="128">
        <f>G52</f>
        <v>106</v>
      </c>
      <c r="K52" s="128" t="s">
        <v>821</v>
      </c>
      <c r="L52" s="128" t="s">
        <v>824</v>
      </c>
      <c r="M52" s="128" t="s">
        <v>823</v>
      </c>
      <c r="N52" s="128" t="str">
        <f t="shared" si="3"/>
        <v>Р</v>
      </c>
      <c r="O52" s="15" t="str">
        <f t="shared" si="4"/>
        <v>106  : INT;</v>
      </c>
      <c r="P52" s="15" t="str">
        <f t="shared" si="17"/>
        <v>106 : AI_eval;//Р</v>
      </c>
      <c r="Q52" s="15"/>
      <c r="R52" s="15"/>
      <c r="S52" s="15">
        <v>1</v>
      </c>
      <c r="T52" s="15">
        <v>1</v>
      </c>
      <c r="U52" s="15" t="str">
        <f t="shared" si="32"/>
        <v>//Р
106 (input := I_106, mxS := ANI.106.mx, mnS := ANI.106.mn, Halarm := 1, Lalarm := 1, 
 MinRange := 4.0 ,MaxRange := 20.0, hhv := ANI.106.hhv, hv := ANI.106.hv, lv := ANI.106.lv, llv := ANI.106.llv,    Fdz := ANI.106.Fdz,   DZ := ANI.106.DZ);
ANI.106.val := 106.val; ANI.106.state := 106.state; ANI.106.hh := 106. hh; ANI.106.h := 106.h;
ANI.106.l := 106. l; ANI.106.ll := 106. ll; ANI.106.ovh := 106. ovH; ANI.106.ovl := 106. ovL;</v>
      </c>
      <c r="V52" s="15" t="str">
        <f t="shared" si="33"/>
        <v>//Р
106 (input := INT_TO_WORD (ITG.106), mxS := ANI.106.mx, mnS := ANI.106.mn, Halarm := 1, Lalarm := 1, 
 MinRange := 4.0 ,MaxRange := 20.0, hhv := ANI.106.hhv, hv := ANI.106.hv, lv := ANI.106.lv, llv := ANI.106.llv,    Fdz := ANI.106.Fdz,   DZ := ANI.106.DZ);
ANI.106.val := 106.val; ANI.106.state := 106.state; ANI.106.hh := 106. hh; ANI.106.h := 106.h;
ANI.106.l := 106. l; ANI.106.ll := 106. ll; ANI.106.ovh := 106. ovH; ANI.106.ovl := 106. ovL;</v>
      </c>
      <c r="W52" s="15" t="s">
        <v>2882</v>
      </c>
      <c r="X52" s="91" t="s">
        <v>2014</v>
      </c>
      <c r="Y52" s="91" t="s">
        <v>2015</v>
      </c>
      <c r="Z52" s="91" t="s">
        <v>2016</v>
      </c>
      <c r="AA52" s="91" t="s">
        <v>2017</v>
      </c>
      <c r="AB52" s="91" t="s">
        <v>2883</v>
      </c>
      <c r="AC52" s="91" t="s">
        <v>2884</v>
      </c>
      <c r="AD52" s="15" t="str">
        <f t="shared" si="34"/>
        <v xml:space="preserve">ANI.106.mn:= 0.0; ANI.106.mx := 100.0; ANI.106.hhv := 92.0; ANI.106.hv := 85.0; ANI.106.lv := 30.0; ANI.106.llv := 20.0; </v>
      </c>
      <c r="AE52" s="15" t="str">
        <f t="shared" si="12"/>
        <v>ANI.ai;.val
ANI.ai;.hhv
ANI.ai;.hv
ANI.ai;.lv
ANI.ai;.llv
ANI.ai;.state</v>
      </c>
      <c r="AF52" s="15" t="str">
        <f t="shared" si="13"/>
        <v>DB 3 DBD 15
DB 3 DBD 19
DB 3 DBD 23
DB 3 DBD 27
DB 3 DBD 31
DB 3 DBW 57</v>
      </c>
      <c r="AG52" s="15">
        <v>15</v>
      </c>
      <c r="AH52" s="40" t="s">
        <v>455</v>
      </c>
      <c r="AM52" s="210" t="str">
        <f t="shared" si="23"/>
        <v>itg.106</v>
      </c>
      <c r="AO52" s="374"/>
      <c r="AP52" s="374"/>
      <c r="AQ52" s="374"/>
      <c r="AR52" s="374"/>
      <c r="AS52" s="374"/>
      <c r="AT52" s="374"/>
      <c r="AU52" s="187" t="s">
        <v>455</v>
      </c>
      <c r="BB52" s="210" t="str">
        <f t="shared" si="9"/>
        <v>itg.106</v>
      </c>
    </row>
    <row r="53" spans="1:54" x14ac:dyDescent="0.25">
      <c r="A53" s="102">
        <v>55</v>
      </c>
      <c r="B53" s="16" t="s">
        <v>2688</v>
      </c>
      <c r="C53" s="85">
        <v>2</v>
      </c>
      <c r="D53" s="16">
        <v>3</v>
      </c>
      <c r="E53" s="128" t="s">
        <v>2711</v>
      </c>
      <c r="G53" s="16">
        <f t="shared" si="11"/>
        <v>108</v>
      </c>
      <c r="H53" s="16" t="str">
        <f t="shared" si="31"/>
        <v>I_108</v>
      </c>
      <c r="I53" s="16" t="str">
        <f t="shared" si="0"/>
        <v>IW 108</v>
      </c>
      <c r="J53" s="128">
        <f>G53</f>
        <v>108</v>
      </c>
      <c r="K53" s="128" t="s">
        <v>821</v>
      </c>
      <c r="L53" s="128" t="s">
        <v>824</v>
      </c>
      <c r="M53" s="128" t="s">
        <v>823</v>
      </c>
      <c r="N53" s="128" t="str">
        <f t="shared" si="3"/>
        <v>Р</v>
      </c>
      <c r="O53" s="15" t="str">
        <f t="shared" si="4"/>
        <v>108  : INT;</v>
      </c>
      <c r="P53" s="15" t="str">
        <f t="shared" si="17"/>
        <v>108 : AI_eval;//Р</v>
      </c>
      <c r="Q53" s="15"/>
      <c r="R53" s="15"/>
      <c r="S53" s="15">
        <v>1</v>
      </c>
      <c r="T53" s="15">
        <v>1</v>
      </c>
      <c r="U53" s="15" t="str">
        <f t="shared" si="32"/>
        <v>//Р
108 (input := I_108, mxS := ANI.108.mx, mnS := ANI.108.mn, Halarm := 1, Lalarm := 1, 
 MinRange := 4.0 ,MaxRange := 20.0, hhv := ANI.108.hhv, hv := ANI.108.hv, lv := ANI.108.lv, llv := ANI.108.llv,    Fdz := ANI.108.Fdz,   DZ := ANI.108.DZ);
ANI.108.val := 108.val; ANI.108.state := 108.state; ANI.108.hh := 108. hh; ANI.108.h := 108.h;
ANI.108.l := 108. l; ANI.108.ll := 108. ll; ANI.108.ovh := 108. ovH; ANI.108.ovl := 108. ovL;</v>
      </c>
      <c r="V53" s="15" t="str">
        <f t="shared" si="33"/>
        <v>//Р
108 (input := INT_TO_WORD (ITG.108), mxS := ANI.108.mx, mnS := ANI.108.mn, Halarm := 1, Lalarm := 1, 
 MinRange := 4.0 ,MaxRange := 20.0, hhv := ANI.108.hhv, hv := ANI.108.hv, lv := ANI.108.lv, llv := ANI.108.llv,    Fdz := ANI.108.Fdz,   DZ := ANI.108.DZ);
ANI.108.val := 108.val; ANI.108.state := 108.state; ANI.108.hh := 108. hh; ANI.108.h := 108.h;
ANI.108.l := 108. l; ANI.108.ll := 108. ll; ANI.108.ovh := 108. ovH; ANI.108.ovl := 108. ovL;</v>
      </c>
      <c r="W53" s="15" t="s">
        <v>2882</v>
      </c>
      <c r="X53" s="91" t="s">
        <v>2014</v>
      </c>
      <c r="Y53" s="91" t="s">
        <v>2015</v>
      </c>
      <c r="Z53" s="91" t="s">
        <v>2016</v>
      </c>
      <c r="AA53" s="91" t="s">
        <v>2017</v>
      </c>
      <c r="AB53" s="91" t="s">
        <v>2883</v>
      </c>
      <c r="AC53" s="91" t="s">
        <v>2884</v>
      </c>
      <c r="AD53" s="15" t="str">
        <f t="shared" si="34"/>
        <v xml:space="preserve">ANI.108.mn:= 0.0; ANI.108.mx := 100.0; ANI.108.hhv := 92.0; ANI.108.hv := 85.0; ANI.108.lv := 30.0; ANI.108.llv := 20.0; </v>
      </c>
      <c r="AE53" s="15" t="str">
        <f t="shared" si="12"/>
        <v>ANI.ai;.val
ANI.ai;.hhv
ANI.ai;.hv
ANI.ai;.lv
ANI.ai;.llv
ANI.ai;.state</v>
      </c>
      <c r="AF53" s="15" t="str">
        <f t="shared" si="13"/>
        <v>DB 3 DBD 61
DB 3 DBD 65
DB 3 DBD 69
DB 3 DBD 73
DB 3 DBD 77
DB 3 DBW 103</v>
      </c>
      <c r="AG53" s="15">
        <f>AG52+46</f>
        <v>61</v>
      </c>
      <c r="AH53" s="40" t="s">
        <v>455</v>
      </c>
      <c r="AM53" s="210" t="str">
        <f t="shared" si="23"/>
        <v>itg.108</v>
      </c>
      <c r="AO53" s="374"/>
      <c r="AP53" s="374"/>
      <c r="AQ53" s="374"/>
      <c r="AR53" s="374"/>
      <c r="AS53" s="374"/>
      <c r="AT53" s="374"/>
      <c r="AU53" s="187" t="s">
        <v>455</v>
      </c>
      <c r="BB53" s="210" t="str">
        <f t="shared" si="9"/>
        <v>itg.108</v>
      </c>
    </row>
    <row r="54" spans="1:54" x14ac:dyDescent="0.25">
      <c r="A54" s="102">
        <v>56</v>
      </c>
      <c r="B54" s="16" t="s">
        <v>2688</v>
      </c>
      <c r="C54" s="85">
        <v>2</v>
      </c>
      <c r="D54" s="16">
        <v>4</v>
      </c>
      <c r="E54" s="128" t="s">
        <v>2711</v>
      </c>
      <c r="G54" s="16">
        <f t="shared" si="11"/>
        <v>110</v>
      </c>
      <c r="H54" s="16" t="str">
        <f t="shared" si="31"/>
        <v>I_110</v>
      </c>
      <c r="I54" s="16" t="str">
        <f t="shared" si="0"/>
        <v>IW 110</v>
      </c>
      <c r="J54" s="128">
        <f>G54</f>
        <v>110</v>
      </c>
      <c r="K54" s="128" t="s">
        <v>821</v>
      </c>
      <c r="L54" s="128" t="s">
        <v>824</v>
      </c>
      <c r="M54" s="128" t="s">
        <v>823</v>
      </c>
      <c r="N54" s="128" t="str">
        <f t="shared" si="3"/>
        <v>Р</v>
      </c>
      <c r="O54" s="15" t="str">
        <f t="shared" si="4"/>
        <v>110  : INT;</v>
      </c>
      <c r="P54" s="15" t="str">
        <f t="shared" si="17"/>
        <v>110 : AI_eval;//Р</v>
      </c>
      <c r="Q54" s="15"/>
      <c r="R54" s="15"/>
      <c r="S54" s="15">
        <v>1</v>
      </c>
      <c r="T54" s="15">
        <v>1</v>
      </c>
      <c r="U54" s="15" t="str">
        <f t="shared" si="32"/>
        <v>//Р
110 (input := I_110, mxS := ANI.110.mx, mnS := ANI.110.mn, Halarm := 1, Lalarm := 1, 
 MinRange := 4.0 ,MaxRange := 20.0, hhv := ANI.110.hhv, hv := ANI.110.hv, lv := ANI.110.lv, llv := ANI.110.llv,    Fdz := ANI.110.Fdz,   DZ := ANI.110.DZ);
ANI.110.val := 110.val; ANI.110.state := 110.state; ANI.110.hh := 110. hh; ANI.110.h := 110.h;
ANI.110.l := 110. l; ANI.110.ll := 110. ll; ANI.110.ovh := 110. ovH; ANI.110.ovl := 110. ovL;</v>
      </c>
      <c r="V54" s="15" t="str">
        <f t="shared" si="33"/>
        <v>//Р
110 (input := INT_TO_WORD (ITG.110), mxS := ANI.110.mx, mnS := ANI.110.mn, Halarm := 1, Lalarm := 1, 
 MinRange := 4.0 ,MaxRange := 20.0, hhv := ANI.110.hhv, hv := ANI.110.hv, lv := ANI.110.lv, llv := ANI.110.llv,    Fdz := ANI.110.Fdz,   DZ := ANI.110.DZ);
ANI.110.val := 110.val; ANI.110.state := 110.state; ANI.110.hh := 110. hh; ANI.110.h := 110.h;
ANI.110.l := 110. l; ANI.110.ll := 110. ll; ANI.110.ovh := 110. ovH; ANI.110.ovl := 110. ovL;</v>
      </c>
      <c r="W54" s="15" t="s">
        <v>2882</v>
      </c>
      <c r="X54" s="91" t="s">
        <v>2014</v>
      </c>
      <c r="Y54" s="91" t="s">
        <v>2015</v>
      </c>
      <c r="Z54" s="91" t="s">
        <v>2016</v>
      </c>
      <c r="AA54" s="91" t="s">
        <v>2017</v>
      </c>
      <c r="AB54" s="91" t="s">
        <v>2883</v>
      </c>
      <c r="AC54" s="91" t="s">
        <v>2884</v>
      </c>
      <c r="AD54" s="15" t="str">
        <f t="shared" si="34"/>
        <v xml:space="preserve">ANI.110.mn:= 0.0; ANI.110.mx := 100.0; ANI.110.hhv := 92.0; ANI.110.hv := 85.0; ANI.110.lv := 30.0; ANI.110.llv := 20.0; </v>
      </c>
      <c r="AE54" s="15" t="str">
        <f t="shared" si="12"/>
        <v>ANI.ai;.val
ANI.ai;.hhv
ANI.ai;.hv
ANI.ai;.lv
ANI.ai;.llv
ANI.ai;.state</v>
      </c>
      <c r="AF54" s="15" t="str">
        <f t="shared" si="13"/>
        <v>DB 3 DBD 107
DB 3 DBD 111
DB 3 DBD 115
DB 3 DBD 119
DB 3 DBD 123
DB 3 DBW 149</v>
      </c>
      <c r="AG54" s="15">
        <f>AG53+46</f>
        <v>107</v>
      </c>
      <c r="AH54" s="40" t="s">
        <v>455</v>
      </c>
      <c r="AM54" s="210" t="str">
        <f t="shared" si="23"/>
        <v>itg.110</v>
      </c>
      <c r="AO54" s="374"/>
      <c r="AP54" s="374"/>
      <c r="AQ54" s="374"/>
      <c r="AR54" s="374"/>
      <c r="AS54" s="374"/>
      <c r="AT54" s="374"/>
      <c r="AU54" s="187" t="s">
        <v>455</v>
      </c>
      <c r="BB54" s="210" t="str">
        <f t="shared" si="9"/>
        <v>itg.110</v>
      </c>
    </row>
    <row r="55" spans="1:54" x14ac:dyDescent="0.25">
      <c r="A55" s="102">
        <v>57</v>
      </c>
      <c r="B55" s="16" t="s">
        <v>2688</v>
      </c>
      <c r="C55" s="85">
        <v>1</v>
      </c>
      <c r="D55" s="16">
        <v>1</v>
      </c>
      <c r="E55" s="128" t="s">
        <v>2713</v>
      </c>
      <c r="G55" s="16">
        <f t="shared" si="11"/>
        <v>112</v>
      </c>
      <c r="H55" s="16" t="str">
        <f t="shared" si="31"/>
        <v>I_112</v>
      </c>
      <c r="I55" s="16" t="str">
        <f t="shared" si="0"/>
        <v>IW 112</v>
      </c>
      <c r="J55" s="128">
        <f>G55</f>
        <v>112</v>
      </c>
      <c r="K55" s="128" t="s">
        <v>821</v>
      </c>
      <c r="L55" s="128" t="s">
        <v>824</v>
      </c>
      <c r="M55" s="128" t="s">
        <v>823</v>
      </c>
      <c r="N55" s="128" t="str">
        <f t="shared" si="3"/>
        <v>Р</v>
      </c>
      <c r="O55" s="15" t="str">
        <f t="shared" si="4"/>
        <v>112  : INT;</v>
      </c>
      <c r="P55" s="15" t="str">
        <f t="shared" si="17"/>
        <v>112 : AI_eval;//Р</v>
      </c>
      <c r="Q55" s="15"/>
      <c r="R55" s="15"/>
      <c r="S55" s="15">
        <v>1</v>
      </c>
      <c r="T55" s="15">
        <v>1</v>
      </c>
      <c r="U55" s="15" t="str">
        <f t="shared" si="32"/>
        <v>//Р
112 (input := I_112, mxS := ANI.112.mx, mnS := ANI.112.mn, Halarm := 1, Lalarm := 1, 
 MinRange := 4.0 ,MaxRange := 20.0, hhv := ANI.112.hhv, hv := ANI.112.hv, lv := ANI.112.lv, llv := ANI.112.llv,    Fdz := ANI.112.Fdz,   DZ := ANI.112.DZ);
ANI.112.val := 112.val; ANI.112.state := 112.state; ANI.112.hh := 112. hh; ANI.112.h := 112.h;
ANI.112.l := 112. l; ANI.112.ll := 112. ll; ANI.112.ovh := 112. ovH; ANI.112.ovl := 112. ovL;</v>
      </c>
      <c r="V55" s="15" t="str">
        <f t="shared" si="33"/>
        <v>//Р
112 (input := INT_TO_WORD (ITG.112), mxS := ANI.112.mx, mnS := ANI.112.mn, Halarm := 1, Lalarm := 1, 
 MinRange := 4.0 ,MaxRange := 20.0, hhv := ANI.112.hhv, hv := ANI.112.hv, lv := ANI.112.lv, llv := ANI.112.llv,    Fdz := ANI.112.Fdz,   DZ := ANI.112.DZ);
ANI.112.val := 112.val; ANI.112.state := 112.state; ANI.112.hh := 112. hh; ANI.112.h := 112.h;
ANI.112.l := 112. l; ANI.112.ll := 112. ll; ANI.112.ovh := 112. ovH; ANI.112.ovl := 112. ovL;</v>
      </c>
      <c r="W55" s="15" t="s">
        <v>2882</v>
      </c>
      <c r="X55" s="91" t="s">
        <v>2014</v>
      </c>
      <c r="Y55" s="91" t="s">
        <v>2015</v>
      </c>
      <c r="Z55" s="91" t="s">
        <v>2016</v>
      </c>
      <c r="AA55" s="91" t="s">
        <v>2017</v>
      </c>
      <c r="AB55" s="91" t="s">
        <v>2883</v>
      </c>
      <c r="AC55" s="91" t="s">
        <v>2884</v>
      </c>
      <c r="AD55" s="15" t="str">
        <f t="shared" si="34"/>
        <v xml:space="preserve">ANI.112.mn:= 0.0; ANI.112.mx := 100.0; ANI.112.hhv := 92.0; ANI.112.hv := 85.0; ANI.112.lv := 30.0; ANI.112.llv := 20.0; </v>
      </c>
      <c r="AE55" s="15" t="str">
        <f t="shared" si="12"/>
        <v>ANI.ai;.val
ANI.ai;.hhv
ANI.ai;.hv
ANI.ai;.lv
ANI.ai;.llv
ANI.ai;.state</v>
      </c>
      <c r="AF55" s="15" t="str">
        <f t="shared" si="13"/>
        <v>DB 3 DBD 16
DB 3 DBD 20
DB 3 DBD 24
DB 3 DBD 28
DB 3 DBD 32
DB 3 DBW 58</v>
      </c>
      <c r="AG55" s="15">
        <v>16</v>
      </c>
      <c r="AH55" s="40" t="s">
        <v>455</v>
      </c>
      <c r="AM55" s="210" t="str">
        <f t="shared" si="23"/>
        <v>itg.112</v>
      </c>
      <c r="AO55" s="374"/>
      <c r="AP55" s="374"/>
      <c r="AQ55" s="374"/>
      <c r="AR55" s="374"/>
      <c r="AS55" s="374"/>
      <c r="AT55" s="374"/>
      <c r="AU55" s="187" t="s">
        <v>455</v>
      </c>
      <c r="BB55" s="210" t="str">
        <f t="shared" si="9"/>
        <v>itg.112</v>
      </c>
    </row>
    <row r="56" spans="1:54" s="233" customFormat="1" x14ac:dyDescent="0.25">
      <c r="A56" s="229">
        <v>58</v>
      </c>
      <c r="B56" s="397" t="s">
        <v>3277</v>
      </c>
      <c r="C56" s="396">
        <v>1</v>
      </c>
      <c r="D56" s="393">
        <v>2</v>
      </c>
      <c r="E56" s="393" t="s">
        <v>2713</v>
      </c>
      <c r="F56" s="393"/>
      <c r="G56" s="393">
        <f t="shared" si="11"/>
        <v>114</v>
      </c>
      <c r="H56" s="393" t="str">
        <f t="shared" si="31"/>
        <v>I_L_ET6_1</v>
      </c>
      <c r="I56" s="393" t="str">
        <f t="shared" si="0"/>
        <v>IW 114</v>
      </c>
      <c r="J56" s="393" t="s">
        <v>3497</v>
      </c>
      <c r="K56" s="232" t="s">
        <v>821</v>
      </c>
      <c r="L56" s="232" t="s">
        <v>824</v>
      </c>
      <c r="M56" s="232" t="s">
        <v>823</v>
      </c>
      <c r="N56" s="232" t="str">
        <f t="shared" si="3"/>
        <v>Уровень в ЕТ6-1</v>
      </c>
      <c r="O56" s="233" t="str">
        <f t="shared" si="4"/>
        <v>L_ET6_1  : INT;</v>
      </c>
      <c r="P56" s="233" t="str">
        <f t="shared" si="17"/>
        <v>L_ET6_1 : AI_eval;//Уровень в ЕТ6-1</v>
      </c>
      <c r="S56" s="233">
        <v>0</v>
      </c>
      <c r="T56" s="233">
        <v>1</v>
      </c>
      <c r="U56" s="233" t="str">
        <f t="shared" si="32"/>
        <v>//Уровень в ЕТ6-1
L_ET6_1 (input := I_L_ET6_1, mxS := ANI.L_ET6_1.mx, mnS := ANI.L_ET6_1.mn, Halarm := 0, Lalarm := 1, 
 MinRange := 4.0 ,MaxRange := 20.0, hhv := ANI.L_ET6_1.hhv, hv := ANI.L_ET6_1.hv, lv := ANI.L_ET6_1.lv, llv := ANI.L_ET6_1.llv,    Fdz := ANI.L_ET6_1.Fdz,   DZ := ANI.L_ET6_1.DZ);
ANI.L_ET6_1.val := L_ET6_1.val; ANI.L_ET6_1.state := L_ET6_1.state; ANI.L_ET6_1.hh := L_ET6_1. hh; ANI.L_ET6_1.h := L_ET6_1.h;
ANI.L_ET6_1.l := L_ET6_1. l; ANI.L_ET6_1.ll := L_ET6_1. ll; ANI.L_ET6_1.ovh := L_ET6_1. ovH; ANI.L_ET6_1.ovl := L_ET6_1. ovL;</v>
      </c>
      <c r="V56" s="233" t="str">
        <f t="shared" si="33"/>
        <v>//Уровень в ЕТ6-1
L_ET6_1 (input := INT_TO_WORD (ITG.L_ET6_1), mxS := ANI.L_ET6_1.mx, mnS := ANI.L_ET6_1.mn, Halarm := 0, Lalarm := 1, 
 MinRange := 4.0 ,MaxRange := 20.0, hhv := ANI.L_ET6_1.hhv, hv := ANI.L_ET6_1.hv, lv := ANI.L_ET6_1.lv, llv := ANI.L_ET6_1.llv,    Fdz := ANI.L_ET6_1.Fdz,   DZ := ANI.L_ET6_1.DZ);
ANI.L_ET6_1.val := L_ET6_1.val; ANI.L_ET6_1.state := L_ET6_1.state; ANI.L_ET6_1.hh := L_ET6_1. hh; ANI.L_ET6_1.h := L_ET6_1.h;
ANI.L_ET6_1.l := L_ET6_1. l; ANI.L_ET6_1.ll := L_ET6_1. ll; ANI.L_ET6_1.ovh := L_ET6_1. ovH; ANI.L_ET6_1.ovl := L_ET6_1. ovL;</v>
      </c>
      <c r="W56" s="233" t="s">
        <v>2882</v>
      </c>
      <c r="X56" s="234" t="s">
        <v>2014</v>
      </c>
      <c r="Y56" s="234" t="s">
        <v>2015</v>
      </c>
      <c r="Z56" s="234" t="s">
        <v>3855</v>
      </c>
      <c r="AA56" s="234" t="s">
        <v>2017</v>
      </c>
      <c r="AB56" s="234" t="s">
        <v>3856</v>
      </c>
      <c r="AC56" s="234" t="s">
        <v>3848</v>
      </c>
      <c r="AD56" s="233" t="str">
        <f t="shared" si="34"/>
        <v xml:space="preserve">ANI.L_ET6_1.mn:= 0.0; ANI.L_ET6_1.mx := 100.0; ANI.L_ET6_1.hhv := 90.0; ANI.L_ET6_1.hv := 70.0; ANI.L_ET6_1.lv := 30.0; ANI.L_ET6_1.llv := 17.0; </v>
      </c>
      <c r="AE56" s="233" t="str">
        <f t="shared" si="12"/>
        <v>ANI.ai;.val
ANI.ai;.hhv
ANI.ai;.hv
ANI.ai;.lv
ANI.ai;.llv
ANI.ai;.state</v>
      </c>
      <c r="AF56" s="233" t="str">
        <f t="shared" si="13"/>
        <v>DB 3 DBD 62
DB 3 DBD 66
DB 3 DBD 70
DB 3 DBD 74
DB 3 DBD 78
DB 3 DBW 104</v>
      </c>
      <c r="AG56" s="233">
        <f>AG55+46</f>
        <v>62</v>
      </c>
      <c r="AH56" s="235" t="s">
        <v>455</v>
      </c>
      <c r="AI56" s="233">
        <v>15</v>
      </c>
      <c r="AK56" s="236"/>
      <c r="AM56" s="210" t="str">
        <f t="shared" si="23"/>
        <v>itg.L_ET6_1</v>
      </c>
      <c r="AO56" s="374"/>
      <c r="AP56" s="374"/>
      <c r="AQ56" s="374"/>
      <c r="AR56" s="374"/>
      <c r="AS56" s="374"/>
      <c r="AT56" s="374"/>
      <c r="AU56" s="187" t="s">
        <v>455</v>
      </c>
      <c r="BB56" s="210" t="str">
        <f t="shared" si="9"/>
        <v>itg.L_ET6_1</v>
      </c>
    </row>
    <row r="57" spans="1:54" x14ac:dyDescent="0.25">
      <c r="A57" s="102">
        <v>59</v>
      </c>
      <c r="B57" s="16" t="s">
        <v>2688</v>
      </c>
      <c r="C57" s="85">
        <v>1</v>
      </c>
      <c r="D57" s="16">
        <v>3</v>
      </c>
      <c r="E57" s="128" t="s">
        <v>2713</v>
      </c>
      <c r="G57" s="16">
        <f t="shared" si="11"/>
        <v>116</v>
      </c>
      <c r="H57" s="16" t="str">
        <f>"I_"&amp;G57</f>
        <v>I_116</v>
      </c>
      <c r="I57" s="16" t="str">
        <f t="shared" si="0"/>
        <v>IW 116</v>
      </c>
      <c r="J57" s="128">
        <f>G57</f>
        <v>116</v>
      </c>
      <c r="K57" s="128" t="s">
        <v>821</v>
      </c>
      <c r="L57" s="128" t="s">
        <v>824</v>
      </c>
      <c r="M57" s="128" t="s">
        <v>823</v>
      </c>
      <c r="N57" s="128" t="str">
        <f t="shared" si="3"/>
        <v>Р</v>
      </c>
      <c r="O57" s="15" t="str">
        <f t="shared" si="4"/>
        <v>116  : INT;</v>
      </c>
      <c r="P57" s="15" t="str">
        <f t="shared" si="17"/>
        <v>116 : AI_eval;//Р</v>
      </c>
      <c r="Q57" s="15"/>
      <c r="R57" s="15"/>
      <c r="S57" s="15">
        <v>1</v>
      </c>
      <c r="T57" s="15"/>
      <c r="U57" s="15" t="str">
        <f t="shared" si="32"/>
        <v>//Р
116 (input := I_116, mxS := ANI.116.mx, mnS := ANI.116.mn, Halarm := 1, Lalarm := , 
 MinRange := 4.0 ,MaxRange := 20.0, hhv := ANI.116.hhv, hv := ANI.116.hv, lv := ANI.116.lv, llv := ANI.116.llv,    Fdz := ANI.116.Fdz,   DZ := ANI.116.DZ);
ANI.116.val := 116.val; ANI.116.state := 116.state; ANI.116.hh := 116. hh; ANI.116.h := 116.h;
ANI.116.l := 116. l; ANI.116.ll := 116. ll; ANI.116.ovh := 116. ovH; ANI.116.ovl := 116. ovL;</v>
      </c>
      <c r="V57" s="15" t="str">
        <f t="shared" si="33"/>
        <v>//Р
116 (input := INT_TO_WORD (ITG.116), mxS := ANI.116.mx, mnS := ANI.116.mn, Halarm := 1, Lalarm := , 
 MinRange := 4.0 ,MaxRange := 20.0, hhv := ANI.116.hhv, hv := ANI.116.hv, lv := ANI.116.lv, llv := ANI.116.llv,    Fdz := ANI.116.Fdz,   DZ := ANI.116.DZ);
ANI.116.val := 116.val; ANI.116.state := 116.state; ANI.116.hh := 116. hh; ANI.116.h := 116.h;
ANI.116.l := 116. l; ANI.116.ll := 116. ll; ANI.116.ovh := 116. ovH; ANI.116.ovl := 116. ovL;</v>
      </c>
      <c r="W57" s="15" t="s">
        <v>2882</v>
      </c>
      <c r="X57" s="91" t="s">
        <v>2014</v>
      </c>
      <c r="Y57" s="91" t="s">
        <v>2015</v>
      </c>
      <c r="Z57" s="91" t="s">
        <v>2016</v>
      </c>
      <c r="AA57" s="91" t="s">
        <v>2017</v>
      </c>
      <c r="AB57" s="91" t="s">
        <v>2883</v>
      </c>
      <c r="AC57" s="91" t="s">
        <v>2884</v>
      </c>
      <c r="AD57" s="15" t="str">
        <f t="shared" ref="AD57:AD70" si="35">"ANI."&amp;J57&amp;".mn:= "&amp;X57&amp;"; ANI."&amp;J57&amp;".mx := "&amp;Y57&amp;"; ANI."&amp;J57&amp;".hhv := "&amp;AC57&amp;"; ANI."&amp;J57&amp;".hv := "&amp;AB57&amp;"; ANI."&amp;J57&amp;".lv := "&amp;AA57&amp;"; ANI."&amp;J57&amp;".llv := "&amp;Z57&amp;"; "</f>
        <v xml:space="preserve">ANI.116.mn:= 0.0; ANI.116.mx := 100.0; ANI.116.hhv := 92.0; ANI.116.hv := 85.0; ANI.116.lv := 30.0; ANI.116.llv := 20.0; </v>
      </c>
      <c r="AE57" s="15" t="str">
        <f t="shared" si="12"/>
        <v>ANI.ai;.val
ANI.ai;.hhv
ANI.ai;.hv
ANI.ai;.lv
ANI.ai;.llv
ANI.ai;.state</v>
      </c>
      <c r="AF57" s="15" t="str">
        <f t="shared" si="13"/>
        <v>DB 3 DBD 108
DB 3 DBD 112
DB 3 DBD 116
DB 3 DBD 120
DB 3 DBD 124
DB 3 DBW 150</v>
      </c>
      <c r="AG57" s="15">
        <f>AG56+46</f>
        <v>108</v>
      </c>
      <c r="AH57" s="40" t="s">
        <v>455</v>
      </c>
      <c r="AM57" s="210" t="str">
        <f t="shared" si="23"/>
        <v>itg.116</v>
      </c>
      <c r="AO57" s="374"/>
      <c r="AP57" s="374"/>
      <c r="AQ57" s="374"/>
      <c r="AR57" s="374"/>
      <c r="AS57" s="374"/>
      <c r="AT57" s="374"/>
      <c r="AU57" s="187" t="s">
        <v>455</v>
      </c>
      <c r="BB57" s="210" t="str">
        <f t="shared" si="9"/>
        <v>itg.116</v>
      </c>
    </row>
    <row r="58" spans="1:54" x14ac:dyDescent="0.25">
      <c r="A58" s="102">
        <v>60</v>
      </c>
      <c r="B58" s="16" t="s">
        <v>2688</v>
      </c>
      <c r="C58" s="85">
        <v>1</v>
      </c>
      <c r="D58" s="16">
        <v>4</v>
      </c>
      <c r="E58" s="128" t="s">
        <v>2713</v>
      </c>
      <c r="G58" s="16">
        <f t="shared" si="11"/>
        <v>118</v>
      </c>
      <c r="H58" s="16" t="str">
        <f>"I_"&amp;G58</f>
        <v>I_118</v>
      </c>
      <c r="I58" s="16" t="str">
        <f t="shared" si="0"/>
        <v>IW 118</v>
      </c>
      <c r="J58" s="128">
        <f>G58</f>
        <v>118</v>
      </c>
      <c r="K58" s="128" t="s">
        <v>821</v>
      </c>
      <c r="L58" s="128" t="s">
        <v>824</v>
      </c>
      <c r="M58" s="128" t="s">
        <v>823</v>
      </c>
      <c r="N58" s="128" t="str">
        <f t="shared" si="3"/>
        <v>Р</v>
      </c>
      <c r="O58" s="15" t="str">
        <f t="shared" si="4"/>
        <v>118  : INT;</v>
      </c>
      <c r="P58" s="15" t="str">
        <f t="shared" si="17"/>
        <v>118 : AI_eval;//Р</v>
      </c>
      <c r="Q58" s="15"/>
      <c r="R58" s="15"/>
      <c r="S58" s="15">
        <v>1</v>
      </c>
      <c r="T58" s="15"/>
      <c r="U58" s="15" t="str">
        <f t="shared" si="32"/>
        <v>//Р
118 (input := I_118, mxS := ANI.118.mx, mnS := ANI.118.mn, Halarm := 1, Lalarm := , 
 MinRange := 4.0 ,MaxRange := 20.0, hhv := ANI.118.hhv, hv := ANI.118.hv, lv := ANI.118.lv, llv := ANI.118.llv,    Fdz := ANI.118.Fdz,   DZ := ANI.118.DZ);
ANI.118.val := 118.val; ANI.118.state := 118.state; ANI.118.hh := 118. hh; ANI.118.h := 118.h;
ANI.118.l := 118. l; ANI.118.ll := 118. ll; ANI.118.ovh := 118. ovH; ANI.118.ovl := 118. ovL;</v>
      </c>
      <c r="V58" s="15" t="str">
        <f t="shared" si="33"/>
        <v>//Р
118 (input := INT_TO_WORD (ITG.118), mxS := ANI.118.mx, mnS := ANI.118.mn, Halarm := 1, Lalarm := , 
 MinRange := 4.0 ,MaxRange := 20.0, hhv := ANI.118.hhv, hv := ANI.118.hv, lv := ANI.118.lv, llv := ANI.118.llv,    Fdz := ANI.118.Fdz,   DZ := ANI.118.DZ);
ANI.118.val := 118.val; ANI.118.state := 118.state; ANI.118.hh := 118. hh; ANI.118.h := 118.h;
ANI.118.l := 118. l; ANI.118.ll := 118. ll; ANI.118.ovh := 118. ovH; ANI.118.ovl := 118. ovL;</v>
      </c>
      <c r="W58" s="15" t="s">
        <v>2882</v>
      </c>
      <c r="X58" s="91" t="s">
        <v>2014</v>
      </c>
      <c r="Y58" s="91" t="s">
        <v>2015</v>
      </c>
      <c r="Z58" s="91" t="s">
        <v>2016</v>
      </c>
      <c r="AA58" s="91" t="s">
        <v>2017</v>
      </c>
      <c r="AB58" s="91" t="s">
        <v>2883</v>
      </c>
      <c r="AC58" s="91" t="s">
        <v>2884</v>
      </c>
      <c r="AD58" s="15" t="str">
        <f t="shared" si="35"/>
        <v xml:space="preserve">ANI.118.mn:= 0.0; ANI.118.mx := 100.0; ANI.118.hhv := 92.0; ANI.118.hv := 85.0; ANI.118.lv := 30.0; ANI.118.llv := 20.0; </v>
      </c>
      <c r="AE58" s="15" t="str">
        <f t="shared" si="12"/>
        <v>ANI.ai;.val
ANI.ai;.hhv
ANI.ai;.hv
ANI.ai;.lv
ANI.ai;.llv
ANI.ai;.state</v>
      </c>
      <c r="AF58" s="15" t="str">
        <f t="shared" si="13"/>
        <v>DB 3 DBD 17
DB 3 DBD 21
DB 3 DBD 25
DB 3 DBD 29
DB 3 DBD 33
DB 3 DBW 59</v>
      </c>
      <c r="AG58" s="15">
        <v>17</v>
      </c>
      <c r="AH58" s="40" t="s">
        <v>455</v>
      </c>
      <c r="AM58" s="210" t="str">
        <f t="shared" si="23"/>
        <v>itg.118</v>
      </c>
      <c r="AO58" s="374"/>
      <c r="AP58" s="374"/>
      <c r="AQ58" s="374"/>
      <c r="AR58" s="374"/>
      <c r="AS58" s="374"/>
      <c r="AT58" s="374"/>
      <c r="AU58" s="187" t="s">
        <v>455</v>
      </c>
      <c r="BB58" s="210" t="str">
        <f t="shared" si="9"/>
        <v>itg.118</v>
      </c>
    </row>
    <row r="59" spans="1:54" s="233" customFormat="1" x14ac:dyDescent="0.25">
      <c r="A59" s="229">
        <v>61</v>
      </c>
      <c r="B59" s="397" t="s">
        <v>3283</v>
      </c>
      <c r="C59" s="396">
        <v>1</v>
      </c>
      <c r="D59" s="393">
        <v>1</v>
      </c>
      <c r="E59" s="393" t="s">
        <v>2714</v>
      </c>
      <c r="F59" s="393"/>
      <c r="G59" s="393">
        <f t="shared" si="11"/>
        <v>120</v>
      </c>
      <c r="H59" s="393" t="str">
        <f>"I_"&amp;J59</f>
        <v>I_L_ET5_1</v>
      </c>
      <c r="I59" s="393" t="str">
        <f t="shared" ref="I59:I70" si="36">"IW "&amp;G59</f>
        <v>IW 120</v>
      </c>
      <c r="J59" s="393" t="s">
        <v>3495</v>
      </c>
      <c r="K59" s="232" t="s">
        <v>821</v>
      </c>
      <c r="L59" s="232" t="s">
        <v>824</v>
      </c>
      <c r="M59" s="232" t="s">
        <v>823</v>
      </c>
      <c r="N59" s="232" t="str">
        <f t="shared" ref="N59:N70" si="37">B59</f>
        <v>Уровень в ЕТ5-1</v>
      </c>
      <c r="O59" s="233" t="str">
        <f t="shared" ref="O59:O70" si="38">J59&amp;"  : INT;"</f>
        <v>L_ET5_1  : INT;</v>
      </c>
      <c r="P59" s="233" t="str">
        <f t="shared" ref="P59:P70" si="39">J59&amp;" : AI_eval;//"&amp;B59</f>
        <v>L_ET5_1 : AI_eval;//Уровень в ЕТ5-1</v>
      </c>
      <c r="S59" s="233">
        <v>0</v>
      </c>
      <c r="T59" s="233">
        <v>1</v>
      </c>
      <c r="U59" s="233" t="str">
        <f t="shared" si="32"/>
        <v>//Уровень в ЕТ5-1
L_ET5_1 (input := I_L_ET5_1, mxS := ANI.L_ET5_1.mx, mnS := ANI.L_ET5_1.mn, Halarm := 0, Lalarm := 1, 
 MinRange := 4.0 ,MaxRange := 20.0, hhv := ANI.L_ET5_1.hhv, hv := ANI.L_ET5_1.hv, lv := ANI.L_ET5_1.lv, llv := ANI.L_ET5_1.llv,    Fdz := ANI.L_ET5_1.Fdz,   DZ := ANI.L_ET5_1.DZ);
ANI.L_ET5_1.val := L_ET5_1.val; ANI.L_ET5_1.state := L_ET5_1.state; ANI.L_ET5_1.hh := L_ET5_1. hh; ANI.L_ET5_1.h := L_ET5_1.h;
ANI.L_ET5_1.l := L_ET5_1. l; ANI.L_ET5_1.ll := L_ET5_1. ll; ANI.L_ET5_1.ovh := L_ET5_1. ovH; ANI.L_ET5_1.ovl := L_ET5_1. ovL;</v>
      </c>
      <c r="V59" s="233" t="str">
        <f t="shared" si="33"/>
        <v>//Уровень в ЕТ5-1
L_ET5_1 (input := INT_TO_WORD (ITG.L_ET5_1), mxS := ANI.L_ET5_1.mx, mnS := ANI.L_ET5_1.mn, Halarm := 0, Lalarm := 1, 
 MinRange := 4.0 ,MaxRange := 20.0, hhv := ANI.L_ET5_1.hhv, hv := ANI.L_ET5_1.hv, lv := ANI.L_ET5_1.lv, llv := ANI.L_ET5_1.llv,    Fdz := ANI.L_ET5_1.Fdz,   DZ := ANI.L_ET5_1.DZ);
ANI.L_ET5_1.val := L_ET5_1.val; ANI.L_ET5_1.state := L_ET5_1.state; ANI.L_ET5_1.hh := L_ET5_1. hh; ANI.L_ET5_1.h := L_ET5_1.h;
ANI.L_ET5_1.l := L_ET5_1. l; ANI.L_ET5_1.ll := L_ET5_1. ll; ANI.L_ET5_1.ovh := L_ET5_1. ovH; ANI.L_ET5_1.ovl := L_ET5_1. ovL;</v>
      </c>
      <c r="W59" s="233" t="s">
        <v>2882</v>
      </c>
      <c r="X59" s="234" t="s">
        <v>2014</v>
      </c>
      <c r="Y59" s="234" t="s">
        <v>2015</v>
      </c>
      <c r="Z59" s="234" t="s">
        <v>2016</v>
      </c>
      <c r="AA59" s="234" t="s">
        <v>2017</v>
      </c>
      <c r="AB59" s="234" t="s">
        <v>2883</v>
      </c>
      <c r="AC59" s="234" t="s">
        <v>2884</v>
      </c>
      <c r="AD59" s="233" t="str">
        <f t="shared" si="35"/>
        <v xml:space="preserve">ANI.L_ET5_1.mn:= 0.0; ANI.L_ET5_1.mx := 100.0; ANI.L_ET5_1.hhv := 92.0; ANI.L_ET5_1.hv := 85.0; ANI.L_ET5_1.lv := 30.0; ANI.L_ET5_1.llv := 20.0; </v>
      </c>
      <c r="AH59" s="235" t="s">
        <v>455</v>
      </c>
      <c r="AI59" s="233">
        <v>16</v>
      </c>
      <c r="AK59" s="236"/>
      <c r="AM59" s="210" t="str">
        <f t="shared" si="23"/>
        <v>itg.L_ET5_1</v>
      </c>
      <c r="AO59" s="374"/>
      <c r="AP59" s="374"/>
      <c r="AQ59" s="374"/>
      <c r="AR59" s="374"/>
      <c r="AS59" s="374"/>
      <c r="AT59" s="374"/>
      <c r="AU59" s="187" t="s">
        <v>455</v>
      </c>
      <c r="BB59" s="210" t="str">
        <f t="shared" si="9"/>
        <v>itg.L_ET5_1</v>
      </c>
    </row>
    <row r="60" spans="1:54" s="233" customFormat="1" ht="30" x14ac:dyDescent="0.25">
      <c r="A60" s="229">
        <v>62</v>
      </c>
      <c r="B60" s="397" t="s">
        <v>3284</v>
      </c>
      <c r="C60" s="396">
        <v>1</v>
      </c>
      <c r="D60" s="393">
        <v>2</v>
      </c>
      <c r="E60" s="393" t="s">
        <v>2714</v>
      </c>
      <c r="F60" s="393"/>
      <c r="G60" s="393">
        <f t="shared" si="11"/>
        <v>122</v>
      </c>
      <c r="H60" s="393" t="str">
        <f>"I_"&amp;J60</f>
        <v>I_pH_bfF5</v>
      </c>
      <c r="I60" s="393" t="str">
        <f t="shared" si="36"/>
        <v>IW 122</v>
      </c>
      <c r="J60" s="393" t="s">
        <v>784</v>
      </c>
      <c r="K60" s="232" t="s">
        <v>821</v>
      </c>
      <c r="L60" s="232" t="s">
        <v>824</v>
      </c>
      <c r="M60" s="232" t="s">
        <v>823</v>
      </c>
      <c r="N60" s="232" t="str">
        <f t="shared" si="37"/>
        <v>Уровень рН перед Ф5-1,..,Ф5-8</v>
      </c>
      <c r="O60" s="233" t="str">
        <f t="shared" si="38"/>
        <v>pH_bfF5  : INT;</v>
      </c>
      <c r="P60" s="233" t="str">
        <f t="shared" si="39"/>
        <v>pH_bfF5 : AI_eval;//Уровень рН перед Ф5-1,..,Ф5-8</v>
      </c>
      <c r="S60" s="233">
        <v>1</v>
      </c>
      <c r="T60" s="233">
        <v>1</v>
      </c>
      <c r="U60" s="233" t="str">
        <f t="shared" si="32"/>
        <v>//Уровень рН перед Ф5-1,..,Ф5-8
pH_bfF5 (input := I_pH_bfF5, mxS := ANI.pH_bfF5.mx, mnS := ANI.pH_bfF5.mn, Halarm := 1, Lalarm := 1, 
 MinRange := 4.0 ,MaxRange := 20.0, hhv := ANI.pH_bfF5.hhv, hv := ANI.pH_bfF5.hv, lv := ANI.pH_bfF5.lv, llv := ANI.pH_bfF5.llv,    Fdz := ANI.pH_bfF5.Fdz,   DZ := ANI.pH_bfF5.DZ);
ANI.pH_bfF5.val := pH_bfF5.val; ANI.pH_bfF5.state := pH_bfF5.state; ANI.pH_bfF5.hh := pH_bfF5. hh; ANI.pH_bfF5.h := pH_bfF5.h;
ANI.pH_bfF5.l := pH_bfF5. l; ANI.pH_bfF5.ll := pH_bfF5. ll; ANI.pH_bfF5.ovh := pH_bfF5. ovH; ANI.pH_bfF5.ovl := pH_bfF5. ovL;</v>
      </c>
      <c r="V60" s="233" t="str">
        <f t="shared" si="33"/>
        <v>//Уровень рН перед Ф5-1,..,Ф5-8
pH_bfF5 (input := INT_TO_WORD (ITG.pH_bfF5), mxS := ANI.pH_bfF5.mx, mnS := ANI.pH_bfF5.mn, Halarm := 1, Lalarm := 1, 
 MinRange := 4.0 ,MaxRange := 20.0, hhv := ANI.pH_bfF5.hhv, hv := ANI.pH_bfF5.hv, lv := ANI.pH_bfF5.lv, llv := ANI.pH_bfF5.llv,    Fdz := ANI.pH_bfF5.Fdz,   DZ := ANI.pH_bfF5.DZ);
ANI.pH_bfF5.val := pH_bfF5.val; ANI.pH_bfF5.state := pH_bfF5.state; ANI.pH_bfF5.hh := pH_bfF5. hh; ANI.pH_bfF5.h := pH_bfF5.h;
ANI.pH_bfF5.l := pH_bfF5. l; ANI.pH_bfF5.ll := pH_bfF5. ll; ANI.pH_bfF5.ovh := pH_bfF5. ovH; ANI.pH_bfF5.ovl := pH_bfF5. ovL;</v>
      </c>
      <c r="W60" s="233" t="s">
        <v>3842</v>
      </c>
      <c r="X60" s="234" t="s">
        <v>2014</v>
      </c>
      <c r="Y60" s="234" t="s">
        <v>3834</v>
      </c>
      <c r="Z60" s="234" t="s">
        <v>3873</v>
      </c>
      <c r="AA60" s="234" t="s">
        <v>3874</v>
      </c>
      <c r="AB60" s="234" t="s">
        <v>3836</v>
      </c>
      <c r="AC60" s="234" t="s">
        <v>3875</v>
      </c>
      <c r="AH60" s="235" t="s">
        <v>455</v>
      </c>
      <c r="AI60" s="232" t="s">
        <v>779</v>
      </c>
      <c r="AJ60" s="238">
        <v>6</v>
      </c>
      <c r="AK60" s="236" t="str">
        <f>"ANI."&amp;J60&amp;".mn:= ANI."&amp;AI60&amp;".mn; ANI."&amp;J60&amp;".mx := ANI."&amp;AI60&amp;".mx; ANI."&amp;J60&amp;".hhv := ANI."&amp;AI60&amp;".hhv; ANI."&amp;J60&amp;".hv := ANI."&amp;AI60&amp;".hv; ANI."&amp;J60&amp;".lv := ANI."&amp;AI60&amp;".lv; ANI."&amp;J60&amp;".llv := ANI."&amp;AI60&amp;".llv; "</f>
        <v xml:space="preserve">ANI.pH_bfF5.mn:= ANI.pH_BR1.mn; ANI.pH_bfF5.mx := ANI.pH_BR1.mx; ANI.pH_bfF5.hhv := ANI.pH_BR1.hhv; ANI.pH_bfF5.hv := ANI.pH_BR1.hv; ANI.pH_bfF5.lv := ANI.pH_BR1.lv; ANI.pH_bfF5.llv := ANI.pH_BR1.llv; </v>
      </c>
      <c r="AM60" s="210" t="str">
        <f t="shared" si="23"/>
        <v>itg.pH_bfF5</v>
      </c>
      <c r="AO60" s="374"/>
      <c r="AP60" s="374"/>
      <c r="AQ60" s="374"/>
      <c r="AR60" s="374"/>
      <c r="AS60" s="374"/>
      <c r="AT60" s="374"/>
      <c r="AU60" s="187" t="s">
        <v>455</v>
      </c>
      <c r="BB60" s="210" t="str">
        <f t="shared" si="9"/>
        <v>itg.pH_bfF5</v>
      </c>
    </row>
    <row r="61" spans="1:54" s="233" customFormat="1" ht="30" x14ac:dyDescent="0.25">
      <c r="A61" s="229">
        <v>63</v>
      </c>
      <c r="B61" s="397" t="s">
        <v>3285</v>
      </c>
      <c r="C61" s="396">
        <v>1</v>
      </c>
      <c r="D61" s="393">
        <v>3</v>
      </c>
      <c r="E61" s="393" t="s">
        <v>2714</v>
      </c>
      <c r="F61" s="393"/>
      <c r="G61" s="393">
        <f t="shared" si="11"/>
        <v>124</v>
      </c>
      <c r="H61" s="393" t="str">
        <f>"I_"&amp;J61</f>
        <v>I_T_bfF5</v>
      </c>
      <c r="I61" s="393" t="str">
        <f t="shared" si="36"/>
        <v>IW 124</v>
      </c>
      <c r="J61" s="393" t="s">
        <v>3496</v>
      </c>
      <c r="K61" s="232" t="s">
        <v>821</v>
      </c>
      <c r="L61" s="232" t="s">
        <v>824</v>
      </c>
      <c r="M61" s="232" t="s">
        <v>823</v>
      </c>
      <c r="N61" s="232" t="str">
        <f t="shared" si="37"/>
        <v>Температура перед Ф5-1,..,Ф5-8</v>
      </c>
      <c r="O61" s="233" t="str">
        <f t="shared" si="38"/>
        <v>T_bfF5  : INT;</v>
      </c>
      <c r="P61" s="233" t="str">
        <f t="shared" si="39"/>
        <v>T_bfF5 : AI_eval;//Температура перед Ф5-1,..,Ф5-8</v>
      </c>
      <c r="S61" s="233">
        <v>1</v>
      </c>
      <c r="T61" s="233">
        <v>1</v>
      </c>
      <c r="U61" s="233" t="str">
        <f t="shared" si="32"/>
        <v>//Температура перед Ф5-1,..,Ф5-8
T_bfF5 (input := I_T_bfF5, mxS := ANI.T_bfF5.mx, mnS := ANI.T_bfF5.mn, Halarm := 1, Lalarm := 1, 
 MinRange := 4.0 ,MaxRange := 20.0, hhv := ANI.T_bfF5.hhv, hv := ANI.T_bfF5.hv, lv := ANI.T_bfF5.lv, llv := ANI.T_bfF5.llv,    Fdz := ANI.T_bfF5.Fdz,   DZ := ANI.T_bfF5.DZ);
ANI.T_bfF5.val := T_bfF5.val; ANI.T_bfF5.state := T_bfF5.state; ANI.T_bfF5.hh := T_bfF5. hh; ANI.T_bfF5.h := T_bfF5.h;
ANI.T_bfF5.l := T_bfF5. l; ANI.T_bfF5.ll := T_bfF5. ll; ANI.T_bfF5.ovh := T_bfF5. ovH; ANI.T_bfF5.ovl := T_bfF5. ovL;</v>
      </c>
      <c r="V61" s="233" t="str">
        <f t="shared" si="33"/>
        <v>//Температура перед Ф5-1,..,Ф5-8
T_bfF5 (input := INT_TO_WORD (ITG.T_bfF5), mxS := ANI.T_bfF5.mx, mnS := ANI.T_bfF5.mn, Halarm := 1, Lalarm := 1, 
 MinRange := 4.0 ,MaxRange := 20.0, hhv := ANI.T_bfF5.hhv, hv := ANI.T_bfF5.hv, lv := ANI.T_bfF5.lv, llv := ANI.T_bfF5.llv,    Fdz := ANI.T_bfF5.Fdz,   DZ := ANI.T_bfF5.DZ);
ANI.T_bfF5.val := T_bfF5.val; ANI.T_bfF5.state := T_bfF5.state; ANI.T_bfF5.hh := T_bfF5. hh; ANI.T_bfF5.h := T_bfF5.h;
ANI.T_bfF5.l := T_bfF5. l; ANI.T_bfF5.ll := T_bfF5. ll; ANI.T_bfF5.ovh := T_bfF5. ovH; ANI.T_bfF5.ovl := T_bfF5. ovL;</v>
      </c>
      <c r="W61" s="233" t="s">
        <v>3821</v>
      </c>
      <c r="X61" s="234" t="s">
        <v>2014</v>
      </c>
      <c r="Y61" s="234" t="s">
        <v>2015</v>
      </c>
      <c r="Z61" s="234" t="s">
        <v>3826</v>
      </c>
      <c r="AA61" s="234" t="s">
        <v>3838</v>
      </c>
      <c r="AB61" s="234" t="s">
        <v>3839</v>
      </c>
      <c r="AC61" s="234" t="s">
        <v>3840</v>
      </c>
      <c r="AH61" s="235" t="s">
        <v>455</v>
      </c>
      <c r="AI61" s="232" t="s">
        <v>3502</v>
      </c>
      <c r="AJ61" s="238">
        <v>12</v>
      </c>
      <c r="AK61" s="236" t="str">
        <f>"ANI."&amp;J61&amp;".mn:= ANI."&amp;AI61&amp;".mn; ANI."&amp;J61&amp;".mx := ANI."&amp;AI61&amp;".mx; ANI."&amp;J61&amp;".hhv := ANI."&amp;AI61&amp;".hhv; ANI."&amp;J61&amp;".hv := ANI."&amp;AI61&amp;".hv; ANI."&amp;J61&amp;".lv := ANI."&amp;AI61&amp;".lv; ANI."&amp;J61&amp;".llv := ANI."&amp;AI61&amp;".llv; "</f>
        <v xml:space="preserve">ANI.T_bfF5.mn:= ANI.T_afN4_5.mn; ANI.T_bfF5.mx := ANI.T_afN4_5.mx; ANI.T_bfF5.hhv := ANI.T_afN4_5.hhv; ANI.T_bfF5.hv := ANI.T_afN4_5.hv; ANI.T_bfF5.lv := ANI.T_afN4_5.lv; ANI.T_bfF5.llv := ANI.T_afN4_5.llv; </v>
      </c>
      <c r="AM61" s="210" t="str">
        <f t="shared" si="23"/>
        <v>itg.T_bfF5</v>
      </c>
      <c r="AO61" s="374"/>
      <c r="AP61" s="374"/>
      <c r="AQ61" s="374"/>
      <c r="AR61" s="374"/>
      <c r="AS61" s="374"/>
      <c r="AT61" s="374"/>
      <c r="AU61" s="187" t="s">
        <v>455</v>
      </c>
      <c r="BB61" s="210" t="str">
        <f t="shared" si="9"/>
        <v>itg.T_bfF5</v>
      </c>
    </row>
    <row r="62" spans="1:54" x14ac:dyDescent="0.25">
      <c r="A62" s="102">
        <v>64</v>
      </c>
      <c r="B62" s="14" t="s">
        <v>2688</v>
      </c>
      <c r="C62" s="101">
        <v>1</v>
      </c>
      <c r="D62" s="14">
        <v>4</v>
      </c>
      <c r="E62" s="14" t="s">
        <v>2714</v>
      </c>
      <c r="F62" s="14"/>
      <c r="G62" s="14">
        <f t="shared" si="11"/>
        <v>126</v>
      </c>
      <c r="H62" s="14" t="str">
        <f>"I_"&amp;G62</f>
        <v>I_126</v>
      </c>
      <c r="I62" s="14" t="str">
        <f t="shared" si="36"/>
        <v>IW 126</v>
      </c>
      <c r="J62" s="14">
        <f>G62</f>
        <v>126</v>
      </c>
      <c r="K62" s="128" t="s">
        <v>821</v>
      </c>
      <c r="L62" s="128" t="s">
        <v>824</v>
      </c>
      <c r="M62" s="128" t="s">
        <v>823</v>
      </c>
      <c r="N62" s="128" t="str">
        <f t="shared" si="37"/>
        <v>Р</v>
      </c>
      <c r="O62" s="15" t="str">
        <f t="shared" si="38"/>
        <v>126  : INT;</v>
      </c>
      <c r="P62" s="15" t="str">
        <f t="shared" si="39"/>
        <v>126 : AI_eval;//Р</v>
      </c>
      <c r="Q62" s="15"/>
      <c r="R62" s="15"/>
      <c r="S62" s="15">
        <v>1</v>
      </c>
      <c r="T62" s="15">
        <v>1</v>
      </c>
      <c r="U62" s="15" t="str">
        <f t="shared" si="32"/>
        <v>//Р
126 (input := I_126, mxS := ANI.126.mx, mnS := ANI.126.mn, Halarm := 1, Lalarm := 1, 
 MinRange := 4.0 ,MaxRange := 20.0, hhv := ANI.126.hhv, hv := ANI.126.hv, lv := ANI.126.lv, llv := ANI.126.llv,    Fdz := ANI.126.Fdz,   DZ := ANI.126.DZ);
ANI.126.val := 126.val; ANI.126.state := 126.state; ANI.126.hh := 126. hh; ANI.126.h := 126.h;
ANI.126.l := 126. l; ANI.126.ll := 126. ll; ANI.126.ovh := 126. ovH; ANI.126.ovl := 126. ovL;</v>
      </c>
      <c r="V62" s="15" t="str">
        <f t="shared" si="33"/>
        <v>//Р
126 (input := INT_TO_WORD (ITG.126), mxS := ANI.126.mx, mnS := ANI.126.mn, Halarm := 1, Lalarm := 1, 
 MinRange := 4.0 ,MaxRange := 20.0, hhv := ANI.126.hhv, hv := ANI.126.hv, lv := ANI.126.lv, llv := ANI.126.llv,    Fdz := ANI.126.Fdz,   DZ := ANI.126.DZ);
ANI.126.val := 126.val; ANI.126.state := 126.state; ANI.126.hh := 126. hh; ANI.126.h := 126.h;
ANI.126.l := 126. l; ANI.126.ll := 126. ll; ANI.126.ovh := 126. ovH; ANI.126.ovl := 126. ovL;</v>
      </c>
      <c r="W62" s="15" t="s">
        <v>2882</v>
      </c>
      <c r="X62" s="91" t="s">
        <v>2014</v>
      </c>
      <c r="Y62" s="91" t="s">
        <v>2015</v>
      </c>
      <c r="Z62" s="91" t="s">
        <v>2016</v>
      </c>
      <c r="AA62" s="91" t="s">
        <v>2017</v>
      </c>
      <c r="AB62" s="91" t="s">
        <v>2883</v>
      </c>
      <c r="AC62" s="91" t="s">
        <v>2884</v>
      </c>
      <c r="AD62" s="15" t="str">
        <f t="shared" si="35"/>
        <v xml:space="preserve">ANI.126.mn:= 0.0; ANI.126.mx := 100.0; ANI.126.hhv := 92.0; ANI.126.hv := 85.0; ANI.126.lv := 30.0; ANI.126.llv := 20.0; </v>
      </c>
      <c r="AH62" s="40" t="s">
        <v>455</v>
      </c>
      <c r="AM62" s="210" t="str">
        <f t="shared" si="23"/>
        <v>itg.126</v>
      </c>
      <c r="AO62" s="374"/>
      <c r="AP62" s="374"/>
      <c r="AQ62" s="374"/>
      <c r="AR62" s="374"/>
      <c r="AS62" s="374"/>
      <c r="AT62" s="374"/>
      <c r="AU62" s="187" t="s">
        <v>455</v>
      </c>
      <c r="BB62" s="210" t="str">
        <f t="shared" si="9"/>
        <v>itg.126</v>
      </c>
    </row>
    <row r="63" spans="1:54" s="233" customFormat="1" x14ac:dyDescent="0.25">
      <c r="A63" s="229">
        <v>65</v>
      </c>
      <c r="B63" s="393" t="s">
        <v>298</v>
      </c>
      <c r="C63" s="396">
        <v>1</v>
      </c>
      <c r="D63" s="393">
        <v>1</v>
      </c>
      <c r="E63" s="393" t="s">
        <v>2715</v>
      </c>
      <c r="F63" s="393"/>
      <c r="G63" s="393">
        <f t="shared" si="11"/>
        <v>128</v>
      </c>
      <c r="H63" s="393" t="str">
        <f>"I_"&amp;J63</f>
        <v>I_L_ASI</v>
      </c>
      <c r="I63" s="393" t="str">
        <f t="shared" si="36"/>
        <v>IW 128</v>
      </c>
      <c r="J63" s="393" t="s">
        <v>774</v>
      </c>
      <c r="K63" s="232" t="s">
        <v>821</v>
      </c>
      <c r="L63" s="232" t="s">
        <v>824</v>
      </c>
      <c r="M63" s="232" t="s">
        <v>823</v>
      </c>
      <c r="N63" s="232" t="str">
        <f t="shared" si="37"/>
        <v>Уровень в АСИ</v>
      </c>
      <c r="O63" s="233" t="str">
        <f t="shared" si="38"/>
        <v>L_ASI  : INT;</v>
      </c>
      <c r="P63" s="233" t="str">
        <f t="shared" si="39"/>
        <v>L_ASI : AI_eval;//Уровень в АСИ</v>
      </c>
      <c r="S63" s="233" t="s">
        <v>3818</v>
      </c>
      <c r="T63" s="233">
        <v>1</v>
      </c>
      <c r="U63" s="233" t="str">
        <f t="shared" si="32"/>
        <v>//Уровень в АСИ
L_ASI (input := I_L_ASI, mxS := ANI.L_ASI.mx, mnS := ANI.L_ASI.mn, Halarm := NOT dgi.N8_1_ON, Lalarm := 1, 
 MinRange := 4.0 ,MaxRange := 20.0, hhv := ANI.L_ASI.hhv, hv := ANI.L_ASI.hv, lv := ANI.L_ASI.lv, llv := ANI.L_ASI.llv,    Fdz := ANI.L_ASI.Fdz,   DZ := ANI.L_ASI.DZ);
ANI.L_ASI.val := L_ASI.val; ANI.L_ASI.state := L_ASI.state; ANI.L_ASI.hh := L_ASI. hh; ANI.L_ASI.h := L_ASI.h;
ANI.L_ASI.l := L_ASI. l; ANI.L_ASI.ll := L_ASI. ll; ANI.L_ASI.ovh := L_ASI. ovH; ANI.L_ASI.ovl := L_ASI. ovL;</v>
      </c>
      <c r="V63" s="233" t="str">
        <f t="shared" si="33"/>
        <v>//Уровень в АСИ
L_ASI (input := INT_TO_WORD (ITG.L_ASI), mxS := ANI.L_ASI.mx, mnS := ANI.L_ASI.mn, Halarm := NOT dgi.N8_1_ON, Lalarm := 1, 
 MinRange := 4.0 ,MaxRange := 20.0, hhv := ANI.L_ASI.hhv, hv := ANI.L_ASI.hv, lv := ANI.L_ASI.lv, llv := ANI.L_ASI.llv,    Fdz := ANI.L_ASI.Fdz,   DZ := ANI.L_ASI.DZ);
ANI.L_ASI.val := L_ASI.val; ANI.L_ASI.state := L_ASI.state; ANI.L_ASI.hh := L_ASI. hh; ANI.L_ASI.h := L_ASI.h;
ANI.L_ASI.l := L_ASI. l; ANI.L_ASI.ll := L_ASI. ll; ANI.L_ASI.ovh := L_ASI. ovH; ANI.L_ASI.ovl := L_ASI. ovL;</v>
      </c>
      <c r="W63" s="233" t="s">
        <v>2882</v>
      </c>
      <c r="X63" s="234" t="s">
        <v>2014</v>
      </c>
      <c r="Y63" s="234" t="s">
        <v>2015</v>
      </c>
      <c r="Z63" s="234" t="s">
        <v>2016</v>
      </c>
      <c r="AA63" s="234" t="s">
        <v>2017</v>
      </c>
      <c r="AB63" s="234" t="s">
        <v>2883</v>
      </c>
      <c r="AC63" s="234" t="s">
        <v>2884</v>
      </c>
      <c r="AD63" s="233" t="str">
        <f t="shared" si="35"/>
        <v xml:space="preserve">ANI.L_ASI.mn:= 0.0; ANI.L_ASI.mx := 100.0; ANI.L_ASI.hhv := 92.0; ANI.L_ASI.hv := 85.0; ANI.L_ASI.lv := 30.0; ANI.L_ASI.llv := 20.0; </v>
      </c>
      <c r="AH63" s="235" t="s">
        <v>455</v>
      </c>
      <c r="AI63" s="233">
        <v>17</v>
      </c>
      <c r="AK63" s="236"/>
      <c r="AM63" s="210" t="str">
        <f t="shared" si="23"/>
        <v>itg.L_ASI</v>
      </c>
      <c r="AO63" s="374"/>
      <c r="AP63" s="374"/>
      <c r="AQ63" s="374"/>
      <c r="AR63" s="374"/>
      <c r="AS63" s="374"/>
      <c r="AT63" s="374"/>
      <c r="AU63" s="187" t="s">
        <v>455</v>
      </c>
      <c r="BB63" s="210" t="str">
        <f t="shared" ref="BB63:BB70" si="40">"itg."&amp;J63</f>
        <v>itg.L_ASI</v>
      </c>
    </row>
    <row r="64" spans="1:54" x14ac:dyDescent="0.25">
      <c r="A64" s="102">
        <v>66</v>
      </c>
      <c r="B64" s="16" t="s">
        <v>2688</v>
      </c>
      <c r="C64" s="85">
        <v>1</v>
      </c>
      <c r="D64" s="16">
        <v>2</v>
      </c>
      <c r="E64" s="128" t="s">
        <v>2715</v>
      </c>
      <c r="G64" s="16">
        <f t="shared" si="11"/>
        <v>130</v>
      </c>
      <c r="H64" s="16" t="str">
        <f>"I_"&amp;G64</f>
        <v>I_130</v>
      </c>
      <c r="I64" s="16" t="str">
        <f t="shared" si="36"/>
        <v>IW 130</v>
      </c>
      <c r="J64" s="128">
        <f>G64</f>
        <v>130</v>
      </c>
      <c r="K64" s="128" t="s">
        <v>821</v>
      </c>
      <c r="L64" s="128" t="s">
        <v>824</v>
      </c>
      <c r="M64" s="128" t="s">
        <v>823</v>
      </c>
      <c r="N64" s="128" t="str">
        <f t="shared" si="37"/>
        <v>Р</v>
      </c>
      <c r="O64" s="15" t="str">
        <f t="shared" si="38"/>
        <v>130  : INT;</v>
      </c>
      <c r="P64" s="15" t="str">
        <f t="shared" si="39"/>
        <v>130 : AI_eval;//Р</v>
      </c>
      <c r="Q64" s="15"/>
      <c r="R64" s="15"/>
      <c r="S64" s="15">
        <v>1</v>
      </c>
      <c r="T64" s="15">
        <v>1</v>
      </c>
      <c r="U64" s="15" t="str">
        <f t="shared" si="32"/>
        <v>//Р
130 (input := I_130, mxS := ANI.130.mx, mnS := ANI.130.mn, Halarm := 1, Lalarm := 1, 
 MinRange := 4.0 ,MaxRange := 20.0, hhv := ANI.130.hhv, hv := ANI.130.hv, lv := ANI.130.lv, llv := ANI.130.llv,    Fdz := ANI.130.Fdz,   DZ := ANI.130.DZ);
ANI.130.val := 130.val; ANI.130.state := 130.state; ANI.130.hh := 130. hh; ANI.130.h := 130.h;
ANI.130.l := 130. l; ANI.130.ll := 130. ll; ANI.130.ovh := 130. ovH; ANI.130.ovl := 130. ovL;</v>
      </c>
      <c r="V64" s="15" t="str">
        <f t="shared" si="33"/>
        <v>//Р
130 (input := INT_TO_WORD (ITG.130), mxS := ANI.130.mx, mnS := ANI.130.mn, Halarm := 1, Lalarm := 1, 
 MinRange := 4.0 ,MaxRange := 20.0, hhv := ANI.130.hhv, hv := ANI.130.hv, lv := ANI.130.lv, llv := ANI.130.llv,    Fdz := ANI.130.Fdz,   DZ := ANI.130.DZ);
ANI.130.val := 130.val; ANI.130.state := 130.state; ANI.130.hh := 130. hh; ANI.130.h := 130.h;
ANI.130.l := 130. l; ANI.130.ll := 130. ll; ANI.130.ovh := 130. ovH; ANI.130.ovl := 130. ovL;</v>
      </c>
      <c r="W64" s="15" t="s">
        <v>2882</v>
      </c>
      <c r="X64" s="91" t="s">
        <v>2014</v>
      </c>
      <c r="Y64" s="91" t="s">
        <v>2015</v>
      </c>
      <c r="Z64" s="91" t="s">
        <v>2016</v>
      </c>
      <c r="AA64" s="91" t="s">
        <v>2017</v>
      </c>
      <c r="AB64" s="91" t="s">
        <v>2883</v>
      </c>
      <c r="AC64" s="91" t="s">
        <v>2884</v>
      </c>
      <c r="AD64" s="15" t="str">
        <f t="shared" si="35"/>
        <v xml:space="preserve">ANI.130.mn:= 0.0; ANI.130.mx := 100.0; ANI.130.hhv := 92.0; ANI.130.hv := 85.0; ANI.130.lv := 30.0; ANI.130.llv := 20.0; </v>
      </c>
      <c r="AH64" s="40" t="s">
        <v>455</v>
      </c>
      <c r="AM64" s="210" t="str">
        <f t="shared" si="23"/>
        <v>itg.130</v>
      </c>
      <c r="AO64" s="374"/>
      <c r="AP64" s="374"/>
      <c r="AQ64" s="374"/>
      <c r="AR64" s="374"/>
      <c r="AS64" s="374"/>
      <c r="AT64" s="374"/>
      <c r="AU64" s="187" t="s">
        <v>455</v>
      </c>
      <c r="BB64" s="210" t="str">
        <f t="shared" si="40"/>
        <v>itg.130</v>
      </c>
    </row>
    <row r="65" spans="1:54" x14ac:dyDescent="0.25">
      <c r="A65" s="102">
        <v>67</v>
      </c>
      <c r="B65" s="16" t="s">
        <v>2688</v>
      </c>
      <c r="C65" s="85">
        <v>1</v>
      </c>
      <c r="D65" s="16">
        <v>3</v>
      </c>
      <c r="E65" s="128" t="s">
        <v>2715</v>
      </c>
      <c r="G65" s="16">
        <f t="shared" si="11"/>
        <v>132</v>
      </c>
      <c r="H65" s="16" t="str">
        <f>"I_"&amp;G65</f>
        <v>I_132</v>
      </c>
      <c r="I65" s="16" t="str">
        <f t="shared" si="36"/>
        <v>IW 132</v>
      </c>
      <c r="J65" s="128">
        <f>G65</f>
        <v>132</v>
      </c>
      <c r="K65" s="128" t="s">
        <v>821</v>
      </c>
      <c r="L65" s="128" t="s">
        <v>824</v>
      </c>
      <c r="M65" s="128" t="s">
        <v>823</v>
      </c>
      <c r="N65" s="128" t="str">
        <f t="shared" si="37"/>
        <v>Р</v>
      </c>
      <c r="O65" s="15" t="str">
        <f t="shared" si="38"/>
        <v>132  : INT;</v>
      </c>
      <c r="P65" s="15" t="str">
        <f t="shared" si="39"/>
        <v>132 : AI_eval;//Р</v>
      </c>
      <c r="Q65" s="15"/>
      <c r="R65" s="15"/>
      <c r="S65" s="15">
        <v>1</v>
      </c>
      <c r="T65" s="15">
        <v>1</v>
      </c>
      <c r="U65" s="15" t="str">
        <f t="shared" si="32"/>
        <v>//Р
132 (input := I_132, mxS := ANI.132.mx, mnS := ANI.132.mn, Halarm := 1, Lalarm := 1, 
 MinRange := 4.0 ,MaxRange := 20.0, hhv := ANI.132.hhv, hv := ANI.132.hv, lv := ANI.132.lv, llv := ANI.132.llv,    Fdz := ANI.132.Fdz,   DZ := ANI.132.DZ);
ANI.132.val := 132.val; ANI.132.state := 132.state; ANI.132.hh := 132. hh; ANI.132.h := 132.h;
ANI.132.l := 132. l; ANI.132.ll := 132. ll; ANI.132.ovh := 132. ovH; ANI.132.ovl := 132. ovL;</v>
      </c>
      <c r="V65" s="15" t="str">
        <f t="shared" si="33"/>
        <v>//Р
132 (input := INT_TO_WORD (ITG.132), mxS := ANI.132.mx, mnS := ANI.132.mn, Halarm := 1, Lalarm := 1, 
 MinRange := 4.0 ,MaxRange := 20.0, hhv := ANI.132.hhv, hv := ANI.132.hv, lv := ANI.132.lv, llv := ANI.132.llv,    Fdz := ANI.132.Fdz,   DZ := ANI.132.DZ);
ANI.132.val := 132.val; ANI.132.state := 132.state; ANI.132.hh := 132. hh; ANI.132.h := 132.h;
ANI.132.l := 132. l; ANI.132.ll := 132. ll; ANI.132.ovh := 132. ovH; ANI.132.ovl := 132. ovL;</v>
      </c>
      <c r="W65" s="15" t="s">
        <v>2882</v>
      </c>
      <c r="X65" s="91" t="s">
        <v>2014</v>
      </c>
      <c r="Y65" s="91" t="s">
        <v>2015</v>
      </c>
      <c r="Z65" s="91" t="s">
        <v>2016</v>
      </c>
      <c r="AA65" s="91" t="s">
        <v>2017</v>
      </c>
      <c r="AB65" s="91" t="s">
        <v>2883</v>
      </c>
      <c r="AC65" s="91" t="s">
        <v>2884</v>
      </c>
      <c r="AD65" s="15" t="str">
        <f t="shared" si="35"/>
        <v xml:space="preserve">ANI.132.mn:= 0.0; ANI.132.mx := 100.0; ANI.132.hhv := 92.0; ANI.132.hv := 85.0; ANI.132.lv := 30.0; ANI.132.llv := 20.0; </v>
      </c>
      <c r="AH65" s="40" t="s">
        <v>455</v>
      </c>
      <c r="AM65" s="210" t="str">
        <f t="shared" si="23"/>
        <v>itg.132</v>
      </c>
      <c r="AO65" s="374"/>
      <c r="AP65" s="374"/>
      <c r="AQ65" s="374"/>
      <c r="AR65" s="374"/>
      <c r="AS65" s="374"/>
      <c r="AT65" s="374"/>
      <c r="AU65" s="187" t="s">
        <v>455</v>
      </c>
      <c r="BB65" s="210" t="str">
        <f t="shared" si="40"/>
        <v>itg.132</v>
      </c>
    </row>
    <row r="66" spans="1:54" x14ac:dyDescent="0.25">
      <c r="A66" s="102">
        <v>68</v>
      </c>
      <c r="B66" s="16" t="s">
        <v>2688</v>
      </c>
      <c r="C66" s="85">
        <v>1</v>
      </c>
      <c r="D66" s="16">
        <v>4</v>
      </c>
      <c r="E66" s="128" t="s">
        <v>2715</v>
      </c>
      <c r="G66" s="16">
        <f t="shared" si="11"/>
        <v>134</v>
      </c>
      <c r="H66" s="16" t="str">
        <f>"I_"&amp;G66</f>
        <v>I_134</v>
      </c>
      <c r="I66" s="16" t="str">
        <f t="shared" si="36"/>
        <v>IW 134</v>
      </c>
      <c r="J66" s="128">
        <f>G66</f>
        <v>134</v>
      </c>
      <c r="K66" s="128" t="s">
        <v>821</v>
      </c>
      <c r="L66" s="128" t="s">
        <v>824</v>
      </c>
      <c r="M66" s="128" t="s">
        <v>823</v>
      </c>
      <c r="N66" s="128" t="str">
        <f t="shared" si="37"/>
        <v>Р</v>
      </c>
      <c r="O66" s="15" t="str">
        <f t="shared" si="38"/>
        <v>134  : INT;</v>
      </c>
      <c r="P66" s="15" t="str">
        <f t="shared" si="39"/>
        <v>134 : AI_eval;//Р</v>
      </c>
      <c r="Q66" s="15"/>
      <c r="R66" s="15"/>
      <c r="S66" s="15">
        <v>1</v>
      </c>
      <c r="T66" s="15">
        <v>1</v>
      </c>
      <c r="U66" s="15" t="str">
        <f t="shared" si="32"/>
        <v>//Р
134 (input := I_134, mxS := ANI.134.mx, mnS := ANI.134.mn, Halarm := 1, Lalarm := 1, 
 MinRange := 4.0 ,MaxRange := 20.0, hhv := ANI.134.hhv, hv := ANI.134.hv, lv := ANI.134.lv, llv := ANI.134.llv,    Fdz := ANI.134.Fdz,   DZ := ANI.134.DZ);
ANI.134.val := 134.val; ANI.134.state := 134.state; ANI.134.hh := 134. hh; ANI.134.h := 134.h;
ANI.134.l := 134. l; ANI.134.ll := 134. ll; ANI.134.ovh := 134. ovH; ANI.134.ovl := 134. ovL;</v>
      </c>
      <c r="V66" s="15" t="str">
        <f t="shared" si="33"/>
        <v>//Р
134 (input := INT_TO_WORD (ITG.134), mxS := ANI.134.mx, mnS := ANI.134.mn, Halarm := 1, Lalarm := 1, 
 MinRange := 4.0 ,MaxRange := 20.0, hhv := ANI.134.hhv, hv := ANI.134.hv, lv := ANI.134.lv, llv := ANI.134.llv,    Fdz := ANI.134.Fdz,   DZ := ANI.134.DZ);
ANI.134.val := 134.val; ANI.134.state := 134.state; ANI.134.hh := 134. hh; ANI.134.h := 134.h;
ANI.134.l := 134. l; ANI.134.ll := 134. ll; ANI.134.ovh := 134. ovH; ANI.134.ovl := 134. ovL;</v>
      </c>
      <c r="W66" s="15" t="s">
        <v>2882</v>
      </c>
      <c r="X66" s="91" t="s">
        <v>2014</v>
      </c>
      <c r="Y66" s="91" t="s">
        <v>2015</v>
      </c>
      <c r="Z66" s="91" t="s">
        <v>2016</v>
      </c>
      <c r="AA66" s="91" t="s">
        <v>2017</v>
      </c>
      <c r="AB66" s="91" t="s">
        <v>2883</v>
      </c>
      <c r="AC66" s="91" t="s">
        <v>2884</v>
      </c>
      <c r="AD66" s="15" t="str">
        <f t="shared" si="35"/>
        <v xml:space="preserve">ANI.134.mn:= 0.0; ANI.134.mx := 100.0; ANI.134.hhv := 92.0; ANI.134.hv := 85.0; ANI.134.lv := 30.0; ANI.134.llv := 20.0; </v>
      </c>
      <c r="AH66" s="40" t="s">
        <v>455</v>
      </c>
      <c r="AM66" s="210" t="str">
        <f t="shared" si="23"/>
        <v>itg.134</v>
      </c>
      <c r="AO66" s="374"/>
      <c r="AP66" s="374"/>
      <c r="AQ66" s="374"/>
      <c r="AR66" s="374"/>
      <c r="AS66" s="374"/>
      <c r="AT66" s="374"/>
      <c r="AU66" s="187" t="s">
        <v>455</v>
      </c>
      <c r="BB66" s="210" t="str">
        <f t="shared" si="40"/>
        <v>itg.134</v>
      </c>
    </row>
    <row r="67" spans="1:54" s="233" customFormat="1" ht="30" x14ac:dyDescent="0.25">
      <c r="A67" s="229">
        <v>69</v>
      </c>
      <c r="B67" s="239" t="s">
        <v>3292</v>
      </c>
      <c r="C67" s="231">
        <v>1</v>
      </c>
      <c r="D67" s="230">
        <v>1</v>
      </c>
      <c r="E67" s="232" t="s">
        <v>2716</v>
      </c>
      <c r="F67" s="230"/>
      <c r="G67" s="230">
        <f t="shared" si="11"/>
        <v>136</v>
      </c>
      <c r="H67" s="230" t="str">
        <f>"I_"&amp;J67</f>
        <v>I_Qair_BR1</v>
      </c>
      <c r="I67" s="230" t="str">
        <f t="shared" si="36"/>
        <v>IW 136</v>
      </c>
      <c r="J67" s="232" t="s">
        <v>3493</v>
      </c>
      <c r="K67" s="232" t="s">
        <v>821</v>
      </c>
      <c r="L67" s="232" t="s">
        <v>824</v>
      </c>
      <c r="M67" s="232" t="s">
        <v>823</v>
      </c>
      <c r="N67" s="232" t="str">
        <f t="shared" si="37"/>
        <v>Расход сжатого воздуха на БР1</v>
      </c>
      <c r="O67" s="233" t="str">
        <f t="shared" si="38"/>
        <v>Qair_BR1  : INT;</v>
      </c>
      <c r="P67" s="233" t="str">
        <f t="shared" si="39"/>
        <v>Qair_BR1 : AI_eval;//Расход сжатого воздуха на БР1</v>
      </c>
      <c r="S67" s="233">
        <v>1</v>
      </c>
      <c r="T67" s="233">
        <v>1</v>
      </c>
      <c r="U67" s="233" t="str">
        <f t="shared" si="32"/>
        <v>//Расход сжатого воздуха на БР1
Qair_BR1 (input := I_Qair_BR1, mxS := ANI.Qair_BR1.mx, mnS := ANI.Qair_BR1.mn, Halarm := 1, Lalarm := 1, 
 MinRange := 4.0 ,MaxRange := 20.0, hhv := ANI.Qair_BR1.hhv, hv := ANI.Qair_BR1.hv, lv := ANI.Qair_BR1.lv, llv := ANI.Qair_BR1.llv,    Fdz := ANI.Qair_BR1.Fdz,   DZ := ANI.Qair_BR1.DZ);
ANI.Qair_BR1.val := Qair_BR1.val; ANI.Qair_BR1.state := Qair_BR1.state; ANI.Qair_BR1.hh := Qair_BR1. hh; ANI.Qair_BR1.h := Qair_BR1.h;
ANI.Qair_BR1.l := Qair_BR1. l; ANI.Qair_BR1.ll := Qair_BR1. ll; ANI.Qair_BR1.ovh := Qair_BR1. ovH; ANI.Qair_BR1.ovl := Qair_BR1. ovL;</v>
      </c>
      <c r="V67" s="233" t="str">
        <f t="shared" si="33"/>
        <v>//Расход сжатого воздуха на БР1
Qair_BR1 (input := INT_TO_WORD (ITG.Qair_BR1), mxS := ANI.Qair_BR1.mx, mnS := ANI.Qair_BR1.mn, Halarm := 1, Lalarm := 1, 
 MinRange := 4.0 ,MaxRange := 20.0, hhv := ANI.Qair_BR1.hhv, hv := ANI.Qair_BR1.hv, lv := ANI.Qair_BR1.lv, llv := ANI.Qair_BR1.llv,    Fdz := ANI.Qair_BR1.Fdz,   DZ := ANI.Qair_BR1.DZ);
ANI.Qair_BR1.val := Qair_BR1.val; ANI.Qair_BR1.state := Qair_BR1.state; ANI.Qair_BR1.hh := Qair_BR1. hh; ANI.Qair_BR1.h := Qair_BR1.h;
ANI.Qair_BR1.l := Qair_BR1. l; ANI.Qair_BR1.ll := Qair_BR1. ll; ANI.Qair_BR1.ovh := Qair_BR1. ovH; ANI.Qair_BR1.ovl := Qair_BR1. ovL;</v>
      </c>
      <c r="W67" s="233" t="s">
        <v>3824</v>
      </c>
      <c r="X67" s="234" t="s">
        <v>3826</v>
      </c>
      <c r="Y67" s="234" t="s">
        <v>3827</v>
      </c>
      <c r="Z67" s="234" t="s">
        <v>2016</v>
      </c>
      <c r="AA67" s="234" t="s">
        <v>2017</v>
      </c>
      <c r="AB67" s="234" t="s">
        <v>3860</v>
      </c>
      <c r="AC67" s="234" t="s">
        <v>3847</v>
      </c>
      <c r="AD67" s="233" t="str">
        <f t="shared" si="35"/>
        <v xml:space="preserve">ANI.Qair_BR1.mn:= 15.0; ANI.Qair_BR1.mx := 4400.0; ANI.Qair_BR1.hhv := 400.0; ANI.Qair_BR1.hv := 300.0; ANI.Qair_BR1.lv := 30.0; ANI.Qair_BR1.llv := 20.0; </v>
      </c>
      <c r="AH67" s="235" t="s">
        <v>455</v>
      </c>
      <c r="AI67" s="233">
        <v>18</v>
      </c>
      <c r="AK67" s="236"/>
      <c r="AM67" s="210" t="str">
        <f t="shared" si="23"/>
        <v>itg.Qair_BR1</v>
      </c>
      <c r="AO67" s="374" t="str">
        <f>J67&amp;"_LL, "&amp;J67&amp;"_L, "&amp;J67&amp;"_H, "&amp;J67&amp;"_HH : BOOL;"</f>
        <v>Qair_BR1_LL, Qair_BR1_L, Qair_BR1_H, Qair_BR1_HH : BOOL;</v>
      </c>
      <c r="AP67" s="374" t="str">
        <f>J67&amp;"_LL, "&amp;J67&amp;"_L, "&amp;J67&amp;"_H, "&amp;J67&amp;"_HH : TON;"</f>
        <v>Qair_BR1_LL, Qair_BR1_L, Qair_BR1_H, Qair_BR1_HH : TON;</v>
      </c>
      <c r="AQ67" s="30" t="s">
        <v>4107</v>
      </c>
      <c r="AR67" s="30"/>
      <c r="AS67" s="374"/>
      <c r="AT67" s="374" t="str">
        <f>"TIN."&amp;J67&amp;"_LL := ani."&amp;J67&amp;".LL AND  "&amp;T67&amp;";
"&amp;J67&amp;"_LL (IN := TIN."&amp;J67&amp;"_LL, PT := "&amp;AQ67&amp;"); TMQ."&amp;J67&amp;"_LL := "&amp;J67&amp;"_LL.Q;
TIN."&amp;J67&amp;"_L := ani."&amp;J67&amp;".L and not ani."&amp;J67&amp;".LL AND  "&amp;T67&amp;";
"&amp;J67&amp;"_L (IN := TIN."&amp;J67&amp;"_L, PT := "&amp;AQ67&amp;"); TMQ."&amp;J67&amp;"_L := "&amp;J67&amp;"_L.Q;
TIN."&amp;J67&amp;"_H := ani."&amp;J67&amp;".H   and not ani."&amp;J67&amp;".HH AND  "&amp;S67&amp;";
"&amp;J67&amp;"_H (IN := TIN."&amp;J67&amp;"_H, PT := "&amp;AQ67&amp;"); TMQ."&amp;J67&amp;"_H := "&amp;J67&amp;"_H.Q;
TIN."&amp;J67&amp;"_HH := ani."&amp;J67&amp;".HH AND  "&amp;S67&amp;";
"&amp;J67&amp;"_HH (IN := TIN."&amp;J67&amp;"_HH, PT := "&amp;AQ67&amp;"); TMQ."&amp;J67&amp;"_HH := "&amp;J67&amp;"_HH.Q;"</f>
        <v>TIN.Qair_BR1_LL := ani.Qair_BR1.LL AND  1;
Qair_BR1_LL (IN := TIN.Qair_BR1_LL, PT := K3_ctrl_FP_pt); TMQ.Qair_BR1_LL := Qair_BR1_LL.Q;
TIN.Qair_BR1_L := ani.Qair_BR1.L and not ani.Qair_BR1.LL AND  1;
Qair_BR1_L (IN := TIN.Qair_BR1_L, PT := K3_ctrl_FP_pt); TMQ.Qair_BR1_L := Qair_BR1_L.Q;
TIN.Qair_BR1_H := ani.Qair_BR1.H   and not ani.Qair_BR1.HH AND  1;
Qair_BR1_H (IN := TIN.Qair_BR1_H, PT := K3_ctrl_FP_pt); TMQ.Qair_BR1_H := Qair_BR1_H.Q;
TIN.Qair_BR1_HH := ani.Qair_BR1.HH AND  1;
Qair_BR1_HH (IN := TIN.Qair_BR1_HH, PT := K3_ctrl_FP_pt); TMQ.Qair_BR1_HH := Qair_BR1_HH.Q;</v>
      </c>
      <c r="AU67" s="187" t="s">
        <v>455</v>
      </c>
      <c r="BB67" s="210" t="str">
        <f t="shared" si="40"/>
        <v>itg.Qair_BR1</v>
      </c>
    </row>
    <row r="68" spans="1:54" s="233" customFormat="1" ht="30" x14ac:dyDescent="0.25">
      <c r="A68" s="229">
        <v>70</v>
      </c>
      <c r="B68" s="237" t="s">
        <v>3293</v>
      </c>
      <c r="C68" s="231">
        <v>1</v>
      </c>
      <c r="D68" s="230">
        <v>2</v>
      </c>
      <c r="E68" s="232" t="s">
        <v>2716</v>
      </c>
      <c r="F68" s="230"/>
      <c r="G68" s="230">
        <f t="shared" si="11"/>
        <v>138</v>
      </c>
      <c r="H68" s="230" t="str">
        <f>"I_"&amp;J68</f>
        <v>I_Qair_BR2</v>
      </c>
      <c r="I68" s="230" t="str">
        <f t="shared" si="36"/>
        <v>IW 138</v>
      </c>
      <c r="J68" s="232" t="s">
        <v>3494</v>
      </c>
      <c r="K68" s="232" t="s">
        <v>821</v>
      </c>
      <c r="L68" s="232" t="s">
        <v>824</v>
      </c>
      <c r="M68" s="232" t="s">
        <v>823</v>
      </c>
      <c r="N68" s="232" t="str">
        <f t="shared" si="37"/>
        <v>Расход сжатого воздуха на БР2</v>
      </c>
      <c r="O68" s="233" t="str">
        <f t="shared" si="38"/>
        <v>Qair_BR2  : INT;</v>
      </c>
      <c r="P68" s="233" t="str">
        <f t="shared" si="39"/>
        <v>Qair_BR2 : AI_eval;//Расход сжатого воздуха на БР2</v>
      </c>
      <c r="S68" s="233">
        <v>1</v>
      </c>
      <c r="T68" s="233">
        <v>1</v>
      </c>
      <c r="U68" s="233" t="str">
        <f t="shared" si="32"/>
        <v>//Расход сжатого воздуха на БР2
Qair_BR2 (input := I_Qair_BR2, mxS := ANI.Qair_BR2.mx, mnS := ANI.Qair_BR2.mn, Halarm := 1, Lalarm := 1, 
 MinRange := 4.0 ,MaxRange := 20.0, hhv := ANI.Qair_BR2.hhv, hv := ANI.Qair_BR2.hv, lv := ANI.Qair_BR2.lv, llv := ANI.Qair_BR2.llv,    Fdz := ANI.Qair_BR2.Fdz,   DZ := ANI.Qair_BR2.DZ);
ANI.Qair_BR2.val := Qair_BR2.val; ANI.Qair_BR2.state := Qair_BR2.state; ANI.Qair_BR2.hh := Qair_BR2. hh; ANI.Qair_BR2.h := Qair_BR2.h;
ANI.Qair_BR2.l := Qair_BR2. l; ANI.Qair_BR2.ll := Qair_BR2. ll; ANI.Qair_BR2.ovh := Qair_BR2. ovH; ANI.Qair_BR2.ovl := Qair_BR2. ovL;</v>
      </c>
      <c r="V68" s="233" t="str">
        <f t="shared" si="33"/>
        <v>//Расход сжатого воздуха на БР2
Qair_BR2 (input := INT_TO_WORD (ITG.Qair_BR2), mxS := ANI.Qair_BR2.mx, mnS := ANI.Qair_BR2.mn, Halarm := 1, Lalarm := 1, 
 MinRange := 4.0 ,MaxRange := 20.0, hhv := ANI.Qair_BR2.hhv, hv := ANI.Qair_BR2.hv, lv := ANI.Qair_BR2.lv, llv := ANI.Qair_BR2.llv,    Fdz := ANI.Qair_BR2.Fdz,   DZ := ANI.Qair_BR2.DZ);
ANI.Qair_BR2.val := Qair_BR2.val; ANI.Qair_BR2.state := Qair_BR2.state; ANI.Qair_BR2.hh := Qair_BR2. hh; ANI.Qair_BR2.h := Qair_BR2.h;
ANI.Qair_BR2.l := Qair_BR2. l; ANI.Qair_BR2.ll := Qair_BR2. ll; ANI.Qair_BR2.ovh := Qair_BR2. ovH; ANI.Qair_BR2.ovl := Qair_BR2. ovL;</v>
      </c>
      <c r="W68" s="233" t="s">
        <v>3824</v>
      </c>
      <c r="X68" s="234" t="s">
        <v>3826</v>
      </c>
      <c r="Y68" s="234" t="s">
        <v>3827</v>
      </c>
      <c r="Z68" s="234" t="s">
        <v>2016</v>
      </c>
      <c r="AA68" s="234" t="s">
        <v>2017</v>
      </c>
      <c r="AB68" s="234" t="s">
        <v>3860</v>
      </c>
      <c r="AC68" s="234" t="s">
        <v>3847</v>
      </c>
      <c r="AH68" s="235" t="s">
        <v>455</v>
      </c>
      <c r="AI68" s="232" t="s">
        <v>3493</v>
      </c>
      <c r="AJ68" s="233">
        <v>18</v>
      </c>
      <c r="AK68" s="236" t="str">
        <f>"ANI."&amp;J68&amp;".mn:= ANI."&amp;AI68&amp;".mn; ANI."&amp;J68&amp;".mx := ANI."&amp;AI68&amp;".mx; ANI."&amp;J68&amp;".hhv := ANI."&amp;AI68&amp;".hhv; ANI."&amp;J68&amp;".hv := ANI."&amp;AI68&amp;".hv; ANI."&amp;J68&amp;".lv := ANI."&amp;AI68&amp;".lv; ANI."&amp;J68&amp;".llv := ANI."&amp;AI68&amp;".llv; "</f>
        <v xml:space="preserve">ANI.Qair_BR2.mn:= ANI.Qair_BR1.mn; ANI.Qair_BR2.mx := ANI.Qair_BR1.mx; ANI.Qair_BR2.hhv := ANI.Qair_BR1.hhv; ANI.Qair_BR2.hv := ANI.Qair_BR1.hv; ANI.Qair_BR2.lv := ANI.Qair_BR1.lv; ANI.Qair_BR2.llv := ANI.Qair_BR1.llv; </v>
      </c>
      <c r="AM68" s="210"/>
      <c r="AO68" s="374" t="str">
        <f>J68&amp;"_LL, "&amp;J68&amp;"_L, "&amp;J68&amp;"_H, "&amp;J68&amp;"_HH : BOOL;"</f>
        <v>Qair_BR2_LL, Qair_BR2_L, Qair_BR2_H, Qair_BR2_HH : BOOL;</v>
      </c>
      <c r="AP68" s="374" t="str">
        <f>J68&amp;"_LL, "&amp;J68&amp;"_L, "&amp;J68&amp;"_H, "&amp;J68&amp;"_HH : TON;"</f>
        <v>Qair_BR2_LL, Qair_BR2_L, Qair_BR2_H, Qair_BR2_HH : TON;</v>
      </c>
      <c r="AQ68" s="30" t="s">
        <v>4107</v>
      </c>
      <c r="AR68" s="30"/>
      <c r="AS68" s="374"/>
      <c r="AT68" s="374" t="str">
        <f>"TIN."&amp;J68&amp;"_LL := ani."&amp;J68&amp;".LL AND  "&amp;T68&amp;";
"&amp;J68&amp;"_LL (IN := TIN."&amp;J68&amp;"_LL, PT := "&amp;AQ68&amp;"); TMQ."&amp;J68&amp;"_LL := "&amp;J68&amp;"_LL.Q;
TIN."&amp;J68&amp;"_L := ani."&amp;J68&amp;".L and not ani."&amp;J68&amp;".LL AND  "&amp;T68&amp;";
"&amp;J68&amp;"_L (IN := TIN."&amp;J68&amp;"_L, PT := "&amp;AQ68&amp;"); TMQ."&amp;J68&amp;"_L := "&amp;J68&amp;"_L.Q;
TIN."&amp;J68&amp;"_H := ani."&amp;J68&amp;".H   and not ani."&amp;J68&amp;".HH AND  "&amp;S68&amp;";
"&amp;J68&amp;"_H (IN := TIN."&amp;J68&amp;"_H, PT := "&amp;AQ68&amp;"); TMQ."&amp;J68&amp;"_H := "&amp;J68&amp;"_H.Q;
TIN."&amp;J68&amp;"_HH := ani."&amp;J68&amp;".HH AND  "&amp;S68&amp;";
"&amp;J68&amp;"_HH (IN := TIN."&amp;J68&amp;"_HH, PT := "&amp;AQ68&amp;"); TMQ."&amp;J68&amp;"_HH := "&amp;J68&amp;"_HH.Q;"</f>
        <v>TIN.Qair_BR2_LL := ani.Qair_BR2.LL AND  1;
Qair_BR2_LL (IN := TIN.Qair_BR2_LL, PT := K3_ctrl_FP_pt); TMQ.Qair_BR2_LL := Qair_BR2_LL.Q;
TIN.Qair_BR2_L := ani.Qair_BR2.L and not ani.Qair_BR2.LL AND  1;
Qair_BR2_L (IN := TIN.Qair_BR2_L, PT := K3_ctrl_FP_pt); TMQ.Qair_BR2_L := Qair_BR2_L.Q;
TIN.Qair_BR2_H := ani.Qair_BR2.H   and not ani.Qair_BR2.HH AND  1;
Qair_BR2_H (IN := TIN.Qair_BR2_H, PT := K3_ctrl_FP_pt); TMQ.Qair_BR2_H := Qair_BR2_H.Q;
TIN.Qair_BR2_HH := ani.Qair_BR2.HH AND  1;
Qair_BR2_HH (IN := TIN.Qair_BR2_HH, PT := K3_ctrl_FP_pt); TMQ.Qair_BR2_HH := Qair_BR2_HH.Q;</v>
      </c>
      <c r="AU68" s="187" t="s">
        <v>455</v>
      </c>
      <c r="BB68" s="210" t="str">
        <f t="shared" si="40"/>
        <v>itg.Qair_BR2</v>
      </c>
    </row>
    <row r="69" spans="1:54" s="233" customFormat="1" x14ac:dyDescent="0.25">
      <c r="A69" s="229">
        <v>71</v>
      </c>
      <c r="B69" s="239" t="s">
        <v>3294</v>
      </c>
      <c r="C69" s="231">
        <v>1</v>
      </c>
      <c r="D69" s="230">
        <v>3</v>
      </c>
      <c r="E69" s="232" t="s">
        <v>2716</v>
      </c>
      <c r="F69" s="230"/>
      <c r="G69" s="230">
        <f t="shared" si="11"/>
        <v>140</v>
      </c>
      <c r="H69" s="230" t="str">
        <f>"I_"&amp;J69</f>
        <v>I_pos_Z3_1</v>
      </c>
      <c r="I69" s="230" t="str">
        <f t="shared" si="36"/>
        <v>IW 140</v>
      </c>
      <c r="J69" s="232" t="s">
        <v>3491</v>
      </c>
      <c r="K69" s="232" t="s">
        <v>821</v>
      </c>
      <c r="L69" s="232" t="s">
        <v>824</v>
      </c>
      <c r="M69" s="232" t="s">
        <v>823</v>
      </c>
      <c r="N69" s="232" t="str">
        <f t="shared" si="37"/>
        <v>Индикация положения ЗЭ3-1</v>
      </c>
      <c r="O69" s="233" t="str">
        <f t="shared" si="38"/>
        <v>pos_Z3_1  : INT;</v>
      </c>
      <c r="P69" s="233" t="str">
        <f t="shared" si="39"/>
        <v>pos_Z3_1 : AI_eval;//Индикация положения ЗЭ3-1</v>
      </c>
      <c r="S69" s="233" t="s">
        <v>3808</v>
      </c>
      <c r="T69" s="233" t="str">
        <f>S69</f>
        <v>(dgi.k3_1_ON or dgi.k3_2_ON or dgi.k3_3_ON)</v>
      </c>
      <c r="U69" s="233" t="str">
        <f t="shared" si="32"/>
        <v>//Индикация положения ЗЭ3-1
pos_Z3_1 (input := I_pos_Z3_1, mxS := ANI.pos_Z3_1.mx, mnS := ANI.pos_Z3_1.mn, Halarm := (dgi.k3_1_ON or dgi.k3_2_ON or dgi.k3_3_ON), Lalarm := (dgi.k3_1_ON or dgi.k3_2_ON or dgi.k3_3_ON), 
 MinRange := 4.0 ,MaxRange := 20.0, hhv := ANI.pos_Z3_1.hhv, hv := ANI.pos_Z3_1.hv, lv := ANI.pos_Z3_1.lv, llv := ANI.pos_Z3_1.llv,    Fdz := ANI.pos_Z3_1.Fdz,   DZ := ANI.pos_Z3_1.DZ);
ANI.pos_Z3_1.val := pos_Z3_1.val; ANI.pos_Z3_1.state := pos_Z3_1.state; ANI.pos_Z3_1.hh := pos_Z3_1. hh; ANI.pos_Z3_1.h := pos_Z3_1.h;
ANI.pos_Z3_1.l := pos_Z3_1. l; ANI.pos_Z3_1.ll := pos_Z3_1. ll; ANI.pos_Z3_1.ovh := pos_Z3_1. ovH; ANI.pos_Z3_1.ovl := pos_Z3_1. ovL;</v>
      </c>
      <c r="V69" s="233" t="str">
        <f t="shared" si="33"/>
        <v>//Индикация положения ЗЭ3-1
pos_Z3_1 (input := INT_TO_WORD (ITG.pos_Z3_1), mxS := ANI.pos_Z3_1.mx, mnS := ANI.pos_Z3_1.mn, Halarm := (dgi.k3_1_ON or dgi.k3_2_ON or dgi.k3_3_ON), Lalarm := (dgi.k3_1_ON or dgi.k3_2_ON or dgi.k3_3_ON), 
 MinRange := 4.0 ,MaxRange := 20.0, hhv := ANI.pos_Z3_1.hhv, hv := ANI.pos_Z3_1.hv, lv := ANI.pos_Z3_1.lv, llv := ANI.pos_Z3_1.llv,    Fdz := ANI.pos_Z3_1.Fdz,   DZ := ANI.pos_Z3_1.DZ);
ANI.pos_Z3_1.val := pos_Z3_1.val; ANI.pos_Z3_1.state := pos_Z3_1.state; ANI.pos_Z3_1.hh := pos_Z3_1. hh; ANI.pos_Z3_1.h := pos_Z3_1.h;
ANI.pos_Z3_1.l := pos_Z3_1. l; ANI.pos_Z3_1.ll := pos_Z3_1. ll; ANI.pos_Z3_1.ovh := pos_Z3_1. ovH; ANI.pos_Z3_1.ovl := pos_Z3_1. ovL;</v>
      </c>
      <c r="W69" s="233" t="s">
        <v>2882</v>
      </c>
      <c r="X69" s="234" t="s">
        <v>2014</v>
      </c>
      <c r="Y69" s="234" t="s">
        <v>2015</v>
      </c>
      <c r="Z69" s="234" t="s">
        <v>2014</v>
      </c>
      <c r="AA69" s="234" t="s">
        <v>3819</v>
      </c>
      <c r="AB69" s="234" t="s">
        <v>3880</v>
      </c>
      <c r="AC69" s="234" t="s">
        <v>2015</v>
      </c>
      <c r="AD69" s="233" t="str">
        <f t="shared" si="35"/>
        <v xml:space="preserve">ANI.pos_Z3_1.mn:= 0.0; ANI.pos_Z3_1.mx := 100.0; ANI.pos_Z3_1.hhv := 100.0; ANI.pos_Z3_1.hv := 99.5; ANI.pos_Z3_1.lv := 0.5; ANI.pos_Z3_1.llv := 0.0; </v>
      </c>
      <c r="AH69" s="235" t="s">
        <v>455</v>
      </c>
      <c r="AK69" s="236"/>
      <c r="AM69" s="210" t="str">
        <f t="shared" si="23"/>
        <v>itg.pos_Z3_1</v>
      </c>
      <c r="AO69" s="374"/>
      <c r="AP69" s="374" t="str">
        <f>J69&amp;"_LL, "&amp;J69&amp;"_L, "&amp;J69&amp;"_H, "&amp;J69&amp;"_HH : TON;"</f>
        <v>pos_Z3_1_LL, pos_Z3_1_L, pos_Z3_1_H, pos_Z3_1_HH : TON;</v>
      </c>
      <c r="AQ69" s="374"/>
      <c r="AR69" s="374"/>
      <c r="AS69" s="374"/>
      <c r="AT69" s="374"/>
      <c r="AU69" s="187" t="s">
        <v>455</v>
      </c>
      <c r="BB69" s="210" t="str">
        <f t="shared" si="40"/>
        <v>itg.pos_Z3_1</v>
      </c>
    </row>
    <row r="70" spans="1:54" s="233" customFormat="1" x14ac:dyDescent="0.25">
      <c r="A70" s="229">
        <v>72</v>
      </c>
      <c r="B70" s="237" t="s">
        <v>3295</v>
      </c>
      <c r="C70" s="231">
        <v>1</v>
      </c>
      <c r="D70" s="230">
        <v>4</v>
      </c>
      <c r="E70" s="232" t="s">
        <v>2716</v>
      </c>
      <c r="F70" s="230"/>
      <c r="G70" s="230">
        <f t="shared" si="11"/>
        <v>142</v>
      </c>
      <c r="H70" s="230" t="str">
        <f>"I_"&amp;J70</f>
        <v>I_pos_Z3_2</v>
      </c>
      <c r="I70" s="230" t="str">
        <f t="shared" si="36"/>
        <v>IW 142</v>
      </c>
      <c r="J70" s="232" t="s">
        <v>3492</v>
      </c>
      <c r="K70" s="232" t="s">
        <v>821</v>
      </c>
      <c r="L70" s="232" t="s">
        <v>824</v>
      </c>
      <c r="M70" s="232" t="s">
        <v>823</v>
      </c>
      <c r="N70" s="232" t="str">
        <f t="shared" si="37"/>
        <v>Индикация положения ЗЭ3-2</v>
      </c>
      <c r="O70" s="233" t="str">
        <f t="shared" si="38"/>
        <v>pos_Z3_2  : INT;</v>
      </c>
      <c r="P70" s="233" t="str">
        <f t="shared" si="39"/>
        <v>pos_Z3_2 : AI_eval;//Индикация положения ЗЭ3-2</v>
      </c>
      <c r="S70" s="233" t="s">
        <v>3808</v>
      </c>
      <c r="T70" s="233" t="str">
        <f>S70</f>
        <v>(dgi.k3_1_ON or dgi.k3_2_ON or dgi.k3_3_ON)</v>
      </c>
      <c r="U70" s="233" t="str">
        <f t="shared" si="32"/>
        <v>//Индикация положения ЗЭ3-2
pos_Z3_2 (input := I_pos_Z3_2, mxS := ANI.pos_Z3_2.mx, mnS := ANI.pos_Z3_2.mn, Halarm := (dgi.k3_1_ON or dgi.k3_2_ON or dgi.k3_3_ON), Lalarm := (dgi.k3_1_ON or dgi.k3_2_ON or dgi.k3_3_ON), 
 MinRange := 4.0 ,MaxRange := 20.0, hhv := ANI.pos_Z3_2.hhv, hv := ANI.pos_Z3_2.hv, lv := ANI.pos_Z3_2.lv, llv := ANI.pos_Z3_2.llv,    Fdz := ANI.pos_Z3_2.Fdz,   DZ := ANI.pos_Z3_2.DZ);
ANI.pos_Z3_2.val := pos_Z3_2.val; ANI.pos_Z3_2.state := pos_Z3_2.state; ANI.pos_Z3_2.hh := pos_Z3_2. hh; ANI.pos_Z3_2.h := pos_Z3_2.h;
ANI.pos_Z3_2.l := pos_Z3_2. l; ANI.pos_Z3_2.ll := pos_Z3_2. ll; ANI.pos_Z3_2.ovh := pos_Z3_2. ovH; ANI.pos_Z3_2.ovl := pos_Z3_2. ovL;</v>
      </c>
      <c r="V70" s="233" t="str">
        <f t="shared" si="33"/>
        <v>//Индикация положения ЗЭ3-2
pos_Z3_2 (input := INT_TO_WORD (ITG.pos_Z3_2), mxS := ANI.pos_Z3_2.mx, mnS := ANI.pos_Z3_2.mn, Halarm := (dgi.k3_1_ON or dgi.k3_2_ON or dgi.k3_3_ON), Lalarm := (dgi.k3_1_ON or dgi.k3_2_ON or dgi.k3_3_ON), 
 MinRange := 4.0 ,MaxRange := 20.0, hhv := ANI.pos_Z3_2.hhv, hv := ANI.pos_Z3_2.hv, lv := ANI.pos_Z3_2.lv, llv := ANI.pos_Z3_2.llv,    Fdz := ANI.pos_Z3_2.Fdz,   DZ := ANI.pos_Z3_2.DZ);
ANI.pos_Z3_2.val := pos_Z3_2.val; ANI.pos_Z3_2.state := pos_Z3_2.state; ANI.pos_Z3_2.hh := pos_Z3_2. hh; ANI.pos_Z3_2.h := pos_Z3_2.h;
ANI.pos_Z3_2.l := pos_Z3_2. l; ANI.pos_Z3_2.ll := pos_Z3_2. ll; ANI.pos_Z3_2.ovh := pos_Z3_2. ovH; ANI.pos_Z3_2.ovl := pos_Z3_2. ovL;</v>
      </c>
      <c r="W70" s="233" t="s">
        <v>2882</v>
      </c>
      <c r="X70" s="234" t="s">
        <v>2014</v>
      </c>
      <c r="Y70" s="234" t="s">
        <v>2015</v>
      </c>
      <c r="Z70" s="234" t="s">
        <v>2014</v>
      </c>
      <c r="AA70" s="234" t="s">
        <v>3819</v>
      </c>
      <c r="AB70" s="234" t="s">
        <v>3880</v>
      </c>
      <c r="AC70" s="234" t="s">
        <v>2015</v>
      </c>
      <c r="AD70" s="233" t="str">
        <f t="shared" si="35"/>
        <v xml:space="preserve">ANI.pos_Z3_2.mn:= 0.0; ANI.pos_Z3_2.mx := 100.0; ANI.pos_Z3_2.hhv := 100.0; ANI.pos_Z3_2.hv := 99.5; ANI.pos_Z3_2.lv := 0.5; ANI.pos_Z3_2.llv := 0.0; </v>
      </c>
      <c r="AH70" s="235" t="s">
        <v>455</v>
      </c>
      <c r="AK70" s="236"/>
      <c r="AM70" s="210" t="str">
        <f t="shared" si="23"/>
        <v>itg.pos_Z3_2</v>
      </c>
      <c r="AO70" s="374"/>
      <c r="AP70" s="374" t="str">
        <f>J70&amp;"_LL, "&amp;J70&amp;"_L, "&amp;J70&amp;"_H, "&amp;J70&amp;"_HH : TON;"</f>
        <v>pos_Z3_2_LL, pos_Z3_2_L, pos_Z3_2_H, pos_Z3_2_HH : TON;</v>
      </c>
      <c r="AQ70" s="374"/>
      <c r="AR70" s="374"/>
      <c r="AS70" s="374"/>
      <c r="AT70" s="374"/>
      <c r="AU70" s="187" t="s">
        <v>455</v>
      </c>
      <c r="BB70" s="210" t="str">
        <f t="shared" si="40"/>
        <v>itg.pos_Z3_2</v>
      </c>
    </row>
    <row r="71" spans="1:54" x14ac:dyDescent="0.25">
      <c r="A71" s="229">
        <v>73</v>
      </c>
      <c r="B71" s="248" t="s">
        <v>4003</v>
      </c>
      <c r="C71" s="85">
        <v>7</v>
      </c>
      <c r="D71" s="250">
        <f>E71+2</f>
        <v>274</v>
      </c>
      <c r="E71" s="248">
        <v>272</v>
      </c>
      <c r="H71" s="16" t="str">
        <f>"I_"&amp;J71</f>
        <v>I_FC_N2_1</v>
      </c>
      <c r="I71" s="16" t="str">
        <f>"PIW "&amp;D71</f>
        <v>PIW 274</v>
      </c>
      <c r="J71" s="128" t="s">
        <v>4019</v>
      </c>
      <c r="K71" s="232" t="s">
        <v>821</v>
      </c>
      <c r="L71" s="232" t="s">
        <v>824</v>
      </c>
      <c r="M71" s="232" t="s">
        <v>823</v>
      </c>
      <c r="N71" s="232" t="str">
        <f>B71</f>
        <v>ПЧ Н2-1. Частота</v>
      </c>
      <c r="O71" s="128" t="str">
        <f>J71&amp;"  : INT;"</f>
        <v>FC_N2_1  : INT;</v>
      </c>
      <c r="U71" s="233" t="str">
        <f>"//"&amp;B71&amp;"
ani."&amp;J71&amp;".val := DWORD_TO_REAL (WORD_TO_DWORD (i_"&amp;J71&amp;"));"</f>
        <v>//ПЧ Н2-1. Частота
ani.FC_N2_1.val := DWORD_TO_REAL (WORD_TO_DWORD (i_FC_N2_1));</v>
      </c>
      <c r="W71" s="233" t="s">
        <v>2882</v>
      </c>
      <c r="AH71" s="40" t="s">
        <v>455</v>
      </c>
      <c r="AM71" s="210" t="str">
        <f t="shared" si="23"/>
        <v>itg.FC_N2_1</v>
      </c>
      <c r="AO71" s="374"/>
      <c r="AP71" s="374"/>
      <c r="AQ71" s="374"/>
      <c r="AR71" s="374"/>
      <c r="AS71" s="374"/>
      <c r="AT71" s="374"/>
      <c r="AU71" s="187" t="s">
        <v>455</v>
      </c>
    </row>
    <row r="72" spans="1:54" x14ac:dyDescent="0.25">
      <c r="A72" s="229">
        <v>74</v>
      </c>
      <c r="B72" s="248" t="s">
        <v>4004</v>
      </c>
      <c r="C72" s="85">
        <v>8</v>
      </c>
      <c r="D72" s="250">
        <f t="shared" ref="D72:D85" si="41">E72+2</f>
        <v>282</v>
      </c>
      <c r="E72" s="248">
        <v>280</v>
      </c>
      <c r="H72" s="16" t="str">
        <f t="shared" ref="H72:H85" si="42">"I_"&amp;J72</f>
        <v>I_FC_N2_3</v>
      </c>
      <c r="I72" s="16" t="str">
        <f t="shared" ref="I72:I85" si="43">"PIW "&amp;D72</f>
        <v>PIW 282</v>
      </c>
      <c r="J72" s="128" t="s">
        <v>4021</v>
      </c>
      <c r="K72" s="232" t="s">
        <v>821</v>
      </c>
      <c r="L72" s="232" t="s">
        <v>824</v>
      </c>
      <c r="M72" s="232" t="s">
        <v>823</v>
      </c>
      <c r="N72" s="232" t="str">
        <f t="shared" ref="N72:N85" si="44">B72</f>
        <v>ПЧ Н2-3. Частота</v>
      </c>
      <c r="U72" s="233" t="str">
        <f t="shared" ref="U72:U85" si="45">"//"&amp;B72&amp;"
ani."&amp;J72&amp;".val := DWORD_TO_REAL (WORD_TO_DWORD (i_"&amp;J72&amp;"));"</f>
        <v>//ПЧ Н2-3. Частота
ani.FC_N2_3.val := DWORD_TO_REAL (WORD_TO_DWORD (i_FC_N2_3));</v>
      </c>
      <c r="W72" s="233" t="s">
        <v>2882</v>
      </c>
      <c r="AH72" s="40" t="s">
        <v>455</v>
      </c>
      <c r="AO72" s="374"/>
      <c r="AP72" s="374"/>
      <c r="AQ72" s="374"/>
      <c r="AR72" s="374"/>
      <c r="AS72" s="374"/>
      <c r="AT72" s="374"/>
      <c r="AU72" s="187" t="s">
        <v>455</v>
      </c>
    </row>
    <row r="73" spans="1:54" x14ac:dyDescent="0.25">
      <c r="A73" s="229">
        <v>75</v>
      </c>
      <c r="B73" s="248" t="s">
        <v>4005</v>
      </c>
      <c r="C73" s="85">
        <v>7</v>
      </c>
      <c r="D73" s="250">
        <f t="shared" si="41"/>
        <v>290</v>
      </c>
      <c r="E73" s="248">
        <v>288</v>
      </c>
      <c r="H73" s="16" t="str">
        <f t="shared" si="42"/>
        <v>I_FC_N2_2</v>
      </c>
      <c r="I73" s="16" t="str">
        <f t="shared" si="43"/>
        <v>PIW 290</v>
      </c>
      <c r="J73" s="128" t="s">
        <v>4020</v>
      </c>
      <c r="K73" s="232" t="s">
        <v>821</v>
      </c>
      <c r="L73" s="232" t="s">
        <v>824</v>
      </c>
      <c r="M73" s="232" t="s">
        <v>823</v>
      </c>
      <c r="N73" s="232" t="str">
        <f t="shared" si="44"/>
        <v>ПЧ Н2-2. Частота</v>
      </c>
      <c r="U73" s="233" t="str">
        <f t="shared" si="45"/>
        <v>//ПЧ Н2-2. Частота
ani.FC_N2_2.val := DWORD_TO_REAL (WORD_TO_DWORD (i_FC_N2_2));</v>
      </c>
      <c r="W73" s="233" t="s">
        <v>2882</v>
      </c>
      <c r="AH73" s="40" t="s">
        <v>455</v>
      </c>
      <c r="AO73" s="374"/>
      <c r="AP73" s="374"/>
      <c r="AQ73" s="374"/>
      <c r="AR73" s="374"/>
      <c r="AS73" s="374"/>
      <c r="AT73" s="374"/>
      <c r="AU73" s="187" t="s">
        <v>455</v>
      </c>
    </row>
    <row r="74" spans="1:54" x14ac:dyDescent="0.25">
      <c r="A74" s="229">
        <v>76</v>
      </c>
      <c r="B74" s="248" t="s">
        <v>4006</v>
      </c>
      <c r="C74" s="85">
        <v>8</v>
      </c>
      <c r="D74" s="250">
        <f t="shared" si="41"/>
        <v>298</v>
      </c>
      <c r="E74" s="248">
        <v>296</v>
      </c>
      <c r="H74" s="16" t="str">
        <f t="shared" si="42"/>
        <v>I_FC_N2_4</v>
      </c>
      <c r="I74" s="16" t="str">
        <f t="shared" si="43"/>
        <v>PIW 298</v>
      </c>
      <c r="J74" s="128" t="s">
        <v>4022</v>
      </c>
      <c r="K74" s="232" t="s">
        <v>821</v>
      </c>
      <c r="L74" s="232" t="s">
        <v>824</v>
      </c>
      <c r="M74" s="232" t="s">
        <v>823</v>
      </c>
      <c r="N74" s="232" t="str">
        <f t="shared" si="44"/>
        <v>ПЧ Н2-4. Частота</v>
      </c>
      <c r="U74" s="233" t="str">
        <f t="shared" si="45"/>
        <v>//ПЧ Н2-4. Частота
ani.FC_N2_4.val := DWORD_TO_REAL (WORD_TO_DWORD (i_FC_N2_4));</v>
      </c>
      <c r="W74" s="233" t="s">
        <v>2882</v>
      </c>
      <c r="AH74" s="40" t="s">
        <v>455</v>
      </c>
      <c r="AO74" s="374"/>
      <c r="AP74" s="374"/>
      <c r="AQ74" s="374"/>
      <c r="AR74" s="374"/>
      <c r="AS74" s="374"/>
      <c r="AT74" s="374"/>
      <c r="AU74" s="187" t="s">
        <v>455</v>
      </c>
    </row>
    <row r="75" spans="1:54" x14ac:dyDescent="0.25">
      <c r="A75" s="229">
        <v>77</v>
      </c>
      <c r="B75" s="248" t="s">
        <v>4017</v>
      </c>
      <c r="C75" s="85">
        <v>9</v>
      </c>
      <c r="D75" s="250">
        <f t="shared" si="41"/>
        <v>306</v>
      </c>
      <c r="E75" s="248">
        <v>304</v>
      </c>
      <c r="H75" s="16" t="str">
        <f t="shared" si="42"/>
        <v>I_FC_K4_1</v>
      </c>
      <c r="I75" s="16" t="str">
        <f t="shared" si="43"/>
        <v>PIW 306</v>
      </c>
      <c r="J75" s="128" t="s">
        <v>4028</v>
      </c>
      <c r="K75" s="232" t="s">
        <v>821</v>
      </c>
      <c r="L75" s="232" t="s">
        <v>824</v>
      </c>
      <c r="M75" s="232" t="s">
        <v>823</v>
      </c>
      <c r="N75" s="232" t="str">
        <f t="shared" si="44"/>
        <v>ПЧ КРЛ4-1. Частота</v>
      </c>
      <c r="U75" s="233" t="str">
        <f t="shared" si="45"/>
        <v>//ПЧ КРЛ4-1. Частота
ani.FC_K4_1.val := DWORD_TO_REAL (WORD_TO_DWORD (i_FC_K4_1));</v>
      </c>
      <c r="W75" s="233" t="s">
        <v>2882</v>
      </c>
      <c r="AH75" s="40" t="s">
        <v>455</v>
      </c>
      <c r="AO75" s="374"/>
      <c r="AP75" s="374"/>
      <c r="AQ75" s="374"/>
      <c r="AR75" s="374"/>
      <c r="AS75" s="374"/>
      <c r="AT75" s="374"/>
      <c r="AU75" s="187" t="s">
        <v>455</v>
      </c>
    </row>
    <row r="76" spans="1:54" x14ac:dyDescent="0.25">
      <c r="A76" s="229">
        <v>78</v>
      </c>
      <c r="B76" s="248" t="s">
        <v>4016</v>
      </c>
      <c r="C76" s="85">
        <v>9</v>
      </c>
      <c r="D76" s="250">
        <f t="shared" si="41"/>
        <v>314</v>
      </c>
      <c r="E76" s="248">
        <v>312</v>
      </c>
      <c r="H76" s="16" t="str">
        <f t="shared" si="42"/>
        <v>I_FC_N4_1</v>
      </c>
      <c r="I76" s="16" t="str">
        <f t="shared" si="43"/>
        <v>PIW 314</v>
      </c>
      <c r="J76" s="128" t="s">
        <v>4023</v>
      </c>
      <c r="K76" s="232" t="s">
        <v>821</v>
      </c>
      <c r="L76" s="232" t="s">
        <v>824</v>
      </c>
      <c r="M76" s="232" t="s">
        <v>823</v>
      </c>
      <c r="N76" s="232" t="str">
        <f t="shared" si="44"/>
        <v>ПЧ Н4-1. Частота</v>
      </c>
      <c r="U76" s="233" t="str">
        <f t="shared" si="45"/>
        <v>//ПЧ Н4-1. Частота
ani.FC_N4_1.val := DWORD_TO_REAL (WORD_TO_DWORD (i_FC_N4_1));</v>
      </c>
      <c r="W76" s="233" t="s">
        <v>2882</v>
      </c>
      <c r="AH76" s="40" t="s">
        <v>455</v>
      </c>
      <c r="AO76" s="374"/>
      <c r="AP76" s="374"/>
      <c r="AQ76" s="374"/>
      <c r="AR76" s="374"/>
      <c r="AS76" s="374"/>
      <c r="AT76" s="374"/>
      <c r="AU76" s="187" t="s">
        <v>455</v>
      </c>
    </row>
    <row r="77" spans="1:54" x14ac:dyDescent="0.25">
      <c r="A77" s="229">
        <v>79</v>
      </c>
      <c r="B77" s="248" t="s">
        <v>4015</v>
      </c>
      <c r="C77" s="85">
        <v>9</v>
      </c>
      <c r="D77" s="250">
        <f t="shared" si="41"/>
        <v>322</v>
      </c>
      <c r="E77" s="248">
        <v>320</v>
      </c>
      <c r="H77" s="16" t="str">
        <f t="shared" si="42"/>
        <v>I_FC_N4_3</v>
      </c>
      <c r="I77" s="16" t="str">
        <f t="shared" si="43"/>
        <v>PIW 322</v>
      </c>
      <c r="J77" s="128" t="s">
        <v>4025</v>
      </c>
      <c r="K77" s="232" t="s">
        <v>821</v>
      </c>
      <c r="L77" s="232" t="s">
        <v>824</v>
      </c>
      <c r="M77" s="232" t="s">
        <v>823</v>
      </c>
      <c r="N77" s="232" t="str">
        <f t="shared" si="44"/>
        <v>ПЧ Н4-3. Частота</v>
      </c>
      <c r="U77" s="233" t="str">
        <f t="shared" si="45"/>
        <v>//ПЧ Н4-3. Частота
ani.FC_N4_3.val := DWORD_TO_REAL (WORD_TO_DWORD (i_FC_N4_3));</v>
      </c>
      <c r="W77" s="233" t="s">
        <v>2882</v>
      </c>
      <c r="AO77" s="374"/>
      <c r="AP77" s="374"/>
      <c r="AQ77" s="374"/>
      <c r="AR77" s="374"/>
      <c r="AS77" s="374"/>
      <c r="AT77" s="374"/>
      <c r="AU77" s="187" t="s">
        <v>455</v>
      </c>
    </row>
    <row r="78" spans="1:54" x14ac:dyDescent="0.25">
      <c r="A78" s="229">
        <v>80</v>
      </c>
      <c r="B78" s="248" t="s">
        <v>4014</v>
      </c>
      <c r="C78" s="85">
        <v>10</v>
      </c>
      <c r="D78" s="250">
        <f t="shared" si="41"/>
        <v>330</v>
      </c>
      <c r="E78" s="248">
        <v>328</v>
      </c>
      <c r="H78" s="16" t="str">
        <f t="shared" si="42"/>
        <v>I_FC_K4_2</v>
      </c>
      <c r="I78" s="16" t="str">
        <f t="shared" si="43"/>
        <v>PIW 330</v>
      </c>
      <c r="J78" s="128" t="s">
        <v>4029</v>
      </c>
      <c r="K78" s="232" t="s">
        <v>821</v>
      </c>
      <c r="L78" s="232" t="s">
        <v>824</v>
      </c>
      <c r="M78" s="232" t="s">
        <v>823</v>
      </c>
      <c r="N78" s="232" t="str">
        <f t="shared" si="44"/>
        <v>ПЧ КРЛ4-2. Частота</v>
      </c>
      <c r="U78" s="233" t="str">
        <f t="shared" si="45"/>
        <v>//ПЧ КРЛ4-2. Частота
ani.FC_K4_2.val := DWORD_TO_REAL (WORD_TO_DWORD (i_FC_K4_2));</v>
      </c>
      <c r="W78" s="233" t="s">
        <v>2882</v>
      </c>
      <c r="AO78" s="374"/>
      <c r="AP78" s="374"/>
      <c r="AQ78" s="374"/>
      <c r="AR78" s="374"/>
      <c r="AS78" s="374"/>
      <c r="AT78" s="374"/>
      <c r="AU78" s="187" t="s">
        <v>455</v>
      </c>
    </row>
    <row r="79" spans="1:54" x14ac:dyDescent="0.25">
      <c r="A79" s="229">
        <v>81</v>
      </c>
      <c r="B79" s="248" t="s">
        <v>4013</v>
      </c>
      <c r="C79" s="85">
        <v>10</v>
      </c>
      <c r="D79" s="250">
        <f t="shared" si="41"/>
        <v>338</v>
      </c>
      <c r="E79" s="248">
        <v>336</v>
      </c>
      <c r="H79" s="16" t="str">
        <f t="shared" si="42"/>
        <v>I_FC_N4_2</v>
      </c>
      <c r="I79" s="16" t="str">
        <f t="shared" si="43"/>
        <v>PIW 338</v>
      </c>
      <c r="J79" s="128" t="s">
        <v>4024</v>
      </c>
      <c r="K79" s="232" t="s">
        <v>821</v>
      </c>
      <c r="L79" s="232" t="s">
        <v>824</v>
      </c>
      <c r="M79" s="232" t="s">
        <v>823</v>
      </c>
      <c r="N79" s="232" t="str">
        <f t="shared" si="44"/>
        <v>ПЧ Н4-2. Частота</v>
      </c>
      <c r="U79" s="233" t="str">
        <f t="shared" si="45"/>
        <v>//ПЧ Н4-2. Частота
ani.FC_N4_2.val := DWORD_TO_REAL (WORD_TO_DWORD (i_FC_N4_2));</v>
      </c>
      <c r="W79" s="233" t="s">
        <v>2882</v>
      </c>
      <c r="AO79" s="374"/>
      <c r="AP79" s="374"/>
      <c r="AQ79" s="374"/>
      <c r="AR79" s="374"/>
      <c r="AS79" s="374"/>
      <c r="AT79" s="374"/>
      <c r="AU79" s="187" t="s">
        <v>455</v>
      </c>
    </row>
    <row r="80" spans="1:54" x14ac:dyDescent="0.25">
      <c r="A80" s="229">
        <v>82</v>
      </c>
      <c r="B80" s="248" t="s">
        <v>4012</v>
      </c>
      <c r="C80" s="85">
        <v>10</v>
      </c>
      <c r="D80" s="250">
        <f t="shared" si="41"/>
        <v>346</v>
      </c>
      <c r="E80" s="248">
        <v>344</v>
      </c>
      <c r="H80" s="16" t="str">
        <f t="shared" si="42"/>
        <v>I_FC_N4_4</v>
      </c>
      <c r="I80" s="16" t="str">
        <f t="shared" si="43"/>
        <v>PIW 346</v>
      </c>
      <c r="J80" s="128" t="s">
        <v>4026</v>
      </c>
      <c r="K80" s="232" t="s">
        <v>821</v>
      </c>
      <c r="L80" s="232" t="s">
        <v>824</v>
      </c>
      <c r="M80" s="232" t="s">
        <v>823</v>
      </c>
      <c r="N80" s="232" t="str">
        <f t="shared" si="44"/>
        <v>ПЧ Н4-4. Частота</v>
      </c>
      <c r="U80" s="233" t="str">
        <f t="shared" si="45"/>
        <v>//ПЧ Н4-4. Частота
ani.FC_N4_4.val := DWORD_TO_REAL (WORD_TO_DWORD (i_FC_N4_4));</v>
      </c>
      <c r="W80" s="233" t="s">
        <v>2882</v>
      </c>
      <c r="AO80" s="374"/>
      <c r="AP80" s="374"/>
      <c r="AQ80" s="374"/>
      <c r="AR80" s="374"/>
      <c r="AS80" s="374"/>
      <c r="AT80" s="374"/>
      <c r="AU80" s="187" t="s">
        <v>455</v>
      </c>
    </row>
    <row r="81" spans="1:47" x14ac:dyDescent="0.25">
      <c r="A81" s="229">
        <v>83</v>
      </c>
      <c r="B81" s="248" t="s">
        <v>4011</v>
      </c>
      <c r="C81" s="85">
        <v>11</v>
      </c>
      <c r="D81" s="250">
        <f t="shared" si="41"/>
        <v>354</v>
      </c>
      <c r="E81" s="248">
        <v>352</v>
      </c>
      <c r="H81" s="16" t="str">
        <f t="shared" si="42"/>
        <v>I_FC_N4_5</v>
      </c>
      <c r="I81" s="16" t="str">
        <f t="shared" si="43"/>
        <v>PIW 354</v>
      </c>
      <c r="J81" s="128" t="s">
        <v>4027</v>
      </c>
      <c r="K81" s="232" t="s">
        <v>821</v>
      </c>
      <c r="L81" s="232" t="s">
        <v>824</v>
      </c>
      <c r="M81" s="232" t="s">
        <v>823</v>
      </c>
      <c r="N81" s="232" t="str">
        <f t="shared" si="44"/>
        <v>ПЧ Н4-5. Частота</v>
      </c>
      <c r="U81" s="233" t="str">
        <f t="shared" si="45"/>
        <v>//ПЧ Н4-5. Частота
ani.FC_N4_5.val := DWORD_TO_REAL (WORD_TO_DWORD (i_FC_N4_5));</v>
      </c>
      <c r="W81" s="233" t="s">
        <v>2882</v>
      </c>
      <c r="AO81" s="374"/>
      <c r="AP81" s="374"/>
      <c r="AQ81" s="374"/>
      <c r="AR81" s="374"/>
      <c r="AS81" s="374"/>
      <c r="AT81" s="374"/>
      <c r="AU81" s="187" t="s">
        <v>455</v>
      </c>
    </row>
    <row r="82" spans="1:47" x14ac:dyDescent="0.25">
      <c r="A82" s="229">
        <v>84</v>
      </c>
      <c r="B82" s="248" t="s">
        <v>4010</v>
      </c>
      <c r="C82" s="85">
        <v>11</v>
      </c>
      <c r="D82" s="250">
        <f t="shared" si="41"/>
        <v>362</v>
      </c>
      <c r="E82" s="248">
        <v>360</v>
      </c>
      <c r="H82" s="16" t="str">
        <f t="shared" si="42"/>
        <v>I_FC_ND4_1</v>
      </c>
      <c r="I82" s="16" t="str">
        <f t="shared" si="43"/>
        <v>PIW 362</v>
      </c>
      <c r="J82" s="128" t="s">
        <v>4030</v>
      </c>
      <c r="K82" s="232" t="s">
        <v>821</v>
      </c>
      <c r="L82" s="232" t="s">
        <v>824</v>
      </c>
      <c r="M82" s="232" t="s">
        <v>823</v>
      </c>
      <c r="N82" s="232" t="str">
        <f t="shared" si="44"/>
        <v>ПЧ НД4-1. Частота</v>
      </c>
      <c r="U82" s="233" t="str">
        <f t="shared" si="45"/>
        <v>//ПЧ НД4-1. Частота
ani.FC_ND4_1.val := DWORD_TO_REAL (WORD_TO_DWORD (i_FC_ND4_1));</v>
      </c>
      <c r="W82" s="233" t="s">
        <v>2882</v>
      </c>
      <c r="AO82" s="374"/>
      <c r="AP82" s="374"/>
      <c r="AQ82" s="374"/>
      <c r="AR82" s="374"/>
      <c r="AS82" s="374"/>
      <c r="AT82" s="374"/>
      <c r="AU82" s="187" t="s">
        <v>455</v>
      </c>
    </row>
    <row r="83" spans="1:47" x14ac:dyDescent="0.25">
      <c r="A83" s="229">
        <v>85</v>
      </c>
      <c r="B83" s="248" t="s">
        <v>4009</v>
      </c>
      <c r="C83" s="85">
        <v>11</v>
      </c>
      <c r="D83" s="250">
        <f t="shared" si="41"/>
        <v>370</v>
      </c>
      <c r="E83" s="248">
        <v>368</v>
      </c>
      <c r="H83" s="16" t="str">
        <f t="shared" si="42"/>
        <v>I_FC_ND4_2</v>
      </c>
      <c r="I83" s="16" t="str">
        <f t="shared" si="43"/>
        <v>PIW 370</v>
      </c>
      <c r="J83" s="128" t="s">
        <v>4031</v>
      </c>
      <c r="K83" s="232" t="s">
        <v>821</v>
      </c>
      <c r="L83" s="232" t="s">
        <v>824</v>
      </c>
      <c r="M83" s="232" t="s">
        <v>823</v>
      </c>
      <c r="N83" s="232" t="str">
        <f t="shared" si="44"/>
        <v>ПЧ НД4-2. Частота</v>
      </c>
      <c r="U83" s="233" t="str">
        <f t="shared" si="45"/>
        <v>//ПЧ НД4-2. Частота
ani.FC_ND4_2.val := DWORD_TO_REAL (WORD_TO_DWORD (i_FC_ND4_2));</v>
      </c>
      <c r="W83" s="233" t="s">
        <v>2882</v>
      </c>
      <c r="AO83" s="374"/>
      <c r="AP83" s="374"/>
      <c r="AQ83" s="374"/>
      <c r="AR83" s="374"/>
      <c r="AS83" s="374"/>
      <c r="AT83" s="374"/>
      <c r="AU83" s="187" t="s">
        <v>455</v>
      </c>
    </row>
    <row r="84" spans="1:47" x14ac:dyDescent="0.25">
      <c r="A84" s="229">
        <v>86</v>
      </c>
      <c r="B84" s="248" t="s">
        <v>4008</v>
      </c>
      <c r="C84" s="85">
        <v>16</v>
      </c>
      <c r="D84" s="250">
        <f t="shared" si="41"/>
        <v>378</v>
      </c>
      <c r="E84" s="248">
        <v>376</v>
      </c>
      <c r="H84" s="16" t="str">
        <f t="shared" si="42"/>
        <v>I_FC_K3_1</v>
      </c>
      <c r="I84" s="16" t="str">
        <f t="shared" si="43"/>
        <v>PIW 378</v>
      </c>
      <c r="J84" s="128" t="s">
        <v>4032</v>
      </c>
      <c r="K84" s="232" t="s">
        <v>821</v>
      </c>
      <c r="L84" s="232" t="s">
        <v>824</v>
      </c>
      <c r="M84" s="232" t="s">
        <v>823</v>
      </c>
      <c r="N84" s="232" t="str">
        <f t="shared" si="44"/>
        <v>ПЧ КРЛ3-1. Частота</v>
      </c>
      <c r="U84" s="233" t="str">
        <f t="shared" si="45"/>
        <v>//ПЧ КРЛ3-1. Частота
ani.FC_K3_1.val := DWORD_TO_REAL (WORD_TO_DWORD (i_FC_K3_1));</v>
      </c>
      <c r="W84" s="233" t="s">
        <v>2882</v>
      </c>
      <c r="AO84" s="374"/>
      <c r="AP84" s="374"/>
      <c r="AQ84" s="374"/>
      <c r="AR84" s="374"/>
      <c r="AS84" s="374"/>
      <c r="AT84" s="374"/>
      <c r="AU84" s="187" t="s">
        <v>455</v>
      </c>
    </row>
    <row r="85" spans="1:47" x14ac:dyDescent="0.25">
      <c r="A85" s="229">
        <v>87</v>
      </c>
      <c r="B85" s="248" t="s">
        <v>4007</v>
      </c>
      <c r="C85" s="85">
        <v>16</v>
      </c>
      <c r="D85" s="250">
        <f t="shared" si="41"/>
        <v>386</v>
      </c>
      <c r="E85" s="248">
        <v>384</v>
      </c>
      <c r="H85" s="16" t="str">
        <f t="shared" si="42"/>
        <v>I_FC_K3_3</v>
      </c>
      <c r="I85" s="16" t="str">
        <f t="shared" si="43"/>
        <v>PIW 386</v>
      </c>
      <c r="J85" s="128" t="s">
        <v>4048</v>
      </c>
      <c r="K85" s="232" t="s">
        <v>821</v>
      </c>
      <c r="L85" s="232" t="s">
        <v>824</v>
      </c>
      <c r="M85" s="232" t="s">
        <v>823</v>
      </c>
      <c r="N85" s="232" t="str">
        <f t="shared" si="44"/>
        <v>ПЧ КРЛ3-3. Частота</v>
      </c>
      <c r="U85" s="233" t="str">
        <f t="shared" si="45"/>
        <v>//ПЧ КРЛ3-3. Частота
ani.FC_K3_3.val := DWORD_TO_REAL (WORD_TO_DWORD (i_FC_K3_3));</v>
      </c>
      <c r="W85" s="233" t="s">
        <v>2882</v>
      </c>
      <c r="AO85" s="374"/>
      <c r="AP85" s="374"/>
      <c r="AQ85" s="374"/>
      <c r="AR85" s="374"/>
      <c r="AS85" s="374"/>
      <c r="AT85" s="374"/>
      <c r="AU85" s="187" t="s">
        <v>455</v>
      </c>
    </row>
    <row r="86" spans="1:47" x14ac:dyDescent="0.25">
      <c r="G86" s="192"/>
      <c r="AO86" s="374"/>
      <c r="AP86" s="374"/>
      <c r="AQ86" s="374"/>
      <c r="AR86" s="374"/>
      <c r="AS86" s="374"/>
      <c r="AT86" s="374"/>
      <c r="AU86" s="187" t="s">
        <v>455</v>
      </c>
    </row>
    <row r="87" spans="1:47" x14ac:dyDescent="0.25">
      <c r="AU87" s="187" t="s">
        <v>455</v>
      </c>
    </row>
    <row r="88" spans="1:47" x14ac:dyDescent="0.25">
      <c r="G88" s="192"/>
      <c r="AU88" s="187" t="s">
        <v>455</v>
      </c>
    </row>
    <row r="89" spans="1:47" x14ac:dyDescent="0.25">
      <c r="AU89" s="187" t="s">
        <v>455</v>
      </c>
    </row>
    <row r="90" spans="1:47" x14ac:dyDescent="0.25">
      <c r="G90" s="192"/>
      <c r="AU90" s="187" t="s">
        <v>455</v>
      </c>
    </row>
    <row r="91" spans="1:47" x14ac:dyDescent="0.25">
      <c r="AU91" s="187" t="s">
        <v>455</v>
      </c>
    </row>
    <row r="92" spans="1:47" x14ac:dyDescent="0.25">
      <c r="G92" s="192"/>
    </row>
    <row r="94" spans="1:47" x14ac:dyDescent="0.25">
      <c r="G94" s="192"/>
    </row>
    <row r="96" spans="1:47" x14ac:dyDescent="0.25">
      <c r="G96" s="192"/>
    </row>
    <row r="98" spans="7:7" x14ac:dyDescent="0.25">
      <c r="G98" s="192"/>
    </row>
  </sheetData>
  <mergeCells count="1">
    <mergeCell ref="K1:N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5"/>
  <sheetViews>
    <sheetView workbookViewId="0">
      <selection activeCell="I31" sqref="I31:J32"/>
    </sheetView>
  </sheetViews>
  <sheetFormatPr defaultRowHeight="15" x14ac:dyDescent="0.25"/>
  <cols>
    <col min="1" max="1" width="3" style="83" bestFit="1" customWidth="1"/>
    <col min="2" max="2" width="25" style="16" customWidth="1"/>
    <col min="3" max="3" width="8.140625" style="84" customWidth="1"/>
    <col min="4" max="4" width="8.42578125" style="13" customWidth="1"/>
    <col min="5" max="5" width="7.28515625" style="13" customWidth="1"/>
    <col min="6" max="6" width="5.28515625" style="13" customWidth="1"/>
    <col min="7" max="7" width="16" style="13" customWidth="1"/>
    <col min="8" max="8" width="7.7109375" style="13" customWidth="1"/>
    <col min="9" max="9" width="16" style="13" customWidth="1"/>
    <col min="10" max="10" width="8.5703125" style="13" customWidth="1"/>
    <col min="11" max="11" width="13.28515625" style="13" customWidth="1"/>
    <col min="12" max="12" width="1.5703125" style="13" customWidth="1"/>
    <col min="13" max="13" width="3.7109375" style="13" customWidth="1"/>
    <col min="14" max="14" width="2.7109375" style="13" customWidth="1"/>
    <col min="15" max="16" width="11.28515625" style="13" customWidth="1"/>
    <col min="17" max="17" width="9.140625" style="13" customWidth="1"/>
    <col min="18" max="19" width="9.140625" style="15" customWidth="1"/>
    <col min="20" max="20" width="25.7109375" style="15" customWidth="1"/>
    <col min="21" max="16384" width="9.140625" style="15"/>
  </cols>
  <sheetData>
    <row r="1" spans="1:30" s="22" customFormat="1" x14ac:dyDescent="0.25">
      <c r="A1" s="100"/>
      <c r="B1" s="14" t="s">
        <v>789</v>
      </c>
      <c r="C1" s="101" t="s">
        <v>791</v>
      </c>
      <c r="D1" s="14" t="s">
        <v>790</v>
      </c>
      <c r="E1" s="14" t="s">
        <v>795</v>
      </c>
      <c r="F1" s="14" t="s">
        <v>796</v>
      </c>
      <c r="G1" s="14" t="s">
        <v>792</v>
      </c>
      <c r="H1" s="14"/>
      <c r="I1" s="14" t="s">
        <v>800</v>
      </c>
      <c r="J1" s="14" t="s">
        <v>799</v>
      </c>
      <c r="K1" s="14" t="s">
        <v>482</v>
      </c>
      <c r="L1" s="464" t="s">
        <v>820</v>
      </c>
      <c r="M1" s="465"/>
      <c r="N1" s="465"/>
      <c r="O1" s="466"/>
      <c r="P1" s="92" t="s">
        <v>2885</v>
      </c>
      <c r="Q1" s="14" t="s">
        <v>801</v>
      </c>
      <c r="R1" s="22" t="s">
        <v>3905</v>
      </c>
      <c r="S1" s="22" t="s">
        <v>3906</v>
      </c>
      <c r="T1" s="34"/>
    </row>
    <row r="2" spans="1:30" x14ac:dyDescent="0.25">
      <c r="A2" s="83">
        <v>1</v>
      </c>
      <c r="B2" s="138" t="s">
        <v>315</v>
      </c>
      <c r="C2" s="84">
        <v>1</v>
      </c>
      <c r="D2" s="13">
        <v>1</v>
      </c>
      <c r="E2" s="13" t="s">
        <v>2691</v>
      </c>
      <c r="G2" s="13">
        <v>0</v>
      </c>
      <c r="H2" s="13" t="s">
        <v>2842</v>
      </c>
      <c r="I2" s="128" t="str">
        <f>"Q_"&amp;K2</f>
        <v>Q_ND1_1_set</v>
      </c>
      <c r="J2" s="13" t="str">
        <f t="shared" ref="J2:J15" si="0">"QW "&amp;G2</f>
        <v>QW 0</v>
      </c>
      <c r="K2" s="13" t="str">
        <f>H2&amp;"_set"</f>
        <v>ND1_1_set</v>
      </c>
      <c r="L2" s="13" t="s">
        <v>821</v>
      </c>
      <c r="M2" s="13" t="s">
        <v>825</v>
      </c>
      <c r="N2" s="13" t="s">
        <v>823</v>
      </c>
      <c r="O2" s="13" t="str">
        <f>B2</f>
        <v>Управление НД1-1</v>
      </c>
      <c r="P2" s="128" t="str">
        <f>K2&amp;" : AO_eval;//"&amp;B2</f>
        <v>ND1_1_set : AO_eval;//Управление НД1-1</v>
      </c>
      <c r="Q2" s="13" t="str">
        <f>"//"&amp;B2&amp;"
"&amp;K2&amp;"(val := ANO."&amp;K2&amp;".val);Q_"&amp;K2&amp;" := "&amp;K2&amp;".output;"</f>
        <v>//Управление НД1-1
ND1_1_set(val := ANO.ND1_1_set.val);Q_ND1_1_set := ND1_1_set.output;</v>
      </c>
      <c r="R2" s="15" t="str">
        <f>"//"&amp;B2&amp;"
Q_"&amp;K2&amp;" := 0.0;"</f>
        <v>//Управление НД1-1
Q_ND1_1_set := 0.0;</v>
      </c>
      <c r="T2" s="22" t="s">
        <v>4683</v>
      </c>
      <c r="AB2" s="15" t="s">
        <v>2955</v>
      </c>
      <c r="AC2" s="15" t="s">
        <v>2956</v>
      </c>
      <c r="AD2" s="15" t="s">
        <v>2957</v>
      </c>
    </row>
    <row r="3" spans="1:30" s="98" customFormat="1" x14ac:dyDescent="0.25">
      <c r="A3" s="94">
        <v>2</v>
      </c>
      <c r="B3" s="12" t="s">
        <v>2688</v>
      </c>
      <c r="C3" s="95">
        <f>C2</f>
        <v>1</v>
      </c>
      <c r="D3" s="96">
        <v>2</v>
      </c>
      <c r="E3" s="96" t="str">
        <f>E2</f>
        <v>IM1</v>
      </c>
      <c r="F3" s="96"/>
      <c r="G3" s="96">
        <f t="shared" ref="G3:G15" si="1">G2+2</f>
        <v>2</v>
      </c>
      <c r="H3" s="96"/>
      <c r="I3" s="96" t="str">
        <f t="shared" ref="I3:I16" si="2">"Q_"&amp;K3</f>
        <v>Q_2</v>
      </c>
      <c r="J3" s="96" t="str">
        <f t="shared" si="0"/>
        <v>QW 2</v>
      </c>
      <c r="K3" s="96">
        <f>G3</f>
        <v>2</v>
      </c>
      <c r="L3" s="96" t="s">
        <v>821</v>
      </c>
      <c r="M3" s="96" t="s">
        <v>825</v>
      </c>
      <c r="N3" s="96" t="s">
        <v>823</v>
      </c>
      <c r="O3" s="96" t="str">
        <f t="shared" ref="O3:O14" si="3">B3</f>
        <v>Р</v>
      </c>
      <c r="P3" s="128" t="str">
        <f t="shared" ref="P3:P15" si="4">K3&amp;" : AO_eval;//"&amp;B3</f>
        <v>2 : AO_eval;//Р</v>
      </c>
      <c r="Q3" s="128" t="str">
        <f t="shared" ref="Q3:Q14" si="5">"//"&amp;B3&amp;"
"&amp;K3&amp;"(val := ANO."&amp;K3&amp;".val);Q_"&amp;K3&amp;" := "&amp;K3&amp;".output;"</f>
        <v>//Р
2(val := ANO.2.val);Q_2 := 2.output;</v>
      </c>
      <c r="R3" s="15" t="str">
        <f t="shared" ref="R3:R15" si="6">"//"&amp;B3&amp;"
Q_"&amp;K3&amp;" := 0.0;"</f>
        <v>//Р
Q_2 := 0.0;</v>
      </c>
      <c r="T3" s="223">
        <v>2</v>
      </c>
    </row>
    <row r="4" spans="1:30" x14ac:dyDescent="0.25">
      <c r="A4" s="83">
        <v>3</v>
      </c>
      <c r="B4" s="391" t="s">
        <v>316</v>
      </c>
      <c r="C4" s="84">
        <v>1</v>
      </c>
      <c r="D4" s="13">
        <v>1</v>
      </c>
      <c r="E4" s="13" t="s">
        <v>2703</v>
      </c>
      <c r="G4" s="13">
        <f t="shared" si="1"/>
        <v>4</v>
      </c>
      <c r="H4" s="128" t="s">
        <v>2843</v>
      </c>
      <c r="I4" s="128" t="str">
        <f t="shared" si="2"/>
        <v>Q_ND1_2_set</v>
      </c>
      <c r="J4" s="128" t="str">
        <f t="shared" si="0"/>
        <v>QW 4</v>
      </c>
      <c r="K4" s="13" t="str">
        <f>H4&amp;"_set"</f>
        <v>ND1_2_set</v>
      </c>
      <c r="L4" s="13" t="s">
        <v>821</v>
      </c>
      <c r="M4" s="13" t="s">
        <v>825</v>
      </c>
      <c r="N4" s="13" t="s">
        <v>823</v>
      </c>
      <c r="O4" s="13" t="str">
        <f t="shared" si="3"/>
        <v>Управление НД1-2</v>
      </c>
      <c r="P4" s="128" t="str">
        <f t="shared" si="4"/>
        <v>ND1_2_set : AO_eval;//Управление НД1-2</v>
      </c>
      <c r="Q4" s="128" t="str">
        <f t="shared" si="5"/>
        <v>//Управление НД1-2
ND1_2_set(val := ANO.ND1_2_set.val);Q_ND1_2_set := ND1_2_set.output;</v>
      </c>
      <c r="R4" s="15" t="str">
        <f t="shared" si="6"/>
        <v>//Управление НД1-2
Q_ND1_2_set := 0.0;</v>
      </c>
      <c r="T4" s="22" t="s">
        <v>4684</v>
      </c>
    </row>
    <row r="5" spans="1:30" x14ac:dyDescent="0.25">
      <c r="A5" s="83">
        <v>4</v>
      </c>
      <c r="B5" s="89" t="s">
        <v>317</v>
      </c>
      <c r="C5" s="84">
        <f>C4</f>
        <v>1</v>
      </c>
      <c r="D5" s="13">
        <v>2</v>
      </c>
      <c r="E5" s="13" t="s">
        <v>2703</v>
      </c>
      <c r="G5" s="13">
        <f t="shared" si="1"/>
        <v>6</v>
      </c>
      <c r="H5" s="13" t="s">
        <v>2844</v>
      </c>
      <c r="I5" s="128" t="str">
        <f t="shared" si="2"/>
        <v>Q_ND1_3_set</v>
      </c>
      <c r="J5" s="128" t="str">
        <f t="shared" si="0"/>
        <v>QW 6</v>
      </c>
      <c r="K5" s="13" t="str">
        <f>H5&amp;"_set"</f>
        <v>ND1_3_set</v>
      </c>
      <c r="L5" s="13" t="s">
        <v>821</v>
      </c>
      <c r="M5" s="13" t="s">
        <v>825</v>
      </c>
      <c r="N5" s="13" t="s">
        <v>823</v>
      </c>
      <c r="O5" s="13" t="str">
        <f t="shared" si="3"/>
        <v>Управление НД1-3</v>
      </c>
      <c r="P5" s="128" t="str">
        <f t="shared" si="4"/>
        <v>ND1_3_set : AO_eval;//Управление НД1-3</v>
      </c>
      <c r="Q5" s="128" t="str">
        <f t="shared" si="5"/>
        <v>//Управление НД1-3
ND1_3_set(val := ANO.ND1_3_set.val);Q_ND1_3_set := ND1_3_set.output;</v>
      </c>
      <c r="R5" s="15" t="str">
        <f t="shared" si="6"/>
        <v>//Управление НД1-3
Q_ND1_3_set := 0.0;</v>
      </c>
      <c r="T5" s="22" t="s">
        <v>4685</v>
      </c>
    </row>
    <row r="6" spans="1:30" x14ac:dyDescent="0.25">
      <c r="A6" s="83">
        <v>5</v>
      </c>
      <c r="B6" s="89" t="s">
        <v>318</v>
      </c>
      <c r="C6" s="84">
        <v>2</v>
      </c>
      <c r="D6" s="13">
        <v>1</v>
      </c>
      <c r="E6" s="13" t="s">
        <v>2703</v>
      </c>
      <c r="G6" s="13">
        <f t="shared" si="1"/>
        <v>8</v>
      </c>
      <c r="H6" s="13" t="s">
        <v>2845</v>
      </c>
      <c r="I6" s="128" t="str">
        <f t="shared" si="2"/>
        <v>Q_ND1_4_set</v>
      </c>
      <c r="J6" s="128" t="str">
        <f t="shared" si="0"/>
        <v>QW 8</v>
      </c>
      <c r="K6" s="13" t="str">
        <f>H6&amp;"_set"</f>
        <v>ND1_4_set</v>
      </c>
      <c r="L6" s="13" t="s">
        <v>821</v>
      </c>
      <c r="M6" s="13" t="s">
        <v>825</v>
      </c>
      <c r="N6" s="13" t="s">
        <v>823</v>
      </c>
      <c r="O6" s="13" t="str">
        <f t="shared" si="3"/>
        <v>Управление НД1-4</v>
      </c>
      <c r="P6" s="128" t="str">
        <f t="shared" si="4"/>
        <v>ND1_4_set : AO_eval;//Управление НД1-4</v>
      </c>
      <c r="Q6" s="128" t="str">
        <f t="shared" si="5"/>
        <v>//Управление НД1-4
ND1_4_set(val := ANO.ND1_4_set.val);Q_ND1_4_set := ND1_4_set.output;</v>
      </c>
      <c r="R6" s="15" t="str">
        <f t="shared" si="6"/>
        <v>//Управление НД1-4
Q_ND1_4_set := 0.0;</v>
      </c>
      <c r="T6" s="22" t="s">
        <v>4686</v>
      </c>
    </row>
    <row r="7" spans="1:30" x14ac:dyDescent="0.25">
      <c r="A7" s="83">
        <v>6</v>
      </c>
      <c r="B7" s="89" t="s">
        <v>319</v>
      </c>
      <c r="C7" s="84">
        <v>2</v>
      </c>
      <c r="D7" s="13">
        <v>2</v>
      </c>
      <c r="E7" s="13" t="s">
        <v>2703</v>
      </c>
      <c r="G7" s="13">
        <f t="shared" si="1"/>
        <v>10</v>
      </c>
      <c r="H7" s="13" t="s">
        <v>2838</v>
      </c>
      <c r="I7" s="128" t="str">
        <f t="shared" si="2"/>
        <v>Q_ND1_5_set</v>
      </c>
      <c r="J7" s="128" t="str">
        <f t="shared" si="0"/>
        <v>QW 10</v>
      </c>
      <c r="K7" s="13" t="str">
        <f>H7&amp;"_set"</f>
        <v>ND1_5_set</v>
      </c>
      <c r="L7" s="13" t="s">
        <v>821</v>
      </c>
      <c r="M7" s="13" t="s">
        <v>825</v>
      </c>
      <c r="N7" s="13" t="s">
        <v>823</v>
      </c>
      <c r="O7" s="13" t="str">
        <f t="shared" si="3"/>
        <v>Управление НД1-5</v>
      </c>
      <c r="P7" s="128" t="str">
        <f t="shared" si="4"/>
        <v>ND1_5_set : AO_eval;//Управление НД1-5</v>
      </c>
      <c r="Q7" s="128" t="str">
        <f t="shared" si="5"/>
        <v>//Управление НД1-5
ND1_5_set(val := ANO.ND1_5_set.val);Q_ND1_5_set := ND1_5_set.output;</v>
      </c>
      <c r="R7" s="15" t="str">
        <f t="shared" si="6"/>
        <v>//Управление НД1-5
Q_ND1_5_set := 0.0;</v>
      </c>
      <c r="T7" s="22" t="s">
        <v>4687</v>
      </c>
    </row>
    <row r="8" spans="1:30" x14ac:dyDescent="0.25">
      <c r="A8" s="83">
        <v>7</v>
      </c>
      <c r="B8" s="138" t="s">
        <v>3278</v>
      </c>
      <c r="C8" s="84">
        <v>1</v>
      </c>
      <c r="D8" s="13">
        <v>1</v>
      </c>
      <c r="E8" s="13" t="s">
        <v>2713</v>
      </c>
      <c r="G8" s="13">
        <f t="shared" si="1"/>
        <v>12</v>
      </c>
      <c r="H8" s="13" t="s">
        <v>3503</v>
      </c>
      <c r="I8" s="128" t="str">
        <f t="shared" si="2"/>
        <v>Q_ND6_1_set</v>
      </c>
      <c r="J8" s="128" t="str">
        <f t="shared" si="0"/>
        <v>QW 12</v>
      </c>
      <c r="K8" s="13" t="str">
        <f>H8&amp;"_set"</f>
        <v>ND6_1_set</v>
      </c>
      <c r="L8" s="13" t="s">
        <v>821</v>
      </c>
      <c r="M8" s="13" t="s">
        <v>825</v>
      </c>
      <c r="N8" s="13" t="s">
        <v>823</v>
      </c>
      <c r="O8" s="13" t="str">
        <f t="shared" si="3"/>
        <v>Управление НД6-1</v>
      </c>
      <c r="P8" s="128" t="str">
        <f t="shared" si="4"/>
        <v>ND6_1_set : AO_eval;//Управление НД6-1</v>
      </c>
      <c r="Q8" s="128" t="str">
        <f t="shared" si="5"/>
        <v>//Управление НД6-1
ND6_1_set(val := ANO.ND6_1_set.val);Q_ND6_1_set := ND6_1_set.output;</v>
      </c>
      <c r="R8" s="15" t="str">
        <f t="shared" si="6"/>
        <v>//Управление НД6-1
Q_ND6_1_set := 0.0;</v>
      </c>
      <c r="T8" s="22" t="s">
        <v>4688</v>
      </c>
    </row>
    <row r="9" spans="1:30" s="98" customFormat="1" x14ac:dyDescent="0.25">
      <c r="A9" s="94">
        <v>8</v>
      </c>
      <c r="B9" s="12" t="s">
        <v>2688</v>
      </c>
      <c r="C9" s="95">
        <f>C8</f>
        <v>1</v>
      </c>
      <c r="D9" s="96">
        <v>2</v>
      </c>
      <c r="E9" s="96" t="s">
        <v>2713</v>
      </c>
      <c r="F9" s="96"/>
      <c r="G9" s="96">
        <f t="shared" si="1"/>
        <v>14</v>
      </c>
      <c r="H9" s="96"/>
      <c r="I9" s="96" t="str">
        <f t="shared" si="2"/>
        <v>Q_14</v>
      </c>
      <c r="J9" s="96" t="str">
        <f t="shared" si="0"/>
        <v>QW 14</v>
      </c>
      <c r="K9" s="96">
        <f>G9</f>
        <v>14</v>
      </c>
      <c r="L9" s="96" t="s">
        <v>821</v>
      </c>
      <c r="M9" s="96" t="s">
        <v>825</v>
      </c>
      <c r="N9" s="96" t="s">
        <v>823</v>
      </c>
      <c r="O9" s="96" t="str">
        <f t="shared" si="3"/>
        <v>Р</v>
      </c>
      <c r="P9" s="128" t="str">
        <f t="shared" si="4"/>
        <v>14 : AO_eval;//Р</v>
      </c>
      <c r="Q9" s="128" t="str">
        <f t="shared" si="5"/>
        <v>//Р
14(val := ANO.14.val);Q_14 := 14.output;</v>
      </c>
      <c r="R9" s="15" t="str">
        <f t="shared" si="6"/>
        <v>//Р
Q_14 := 0.0;</v>
      </c>
      <c r="T9" s="223">
        <v>14</v>
      </c>
    </row>
    <row r="10" spans="1:30" x14ac:dyDescent="0.25">
      <c r="A10" s="83">
        <v>9</v>
      </c>
      <c r="B10" s="391" t="s">
        <v>320</v>
      </c>
      <c r="C10" s="84">
        <v>1</v>
      </c>
      <c r="D10" s="13">
        <v>1</v>
      </c>
      <c r="E10" s="13" t="s">
        <v>2714</v>
      </c>
      <c r="G10" s="13">
        <f t="shared" si="1"/>
        <v>16</v>
      </c>
      <c r="H10" s="13" t="s">
        <v>2840</v>
      </c>
      <c r="I10" s="13" t="str">
        <f t="shared" si="2"/>
        <v>Q_ND5_1_set</v>
      </c>
      <c r="J10" s="128" t="str">
        <f t="shared" si="0"/>
        <v>QW 16</v>
      </c>
      <c r="K10" s="13" t="str">
        <f t="shared" ref="K10:K15" si="7">H10&amp;"_set"</f>
        <v>ND5_1_set</v>
      </c>
      <c r="L10" s="13" t="s">
        <v>821</v>
      </c>
      <c r="M10" s="13" t="s">
        <v>825</v>
      </c>
      <c r="N10" s="13" t="s">
        <v>823</v>
      </c>
      <c r="O10" s="13" t="str">
        <f t="shared" si="3"/>
        <v>Управление НД5-1</v>
      </c>
      <c r="P10" s="13" t="str">
        <f>K10&amp;" : AO_eval;//"&amp;B10</f>
        <v>ND5_1_set : AO_eval;//Управление НД5-1</v>
      </c>
      <c r="Q10" s="128" t="str">
        <f t="shared" si="5"/>
        <v>//Управление НД5-1
ND5_1_set(val := ANO.ND5_1_set.val);Q_ND5_1_set := ND5_1_set.output;</v>
      </c>
      <c r="R10" s="15" t="str">
        <f t="shared" si="6"/>
        <v>//Управление НД5-1
Q_ND5_1_set := 0.0;</v>
      </c>
      <c r="T10" s="22" t="s">
        <v>4689</v>
      </c>
    </row>
    <row r="11" spans="1:30" x14ac:dyDescent="0.25">
      <c r="A11" s="83">
        <v>10</v>
      </c>
      <c r="B11" s="89" t="s">
        <v>321</v>
      </c>
      <c r="C11" s="84">
        <f>C10</f>
        <v>1</v>
      </c>
      <c r="D11" s="13">
        <v>2</v>
      </c>
      <c r="E11" s="13" t="s">
        <v>2714</v>
      </c>
      <c r="G11" s="13">
        <f t="shared" si="1"/>
        <v>18</v>
      </c>
      <c r="H11" s="13" t="s">
        <v>2841</v>
      </c>
      <c r="I11" s="13" t="str">
        <f t="shared" si="2"/>
        <v>Q_ND5_2_set</v>
      </c>
      <c r="J11" s="128" t="str">
        <f t="shared" si="0"/>
        <v>QW 18</v>
      </c>
      <c r="K11" s="13" t="str">
        <f t="shared" si="7"/>
        <v>ND5_2_set</v>
      </c>
      <c r="L11" s="13" t="s">
        <v>821</v>
      </c>
      <c r="M11" s="13" t="s">
        <v>825</v>
      </c>
      <c r="N11" s="13" t="s">
        <v>823</v>
      </c>
      <c r="O11" s="13" t="str">
        <f t="shared" si="3"/>
        <v>Управление НД5-2</v>
      </c>
      <c r="P11" s="128" t="str">
        <f t="shared" si="4"/>
        <v>ND5_2_set : AO_eval;//Управление НД5-2</v>
      </c>
      <c r="Q11" s="128" t="str">
        <f t="shared" si="5"/>
        <v>//Управление НД5-2
ND5_2_set(val := ANO.ND5_2_set.val);Q_ND5_2_set := ND5_2_set.output;</v>
      </c>
      <c r="R11" s="15" t="str">
        <f t="shared" si="6"/>
        <v>//Управление НД5-2
Q_ND5_2_set := 0.0;</v>
      </c>
      <c r="T11" s="22" t="s">
        <v>4690</v>
      </c>
      <c r="AB11" s="15" t="s">
        <v>2958</v>
      </c>
      <c r="AC11" s="15" t="s">
        <v>2959</v>
      </c>
      <c r="AD11" s="15" t="s">
        <v>2960</v>
      </c>
    </row>
    <row r="12" spans="1:30" x14ac:dyDescent="0.25">
      <c r="A12" s="83">
        <v>11</v>
      </c>
      <c r="B12" s="138" t="s">
        <v>3288</v>
      </c>
      <c r="C12" s="84">
        <v>1</v>
      </c>
      <c r="D12" s="13">
        <v>1</v>
      </c>
      <c r="E12" s="13" t="s">
        <v>2715</v>
      </c>
      <c r="G12" s="13">
        <f t="shared" si="1"/>
        <v>20</v>
      </c>
      <c r="H12" s="13" t="s">
        <v>3504</v>
      </c>
      <c r="I12" s="13" t="str">
        <f t="shared" si="2"/>
        <v>Q_ND8_1_set</v>
      </c>
      <c r="J12" s="128" t="str">
        <f t="shared" si="0"/>
        <v>QW 20</v>
      </c>
      <c r="K12" s="13" t="str">
        <f t="shared" si="7"/>
        <v>ND8_1_set</v>
      </c>
      <c r="L12" s="13" t="s">
        <v>821</v>
      </c>
      <c r="M12" s="13" t="s">
        <v>825</v>
      </c>
      <c r="N12" s="13" t="s">
        <v>823</v>
      </c>
      <c r="O12" s="13" t="str">
        <f t="shared" si="3"/>
        <v>Управление НД8-1</v>
      </c>
      <c r="P12" s="128" t="str">
        <f t="shared" si="4"/>
        <v>ND8_1_set : AO_eval;//Управление НД8-1</v>
      </c>
      <c r="Q12" s="128" t="str">
        <f t="shared" si="5"/>
        <v>//Управление НД8-1
ND8_1_set(val := ANO.ND8_1_set.val);Q_ND8_1_set := ND8_1_set.output;</v>
      </c>
      <c r="R12" s="15" t="str">
        <f t="shared" si="6"/>
        <v>//Управление НД8-1
Q_ND8_1_set := 0.0;</v>
      </c>
      <c r="T12" s="22" t="s">
        <v>4691</v>
      </c>
    </row>
    <row r="13" spans="1:30" s="98" customFormat="1" x14ac:dyDescent="0.25">
      <c r="A13" s="94">
        <v>12</v>
      </c>
      <c r="B13" s="12" t="s">
        <v>2688</v>
      </c>
      <c r="C13" s="95">
        <f>C12</f>
        <v>1</v>
      </c>
      <c r="D13" s="96">
        <v>2</v>
      </c>
      <c r="E13" s="96" t="s">
        <v>2715</v>
      </c>
      <c r="F13" s="96"/>
      <c r="G13" s="96">
        <f t="shared" si="1"/>
        <v>22</v>
      </c>
      <c r="H13" s="96"/>
      <c r="I13" s="96" t="str">
        <f t="shared" si="2"/>
        <v>Q_22</v>
      </c>
      <c r="J13" s="96" t="str">
        <f t="shared" si="0"/>
        <v>QW 22</v>
      </c>
      <c r="K13" s="96">
        <f>G13</f>
        <v>22</v>
      </c>
      <c r="L13" s="96" t="s">
        <v>821</v>
      </c>
      <c r="M13" s="96" t="s">
        <v>825</v>
      </c>
      <c r="N13" s="96" t="s">
        <v>823</v>
      </c>
      <c r="O13" s="96" t="str">
        <f t="shared" si="3"/>
        <v>Р</v>
      </c>
      <c r="P13" s="128" t="str">
        <f t="shared" si="4"/>
        <v>22 : AO_eval;//Р</v>
      </c>
      <c r="Q13" s="128" t="str">
        <f t="shared" si="5"/>
        <v>//Р
22(val := ANO.22.val);Q_22 := 22.output;</v>
      </c>
      <c r="R13" s="15" t="str">
        <f t="shared" si="6"/>
        <v>//Р
Q_22 := 0.0;</v>
      </c>
      <c r="T13" s="105">
        <v>22</v>
      </c>
    </row>
    <row r="14" spans="1:30" x14ac:dyDescent="0.25">
      <c r="A14" s="83">
        <v>13</v>
      </c>
      <c r="B14" s="391" t="s">
        <v>313</v>
      </c>
      <c r="C14" s="84">
        <v>1</v>
      </c>
      <c r="D14" s="13">
        <v>1</v>
      </c>
      <c r="E14" s="13" t="s">
        <v>2716</v>
      </c>
      <c r="G14" s="13">
        <f t="shared" si="1"/>
        <v>24</v>
      </c>
      <c r="H14" s="128" t="s">
        <v>475</v>
      </c>
      <c r="I14" s="128" t="str">
        <f t="shared" si="2"/>
        <v>Q_Z3_1_set</v>
      </c>
      <c r="J14" s="128" t="str">
        <f t="shared" si="0"/>
        <v>QW 24</v>
      </c>
      <c r="K14" s="13" t="str">
        <f>H14&amp;"_set"</f>
        <v>Z3_1_set</v>
      </c>
      <c r="L14" s="13" t="s">
        <v>821</v>
      </c>
      <c r="M14" s="13" t="s">
        <v>825</v>
      </c>
      <c r="N14" s="13" t="s">
        <v>823</v>
      </c>
      <c r="O14" s="13" t="str">
        <f t="shared" si="3"/>
        <v>Управление ЗЭ3-1</v>
      </c>
      <c r="P14" s="128" t="str">
        <f t="shared" si="4"/>
        <v>Z3_1_set : AO_eval;//Управление ЗЭ3-1</v>
      </c>
      <c r="Q14" s="128" t="str">
        <f t="shared" si="5"/>
        <v>//Управление ЗЭ3-1
Z3_1_set(val := ANO.Z3_1_set.val);Q_Z3_1_set := Z3_1_set.output;</v>
      </c>
      <c r="R14" s="15" t="str">
        <f t="shared" si="6"/>
        <v>//Управление ЗЭ3-1
Q_Z3_1_set := 0.0;</v>
      </c>
      <c r="T14" s="34" t="s">
        <v>4692</v>
      </c>
    </row>
    <row r="15" spans="1:30" x14ac:dyDescent="0.25">
      <c r="A15" s="83">
        <v>14</v>
      </c>
      <c r="B15" s="391" t="s">
        <v>314</v>
      </c>
      <c r="C15" s="84">
        <f>C14</f>
        <v>1</v>
      </c>
      <c r="D15" s="13">
        <v>2</v>
      </c>
      <c r="E15" s="13" t="s">
        <v>2716</v>
      </c>
      <c r="G15" s="13">
        <f t="shared" si="1"/>
        <v>26</v>
      </c>
      <c r="H15" s="13" t="s">
        <v>476</v>
      </c>
      <c r="I15" s="128" t="str">
        <f t="shared" si="2"/>
        <v>Q_Z3_2_set</v>
      </c>
      <c r="J15" s="128" t="str">
        <f t="shared" si="0"/>
        <v>QW 26</v>
      </c>
      <c r="K15" s="13" t="str">
        <f t="shared" si="7"/>
        <v>Z3_2_set</v>
      </c>
      <c r="L15" s="13" t="s">
        <v>821</v>
      </c>
      <c r="M15" s="13" t="s">
        <v>825</v>
      </c>
      <c r="N15" s="13" t="s">
        <v>823</v>
      </c>
      <c r="O15" s="13" t="str">
        <f t="shared" ref="O15:O28" si="8">B15</f>
        <v>Управление ЗЭ3-2</v>
      </c>
      <c r="P15" s="128" t="str">
        <f t="shared" si="4"/>
        <v>Z3_2_set : AO_eval;//Управление ЗЭ3-2</v>
      </c>
      <c r="Q15" s="128" t="str">
        <f>"//"&amp;B15&amp;"
"&amp;K15&amp;"(val := ANO."&amp;K15&amp;".val);Q_"&amp;K15&amp;" := "&amp;K15&amp;".output;"</f>
        <v>//Управление ЗЭ3-2
Z3_2_set(val := ANO.Z3_2_set.val);Q_Z3_2_set := Z3_2_set.output;</v>
      </c>
      <c r="R15" s="15" t="str">
        <f t="shared" si="6"/>
        <v>//Управление ЗЭ3-2
Q_Z3_2_set := 0.0;</v>
      </c>
      <c r="T15" s="34" t="s">
        <v>4693</v>
      </c>
    </row>
    <row r="16" spans="1:30" x14ac:dyDescent="0.25">
      <c r="A16" s="83">
        <v>15</v>
      </c>
      <c r="B16" s="84"/>
      <c r="C16" s="85"/>
      <c r="D16" s="84"/>
      <c r="E16" s="128"/>
      <c r="F16" s="128"/>
      <c r="G16" s="128"/>
      <c r="H16" s="128"/>
      <c r="I16" s="128" t="str">
        <f t="shared" si="2"/>
        <v>Q_N2_1_set</v>
      </c>
      <c r="J16" s="128"/>
      <c r="K16" s="128" t="s">
        <v>4033</v>
      </c>
      <c r="L16" s="128" t="s">
        <v>821</v>
      </c>
      <c r="M16" s="128" t="s">
        <v>825</v>
      </c>
      <c r="N16" s="128" t="s">
        <v>823</v>
      </c>
      <c r="O16" s="128">
        <f t="shared" si="8"/>
        <v>0</v>
      </c>
      <c r="P16" s="128"/>
      <c r="Q16" s="128" t="str">
        <f>"//"&amp;B16&amp;"
Q_"&amp;K16&amp;" :=DWORD_TO_WORD( REAL_TO_DWORD(ano."&amp;K16&amp;".val));"</f>
        <v>//
Q_N2_1_set :=DWORD_TO_WORD( REAL_TO_DWORD(ano.N2_1_set.val));</v>
      </c>
      <c r="T16" s="22" t="s">
        <v>4033</v>
      </c>
    </row>
    <row r="17" spans="1:20" x14ac:dyDescent="0.25">
      <c r="A17" s="83">
        <v>16</v>
      </c>
      <c r="B17" s="84"/>
      <c r="C17" s="85"/>
      <c r="D17" s="84"/>
      <c r="E17" s="128"/>
      <c r="F17" s="128"/>
      <c r="G17" s="128"/>
      <c r="H17" s="128"/>
      <c r="I17" s="128" t="str">
        <f t="shared" ref="I17:I29" si="9">"Q_"&amp;K17</f>
        <v>Q_N2_3_set</v>
      </c>
      <c r="J17" s="128"/>
      <c r="K17" s="128" t="s">
        <v>4034</v>
      </c>
      <c r="L17" s="128" t="s">
        <v>821</v>
      </c>
      <c r="M17" s="128" t="s">
        <v>825</v>
      </c>
      <c r="N17" s="128" t="s">
        <v>823</v>
      </c>
      <c r="O17" s="128">
        <f t="shared" si="8"/>
        <v>0</v>
      </c>
      <c r="P17" s="128"/>
      <c r="Q17" s="128" t="str">
        <f t="shared" ref="Q17:Q32" si="10">"//"&amp;B17&amp;"
Q_"&amp;K17&amp;" :=DWORD_TO_WORD( REAL_TO_DWORD(ano."&amp;K17&amp;".val));"</f>
        <v>//
Q_N2_3_set :=DWORD_TO_WORD( REAL_TO_DWORD(ano.N2_3_set.val));</v>
      </c>
      <c r="T17" s="22" t="s">
        <v>4034</v>
      </c>
    </row>
    <row r="18" spans="1:20" x14ac:dyDescent="0.25">
      <c r="A18" s="83">
        <v>17</v>
      </c>
      <c r="B18" s="84"/>
      <c r="C18" s="85"/>
      <c r="D18" s="84"/>
      <c r="E18" s="128"/>
      <c r="F18" s="128"/>
      <c r="G18" s="128"/>
      <c r="H18" s="128"/>
      <c r="I18" s="128" t="str">
        <f t="shared" si="9"/>
        <v>Q_N2_2_set</v>
      </c>
      <c r="J18" s="128"/>
      <c r="K18" s="128" t="s">
        <v>4035</v>
      </c>
      <c r="L18" s="128" t="s">
        <v>821</v>
      </c>
      <c r="M18" s="128" t="s">
        <v>825</v>
      </c>
      <c r="N18" s="128" t="s">
        <v>823</v>
      </c>
      <c r="O18" s="128">
        <f t="shared" si="8"/>
        <v>0</v>
      </c>
      <c r="P18" s="128"/>
      <c r="Q18" s="128" t="str">
        <f t="shared" si="10"/>
        <v>//
Q_N2_2_set :=DWORD_TO_WORD( REAL_TO_DWORD(ano.N2_2_set.val));</v>
      </c>
      <c r="T18" s="22" t="s">
        <v>4035</v>
      </c>
    </row>
    <row r="19" spans="1:20" x14ac:dyDescent="0.25">
      <c r="A19" s="83">
        <v>18</v>
      </c>
      <c r="B19" s="84"/>
      <c r="C19" s="85"/>
      <c r="D19" s="84"/>
      <c r="E19" s="128"/>
      <c r="F19" s="128"/>
      <c r="G19" s="128"/>
      <c r="H19" s="128"/>
      <c r="I19" s="128" t="str">
        <f t="shared" si="9"/>
        <v>Q_N2_4_set</v>
      </c>
      <c r="J19" s="128"/>
      <c r="K19" s="128" t="s">
        <v>4036</v>
      </c>
      <c r="L19" s="128" t="s">
        <v>821</v>
      </c>
      <c r="M19" s="128" t="s">
        <v>825</v>
      </c>
      <c r="N19" s="128" t="s">
        <v>823</v>
      </c>
      <c r="O19" s="128">
        <f t="shared" si="8"/>
        <v>0</v>
      </c>
      <c r="P19" s="128"/>
      <c r="Q19" s="128" t="str">
        <f t="shared" si="10"/>
        <v>//
Q_N2_4_set :=DWORD_TO_WORD( REAL_TO_DWORD(ano.N2_4_set.val));</v>
      </c>
      <c r="T19" s="22" t="s">
        <v>4036</v>
      </c>
    </row>
    <row r="20" spans="1:20" x14ac:dyDescent="0.25">
      <c r="A20" s="83">
        <v>19</v>
      </c>
      <c r="B20" s="84"/>
      <c r="C20" s="85"/>
      <c r="D20" s="84"/>
      <c r="E20" s="128"/>
      <c r="F20" s="128"/>
      <c r="G20" s="128"/>
      <c r="H20" s="128"/>
      <c r="I20" s="128" t="str">
        <f t="shared" si="9"/>
        <v>Q_K4_1_set</v>
      </c>
      <c r="J20" s="128"/>
      <c r="K20" s="128" t="s">
        <v>4037</v>
      </c>
      <c r="L20" s="128" t="s">
        <v>821</v>
      </c>
      <c r="M20" s="128" t="s">
        <v>825</v>
      </c>
      <c r="N20" s="128" t="s">
        <v>823</v>
      </c>
      <c r="O20" s="128">
        <f t="shared" si="8"/>
        <v>0</v>
      </c>
      <c r="P20" s="128"/>
      <c r="Q20" s="128" t="str">
        <f t="shared" si="10"/>
        <v>//
Q_K4_1_set :=DWORD_TO_WORD( REAL_TO_DWORD(ano.K4_1_set.val));</v>
      </c>
      <c r="T20" s="34" t="s">
        <v>4037</v>
      </c>
    </row>
    <row r="21" spans="1:20" x14ac:dyDescent="0.25">
      <c r="A21" s="83">
        <v>20</v>
      </c>
      <c r="B21" s="84" t="s">
        <v>3505</v>
      </c>
      <c r="C21" s="85">
        <v>9</v>
      </c>
      <c r="D21" s="84"/>
      <c r="E21" s="128" t="s">
        <v>4767</v>
      </c>
      <c r="F21" s="128"/>
      <c r="G21" s="128">
        <v>264</v>
      </c>
      <c r="H21" s="128"/>
      <c r="I21" s="128" t="str">
        <f t="shared" si="9"/>
        <v>Q_N4_1_set</v>
      </c>
      <c r="J21" s="128" t="str">
        <f t="shared" ref="J21:J22" si="11">"QW "&amp;G21</f>
        <v>QW 264</v>
      </c>
      <c r="K21" s="128" t="s">
        <v>4038</v>
      </c>
      <c r="L21" s="128" t="s">
        <v>821</v>
      </c>
      <c r="M21" s="128" t="s">
        <v>825</v>
      </c>
      <c r="N21" s="128" t="s">
        <v>823</v>
      </c>
      <c r="O21" s="128" t="str">
        <f t="shared" si="8"/>
        <v>Управление ПЧ Н4-1</v>
      </c>
      <c r="P21" s="128"/>
      <c r="Q21" s="128" t="str">
        <f t="shared" si="10"/>
        <v>//Управление ПЧ Н4-1
Q_N4_1_set :=DWORD_TO_WORD( REAL_TO_DWORD(ano.N4_1_set.val));</v>
      </c>
      <c r="T21" s="22" t="s">
        <v>4038</v>
      </c>
    </row>
    <row r="22" spans="1:20" x14ac:dyDescent="0.25">
      <c r="A22" s="83">
        <v>21</v>
      </c>
      <c r="B22" s="84" t="s">
        <v>3506</v>
      </c>
      <c r="C22" s="85">
        <v>9</v>
      </c>
      <c r="D22" s="84"/>
      <c r="E22" s="128" t="s">
        <v>4767</v>
      </c>
      <c r="F22" s="128"/>
      <c r="G22" s="128">
        <f t="shared" ref="G22" si="12">G21+2</f>
        <v>266</v>
      </c>
      <c r="H22" s="128"/>
      <c r="I22" s="128" t="str">
        <f t="shared" si="9"/>
        <v>Q_N4_3_set</v>
      </c>
      <c r="J22" s="128" t="str">
        <f t="shared" si="11"/>
        <v>QW 266</v>
      </c>
      <c r="K22" s="128" t="s">
        <v>4039</v>
      </c>
      <c r="L22" s="128" t="s">
        <v>821</v>
      </c>
      <c r="M22" s="128" t="s">
        <v>825</v>
      </c>
      <c r="N22" s="128" t="s">
        <v>823</v>
      </c>
      <c r="O22" s="128" t="str">
        <f t="shared" si="8"/>
        <v>Управление ПЧ Н4-3</v>
      </c>
      <c r="P22" s="128"/>
      <c r="Q22" s="128" t="str">
        <f t="shared" si="10"/>
        <v>//Управление ПЧ Н4-3
Q_N4_3_set :=DWORD_TO_WORD( REAL_TO_DWORD(ano.N4_3_set.val));</v>
      </c>
      <c r="T22" s="22" t="s">
        <v>4039</v>
      </c>
    </row>
    <row r="23" spans="1:20" x14ac:dyDescent="0.25">
      <c r="A23" s="83">
        <v>22</v>
      </c>
      <c r="B23" s="84"/>
      <c r="C23" s="85"/>
      <c r="D23" s="84"/>
      <c r="E23" s="128"/>
      <c r="F23" s="128"/>
      <c r="G23" s="128"/>
      <c r="H23" s="128"/>
      <c r="I23" s="128" t="str">
        <f t="shared" si="9"/>
        <v>Q_K4_2_set</v>
      </c>
      <c r="J23" s="128"/>
      <c r="K23" s="128" t="s">
        <v>4040</v>
      </c>
      <c r="L23" s="128" t="s">
        <v>821</v>
      </c>
      <c r="M23" s="128" t="s">
        <v>825</v>
      </c>
      <c r="N23" s="128" t="s">
        <v>823</v>
      </c>
      <c r="O23" s="128">
        <f t="shared" si="8"/>
        <v>0</v>
      </c>
      <c r="P23" s="128"/>
      <c r="Q23" s="128" t="str">
        <f t="shared" si="10"/>
        <v>//
Q_K4_2_set :=DWORD_TO_WORD( REAL_TO_DWORD(ano.K4_2_set.val));</v>
      </c>
      <c r="T23" s="34" t="s">
        <v>4040</v>
      </c>
    </row>
    <row r="24" spans="1:20" x14ac:dyDescent="0.25">
      <c r="A24" s="83">
        <v>23</v>
      </c>
      <c r="B24" s="84" t="s">
        <v>3507</v>
      </c>
      <c r="C24" s="85">
        <v>10</v>
      </c>
      <c r="D24" s="84">
        <f t="shared" ref="D24:D30" si="13">E24+2</f>
        <v>338</v>
      </c>
      <c r="E24" s="128">
        <v>336</v>
      </c>
      <c r="F24" s="128"/>
      <c r="G24" s="128">
        <v>304</v>
      </c>
      <c r="H24" s="128"/>
      <c r="I24" s="128" t="str">
        <f t="shared" si="9"/>
        <v>Q_N4_2_set</v>
      </c>
      <c r="J24" s="128" t="str">
        <f t="shared" ref="J24:J25" si="14">"QW "&amp;G24</f>
        <v>QW 304</v>
      </c>
      <c r="K24" s="128" t="s">
        <v>4041</v>
      </c>
      <c r="L24" s="128" t="s">
        <v>821</v>
      </c>
      <c r="M24" s="128" t="s">
        <v>825</v>
      </c>
      <c r="N24" s="128" t="s">
        <v>823</v>
      </c>
      <c r="O24" s="128" t="str">
        <f t="shared" si="8"/>
        <v>Управление ПЧ Н4-2</v>
      </c>
      <c r="P24" s="128"/>
      <c r="Q24" s="128" t="str">
        <f t="shared" si="10"/>
        <v>//Управление ПЧ Н4-2
Q_N4_2_set :=DWORD_TO_WORD( REAL_TO_DWORD(ano.N4_2_set.val));</v>
      </c>
      <c r="T24" s="22" t="s">
        <v>4041</v>
      </c>
    </row>
    <row r="25" spans="1:20" x14ac:dyDescent="0.25">
      <c r="A25" s="83">
        <v>24</v>
      </c>
      <c r="B25" s="84" t="s">
        <v>3508</v>
      </c>
      <c r="C25" s="85">
        <v>10</v>
      </c>
      <c r="D25" s="84">
        <f t="shared" si="13"/>
        <v>346</v>
      </c>
      <c r="E25" s="128">
        <v>344</v>
      </c>
      <c r="F25" s="128"/>
      <c r="G25" s="128">
        <f t="shared" ref="G25" si="15">G24+2</f>
        <v>306</v>
      </c>
      <c r="H25" s="128"/>
      <c r="I25" s="128" t="str">
        <f t="shared" si="9"/>
        <v>Q_N4_4_set</v>
      </c>
      <c r="J25" s="128" t="str">
        <f t="shared" si="14"/>
        <v>QW 306</v>
      </c>
      <c r="K25" s="128" t="s">
        <v>4042</v>
      </c>
      <c r="L25" s="128" t="s">
        <v>821</v>
      </c>
      <c r="M25" s="128" t="s">
        <v>825</v>
      </c>
      <c r="N25" s="128" t="s">
        <v>823</v>
      </c>
      <c r="O25" s="128" t="str">
        <f t="shared" si="8"/>
        <v>Управление ПЧ Н4-4</v>
      </c>
      <c r="P25" s="128"/>
      <c r="Q25" s="128" t="str">
        <f t="shared" si="10"/>
        <v>//Управление ПЧ Н4-4
Q_N4_4_set :=DWORD_TO_WORD( REAL_TO_DWORD(ano.N4_4_set.val));</v>
      </c>
      <c r="T25" s="22" t="s">
        <v>4042</v>
      </c>
    </row>
    <row r="26" spans="1:20" x14ac:dyDescent="0.25">
      <c r="A26" s="83">
        <v>25</v>
      </c>
      <c r="B26" s="84" t="s">
        <v>3509</v>
      </c>
      <c r="C26" s="85">
        <v>11</v>
      </c>
      <c r="D26" s="84"/>
      <c r="E26" s="128"/>
      <c r="F26" s="128"/>
      <c r="G26" s="128">
        <v>268</v>
      </c>
      <c r="H26" s="128"/>
      <c r="I26" s="128" t="str">
        <f t="shared" si="9"/>
        <v>Q_N4_5_set</v>
      </c>
      <c r="J26" s="128" t="str">
        <f t="shared" ref="J26:J28" si="16">"QW "&amp;G26</f>
        <v>QW 268</v>
      </c>
      <c r="K26" s="128" t="s">
        <v>4043</v>
      </c>
      <c r="L26" s="128" t="s">
        <v>821</v>
      </c>
      <c r="M26" s="128" t="s">
        <v>825</v>
      </c>
      <c r="N26" s="128" t="s">
        <v>823</v>
      </c>
      <c r="O26" s="128" t="str">
        <f t="shared" si="8"/>
        <v>Управление ПЧ Н4-5</v>
      </c>
      <c r="P26" s="128"/>
      <c r="Q26" s="128" t="str">
        <f t="shared" si="10"/>
        <v>//Управление ПЧ Н4-5
Q_N4_5_set :=DWORD_TO_WORD( REAL_TO_DWORD(ano.N4_5_set.val));</v>
      </c>
      <c r="T26" s="22" t="s">
        <v>4043</v>
      </c>
    </row>
    <row r="27" spans="1:20" x14ac:dyDescent="0.25">
      <c r="A27" s="83">
        <v>26</v>
      </c>
      <c r="B27" s="84" t="s">
        <v>3510</v>
      </c>
      <c r="C27" s="85">
        <v>11</v>
      </c>
      <c r="D27" s="84"/>
      <c r="E27" s="128"/>
      <c r="F27" s="128"/>
      <c r="G27" s="128">
        <v>270</v>
      </c>
      <c r="H27" s="128"/>
      <c r="I27" s="128" t="str">
        <f t="shared" si="9"/>
        <v>Q_ND4_1_set</v>
      </c>
      <c r="J27" s="128" t="str">
        <f t="shared" si="16"/>
        <v>QW 270</v>
      </c>
      <c r="K27" s="128" t="s">
        <v>4044</v>
      </c>
      <c r="L27" s="128" t="s">
        <v>821</v>
      </c>
      <c r="M27" s="128" t="s">
        <v>825</v>
      </c>
      <c r="N27" s="128" t="s">
        <v>823</v>
      </c>
      <c r="O27" s="128" t="str">
        <f t="shared" si="8"/>
        <v>Управление ПЧ НД4-1</v>
      </c>
      <c r="P27" s="128"/>
      <c r="Q27" s="128" t="str">
        <f t="shared" si="10"/>
        <v>//Управление ПЧ НД4-1
Q_ND4_1_set :=DWORD_TO_WORD( REAL_TO_DWORD(ano.ND4_1_set.val));</v>
      </c>
      <c r="T27" s="22" t="s">
        <v>4044</v>
      </c>
    </row>
    <row r="28" spans="1:20" x14ac:dyDescent="0.25">
      <c r="A28" s="83">
        <v>27</v>
      </c>
      <c r="B28" s="84" t="s">
        <v>3511</v>
      </c>
      <c r="C28" s="85">
        <v>11</v>
      </c>
      <c r="D28" s="84"/>
      <c r="E28" s="128"/>
      <c r="F28" s="128"/>
      <c r="G28" s="128">
        <v>308</v>
      </c>
      <c r="H28" s="128"/>
      <c r="I28" s="128" t="str">
        <f t="shared" si="9"/>
        <v>Q_ND4_2_set</v>
      </c>
      <c r="J28" s="128" t="str">
        <f t="shared" si="16"/>
        <v>QW 308</v>
      </c>
      <c r="K28" s="128" t="s">
        <v>4045</v>
      </c>
      <c r="L28" s="128" t="s">
        <v>821</v>
      </c>
      <c r="M28" s="128" t="s">
        <v>825</v>
      </c>
      <c r="N28" s="128" t="s">
        <v>823</v>
      </c>
      <c r="O28" s="128" t="str">
        <f t="shared" si="8"/>
        <v>Управление ПЧ НД4-2</v>
      </c>
      <c r="P28" s="128"/>
      <c r="Q28" s="128" t="str">
        <f t="shared" si="10"/>
        <v>//Управление ПЧ НД4-2
Q_ND4_2_set :=DWORD_TO_WORD( REAL_TO_DWORD(ano.ND4_2_set.val));</v>
      </c>
      <c r="T28" s="22" t="s">
        <v>4045</v>
      </c>
    </row>
    <row r="29" spans="1:20" s="73" customFormat="1" x14ac:dyDescent="0.25">
      <c r="A29" s="249">
        <v>28</v>
      </c>
      <c r="B29" s="250" t="s">
        <v>3926</v>
      </c>
      <c r="C29" s="251">
        <v>16</v>
      </c>
      <c r="D29" s="250">
        <f t="shared" si="13"/>
        <v>378</v>
      </c>
      <c r="E29" s="248">
        <v>376</v>
      </c>
      <c r="F29" s="248"/>
      <c r="G29" s="248"/>
      <c r="H29" s="248"/>
      <c r="I29" s="248" t="str">
        <f t="shared" si="9"/>
        <v>Q_K3_1_set</v>
      </c>
      <c r="J29" s="248" t="str">
        <f t="shared" ref="J29" si="17">"PQW "&amp;D29</f>
        <v>PQW 378</v>
      </c>
      <c r="K29" s="128" t="s">
        <v>4046</v>
      </c>
      <c r="L29" s="248" t="s">
        <v>821</v>
      </c>
      <c r="M29" s="248" t="s">
        <v>825</v>
      </c>
      <c r="N29" s="248" t="s">
        <v>823</v>
      </c>
      <c r="O29" s="248" t="str">
        <f>B29</f>
        <v>Управление ПЧ КРЛ3-1</v>
      </c>
      <c r="P29" s="248"/>
      <c r="Q29" s="128" t="str">
        <f t="shared" si="10"/>
        <v>//Управление ПЧ КРЛ3-1
Q_K3_1_set :=DWORD_TO_WORD( REAL_TO_DWORD(ano.K3_1_set.val));</v>
      </c>
      <c r="T29" s="112" t="s">
        <v>4046</v>
      </c>
    </row>
    <row r="30" spans="1:20" s="73" customFormat="1" x14ac:dyDescent="0.25">
      <c r="A30" s="249">
        <v>29</v>
      </c>
      <c r="B30" s="250" t="s">
        <v>3927</v>
      </c>
      <c r="C30" s="251">
        <v>16</v>
      </c>
      <c r="D30" s="250">
        <f t="shared" si="13"/>
        <v>386</v>
      </c>
      <c r="E30" s="248">
        <v>384</v>
      </c>
      <c r="F30" s="248"/>
      <c r="G30" s="248"/>
      <c r="H30" s="248"/>
      <c r="I30" s="248" t="str">
        <f>"Q_"&amp;K30</f>
        <v>Q_K3_3_set</v>
      </c>
      <c r="J30" s="248" t="str">
        <f>"PQW "&amp;D30</f>
        <v>PQW 386</v>
      </c>
      <c r="K30" s="128" t="s">
        <v>4047</v>
      </c>
      <c r="L30" s="248" t="s">
        <v>821</v>
      </c>
      <c r="M30" s="248" t="s">
        <v>825</v>
      </c>
      <c r="N30" s="248" t="s">
        <v>823</v>
      </c>
      <c r="O30" s="248" t="str">
        <f>B30</f>
        <v>Управление ПЧ КРЛ3-3</v>
      </c>
      <c r="P30" s="248"/>
      <c r="Q30" s="128" t="str">
        <f t="shared" si="10"/>
        <v>//Управление ПЧ КРЛ3-3
Q_K3_3_set :=DWORD_TO_WORD( REAL_TO_DWORD(ano.K3_3_set.val));</v>
      </c>
      <c r="T30" s="112" t="s">
        <v>4047</v>
      </c>
    </row>
    <row r="31" spans="1:20" s="439" customFormat="1" x14ac:dyDescent="0.25">
      <c r="A31" s="442"/>
      <c r="B31" s="454" t="s">
        <v>4772</v>
      </c>
      <c r="C31" s="455"/>
      <c r="D31" s="455"/>
      <c r="E31" s="438" t="s">
        <v>4770</v>
      </c>
      <c r="F31" s="438"/>
      <c r="G31" s="455">
        <v>256</v>
      </c>
      <c r="H31" s="438"/>
      <c r="I31" s="438" t="str">
        <f>"Q_"&amp;K31</f>
        <v>Q_K11_05_set</v>
      </c>
      <c r="J31" s="128" t="str">
        <f t="shared" ref="J31:J32" si="18">"QW "&amp;G31</f>
        <v>QW 256</v>
      </c>
      <c r="K31" s="438" t="s">
        <v>4774</v>
      </c>
      <c r="L31" s="438"/>
      <c r="M31" s="438"/>
      <c r="N31" s="438"/>
      <c r="O31" s="438" t="str">
        <f>B31</f>
        <v>Управление К11-05</v>
      </c>
      <c r="P31" s="438"/>
      <c r="Q31" s="438" t="str">
        <f t="shared" si="10"/>
        <v>//Управление К11-05
Q_K11_05_set :=DWORD_TO_WORD( REAL_TO_DWORD(ano.K11_05_set.val));</v>
      </c>
    </row>
    <row r="32" spans="1:20" s="439" customFormat="1" x14ac:dyDescent="0.25">
      <c r="A32" s="442"/>
      <c r="B32" s="456" t="s">
        <v>4773</v>
      </c>
      <c r="C32" s="455"/>
      <c r="D32" s="438"/>
      <c r="E32" s="438" t="s">
        <v>4767</v>
      </c>
      <c r="F32" s="438"/>
      <c r="G32" s="438">
        <v>260</v>
      </c>
      <c r="H32" s="438"/>
      <c r="I32" s="438" t="str">
        <f>"Q_"&amp;K32</f>
        <v>Q_K12_05_set</v>
      </c>
      <c r="J32" s="128" t="str">
        <f t="shared" si="18"/>
        <v>QW 260</v>
      </c>
      <c r="K32" s="438" t="s">
        <v>4775</v>
      </c>
      <c r="L32" s="438"/>
      <c r="M32" s="438"/>
      <c r="N32" s="438"/>
      <c r="O32" s="438" t="str">
        <f>B32</f>
        <v>Управление К12-05</v>
      </c>
      <c r="P32" s="438"/>
      <c r="Q32" s="438" t="str">
        <f t="shared" si="10"/>
        <v>//Управление К12-05
Q_K12_05_set :=DWORD_TO_WORD( REAL_TO_DWORD(ano.K12_05_set.val));</v>
      </c>
    </row>
    <row r="33" spans="11:15" x14ac:dyDescent="0.25">
      <c r="K33" s="128"/>
      <c r="O33" s="128"/>
    </row>
    <row r="34" spans="11:15" x14ac:dyDescent="0.25">
      <c r="K34" s="128"/>
      <c r="O34" s="128"/>
    </row>
    <row r="35" spans="11:15" x14ac:dyDescent="0.25">
      <c r="K35" s="128"/>
      <c r="O35" s="128"/>
    </row>
    <row r="36" spans="11:15" x14ac:dyDescent="0.25">
      <c r="K36" s="128"/>
      <c r="O36" s="128"/>
    </row>
    <row r="37" spans="11:15" x14ac:dyDescent="0.25">
      <c r="K37" s="128"/>
      <c r="O37" s="128"/>
    </row>
    <row r="38" spans="11:15" x14ac:dyDescent="0.25">
      <c r="K38" s="128"/>
      <c r="O38" s="128"/>
    </row>
    <row r="39" spans="11:15" x14ac:dyDescent="0.25">
      <c r="K39" s="128"/>
      <c r="O39" s="128"/>
    </row>
    <row r="40" spans="11:15" x14ac:dyDescent="0.25">
      <c r="K40" s="128"/>
      <c r="O40" s="128"/>
    </row>
    <row r="41" spans="11:15" x14ac:dyDescent="0.25">
      <c r="K41" s="128"/>
      <c r="O41" s="128"/>
    </row>
    <row r="42" spans="11:15" x14ac:dyDescent="0.25">
      <c r="K42" s="128"/>
      <c r="O42" s="128"/>
    </row>
    <row r="43" spans="11:15" x14ac:dyDescent="0.25">
      <c r="K43" s="128"/>
      <c r="O43" s="128"/>
    </row>
    <row r="44" spans="11:15" x14ac:dyDescent="0.25">
      <c r="K44" s="128"/>
      <c r="O44" s="128"/>
    </row>
    <row r="45" spans="11:15" x14ac:dyDescent="0.25">
      <c r="K45" s="128"/>
      <c r="O45" s="128"/>
    </row>
  </sheetData>
  <mergeCells count="1">
    <mergeCell ref="L1:O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9"/>
  <sheetViews>
    <sheetView workbookViewId="0">
      <selection activeCell="B22" sqref="B22:B27"/>
    </sheetView>
  </sheetViews>
  <sheetFormatPr defaultRowHeight="15" x14ac:dyDescent="0.25"/>
  <cols>
    <col min="1" max="1" width="3" bestFit="1" customWidth="1"/>
  </cols>
  <sheetData>
    <row r="1" spans="1:3" x14ac:dyDescent="0.25">
      <c r="C1" t="s">
        <v>2722</v>
      </c>
    </row>
    <row r="2" spans="1:3" x14ac:dyDescent="0.25">
      <c r="A2">
        <v>1</v>
      </c>
      <c r="B2" t="s">
        <v>2754</v>
      </c>
    </row>
    <row r="3" spans="1:3" x14ac:dyDescent="0.25">
      <c r="A3">
        <v>2</v>
      </c>
      <c r="B3" t="s">
        <v>2755</v>
      </c>
    </row>
    <row r="4" spans="1:3" x14ac:dyDescent="0.25">
      <c r="A4">
        <v>3</v>
      </c>
      <c r="B4" t="s">
        <v>2723</v>
      </c>
      <c r="C4" t="s">
        <v>2726</v>
      </c>
    </row>
    <row r="5" spans="1:3" x14ac:dyDescent="0.25">
      <c r="A5">
        <v>4</v>
      </c>
      <c r="B5" t="s">
        <v>2724</v>
      </c>
      <c r="C5" t="s">
        <v>2726</v>
      </c>
    </row>
    <row r="6" spans="1:3" x14ac:dyDescent="0.25">
      <c r="A6">
        <v>5</v>
      </c>
      <c r="B6" t="s">
        <v>2725</v>
      </c>
      <c r="C6" t="s">
        <v>2726</v>
      </c>
    </row>
    <row r="7" spans="1:3" x14ac:dyDescent="0.25">
      <c r="A7">
        <v>6</v>
      </c>
      <c r="B7" t="s">
        <v>2727</v>
      </c>
      <c r="C7" t="s">
        <v>2726</v>
      </c>
    </row>
    <row r="8" spans="1:3" x14ac:dyDescent="0.25">
      <c r="A8">
        <v>7</v>
      </c>
      <c r="B8" t="s">
        <v>2728</v>
      </c>
    </row>
    <row r="9" spans="1:3" x14ac:dyDescent="0.25">
      <c r="A9">
        <v>8</v>
      </c>
      <c r="B9" t="s">
        <v>2734</v>
      </c>
      <c r="C9" t="s">
        <v>2735</v>
      </c>
    </row>
    <row r="10" spans="1:3" x14ac:dyDescent="0.25">
      <c r="A10">
        <v>9</v>
      </c>
      <c r="B10" t="s">
        <v>2736</v>
      </c>
      <c r="C10" t="s">
        <v>2735</v>
      </c>
    </row>
    <row r="11" spans="1:3" x14ac:dyDescent="0.25">
      <c r="A11">
        <v>10</v>
      </c>
      <c r="B11" t="s">
        <v>2737</v>
      </c>
      <c r="C11" t="s">
        <v>2735</v>
      </c>
    </row>
    <row r="12" spans="1:3" x14ac:dyDescent="0.25">
      <c r="A12">
        <v>11</v>
      </c>
      <c r="B12" t="s">
        <v>2740</v>
      </c>
      <c r="C12">
        <v>5</v>
      </c>
    </row>
    <row r="13" spans="1:3" x14ac:dyDescent="0.25">
      <c r="A13">
        <v>12</v>
      </c>
      <c r="B13" t="s">
        <v>2741</v>
      </c>
      <c r="C13">
        <v>5</v>
      </c>
    </row>
    <row r="14" spans="1:3" x14ac:dyDescent="0.25">
      <c r="A14">
        <v>13</v>
      </c>
      <c r="B14" t="s">
        <v>2742</v>
      </c>
      <c r="C14">
        <v>1</v>
      </c>
    </row>
    <row r="15" spans="1:3" x14ac:dyDescent="0.25">
      <c r="A15">
        <v>14</v>
      </c>
      <c r="B15" t="s">
        <v>2743</v>
      </c>
      <c r="C15">
        <v>1</v>
      </c>
    </row>
    <row r="16" spans="1:3" x14ac:dyDescent="0.25">
      <c r="A16">
        <v>15</v>
      </c>
      <c r="B16" t="s">
        <v>2744</v>
      </c>
      <c r="C16">
        <v>1</v>
      </c>
    </row>
    <row r="17" spans="1:3" x14ac:dyDescent="0.25">
      <c r="A17">
        <v>16</v>
      </c>
      <c r="B17" t="s">
        <v>2745</v>
      </c>
      <c r="C17">
        <v>1</v>
      </c>
    </row>
    <row r="18" spans="1:3" x14ac:dyDescent="0.25">
      <c r="A18">
        <v>17</v>
      </c>
      <c r="B18" t="s">
        <v>2746</v>
      </c>
      <c r="C18">
        <v>1</v>
      </c>
    </row>
    <row r="19" spans="1:3" x14ac:dyDescent="0.25">
      <c r="A19">
        <v>18</v>
      </c>
      <c r="B19" t="s">
        <v>2747</v>
      </c>
      <c r="C19">
        <v>1</v>
      </c>
    </row>
    <row r="20" spans="1:3" x14ac:dyDescent="0.25">
      <c r="A20">
        <v>19</v>
      </c>
      <c r="B20" t="s">
        <v>2748</v>
      </c>
      <c r="C20">
        <v>1</v>
      </c>
    </row>
    <row r="21" spans="1:3" x14ac:dyDescent="0.25">
      <c r="A21">
        <v>20</v>
      </c>
      <c r="B21" t="s">
        <v>2749</v>
      </c>
      <c r="C21">
        <v>1</v>
      </c>
    </row>
    <row r="22" spans="1:3" x14ac:dyDescent="0.25">
      <c r="A22">
        <v>21</v>
      </c>
      <c r="B22" t="s">
        <v>2720</v>
      </c>
    </row>
    <row r="23" spans="1:3" x14ac:dyDescent="0.25">
      <c r="A23">
        <v>22</v>
      </c>
      <c r="B23" t="s">
        <v>2721</v>
      </c>
    </row>
    <row r="24" spans="1:3" x14ac:dyDescent="0.25">
      <c r="A24">
        <v>23</v>
      </c>
      <c r="B24" t="s">
        <v>2750</v>
      </c>
    </row>
    <row r="25" spans="1:3" x14ac:dyDescent="0.25">
      <c r="A25">
        <v>24</v>
      </c>
      <c r="B25" t="s">
        <v>2751</v>
      </c>
    </row>
    <row r="26" spans="1:3" x14ac:dyDescent="0.25">
      <c r="A26">
        <v>25</v>
      </c>
      <c r="B26" t="s">
        <v>2752</v>
      </c>
    </row>
    <row r="27" spans="1:3" x14ac:dyDescent="0.25">
      <c r="A27">
        <v>26</v>
      </c>
      <c r="B27" t="s">
        <v>2753</v>
      </c>
    </row>
    <row r="28" spans="1:3" x14ac:dyDescent="0.25">
      <c r="A28">
        <v>27</v>
      </c>
      <c r="B28" t="s">
        <v>2756</v>
      </c>
    </row>
    <row r="29" spans="1:3" x14ac:dyDescent="0.25">
      <c r="A29">
        <v>28</v>
      </c>
      <c r="B29" t="s">
        <v>2757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86"/>
  <sheetViews>
    <sheetView topLeftCell="N1" zoomScale="85" zoomScaleNormal="85" workbookViewId="0">
      <pane ySplit="1" topLeftCell="A62" activePane="bottomLeft" state="frozen"/>
      <selection pane="bottomLeft" activeCell="E73" sqref="E73:E75"/>
    </sheetView>
  </sheetViews>
  <sheetFormatPr defaultRowHeight="15" x14ac:dyDescent="0.25"/>
  <cols>
    <col min="1" max="1" width="4" bestFit="1" customWidth="1"/>
    <col min="2" max="2" width="18.28515625" style="130" bestFit="1" customWidth="1"/>
    <col min="3" max="3" width="9.140625" style="130" customWidth="1"/>
    <col min="4" max="4" width="1.5703125" style="2" customWidth="1"/>
    <col min="5" max="5" width="7.42578125" style="2" customWidth="1"/>
    <col min="6" max="6" width="3.28515625" style="2" customWidth="1"/>
    <col min="7" max="7" width="5.85546875" style="2" customWidth="1"/>
    <col min="8" max="8" width="6.140625" style="1" customWidth="1"/>
    <col min="9" max="9" width="2.140625" customWidth="1"/>
    <col min="10" max="10" width="2" customWidth="1"/>
    <col min="11" max="11" width="5.85546875" customWidth="1"/>
    <col min="12" max="13" width="7.28515625" customWidth="1"/>
    <col min="14" max="14" width="5.42578125" customWidth="1"/>
    <col min="15" max="15" width="6" customWidth="1"/>
    <col min="16" max="16" width="6.28515625" customWidth="1"/>
    <col min="17" max="17" width="7.5703125" customWidth="1"/>
    <col min="18" max="18" width="11" customWidth="1"/>
    <col min="19" max="19" width="6.140625" customWidth="1"/>
    <col min="20" max="20" width="3" customWidth="1"/>
    <col min="21" max="21" width="2.140625" customWidth="1"/>
    <col min="22" max="22" width="2" customWidth="1"/>
    <col min="23" max="23" width="5.140625" customWidth="1"/>
    <col min="24" max="24" width="10.28515625" customWidth="1"/>
    <col min="25" max="25" width="5" customWidth="1"/>
    <col min="26" max="26" width="10.28515625" customWidth="1"/>
    <col min="27" max="27" width="6.42578125" customWidth="1"/>
    <col min="28" max="29" width="5.5703125" customWidth="1"/>
    <col min="30" max="30" width="13.7109375" customWidth="1"/>
    <col min="31" max="31" width="53" style="8" customWidth="1"/>
    <col min="32" max="32" width="3.42578125" style="8" customWidth="1"/>
    <col min="33" max="33" width="29.140625" style="8" customWidth="1"/>
    <col min="34" max="34" width="2.140625" style="8" bestFit="1" customWidth="1"/>
    <col min="35" max="36" width="5.85546875" style="8" customWidth="1"/>
    <col min="37" max="37" width="40" style="8" customWidth="1"/>
    <col min="38" max="38" width="43.85546875" style="8" customWidth="1"/>
    <col min="39" max="39" width="24.28515625" style="8" customWidth="1"/>
    <col min="40" max="40" width="9.28515625" style="8" customWidth="1"/>
    <col min="41" max="42" width="9.140625" style="8" customWidth="1"/>
    <col min="43" max="43" width="2.28515625" style="8" customWidth="1"/>
    <col min="44" max="44" width="17.42578125" style="8" customWidth="1"/>
    <col min="45" max="47" width="15.85546875" style="8" customWidth="1"/>
    <col min="48" max="48" width="39.28515625" style="8" customWidth="1"/>
    <col min="49" max="49" width="25.7109375" style="8" customWidth="1"/>
    <col min="50" max="50" width="18.140625" style="8" customWidth="1"/>
    <col min="51" max="51" width="13.140625" style="8" customWidth="1"/>
    <col min="52" max="52" width="5.42578125" style="8" customWidth="1"/>
    <col min="53" max="53" width="8.5703125" style="8" customWidth="1"/>
    <col min="54" max="54" width="15.85546875" style="8" customWidth="1"/>
    <col min="55" max="55" width="1.85546875" customWidth="1"/>
    <col min="56" max="56" width="3.140625" customWidth="1"/>
    <col min="57" max="57" width="17.28515625" customWidth="1"/>
    <col min="58" max="73" width="9.140625" customWidth="1"/>
  </cols>
  <sheetData>
    <row r="1" spans="1:62" ht="15.75" thickBot="1" x14ac:dyDescent="0.3">
      <c r="C1" s="467" t="s">
        <v>820</v>
      </c>
      <c r="D1" s="467"/>
      <c r="E1" s="467"/>
      <c r="F1" s="467"/>
      <c r="G1" s="467"/>
      <c r="H1" s="1" t="s">
        <v>3524</v>
      </c>
      <c r="I1" s="113" t="s">
        <v>3525</v>
      </c>
      <c r="J1" s="114" t="s">
        <v>3526</v>
      </c>
      <c r="K1" s="114" t="s">
        <v>3527</v>
      </c>
      <c r="L1" s="114" t="s">
        <v>3528</v>
      </c>
      <c r="M1" s="114" t="s">
        <v>3529</v>
      </c>
      <c r="N1" s="114" t="s">
        <v>3530</v>
      </c>
      <c r="O1" s="114" t="s">
        <v>3531</v>
      </c>
      <c r="P1" s="114" t="s">
        <v>3532</v>
      </c>
      <c r="Q1" s="114" t="s">
        <v>3533</v>
      </c>
      <c r="R1" s="114" t="s">
        <v>3534</v>
      </c>
      <c r="S1" s="114" t="s">
        <v>3535</v>
      </c>
      <c r="T1" s="115" t="s">
        <v>3536</v>
      </c>
      <c r="U1" s="116" t="s">
        <v>3525</v>
      </c>
      <c r="V1" s="117" t="s">
        <v>3526</v>
      </c>
      <c r="W1" s="117" t="s">
        <v>3537</v>
      </c>
      <c r="X1" s="117" t="s">
        <v>3538</v>
      </c>
      <c r="Y1" s="117" t="s">
        <v>3539</v>
      </c>
      <c r="Z1" s="117" t="s">
        <v>3540</v>
      </c>
      <c r="AA1" s="117" t="s">
        <v>3541</v>
      </c>
      <c r="AB1" s="118" t="s">
        <v>3542</v>
      </c>
      <c r="AC1" s="119" t="s">
        <v>3543</v>
      </c>
      <c r="AD1" s="119" t="s">
        <v>903</v>
      </c>
      <c r="AE1" s="120" t="s">
        <v>902</v>
      </c>
      <c r="AF1" s="120" t="s">
        <v>455</v>
      </c>
      <c r="AG1" s="9" t="s">
        <v>3544</v>
      </c>
      <c r="AH1" s="9"/>
      <c r="AI1" s="9" t="s">
        <v>3545</v>
      </c>
      <c r="AJ1" s="9" t="s">
        <v>3546</v>
      </c>
      <c r="AK1" s="8" t="s">
        <v>904</v>
      </c>
      <c r="AL1" s="8" t="s">
        <v>905</v>
      </c>
      <c r="AM1" s="8" t="s">
        <v>906</v>
      </c>
      <c r="AN1" s="8" t="s">
        <v>907</v>
      </c>
      <c r="AO1" s="468" t="s">
        <v>3547</v>
      </c>
      <c r="AP1" s="468"/>
      <c r="AS1" s="8" t="s">
        <v>963</v>
      </c>
      <c r="AT1" s="8" t="s">
        <v>820</v>
      </c>
      <c r="AU1" s="8" t="s">
        <v>951</v>
      </c>
      <c r="AV1" s="8" t="s">
        <v>3548</v>
      </c>
      <c r="AW1" s="8" t="s">
        <v>3549</v>
      </c>
      <c r="AX1" s="8" t="s">
        <v>3550</v>
      </c>
      <c r="AY1" s="8" t="s">
        <v>3550</v>
      </c>
      <c r="AZ1" s="8" t="s">
        <v>3551</v>
      </c>
      <c r="BA1" s="8" t="s">
        <v>3552</v>
      </c>
      <c r="BB1" s="8" t="s">
        <v>3553</v>
      </c>
      <c r="BD1" s="21" t="s">
        <v>3554</v>
      </c>
      <c r="BE1" t="s">
        <v>3555</v>
      </c>
      <c r="BF1" t="s">
        <v>3556</v>
      </c>
      <c r="BG1" t="s">
        <v>952</v>
      </c>
      <c r="BH1" t="s">
        <v>3557</v>
      </c>
      <c r="BI1" t="s">
        <v>3558</v>
      </c>
      <c r="BJ1" t="s">
        <v>3559</v>
      </c>
    </row>
    <row r="2" spans="1:62" x14ac:dyDescent="0.25">
      <c r="A2">
        <v>1</v>
      </c>
      <c r="B2" s="131" t="s">
        <v>3672</v>
      </c>
      <c r="C2" s="123" t="s">
        <v>3671</v>
      </c>
      <c r="D2" s="7" t="s">
        <v>821</v>
      </c>
      <c r="E2" s="7" t="s">
        <v>826</v>
      </c>
      <c r="F2" s="7" t="s">
        <v>3560</v>
      </c>
      <c r="G2" s="7" t="str">
        <f>B2</f>
        <v>ЗЭШ1-1</v>
      </c>
      <c r="H2" s="4"/>
      <c r="I2" s="41" t="s">
        <v>455</v>
      </c>
      <c r="J2" s="41" t="s">
        <v>455</v>
      </c>
      <c r="K2" s="41"/>
      <c r="L2" s="41"/>
      <c r="M2" s="41"/>
      <c r="N2" s="41"/>
      <c r="O2" s="41"/>
      <c r="P2" s="41"/>
      <c r="Q2" s="41"/>
      <c r="R2" s="41"/>
      <c r="S2" s="41"/>
      <c r="T2" s="41"/>
      <c r="U2" s="41" t="s">
        <v>455</v>
      </c>
      <c r="V2" s="41" t="s">
        <v>455</v>
      </c>
      <c r="W2" s="41"/>
      <c r="X2" s="41"/>
      <c r="Y2" s="41" t="s">
        <v>455</v>
      </c>
      <c r="Z2" s="41"/>
      <c r="AA2" s="41"/>
      <c r="AB2" s="41"/>
      <c r="AC2" s="41"/>
      <c r="AD2" s="41"/>
      <c r="AE2" s="8" t="str">
        <f>C2&amp;"(dion := ACT."&amp;C2&amp;".dion
  ,diof := ACT."&amp;C2&amp;".diof 
  ,algON := ACT."&amp;C2&amp;".algON
  ,algOF := ACT."&amp;C2&amp;".algOF
  ,alwON := ACT."&amp;C2&amp;".alwON
  ,alwOF := ACT."&amp;C2&amp;".alwOF
  ,btnRes := ACT."&amp;C2&amp;".btnRes 
  ,btnON := ACT."&amp;C2&amp;".btnON
  ,btnOF := ACT."&amp;C2&amp;".btnOF
,tmq_on := tmq."&amp;C2&amp;"on
  ,DU := ACT."&amp;C2&amp;".DU
  ,doON := ACT."&amp;C2&amp;".doON
  ,doOF :=   ACT."&amp;C2&amp;".doOF);
ACT."&amp;C2&amp;".state :="&amp;C2&amp;".state;
ACT."&amp;C2&amp;".prmON := "&amp;C2&amp;".prmON;
ACT."&amp;C2&amp;".prmOF := "&amp;C2&amp;".prmOF;
ACT."&amp;C2&amp;".nON:="&amp;C2&amp;".nON;
tin."&amp;C2&amp;"on := "&amp;C2&amp;".tin_on; "</f>
        <v xml:space="preserve">Z1(dion := ACT.Z1.dion
  ,diof := ACT.Z1.diof 
  ,algON := ACT.Z1.algON
  ,algOF := ACT.Z1.algOF
  ,alwON := ACT.Z1.alwON
  ,alwOF := ACT.Z1.alwOF
  ,btnRes := ACT.Z1.btnRes 
  ,btnON := ACT.Z1.btnON
  ,btnOF := ACT.Z1.btnOF
,tmq_on := tmq.Z1on
  ,DU := ACT.Z1.DU
  ,doON := ACT.Z1.doON
  ,doOF :=   ACT.Z1.doOF);
ACT.Z1.state :=Z1.state;
ACT.Z1.prmON := Z1.prmON;
ACT.Z1.prmOF := Z1.prmOF;
ACT.Z1.nON:=Z1.nON;
tin.Z1on := Z1.tin_on; </v>
      </c>
      <c r="AF2" s="8" t="s">
        <v>455</v>
      </c>
      <c r="AG2" s="11" t="str">
        <f>"ACT."&amp;C2&amp;".dion := dgi."&amp;C2&amp;"_on;
ACT."&amp;C2&amp;".diof := dgi."&amp;C2&amp;"_of;
ACT."&amp;C2&amp;".algON := "&amp;AK2&amp;";
ACT."&amp;C2&amp;".algOF := "&amp;AL2&amp;";
ACT."&amp;C2&amp;".alwON := "&amp;AM2&amp;";
ACT."&amp;C2&amp;".alwOF := "&amp;AN2&amp;";
dgo."&amp;C2&amp;"_on := ACT."&amp;C2&amp;".doON;
dgo."&amp;C2&amp;"_of :=   ACT."&amp;C2&amp;".doOF;"</f>
        <v>ACT.Z1.dion := dgi.Z1_on;
ACT.Z1.diof := dgi.Z1_of;
ACT.Z1.algON := btn.Start and prm.start OR MDE.Work AND (ANI.L_RU.val &lt; ANI.L_RU.hv-5.0);
ACT.Z1.algOF := ANI.L_RU.h OR ANI.L_RU.hh OR DGI.L_RU_hh OR BTN.Stop OR ALG.AO OR MDE.Stop;
ACT.Z1.alwON :=  not ACT.Z1.algOF;
ACT.Z1.alwOF := 1;
dgo.Z1_on := ACT.Z1.doON;
dgo.Z1_of :=   ACT.Z1.doOF;</v>
      </c>
      <c r="AH2" s="8" t="s">
        <v>455</v>
      </c>
      <c r="AK2" s="8" t="s">
        <v>3561</v>
      </c>
      <c r="AL2" s="8" t="s">
        <v>3562</v>
      </c>
      <c r="AM2" s="8" t="str">
        <f>" not ACT."&amp;C2&amp;".algOF"</f>
        <v xml:space="preserve"> not ACT.Z1.algOF</v>
      </c>
      <c r="AN2" s="8">
        <v>1</v>
      </c>
      <c r="AR2" s="8" t="str">
        <f>C2&amp;" :ezsim;"</f>
        <v>Z1 :ezsim;</v>
      </c>
      <c r="AS2" s="8" t="str">
        <f t="shared" ref="AS2:AS32" si="0">C2&amp;"(open := act."&amp;C2&amp;".algon
            ,close := act."&amp;C2&amp;".algof 
            ,ofq := tmq.sim_"&amp;C2&amp;"_of 
            ,onq := tmq.sim_"&amp;C2&amp;"_on );
  dgi."&amp;C2&amp;"_on := "&amp;C2&amp;".ezon; 
  dgi."&amp;C2&amp;"_of := "&amp;C2&amp;".ezof;
  tin.sim_"&amp;C2&amp;"_of := "&amp;C2&amp;".ofin;
  tin.sim_"&amp;C2&amp;"_on := "&amp;C2&amp;".onin; "</f>
        <v xml:space="preserve">Z1(open := act.Z1.algon
            ,close := act.Z1.algof 
            ,ofq := tmq.sim_Z1_of 
            ,onq := tmq.sim_Z1_on );
  dgi.Z1_on := Z1.ezon; 
  dgi.Z1_of := Z1.ezof;
  tin.sim_Z1_of := Z1.ofin;
  tin.sim_Z1_on := Z1.onin; </v>
      </c>
      <c r="AT2" s="8" t="str">
        <f>"sim_"&amp;C2&amp;"_of, sim_"&amp;C2&amp;"_on : bool;"</f>
        <v>sim_Z1_of, sim_Z1_on : bool;</v>
      </c>
      <c r="AU2" s="8" t="str">
        <f>"sim_"&amp;C2&amp;"_of, sim_"&amp;C2&amp;"_on : TON;"</f>
        <v>sim_Z1_of, sim_Z1_on : TON;</v>
      </c>
      <c r="AV2" s="8" t="str">
        <f>C2&amp;"on, "&amp;C2&amp;"oF : ton; 
"&amp;C2&amp;"_pt : time;"</f>
        <v>Z1on, Z1oF : ton; 
Z1_pt : time;</v>
      </c>
      <c r="AW2" s="8" t="str">
        <f>C2&amp;"on, "&amp;C2&amp;"oF : bool;"</f>
        <v>Z1on, Z1oF : bool;</v>
      </c>
      <c r="AX2" s="8" t="s">
        <v>3563</v>
      </c>
      <c r="AY2" s="8" t="str">
        <f t="shared" ref="AY2:AY32" si="1">C2&amp;"_pt := DINT_TO_TIME(itg."&amp;AX2&amp;")*1000;"</f>
        <v>Z1_pt := DINT_TO_TIME(itg.ez150_1)*1000;</v>
      </c>
      <c r="AZ2" s="8" t="s">
        <v>455</v>
      </c>
      <c r="BE2" t="str">
        <f>C2&amp;"on (IN := TIN."&amp;C2&amp;"on, pt := "&amp;C2&amp;"_pt); TMQ."&amp;C2&amp;"on := "&amp;C2&amp;"on.q;
"&amp;C2&amp;"oF (IN := TIN."&amp;C2&amp;"oF, pt := "&amp;C2&amp;"_pt); TMQ."&amp;C2&amp;"oF := "&amp;C2&amp;"oF.q;"</f>
        <v>Z1on (IN := TIN.Z1on, pt := Z1_pt); TMQ.Z1on := Z1on.q;
Z1oF (IN := TIN.Z1oF, pt := Z1_pt); TMQ.Z1oF := Z1oF.q;</v>
      </c>
      <c r="BG2" s="8" t="str">
        <f>"sim_"&amp;C2&amp;"_on (IN := tin.sim_"&amp;C2&amp;"_on, PT := t#3s); tmq.sim_"&amp;C2&amp;"_on := sim_"&amp;C2&amp;"_on.q;
sim_"&amp;C2&amp;"_of (IN := tin.sim_"&amp;C2&amp;"_of, PT := t#3s); tmq.sim_"&amp;C2&amp;"_of := sim_"&amp;C2&amp;"_of.q;"</f>
        <v>sim_Z1_on (IN := tin.sim_Z1_on, PT := t#3s); tmq.sim_Z1_on := sim_Z1_on.q;
sim_Z1_of (IN := tin.sim_Z1_of, PT := t#3s); tmq.sim_Z1_of := sim_Z1_of.q;</v>
      </c>
      <c r="BH2" t="s">
        <v>455</v>
      </c>
    </row>
    <row r="3" spans="1:62" x14ac:dyDescent="0.25">
      <c r="A3">
        <v>2</v>
      </c>
      <c r="B3" s="123" t="s">
        <v>429</v>
      </c>
      <c r="C3" s="123" t="s">
        <v>461</v>
      </c>
      <c r="D3" s="7" t="s">
        <v>821</v>
      </c>
      <c r="E3" s="7" t="s">
        <v>826</v>
      </c>
      <c r="F3" s="7"/>
      <c r="G3" s="7"/>
      <c r="H3" s="4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G3" s="11"/>
      <c r="BG3" s="8"/>
    </row>
    <row r="4" spans="1:62" x14ac:dyDescent="0.25">
      <c r="A4" s="127">
        <v>3</v>
      </c>
      <c r="B4" s="123" t="s">
        <v>430</v>
      </c>
      <c r="C4" s="123" t="s">
        <v>462</v>
      </c>
      <c r="D4" s="7" t="s">
        <v>821</v>
      </c>
      <c r="E4" s="7" t="s">
        <v>826</v>
      </c>
      <c r="F4" s="7" t="s">
        <v>3560</v>
      </c>
      <c r="G4" s="7" t="str">
        <f t="shared" ref="G4:G52" si="2">B4</f>
        <v>ЗЭ1-2</v>
      </c>
      <c r="H4" s="4"/>
      <c r="I4" s="41" t="s">
        <v>455</v>
      </c>
      <c r="J4" s="41" t="s">
        <v>455</v>
      </c>
      <c r="K4" s="41"/>
      <c r="L4" s="41"/>
      <c r="M4" s="41"/>
      <c r="N4" s="41"/>
      <c r="O4" s="41"/>
      <c r="P4" s="41"/>
      <c r="Q4" s="41"/>
      <c r="R4" s="41"/>
      <c r="S4" s="41"/>
      <c r="T4" s="41"/>
      <c r="U4" s="41" t="s">
        <v>455</v>
      </c>
      <c r="V4" s="41" t="s">
        <v>455</v>
      </c>
      <c r="W4" s="41"/>
      <c r="X4" s="41"/>
      <c r="Y4" s="41" t="s">
        <v>455</v>
      </c>
      <c r="Z4" s="41"/>
      <c r="AA4" s="41"/>
      <c r="AB4" s="41"/>
      <c r="AC4" s="41"/>
      <c r="AD4" s="41"/>
      <c r="AE4" s="8" t="str">
        <f t="shared" ref="AE4:AE32" si="3">C4&amp;"(dion := ACT."&amp;C4&amp;".dion
  ,diof := ACT."&amp;C4&amp;".diof 
  ,algON := ACT."&amp;C4&amp;".algON
  ,algOF := ACT."&amp;C4&amp;".algOF
  ,alwON := ACT."&amp;C4&amp;".alwON
  ,alwOF := ACT."&amp;C4&amp;".alwOF
  ,btnRes := ACT."&amp;C4&amp;".btnRes 
  ,btnON := ACT."&amp;C4&amp;".btnON
  ,btnOF := ACT."&amp;C4&amp;".btnOF
,tmq_on := tmq."&amp;C4&amp;"on
  ,DU := ACT."&amp;C4&amp;".DU
  ,doON := ACT."&amp;C4&amp;".doON
  ,doOF :=   ACT."&amp;C4&amp;".doOF);
ACT."&amp;C4&amp;".state :="&amp;C4&amp;".state;
ACT."&amp;C4&amp;".prmON := "&amp;C4&amp;".prmON;
ACT."&amp;C4&amp;".prmOF := "&amp;C4&amp;".prmOF;
ACT."&amp;C4&amp;".nON:="&amp;C4&amp;".nON;
tin."&amp;C4&amp;"on := "&amp;C4&amp;".tin_on; "</f>
        <v xml:space="preserve">Z1_2(dion := ACT.Z1_2.dion
  ,diof := ACT.Z1_2.diof 
  ,algON := ACT.Z1_2.algON
  ,algOF := ACT.Z1_2.algOF
  ,alwON := ACT.Z1_2.alwON
  ,alwOF := ACT.Z1_2.alwOF
  ,btnRes := ACT.Z1_2.btnRes 
  ,btnON := ACT.Z1_2.btnON
  ,btnOF := ACT.Z1_2.btnOF
,tmq_on := tmq.Z1_2on
  ,DU := ACT.Z1_2.DU
  ,doON := ACT.Z1_2.doON
  ,doOF :=   ACT.Z1_2.doOF);
ACT.Z1_2.state :=Z1_2.state;
ACT.Z1_2.prmON := Z1_2.prmON;
ACT.Z1_2.prmOF := Z1_2.prmOF;
ACT.Z1_2.nON:=Z1_2.nON;
tin.Z1_2on := Z1_2.tin_on; </v>
      </c>
      <c r="AF4" s="8" t="s">
        <v>455</v>
      </c>
      <c r="AG4" s="9" t="str">
        <f>"ACT."&amp;C4&amp;".dion := dgi."&amp;C4&amp;"_on;
ACT."&amp;C4&amp;".diof := dgi."&amp;C4&amp;"_of;
ACT."&amp;C4&amp;".alwON := "&amp;AM4&amp;";
ACT."&amp;C4&amp;".alwOF := "&amp;AN4&amp;";
dgo."&amp;C4&amp;"_on := ACT."&amp;C4&amp;".doON;
dgo."&amp;C4&amp;"_of :=   ACT."&amp;C4&amp;".doOF;
"</f>
        <v xml:space="preserve">ACT.Z1_2.dion := dgi.Z1_2_on;
ACT.Z1_2.diof := dgi.Z1_2_of;
ACT.Z1_2.alwON := act.f1_1.state=0;
ACT.Z1_2.alwOF := act.f1_1.state=0;
dgo.Z1_2_on := ACT.Z1_2.doON;
dgo.Z1_2_of :=   ACT.Z1_2.doOF;
</v>
      </c>
      <c r="AH4" s="8" t="s">
        <v>455</v>
      </c>
      <c r="AK4" s="8" t="s">
        <v>945</v>
      </c>
      <c r="AL4" s="8" t="s">
        <v>945</v>
      </c>
      <c r="AM4" s="8" t="s">
        <v>3564</v>
      </c>
      <c r="AN4" s="8" t="s">
        <v>3564</v>
      </c>
      <c r="AR4" s="8" t="str">
        <f t="shared" ref="AR4:AR32" si="4">C4&amp;" :ezsim;"</f>
        <v>Z1_2 :ezsim;</v>
      </c>
      <c r="AS4" s="8" t="str">
        <f t="shared" si="0"/>
        <v xml:space="preserve">Z1_2(open := act.Z1_2.algon
            ,close := act.Z1_2.algof 
            ,ofq := tmq.sim_Z1_2_of 
            ,onq := tmq.sim_Z1_2_on );
  dgi.Z1_2_on := Z1_2.ezon; 
  dgi.Z1_2_of := Z1_2.ezof;
  tin.sim_Z1_2_of := Z1_2.ofin;
  tin.sim_Z1_2_on := Z1_2.onin; </v>
      </c>
      <c r="AT4" s="8" t="str">
        <f t="shared" ref="AT4:AT32" si="5">"sim_"&amp;C4&amp;"_of, sim_"&amp;C4&amp;"_on : bool;"</f>
        <v>sim_Z1_2_of, sim_Z1_2_on : bool;</v>
      </c>
      <c r="AU4" s="8" t="str">
        <f t="shared" ref="AU4:AU32" si="6">"sim_"&amp;C4&amp;"_of, sim_"&amp;C4&amp;"_on : TON;"</f>
        <v>sim_Z1_2_of, sim_Z1_2_on : TON;</v>
      </c>
      <c r="AV4" s="8" t="str">
        <f t="shared" ref="AV4:AV32" si="7">C4&amp;"on, "&amp;C4&amp;"oF : ton; 
"&amp;C4&amp;"_pt : time;"</f>
        <v>Z1_2on, Z1_2oF : ton; 
Z1_2_pt : time;</v>
      </c>
      <c r="AW4" s="8" t="str">
        <f t="shared" ref="AW4:AW32" si="8">C4&amp;"on, "&amp;C4&amp;"oF : bool;"</f>
        <v>Z1_2on, Z1_2oF : bool;</v>
      </c>
      <c r="AX4" s="8" t="s">
        <v>3565</v>
      </c>
      <c r="AY4" s="8" t="str">
        <f t="shared" si="1"/>
        <v>Z1_2_pt := DINT_TO_TIME(itg.ez80_1)*1000;</v>
      </c>
      <c r="AZ4" s="8" t="s">
        <v>455</v>
      </c>
      <c r="BE4" t="str">
        <f t="shared" ref="BE4:BE32" si="9">C4&amp;"on (IN := TIN."&amp;C4&amp;"on, pt := "&amp;C4&amp;"_pt); TMQ."&amp;C4&amp;"on := "&amp;C4&amp;"on.q;
"&amp;C4&amp;"oF (IN := TIN."&amp;C4&amp;"oF, pt := "&amp;C4&amp;"_pt); TMQ."&amp;C4&amp;"oF := "&amp;C4&amp;"oF.q;"</f>
        <v>Z1_2on (IN := TIN.Z1_2on, pt := Z1_2_pt); TMQ.Z1_2on := Z1_2on.q;
Z1_2oF (IN := TIN.Z1_2oF, pt := Z1_2_pt); TMQ.Z1_2oF := Z1_2oF.q;</v>
      </c>
      <c r="BG4" s="8" t="str">
        <f t="shared" ref="BG4:BG32" si="10">"sim_"&amp;C4&amp;"_on (IN := tin.sim_"&amp;C4&amp;"_on, PT := t#3s); tmq.sim_"&amp;C4&amp;"_on := sim_"&amp;C4&amp;"_on.q;
sim_"&amp;C4&amp;"_of (IN := tin.sim_"&amp;C4&amp;"_of, PT := t#3s); tmq.sim_"&amp;C4&amp;"_of := sim_"&amp;C4&amp;"_of.q;"</f>
        <v>sim_Z1_2_on (IN := tin.sim_Z1_2_on, PT := t#3s); tmq.sim_Z1_2_on := sim_Z1_2_on.q;
sim_Z1_2_of (IN := tin.sim_Z1_2_of, PT := t#3s); tmq.sim_Z1_2_of := sim_Z1_2_of.q;</v>
      </c>
      <c r="BH4" t="s">
        <v>455</v>
      </c>
    </row>
    <row r="5" spans="1:62" x14ac:dyDescent="0.25">
      <c r="A5" s="127">
        <v>4</v>
      </c>
      <c r="B5" s="123" t="s">
        <v>431</v>
      </c>
      <c r="C5" s="123" t="s">
        <v>463</v>
      </c>
      <c r="D5" s="7" t="s">
        <v>821</v>
      </c>
      <c r="E5" s="7" t="s">
        <v>826</v>
      </c>
      <c r="F5" s="7" t="s">
        <v>3560</v>
      </c>
      <c r="G5" s="7" t="str">
        <f t="shared" si="2"/>
        <v>ЗЭ1-3</v>
      </c>
      <c r="H5" s="4"/>
      <c r="I5" s="41" t="s">
        <v>455</v>
      </c>
      <c r="J5" s="41" t="s">
        <v>455</v>
      </c>
      <c r="K5" s="41"/>
      <c r="L5" s="41"/>
      <c r="M5" s="41"/>
      <c r="N5" s="41"/>
      <c r="O5" s="41"/>
      <c r="P5" s="41"/>
      <c r="Q5" s="41"/>
      <c r="R5" s="41"/>
      <c r="S5" s="41"/>
      <c r="T5" s="41"/>
      <c r="U5" s="41" t="s">
        <v>455</v>
      </c>
      <c r="V5" s="41" t="s">
        <v>455</v>
      </c>
      <c r="W5" s="41"/>
      <c r="X5" s="41"/>
      <c r="Y5" s="41" t="s">
        <v>455</v>
      </c>
      <c r="Z5" s="41"/>
      <c r="AA5" s="41"/>
      <c r="AB5" s="41"/>
      <c r="AC5" s="41"/>
      <c r="AD5" s="41"/>
      <c r="AE5" s="8" t="str">
        <f t="shared" si="3"/>
        <v xml:space="preserve">Z1_3(dion := ACT.Z1_3.dion
  ,diof := ACT.Z1_3.diof 
  ,algON := ACT.Z1_3.algON
  ,algOF := ACT.Z1_3.algOF
  ,alwON := ACT.Z1_3.alwON
  ,alwOF := ACT.Z1_3.alwOF
  ,btnRes := ACT.Z1_3.btnRes 
  ,btnON := ACT.Z1_3.btnON
  ,btnOF := ACT.Z1_3.btnOF
,tmq_on := tmq.Z1_3on
  ,DU := ACT.Z1_3.DU
  ,doON := ACT.Z1_3.doON
  ,doOF :=   ACT.Z1_3.doOF);
ACT.Z1_3.state :=Z1_3.state;
ACT.Z1_3.prmON := Z1_3.prmON;
ACT.Z1_3.prmOF := Z1_3.prmOF;
ACT.Z1_3.nON:=Z1_3.nON;
tin.Z1_3on := Z1_3.tin_on; </v>
      </c>
      <c r="AF5" s="8" t="s">
        <v>455</v>
      </c>
      <c r="AG5" s="9" t="str">
        <f t="shared" ref="AG5:AG16" si="11">"ACT."&amp;C5&amp;".dion := dgi."&amp;C5&amp;"_on;
ACT."&amp;C5&amp;".diof := dgi."&amp;C5&amp;"_of;
ACT."&amp;C5&amp;".alwON := "&amp;AM5&amp;";
ACT."&amp;C5&amp;".alwOF := "&amp;AN5&amp;";
dgo."&amp;C5&amp;"_on := ACT."&amp;C5&amp;".doON;
dgo."&amp;C5&amp;"_of :=   ACT."&amp;C5&amp;".doOF;
"</f>
        <v xml:space="preserve">ACT.Z1_3.dion := dgi.Z1_3_on;
ACT.Z1_3.diof := dgi.Z1_3_of;
ACT.Z1_3.alwON := act.f1_2.state=0;
ACT.Z1_3.alwOF := act.f1_2.state=0;
dgo.Z1_3_on := ACT.Z1_3.doON;
dgo.Z1_3_of :=   ACT.Z1_3.doOF;
</v>
      </c>
      <c r="AH5" s="8" t="s">
        <v>455</v>
      </c>
      <c r="AK5" s="8" t="s">
        <v>945</v>
      </c>
      <c r="AL5" s="8" t="s">
        <v>945</v>
      </c>
      <c r="AM5" s="8" t="s">
        <v>3566</v>
      </c>
      <c r="AN5" s="8" t="s">
        <v>3566</v>
      </c>
      <c r="AR5" s="8" t="str">
        <f t="shared" si="4"/>
        <v>Z1_3 :ezsim;</v>
      </c>
      <c r="AS5" s="8" t="str">
        <f t="shared" si="0"/>
        <v xml:space="preserve">Z1_3(open := act.Z1_3.algon
            ,close := act.Z1_3.algof 
            ,ofq := tmq.sim_Z1_3_of 
            ,onq := tmq.sim_Z1_3_on );
  dgi.Z1_3_on := Z1_3.ezon; 
  dgi.Z1_3_of := Z1_3.ezof;
  tin.sim_Z1_3_of := Z1_3.ofin;
  tin.sim_Z1_3_on := Z1_3.onin; </v>
      </c>
      <c r="AT5" s="8" t="str">
        <f t="shared" si="5"/>
        <v>sim_Z1_3_of, sim_Z1_3_on : bool;</v>
      </c>
      <c r="AU5" s="8" t="str">
        <f t="shared" si="6"/>
        <v>sim_Z1_3_of, sim_Z1_3_on : TON;</v>
      </c>
      <c r="AV5" s="8" t="str">
        <f t="shared" si="7"/>
        <v>Z1_3on, Z1_3oF : ton; 
Z1_3_pt : time;</v>
      </c>
      <c r="AW5" s="8" t="str">
        <f t="shared" si="8"/>
        <v>Z1_3on, Z1_3oF : bool;</v>
      </c>
      <c r="AX5" s="8" t="s">
        <v>3565</v>
      </c>
      <c r="AY5" s="8" t="str">
        <f t="shared" si="1"/>
        <v>Z1_3_pt := DINT_TO_TIME(itg.ez80_1)*1000;</v>
      </c>
      <c r="AZ5" s="8" t="s">
        <v>455</v>
      </c>
      <c r="BE5" t="str">
        <f t="shared" si="9"/>
        <v>Z1_3on (IN := TIN.Z1_3on, pt := Z1_3_pt); TMQ.Z1_3on := Z1_3on.q;
Z1_3oF (IN := TIN.Z1_3oF, pt := Z1_3_pt); TMQ.Z1_3oF := Z1_3oF.q;</v>
      </c>
      <c r="BG5" s="8" t="str">
        <f t="shared" si="10"/>
        <v>sim_Z1_3_on (IN := tin.sim_Z1_3_on, PT := t#3s); tmq.sim_Z1_3_on := sim_Z1_3_on.q;
sim_Z1_3_of (IN := tin.sim_Z1_3_of, PT := t#3s); tmq.sim_Z1_3_of := sim_Z1_3_of.q;</v>
      </c>
      <c r="BH5" t="s">
        <v>455</v>
      </c>
    </row>
    <row r="6" spans="1:62" x14ac:dyDescent="0.25">
      <c r="A6" s="127">
        <v>5</v>
      </c>
      <c r="B6" s="123" t="s">
        <v>3567</v>
      </c>
      <c r="C6" s="123" t="s">
        <v>464</v>
      </c>
      <c r="D6" s="7" t="s">
        <v>821</v>
      </c>
      <c r="E6" s="7" t="s">
        <v>826</v>
      </c>
      <c r="F6" s="7" t="s">
        <v>3560</v>
      </c>
      <c r="G6" s="7" t="str">
        <f t="shared" si="2"/>
        <v>ЗЭ1-4</v>
      </c>
      <c r="H6" s="4"/>
      <c r="I6" s="41" t="s">
        <v>455</v>
      </c>
      <c r="J6" s="41" t="s">
        <v>455</v>
      </c>
      <c r="K6" s="41"/>
      <c r="L6" s="41"/>
      <c r="M6" s="41"/>
      <c r="N6" s="41"/>
      <c r="O6" s="41"/>
      <c r="P6" s="41"/>
      <c r="Q6" s="41"/>
      <c r="R6" s="41"/>
      <c r="S6" s="41"/>
      <c r="T6" s="41"/>
      <c r="U6" s="41" t="s">
        <v>455</v>
      </c>
      <c r="V6" s="41" t="s">
        <v>455</v>
      </c>
      <c r="W6" s="41"/>
      <c r="X6" s="41"/>
      <c r="Y6" s="41" t="s">
        <v>455</v>
      </c>
      <c r="Z6" s="41"/>
      <c r="AA6" s="41"/>
      <c r="AB6" s="41"/>
      <c r="AC6" s="41"/>
      <c r="AD6" s="41"/>
      <c r="AE6" s="8" t="str">
        <f t="shared" si="3"/>
        <v xml:space="preserve">Z1_4(dion := ACT.Z1_4.dion
  ,diof := ACT.Z1_4.diof 
  ,algON := ACT.Z1_4.algON
  ,algOF := ACT.Z1_4.algOF
  ,alwON := ACT.Z1_4.alwON
  ,alwOF := ACT.Z1_4.alwOF
  ,btnRes := ACT.Z1_4.btnRes 
  ,btnON := ACT.Z1_4.btnON
  ,btnOF := ACT.Z1_4.btnOF
,tmq_on := tmq.Z1_4on
  ,DU := ACT.Z1_4.DU
  ,doON := ACT.Z1_4.doON
  ,doOF :=   ACT.Z1_4.doOF);
ACT.Z1_4.state :=Z1_4.state;
ACT.Z1_4.prmON := Z1_4.prmON;
ACT.Z1_4.prmOF := Z1_4.prmOF;
ACT.Z1_4.nON:=Z1_4.nON;
tin.Z1_4on := Z1_4.tin_on; </v>
      </c>
      <c r="AF6" s="8" t="s">
        <v>455</v>
      </c>
      <c r="AG6" s="9" t="str">
        <f t="shared" si="11"/>
        <v xml:space="preserve">ACT.Z1_4.dion := dgi.Z1_4_on;
ACT.Z1_4.diof := dgi.Z1_4_of;
ACT.Z1_4.alwON := act.f1_3.state=0;
ACT.Z1_4.alwOF := act.f1_3.state=0;
dgo.Z1_4_on := ACT.Z1_4.doON;
dgo.Z1_4_of :=   ACT.Z1_4.doOF;
</v>
      </c>
      <c r="AH6" s="8" t="s">
        <v>455</v>
      </c>
      <c r="AK6" s="8" t="s">
        <v>945</v>
      </c>
      <c r="AL6" s="8" t="s">
        <v>945</v>
      </c>
      <c r="AM6" s="8" t="s">
        <v>3568</v>
      </c>
      <c r="AN6" s="8" t="s">
        <v>3568</v>
      </c>
      <c r="AR6" s="8" t="str">
        <f t="shared" si="4"/>
        <v>Z1_4 :ezsim;</v>
      </c>
      <c r="AS6" s="8" t="str">
        <f t="shared" si="0"/>
        <v xml:space="preserve">Z1_4(open := act.Z1_4.algon
            ,close := act.Z1_4.algof 
            ,ofq := tmq.sim_Z1_4_of 
            ,onq := tmq.sim_Z1_4_on );
  dgi.Z1_4_on := Z1_4.ezon; 
  dgi.Z1_4_of := Z1_4.ezof;
  tin.sim_Z1_4_of := Z1_4.ofin;
  tin.sim_Z1_4_on := Z1_4.onin; </v>
      </c>
      <c r="AT6" s="8" t="str">
        <f t="shared" si="5"/>
        <v>sim_Z1_4_of, sim_Z1_4_on : bool;</v>
      </c>
      <c r="AU6" s="8" t="str">
        <f t="shared" si="6"/>
        <v>sim_Z1_4_of, sim_Z1_4_on : TON;</v>
      </c>
      <c r="AV6" s="8" t="str">
        <f t="shared" si="7"/>
        <v>Z1_4on, Z1_4oF : ton; 
Z1_4_pt : time;</v>
      </c>
      <c r="AW6" s="8" t="str">
        <f t="shared" si="8"/>
        <v>Z1_4on, Z1_4oF : bool;</v>
      </c>
      <c r="AX6" s="8" t="s">
        <v>3565</v>
      </c>
      <c r="AY6" s="8" t="str">
        <f t="shared" si="1"/>
        <v>Z1_4_pt := DINT_TO_TIME(itg.ez80_1)*1000;</v>
      </c>
      <c r="AZ6" s="8" t="s">
        <v>455</v>
      </c>
      <c r="BE6" t="str">
        <f t="shared" si="9"/>
        <v>Z1_4on (IN := TIN.Z1_4on, pt := Z1_4_pt); TMQ.Z1_4on := Z1_4on.q;
Z1_4oF (IN := TIN.Z1_4oF, pt := Z1_4_pt); TMQ.Z1_4oF := Z1_4oF.q;</v>
      </c>
      <c r="BG6" s="8" t="str">
        <f t="shared" si="10"/>
        <v>sim_Z1_4_on (IN := tin.sim_Z1_4_on, PT := t#3s); tmq.sim_Z1_4_on := sim_Z1_4_on.q;
sim_Z1_4_of (IN := tin.sim_Z1_4_of, PT := t#3s); tmq.sim_Z1_4_of := sim_Z1_4_of.q;</v>
      </c>
      <c r="BH6" t="s">
        <v>455</v>
      </c>
    </row>
    <row r="7" spans="1:62" x14ac:dyDescent="0.25">
      <c r="A7" s="127">
        <v>6</v>
      </c>
      <c r="B7" s="123" t="s">
        <v>3569</v>
      </c>
      <c r="C7" s="123" t="s">
        <v>465</v>
      </c>
      <c r="D7" s="7" t="s">
        <v>821</v>
      </c>
      <c r="E7" s="7" t="s">
        <v>826</v>
      </c>
      <c r="F7" s="7" t="s">
        <v>3560</v>
      </c>
      <c r="G7" s="7" t="str">
        <f t="shared" si="2"/>
        <v>ЗЭ1-5</v>
      </c>
      <c r="H7" s="4"/>
      <c r="I7" s="41" t="s">
        <v>455</v>
      </c>
      <c r="J7" s="41" t="s">
        <v>455</v>
      </c>
      <c r="K7" s="41"/>
      <c r="L7" s="41"/>
      <c r="M7" s="41"/>
      <c r="N7" s="41"/>
      <c r="O7" s="41"/>
      <c r="P7" s="41"/>
      <c r="Q7" s="41"/>
      <c r="R7" s="41"/>
      <c r="S7" s="41"/>
      <c r="T7" s="41"/>
      <c r="U7" s="41" t="s">
        <v>455</v>
      </c>
      <c r="V7" s="41" t="s">
        <v>455</v>
      </c>
      <c r="W7" s="41"/>
      <c r="X7" s="41"/>
      <c r="Y7" s="41" t="s">
        <v>455</v>
      </c>
      <c r="Z7" s="41"/>
      <c r="AA7" s="41"/>
      <c r="AB7" s="41"/>
      <c r="AC7" s="41"/>
      <c r="AD7" s="41"/>
      <c r="AE7" s="8" t="str">
        <f t="shared" si="3"/>
        <v xml:space="preserve">Z1_5(dion := ACT.Z1_5.dion
  ,diof := ACT.Z1_5.diof 
  ,algON := ACT.Z1_5.algON
  ,algOF := ACT.Z1_5.algOF
  ,alwON := ACT.Z1_5.alwON
  ,alwOF := ACT.Z1_5.alwOF
  ,btnRes := ACT.Z1_5.btnRes 
  ,btnON := ACT.Z1_5.btnON
  ,btnOF := ACT.Z1_5.btnOF
,tmq_on := tmq.Z1_5on
  ,DU := ACT.Z1_5.DU
  ,doON := ACT.Z1_5.doON
  ,doOF :=   ACT.Z1_5.doOF);
ACT.Z1_5.state :=Z1_5.state;
ACT.Z1_5.prmON := Z1_5.prmON;
ACT.Z1_5.prmOF := Z1_5.prmOF;
ACT.Z1_5.nON:=Z1_5.nON;
tin.Z1_5on := Z1_5.tin_on; </v>
      </c>
      <c r="AF7" s="8" t="s">
        <v>455</v>
      </c>
      <c r="AG7" s="9" t="str">
        <f t="shared" si="11"/>
        <v xml:space="preserve">ACT.Z1_5.dion := dgi.Z1_5_on;
ACT.Z1_5.diof := dgi.Z1_5_of;
ACT.Z1_5.alwON := act.f1_1.state=0;
ACT.Z1_5.alwOF := act.f1_1.state=0;
dgo.Z1_5_on := ACT.Z1_5.doON;
dgo.Z1_5_of :=   ACT.Z1_5.doOF;
</v>
      </c>
      <c r="AH7" s="8" t="s">
        <v>455</v>
      </c>
      <c r="AK7" s="8" t="s">
        <v>945</v>
      </c>
      <c r="AL7" s="8" t="s">
        <v>945</v>
      </c>
      <c r="AM7" s="8" t="s">
        <v>3564</v>
      </c>
      <c r="AN7" s="8" t="s">
        <v>3564</v>
      </c>
      <c r="AR7" s="8" t="str">
        <f t="shared" si="4"/>
        <v>Z1_5 :ezsim;</v>
      </c>
      <c r="AS7" s="8" t="str">
        <f t="shared" si="0"/>
        <v xml:space="preserve">Z1_5(open := act.Z1_5.algon
            ,close := act.Z1_5.algof 
            ,ofq := tmq.sim_Z1_5_of 
            ,onq := tmq.sim_Z1_5_on );
  dgi.Z1_5_on := Z1_5.ezon; 
  dgi.Z1_5_of := Z1_5.ezof;
  tin.sim_Z1_5_of := Z1_5.ofin;
  tin.sim_Z1_5_on := Z1_5.onin; </v>
      </c>
      <c r="AT7" s="8" t="str">
        <f t="shared" si="5"/>
        <v>sim_Z1_5_of, sim_Z1_5_on : bool;</v>
      </c>
      <c r="AU7" s="8" t="str">
        <f t="shared" si="6"/>
        <v>sim_Z1_5_of, sim_Z1_5_on : TON;</v>
      </c>
      <c r="AV7" s="8" t="str">
        <f t="shared" si="7"/>
        <v>Z1_5on, Z1_5oF : ton; 
Z1_5_pt : time;</v>
      </c>
      <c r="AW7" s="8" t="str">
        <f t="shared" si="8"/>
        <v>Z1_5on, Z1_5oF : bool;</v>
      </c>
      <c r="AX7" s="8" t="s">
        <v>3565</v>
      </c>
      <c r="AY7" s="8" t="str">
        <f t="shared" si="1"/>
        <v>Z1_5_pt := DINT_TO_TIME(itg.ez80_1)*1000;</v>
      </c>
      <c r="AZ7" s="8" t="s">
        <v>455</v>
      </c>
      <c r="BE7" t="str">
        <f t="shared" si="9"/>
        <v>Z1_5on (IN := TIN.Z1_5on, pt := Z1_5_pt); TMQ.Z1_5on := Z1_5on.q;
Z1_5oF (IN := TIN.Z1_5oF, pt := Z1_5_pt); TMQ.Z1_5oF := Z1_5oF.q;</v>
      </c>
      <c r="BG7" s="8" t="str">
        <f t="shared" si="10"/>
        <v>sim_Z1_5_on (IN := tin.sim_Z1_5_on, PT := t#3s); tmq.sim_Z1_5_on := sim_Z1_5_on.q;
sim_Z1_5_of (IN := tin.sim_Z1_5_of, PT := t#3s); tmq.sim_Z1_5_of := sim_Z1_5_of.q;</v>
      </c>
      <c r="BH7" t="s">
        <v>455</v>
      </c>
    </row>
    <row r="8" spans="1:62" x14ac:dyDescent="0.25">
      <c r="A8" s="127">
        <v>7</v>
      </c>
      <c r="B8" s="123" t="s">
        <v>3570</v>
      </c>
      <c r="C8" s="123" t="s">
        <v>466</v>
      </c>
      <c r="D8" s="7" t="s">
        <v>821</v>
      </c>
      <c r="E8" s="7" t="s">
        <v>826</v>
      </c>
      <c r="F8" s="7" t="s">
        <v>3560</v>
      </c>
      <c r="G8" s="7" t="str">
        <f t="shared" si="2"/>
        <v>ЗЭ1-6</v>
      </c>
      <c r="H8" s="4"/>
      <c r="I8" s="41" t="s">
        <v>455</v>
      </c>
      <c r="J8" s="41" t="s">
        <v>455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 t="s">
        <v>455</v>
      </c>
      <c r="V8" s="41" t="s">
        <v>455</v>
      </c>
      <c r="W8" s="41"/>
      <c r="X8" s="41"/>
      <c r="Y8" s="41" t="s">
        <v>455</v>
      </c>
      <c r="Z8" s="41"/>
      <c r="AA8" s="41"/>
      <c r="AB8" s="41"/>
      <c r="AC8" s="41"/>
      <c r="AD8" s="41"/>
      <c r="AE8" s="8" t="str">
        <f t="shared" si="3"/>
        <v xml:space="preserve">Z1_6(dion := ACT.Z1_6.dion
  ,diof := ACT.Z1_6.diof 
  ,algON := ACT.Z1_6.algON
  ,algOF := ACT.Z1_6.algOF
  ,alwON := ACT.Z1_6.alwON
  ,alwOF := ACT.Z1_6.alwOF
  ,btnRes := ACT.Z1_6.btnRes 
  ,btnON := ACT.Z1_6.btnON
  ,btnOF := ACT.Z1_6.btnOF
,tmq_on := tmq.Z1_6on
  ,DU := ACT.Z1_6.DU
  ,doON := ACT.Z1_6.doON
  ,doOF :=   ACT.Z1_6.doOF);
ACT.Z1_6.state :=Z1_6.state;
ACT.Z1_6.prmON := Z1_6.prmON;
ACT.Z1_6.prmOF := Z1_6.prmOF;
ACT.Z1_6.nON:=Z1_6.nON;
tin.Z1_6on := Z1_6.tin_on; </v>
      </c>
      <c r="AF8" s="8" t="s">
        <v>455</v>
      </c>
      <c r="AG8" s="9" t="str">
        <f t="shared" si="11"/>
        <v xml:space="preserve">ACT.Z1_6.dion := dgi.Z1_6_on;
ACT.Z1_6.diof := dgi.Z1_6_of;
ACT.Z1_6.alwON := act.f1_2.state=0;
ACT.Z1_6.alwOF := act.f1_2.state=0;
dgo.Z1_6_on := ACT.Z1_6.doON;
dgo.Z1_6_of :=   ACT.Z1_6.doOF;
</v>
      </c>
      <c r="AH8" s="8" t="s">
        <v>455</v>
      </c>
      <c r="AK8" s="8" t="s">
        <v>945</v>
      </c>
      <c r="AL8" s="8" t="s">
        <v>945</v>
      </c>
      <c r="AM8" s="8" t="s">
        <v>3566</v>
      </c>
      <c r="AN8" s="8" t="s">
        <v>3566</v>
      </c>
      <c r="AR8" s="8" t="str">
        <f t="shared" si="4"/>
        <v>Z1_6 :ezsim;</v>
      </c>
      <c r="AS8" s="8" t="str">
        <f t="shared" si="0"/>
        <v xml:space="preserve">Z1_6(open := act.Z1_6.algon
            ,close := act.Z1_6.algof 
            ,ofq := tmq.sim_Z1_6_of 
            ,onq := tmq.sim_Z1_6_on );
  dgi.Z1_6_on := Z1_6.ezon; 
  dgi.Z1_6_of := Z1_6.ezof;
  tin.sim_Z1_6_of := Z1_6.ofin;
  tin.sim_Z1_6_on := Z1_6.onin; </v>
      </c>
      <c r="AT8" s="8" t="str">
        <f t="shared" si="5"/>
        <v>sim_Z1_6_of, sim_Z1_6_on : bool;</v>
      </c>
      <c r="AU8" s="8" t="str">
        <f t="shared" si="6"/>
        <v>sim_Z1_6_of, sim_Z1_6_on : TON;</v>
      </c>
      <c r="AV8" s="8" t="str">
        <f t="shared" si="7"/>
        <v>Z1_6on, Z1_6oF : ton; 
Z1_6_pt : time;</v>
      </c>
      <c r="AW8" s="8" t="str">
        <f t="shared" si="8"/>
        <v>Z1_6on, Z1_6oF : bool;</v>
      </c>
      <c r="AX8" s="8" t="s">
        <v>3565</v>
      </c>
      <c r="AY8" s="8" t="str">
        <f t="shared" si="1"/>
        <v>Z1_6_pt := DINT_TO_TIME(itg.ez80_1)*1000;</v>
      </c>
      <c r="AZ8" s="8" t="s">
        <v>455</v>
      </c>
      <c r="BE8" t="str">
        <f t="shared" si="9"/>
        <v>Z1_6on (IN := TIN.Z1_6on, pt := Z1_6_pt); TMQ.Z1_6on := Z1_6on.q;
Z1_6oF (IN := TIN.Z1_6oF, pt := Z1_6_pt); TMQ.Z1_6oF := Z1_6oF.q;</v>
      </c>
      <c r="BG8" s="8" t="str">
        <f t="shared" si="10"/>
        <v>sim_Z1_6_on (IN := tin.sim_Z1_6_on, PT := t#3s); tmq.sim_Z1_6_on := sim_Z1_6_on.q;
sim_Z1_6_of (IN := tin.sim_Z1_6_of, PT := t#3s); tmq.sim_Z1_6_of := sim_Z1_6_of.q;</v>
      </c>
      <c r="BH8" t="s">
        <v>455</v>
      </c>
    </row>
    <row r="9" spans="1:62" x14ac:dyDescent="0.25">
      <c r="A9" s="127">
        <v>8</v>
      </c>
      <c r="B9" s="123" t="s">
        <v>3571</v>
      </c>
      <c r="C9" s="123" t="s">
        <v>467</v>
      </c>
      <c r="D9" s="7" t="s">
        <v>821</v>
      </c>
      <c r="E9" s="7" t="s">
        <v>826</v>
      </c>
      <c r="F9" s="7" t="s">
        <v>3560</v>
      </c>
      <c r="G9" s="7" t="str">
        <f t="shared" si="2"/>
        <v>ЗЭ1-7</v>
      </c>
      <c r="H9" s="4"/>
      <c r="I9" s="41" t="s">
        <v>455</v>
      </c>
      <c r="J9" s="41" t="s">
        <v>455</v>
      </c>
      <c r="K9" s="41"/>
      <c r="L9" s="41"/>
      <c r="M9" s="41"/>
      <c r="N9" s="41"/>
      <c r="O9" s="41"/>
      <c r="P9" s="41"/>
      <c r="Q9" s="41"/>
      <c r="R9" s="41"/>
      <c r="S9" s="41"/>
      <c r="T9" s="41"/>
      <c r="U9" s="41" t="s">
        <v>455</v>
      </c>
      <c r="V9" s="41" t="s">
        <v>455</v>
      </c>
      <c r="W9" s="41"/>
      <c r="X9" s="41"/>
      <c r="Y9" s="41" t="s">
        <v>455</v>
      </c>
      <c r="Z9" s="41"/>
      <c r="AA9" s="41"/>
      <c r="AB9" s="41"/>
      <c r="AC9" s="41"/>
      <c r="AD9" s="41"/>
      <c r="AE9" s="8" t="str">
        <f t="shared" si="3"/>
        <v xml:space="preserve">Z1_7(dion := ACT.Z1_7.dion
  ,diof := ACT.Z1_7.diof 
  ,algON := ACT.Z1_7.algON
  ,algOF := ACT.Z1_7.algOF
  ,alwON := ACT.Z1_7.alwON
  ,alwOF := ACT.Z1_7.alwOF
  ,btnRes := ACT.Z1_7.btnRes 
  ,btnON := ACT.Z1_7.btnON
  ,btnOF := ACT.Z1_7.btnOF
,tmq_on := tmq.Z1_7on
  ,DU := ACT.Z1_7.DU
  ,doON := ACT.Z1_7.doON
  ,doOF :=   ACT.Z1_7.doOF);
ACT.Z1_7.state :=Z1_7.state;
ACT.Z1_7.prmON := Z1_7.prmON;
ACT.Z1_7.prmOF := Z1_7.prmOF;
ACT.Z1_7.nON:=Z1_7.nON;
tin.Z1_7on := Z1_7.tin_on; </v>
      </c>
      <c r="AF9" s="8" t="s">
        <v>455</v>
      </c>
      <c r="AG9" s="9" t="str">
        <f t="shared" si="11"/>
        <v xml:space="preserve">ACT.Z1_7.dion := dgi.Z1_7_on;
ACT.Z1_7.diof := dgi.Z1_7_of;
ACT.Z1_7.alwON := act.f1_3.state=0;
ACT.Z1_7.alwOF := act.f1_3.state=0;
dgo.Z1_7_on := ACT.Z1_7.doON;
dgo.Z1_7_of :=   ACT.Z1_7.doOF;
</v>
      </c>
      <c r="AH9" s="8" t="s">
        <v>455</v>
      </c>
      <c r="AK9" s="8" t="s">
        <v>945</v>
      </c>
      <c r="AL9" s="8" t="s">
        <v>945</v>
      </c>
      <c r="AM9" s="8" t="s">
        <v>3568</v>
      </c>
      <c r="AN9" s="8" t="s">
        <v>3568</v>
      </c>
      <c r="AR9" s="8" t="str">
        <f t="shared" si="4"/>
        <v>Z1_7 :ezsim;</v>
      </c>
      <c r="AS9" s="8" t="str">
        <f t="shared" si="0"/>
        <v xml:space="preserve">Z1_7(open := act.Z1_7.algon
            ,close := act.Z1_7.algof 
            ,ofq := tmq.sim_Z1_7_of 
            ,onq := tmq.sim_Z1_7_on );
  dgi.Z1_7_on := Z1_7.ezon; 
  dgi.Z1_7_of := Z1_7.ezof;
  tin.sim_Z1_7_of := Z1_7.ofin;
  tin.sim_Z1_7_on := Z1_7.onin; </v>
      </c>
      <c r="AT9" s="8" t="str">
        <f t="shared" si="5"/>
        <v>sim_Z1_7_of, sim_Z1_7_on : bool;</v>
      </c>
      <c r="AU9" s="8" t="str">
        <f t="shared" si="6"/>
        <v>sim_Z1_7_of, sim_Z1_7_on : TON;</v>
      </c>
      <c r="AV9" s="8" t="str">
        <f t="shared" si="7"/>
        <v>Z1_7on, Z1_7oF : ton; 
Z1_7_pt : time;</v>
      </c>
      <c r="AW9" s="8" t="str">
        <f t="shared" si="8"/>
        <v>Z1_7on, Z1_7oF : bool;</v>
      </c>
      <c r="AX9" s="8" t="s">
        <v>3565</v>
      </c>
      <c r="AY9" s="8" t="str">
        <f t="shared" si="1"/>
        <v>Z1_7_pt := DINT_TO_TIME(itg.ez80_1)*1000;</v>
      </c>
      <c r="AZ9" s="8" t="s">
        <v>455</v>
      </c>
      <c r="BE9" t="str">
        <f t="shared" si="9"/>
        <v>Z1_7on (IN := TIN.Z1_7on, pt := Z1_7_pt); TMQ.Z1_7on := Z1_7on.q;
Z1_7oF (IN := TIN.Z1_7oF, pt := Z1_7_pt); TMQ.Z1_7oF := Z1_7oF.q;</v>
      </c>
      <c r="BG9" s="8" t="str">
        <f t="shared" si="10"/>
        <v>sim_Z1_7_on (IN := tin.sim_Z1_7_on, PT := t#3s); tmq.sim_Z1_7_on := sim_Z1_7_on.q;
sim_Z1_7_of (IN := tin.sim_Z1_7_of, PT := t#3s); tmq.sim_Z1_7_of := sim_Z1_7_of.q;</v>
      </c>
      <c r="BH9" t="s">
        <v>455</v>
      </c>
    </row>
    <row r="10" spans="1:62" x14ac:dyDescent="0.25">
      <c r="A10" s="127">
        <v>9</v>
      </c>
      <c r="B10" s="123" t="s">
        <v>3572</v>
      </c>
      <c r="C10" s="123" t="s">
        <v>468</v>
      </c>
      <c r="D10" s="7" t="s">
        <v>821</v>
      </c>
      <c r="E10" s="7" t="s">
        <v>826</v>
      </c>
      <c r="F10" s="7" t="s">
        <v>3560</v>
      </c>
      <c r="G10" s="7" t="str">
        <f t="shared" si="2"/>
        <v>ЗЭ1-8</v>
      </c>
      <c r="H10" s="4"/>
      <c r="I10" s="41" t="s">
        <v>455</v>
      </c>
      <c r="J10" s="41" t="s">
        <v>455</v>
      </c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 t="s">
        <v>455</v>
      </c>
      <c r="V10" s="41" t="s">
        <v>455</v>
      </c>
      <c r="W10" s="41"/>
      <c r="X10" s="41"/>
      <c r="Y10" s="41" t="s">
        <v>455</v>
      </c>
      <c r="Z10" s="41"/>
      <c r="AA10" s="41"/>
      <c r="AB10" s="41"/>
      <c r="AC10" s="41"/>
      <c r="AD10" s="41"/>
      <c r="AE10" s="8" t="str">
        <f t="shared" si="3"/>
        <v xml:space="preserve">Z1_8(dion := ACT.Z1_8.dion
  ,diof := ACT.Z1_8.diof 
  ,algON := ACT.Z1_8.algON
  ,algOF := ACT.Z1_8.algOF
  ,alwON := ACT.Z1_8.alwON
  ,alwOF := ACT.Z1_8.alwOF
  ,btnRes := ACT.Z1_8.btnRes 
  ,btnON := ACT.Z1_8.btnON
  ,btnOF := ACT.Z1_8.btnOF
,tmq_on := tmq.Z1_8on
  ,DU := ACT.Z1_8.DU
  ,doON := ACT.Z1_8.doON
  ,doOF :=   ACT.Z1_8.doOF);
ACT.Z1_8.state :=Z1_8.state;
ACT.Z1_8.prmON := Z1_8.prmON;
ACT.Z1_8.prmOF := Z1_8.prmOF;
ACT.Z1_8.nON:=Z1_8.nON;
tin.Z1_8on := Z1_8.tin_on; </v>
      </c>
      <c r="AF10" s="8" t="s">
        <v>455</v>
      </c>
      <c r="AG10" s="9" t="str">
        <f t="shared" si="11"/>
        <v xml:space="preserve">ACT.Z1_8.dion := dgi.Z1_8_on;
ACT.Z1_8.diof := dgi.Z1_8_of;
ACT.Z1_8.alwON := act.f1_4.state=0 and act.f1_5.state=0;
ACT.Z1_8.alwOF := act.f1_4.state=0 and act.f1_5.state=0;
dgo.Z1_8_on := ACT.Z1_8.doON;
dgo.Z1_8_of :=   ACT.Z1_8.doOF;
</v>
      </c>
      <c r="AH10" s="8" t="s">
        <v>455</v>
      </c>
      <c r="AK10" s="8" t="s">
        <v>945</v>
      </c>
      <c r="AL10" s="8" t="s">
        <v>945</v>
      </c>
      <c r="AM10" s="8" t="s">
        <v>3573</v>
      </c>
      <c r="AN10" s="8" t="s">
        <v>3573</v>
      </c>
      <c r="AR10" s="8" t="str">
        <f t="shared" si="4"/>
        <v>Z1_8 :ezsim;</v>
      </c>
      <c r="AS10" s="8" t="str">
        <f t="shared" si="0"/>
        <v xml:space="preserve">Z1_8(open := act.Z1_8.algon
            ,close := act.Z1_8.algof 
            ,ofq := tmq.sim_Z1_8_of 
            ,onq := tmq.sim_Z1_8_on );
  dgi.Z1_8_on := Z1_8.ezon; 
  dgi.Z1_8_of := Z1_8.ezof;
  tin.sim_Z1_8_of := Z1_8.ofin;
  tin.sim_Z1_8_on := Z1_8.onin; </v>
      </c>
      <c r="AT10" s="8" t="str">
        <f t="shared" si="5"/>
        <v>sim_Z1_8_of, sim_Z1_8_on : bool;</v>
      </c>
      <c r="AU10" s="8" t="str">
        <f t="shared" si="6"/>
        <v>sim_Z1_8_of, sim_Z1_8_on : TON;</v>
      </c>
      <c r="AV10" s="8" t="str">
        <f t="shared" si="7"/>
        <v>Z1_8on, Z1_8oF : ton; 
Z1_8_pt : time;</v>
      </c>
      <c r="AW10" s="8" t="str">
        <f t="shared" si="8"/>
        <v>Z1_8on, Z1_8oF : bool;</v>
      </c>
      <c r="AX10" s="8" t="s">
        <v>3565</v>
      </c>
      <c r="AY10" s="8" t="str">
        <f t="shared" si="1"/>
        <v>Z1_8_pt := DINT_TO_TIME(itg.ez80_1)*1000;</v>
      </c>
      <c r="AZ10" s="8" t="s">
        <v>455</v>
      </c>
      <c r="BE10" t="str">
        <f t="shared" si="9"/>
        <v>Z1_8on (IN := TIN.Z1_8on, pt := Z1_8_pt); TMQ.Z1_8on := Z1_8on.q;
Z1_8oF (IN := TIN.Z1_8oF, pt := Z1_8_pt); TMQ.Z1_8oF := Z1_8oF.q;</v>
      </c>
      <c r="BG10" s="8" t="str">
        <f t="shared" si="10"/>
        <v>sim_Z1_8_on (IN := tin.sim_Z1_8_on, PT := t#3s); tmq.sim_Z1_8_on := sim_Z1_8_on.q;
sim_Z1_8_of (IN := tin.sim_Z1_8_of, PT := t#3s); tmq.sim_Z1_8_of := sim_Z1_8_of.q;</v>
      </c>
      <c r="BH10" t="s">
        <v>455</v>
      </c>
    </row>
    <row r="11" spans="1:62" x14ac:dyDescent="0.25">
      <c r="A11" s="127">
        <v>10</v>
      </c>
      <c r="B11" s="123" t="s">
        <v>3574</v>
      </c>
      <c r="C11" s="123" t="s">
        <v>469</v>
      </c>
      <c r="D11" s="7" t="s">
        <v>821</v>
      </c>
      <c r="E11" s="7" t="s">
        <v>826</v>
      </c>
      <c r="F11" s="7" t="s">
        <v>3560</v>
      </c>
      <c r="G11" s="7" t="str">
        <f t="shared" si="2"/>
        <v>ЗЭ1-9</v>
      </c>
      <c r="H11" s="4"/>
      <c r="I11" s="41" t="s">
        <v>455</v>
      </c>
      <c r="J11" s="41" t="s">
        <v>455</v>
      </c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 t="s">
        <v>455</v>
      </c>
      <c r="V11" s="41" t="s">
        <v>455</v>
      </c>
      <c r="W11" s="41"/>
      <c r="X11" s="41"/>
      <c r="Y11" s="41" t="s">
        <v>455</v>
      </c>
      <c r="Z11" s="41"/>
      <c r="AA11" s="41"/>
      <c r="AB11" s="41"/>
      <c r="AC11" s="41"/>
      <c r="AD11" s="41"/>
      <c r="AE11" s="8" t="str">
        <f t="shared" si="3"/>
        <v xml:space="preserve">Z1_9(dion := ACT.Z1_9.dion
  ,diof := ACT.Z1_9.diof 
  ,algON := ACT.Z1_9.algON
  ,algOF := ACT.Z1_9.algOF
  ,alwON := ACT.Z1_9.alwON
  ,alwOF := ACT.Z1_9.alwOF
  ,btnRes := ACT.Z1_9.btnRes 
  ,btnON := ACT.Z1_9.btnON
  ,btnOF := ACT.Z1_9.btnOF
,tmq_on := tmq.Z1_9on
  ,DU := ACT.Z1_9.DU
  ,doON := ACT.Z1_9.doON
  ,doOF :=   ACT.Z1_9.doOF);
ACT.Z1_9.state :=Z1_9.state;
ACT.Z1_9.prmON := Z1_9.prmON;
ACT.Z1_9.prmOF := Z1_9.prmOF;
ACT.Z1_9.nON:=Z1_9.nON;
tin.Z1_9on := Z1_9.tin_on; </v>
      </c>
      <c r="AF11" s="8" t="s">
        <v>455</v>
      </c>
      <c r="AG11" s="9" t="str">
        <f t="shared" si="11"/>
        <v xml:space="preserve">ACT.Z1_9.dion := dgi.Z1_9_on;
ACT.Z1_9.diof := dgi.Z1_9_of;
ACT.Z1_9.alwON := act.f1_6.state=0 and act.f1_7.state=0;
ACT.Z1_9.alwOF := act.f1_4.state=0 and act.f1_5.state=0;
dgo.Z1_9_on := ACT.Z1_9.doON;
dgo.Z1_9_of :=   ACT.Z1_9.doOF;
</v>
      </c>
      <c r="AH11" s="8" t="s">
        <v>455</v>
      </c>
      <c r="AK11" s="8" t="s">
        <v>945</v>
      </c>
      <c r="AL11" s="8" t="s">
        <v>945</v>
      </c>
      <c r="AM11" s="8" t="s">
        <v>3575</v>
      </c>
      <c r="AN11" s="8" t="s">
        <v>3573</v>
      </c>
      <c r="AR11" s="8" t="str">
        <f t="shared" si="4"/>
        <v>Z1_9 :ezsim;</v>
      </c>
      <c r="AS11" s="8" t="str">
        <f t="shared" si="0"/>
        <v xml:space="preserve">Z1_9(open := act.Z1_9.algon
            ,close := act.Z1_9.algof 
            ,ofq := tmq.sim_Z1_9_of 
            ,onq := tmq.sim_Z1_9_on );
  dgi.Z1_9_on := Z1_9.ezon; 
  dgi.Z1_9_of := Z1_9.ezof;
  tin.sim_Z1_9_of := Z1_9.ofin;
  tin.sim_Z1_9_on := Z1_9.onin; </v>
      </c>
      <c r="AT11" s="8" t="str">
        <f t="shared" si="5"/>
        <v>sim_Z1_9_of, sim_Z1_9_on : bool;</v>
      </c>
      <c r="AU11" s="8" t="str">
        <f t="shared" si="6"/>
        <v>sim_Z1_9_of, sim_Z1_9_on : TON;</v>
      </c>
      <c r="AV11" s="8" t="str">
        <f t="shared" si="7"/>
        <v>Z1_9on, Z1_9oF : ton; 
Z1_9_pt : time;</v>
      </c>
      <c r="AW11" s="8" t="str">
        <f t="shared" si="8"/>
        <v>Z1_9on, Z1_9oF : bool;</v>
      </c>
      <c r="AX11" s="8" t="s">
        <v>3565</v>
      </c>
      <c r="AY11" s="8" t="str">
        <f t="shared" si="1"/>
        <v>Z1_9_pt := DINT_TO_TIME(itg.ez80_1)*1000;</v>
      </c>
      <c r="AZ11" s="8" t="s">
        <v>455</v>
      </c>
      <c r="BE11" t="str">
        <f t="shared" si="9"/>
        <v>Z1_9on (IN := TIN.Z1_9on, pt := Z1_9_pt); TMQ.Z1_9on := Z1_9on.q;
Z1_9oF (IN := TIN.Z1_9oF, pt := Z1_9_pt); TMQ.Z1_9oF := Z1_9oF.q;</v>
      </c>
      <c r="BG11" s="8" t="str">
        <f t="shared" si="10"/>
        <v>sim_Z1_9_on (IN := tin.sim_Z1_9_on, PT := t#3s); tmq.sim_Z1_9_on := sim_Z1_9_on.q;
sim_Z1_9_of (IN := tin.sim_Z1_9_of, PT := t#3s); tmq.sim_Z1_9_of := sim_Z1_9_of.q;</v>
      </c>
      <c r="BH11" t="s">
        <v>455</v>
      </c>
    </row>
    <row r="12" spans="1:62" x14ac:dyDescent="0.25">
      <c r="A12" s="127">
        <v>11</v>
      </c>
      <c r="B12" s="123" t="s">
        <v>3576</v>
      </c>
      <c r="C12" s="123" t="s">
        <v>470</v>
      </c>
      <c r="D12" s="7" t="s">
        <v>821</v>
      </c>
      <c r="E12" s="7" t="s">
        <v>826</v>
      </c>
      <c r="F12" s="7" t="s">
        <v>3560</v>
      </c>
      <c r="G12" s="7" t="str">
        <f t="shared" si="2"/>
        <v>ЗЭ1-10</v>
      </c>
      <c r="H12" s="4"/>
      <c r="I12" s="41" t="s">
        <v>455</v>
      </c>
      <c r="J12" s="41" t="s">
        <v>455</v>
      </c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 t="s">
        <v>455</v>
      </c>
      <c r="V12" s="41" t="s">
        <v>455</v>
      </c>
      <c r="W12" s="41"/>
      <c r="X12" s="41"/>
      <c r="Y12" s="41" t="s">
        <v>455</v>
      </c>
      <c r="Z12" s="41"/>
      <c r="AA12" s="41"/>
      <c r="AB12" s="41"/>
      <c r="AC12" s="41"/>
      <c r="AD12" s="41"/>
      <c r="AE12" s="8" t="str">
        <f t="shared" si="3"/>
        <v xml:space="preserve">Z1_10(dion := ACT.Z1_10.dion
  ,diof := ACT.Z1_10.diof 
  ,algON := ACT.Z1_10.algON
  ,algOF := ACT.Z1_10.algOF
  ,alwON := ACT.Z1_10.alwON
  ,alwOF := ACT.Z1_10.alwOF
  ,btnRes := ACT.Z1_10.btnRes 
  ,btnON := ACT.Z1_10.btnON
  ,btnOF := ACT.Z1_10.btnOF
,tmq_on := tmq.Z1_10on
  ,DU := ACT.Z1_10.DU
  ,doON := ACT.Z1_10.doON
  ,doOF :=   ACT.Z1_10.doOF);
ACT.Z1_10.state :=Z1_10.state;
ACT.Z1_10.prmON := Z1_10.prmON;
ACT.Z1_10.prmOF := Z1_10.prmOF;
ACT.Z1_10.nON:=Z1_10.nON;
tin.Z1_10on := Z1_10.tin_on; </v>
      </c>
      <c r="AF12" s="8" t="s">
        <v>455</v>
      </c>
      <c r="AG12" s="9" t="str">
        <f t="shared" si="11"/>
        <v xml:space="preserve">ACT.Z1_10.dion := dgi.Z1_10_on;
ACT.Z1_10.diof := dgi.Z1_10_of;
ACT.Z1_10.alwON := act.f1_4.state=0 and act.f1_5.state=0;
ACT.Z1_10.alwOF := act.f1_4.state=0 and act.f1_5.state=0;
dgo.Z1_10_on := ACT.Z1_10.doON;
dgo.Z1_10_of :=   ACT.Z1_10.doOF;
</v>
      </c>
      <c r="AH12" s="8" t="s">
        <v>455</v>
      </c>
      <c r="AK12" s="8" t="s">
        <v>945</v>
      </c>
      <c r="AL12" s="8" t="s">
        <v>945</v>
      </c>
      <c r="AM12" s="8" t="s">
        <v>3573</v>
      </c>
      <c r="AN12" s="8" t="s">
        <v>3573</v>
      </c>
      <c r="AR12" s="8" t="str">
        <f t="shared" si="4"/>
        <v>Z1_10 :ezsim;</v>
      </c>
      <c r="AS12" s="8" t="str">
        <f t="shared" si="0"/>
        <v xml:space="preserve">Z1_10(open := act.Z1_10.algon
            ,close := act.Z1_10.algof 
            ,ofq := tmq.sim_Z1_10_of 
            ,onq := tmq.sim_Z1_10_on );
  dgi.Z1_10_on := Z1_10.ezon; 
  dgi.Z1_10_of := Z1_10.ezof;
  tin.sim_Z1_10_of := Z1_10.ofin;
  tin.sim_Z1_10_on := Z1_10.onin; </v>
      </c>
      <c r="AT12" s="8" t="str">
        <f t="shared" si="5"/>
        <v>sim_Z1_10_of, sim_Z1_10_on : bool;</v>
      </c>
      <c r="AU12" s="8" t="str">
        <f t="shared" si="6"/>
        <v>sim_Z1_10_of, sim_Z1_10_on : TON;</v>
      </c>
      <c r="AV12" s="8" t="str">
        <f t="shared" si="7"/>
        <v>Z1_10on, Z1_10oF : ton; 
Z1_10_pt : time;</v>
      </c>
      <c r="AW12" s="8" t="str">
        <f t="shared" si="8"/>
        <v>Z1_10on, Z1_10oF : bool;</v>
      </c>
      <c r="AX12" s="8" t="s">
        <v>3565</v>
      </c>
      <c r="AY12" s="8" t="str">
        <f t="shared" si="1"/>
        <v>Z1_10_pt := DINT_TO_TIME(itg.ez80_1)*1000;</v>
      </c>
      <c r="AZ12" s="8" t="s">
        <v>455</v>
      </c>
      <c r="BE12" t="str">
        <f t="shared" si="9"/>
        <v>Z1_10on (IN := TIN.Z1_10on, pt := Z1_10_pt); TMQ.Z1_10on := Z1_10on.q;
Z1_10oF (IN := TIN.Z1_10oF, pt := Z1_10_pt); TMQ.Z1_10oF := Z1_10oF.q;</v>
      </c>
      <c r="BG12" s="8" t="str">
        <f t="shared" si="10"/>
        <v>sim_Z1_10_on (IN := tin.sim_Z1_10_on, PT := t#3s); tmq.sim_Z1_10_on := sim_Z1_10_on.q;
sim_Z1_10_of (IN := tin.sim_Z1_10_of, PT := t#3s); tmq.sim_Z1_10_of := sim_Z1_10_of.q;</v>
      </c>
      <c r="BH12" t="s">
        <v>455</v>
      </c>
    </row>
    <row r="13" spans="1:62" x14ac:dyDescent="0.25">
      <c r="A13" s="127">
        <v>12</v>
      </c>
      <c r="B13" s="123" t="s">
        <v>3577</v>
      </c>
      <c r="C13" s="123" t="s">
        <v>471</v>
      </c>
      <c r="D13" s="7" t="s">
        <v>821</v>
      </c>
      <c r="E13" s="7" t="s">
        <v>826</v>
      </c>
      <c r="F13" s="7" t="s">
        <v>3560</v>
      </c>
      <c r="G13" s="7" t="str">
        <f t="shared" si="2"/>
        <v>ЗЭ1-11</v>
      </c>
      <c r="H13" s="4"/>
      <c r="I13" s="41" t="s">
        <v>455</v>
      </c>
      <c r="J13" s="41" t="s">
        <v>455</v>
      </c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s">
        <v>455</v>
      </c>
      <c r="V13" s="41" t="s">
        <v>455</v>
      </c>
      <c r="W13" s="41"/>
      <c r="X13" s="41"/>
      <c r="Y13" s="41" t="s">
        <v>455</v>
      </c>
      <c r="Z13" s="41"/>
      <c r="AA13" s="41"/>
      <c r="AB13" s="41"/>
      <c r="AC13" s="41"/>
      <c r="AD13" s="41"/>
      <c r="AE13" s="8" t="str">
        <f t="shared" si="3"/>
        <v xml:space="preserve">Z1_11(dion := ACT.Z1_11.dion
  ,diof := ACT.Z1_11.diof 
  ,algON := ACT.Z1_11.algON
  ,algOF := ACT.Z1_11.algOF
  ,alwON := ACT.Z1_11.alwON
  ,alwOF := ACT.Z1_11.alwOF
  ,btnRes := ACT.Z1_11.btnRes 
  ,btnON := ACT.Z1_11.btnON
  ,btnOF := ACT.Z1_11.btnOF
,tmq_on := tmq.Z1_11on
  ,DU := ACT.Z1_11.DU
  ,doON := ACT.Z1_11.doON
  ,doOF :=   ACT.Z1_11.doOF);
ACT.Z1_11.state :=Z1_11.state;
ACT.Z1_11.prmON := Z1_11.prmON;
ACT.Z1_11.prmOF := Z1_11.prmOF;
ACT.Z1_11.nON:=Z1_11.nON;
tin.Z1_11on := Z1_11.tin_on; </v>
      </c>
      <c r="AF13" s="8" t="s">
        <v>455</v>
      </c>
      <c r="AG13" s="9" t="str">
        <f t="shared" si="11"/>
        <v xml:space="preserve">ACT.Z1_11.dion := dgi.Z1_11_on;
ACT.Z1_11.diof := dgi.Z1_11_of;
ACT.Z1_11.alwON := act.f1_6.state=0 and act.f1_7.state=0;
ACT.Z1_11.alwOF := act.f1_4.state=0 and act.f1_5.state=0;
dgo.Z1_11_on := ACT.Z1_11.doON;
dgo.Z1_11_of :=   ACT.Z1_11.doOF;
</v>
      </c>
      <c r="AH13" s="8" t="s">
        <v>455</v>
      </c>
      <c r="AK13" s="8" t="s">
        <v>945</v>
      </c>
      <c r="AL13" s="8" t="s">
        <v>945</v>
      </c>
      <c r="AM13" s="8" t="s">
        <v>3575</v>
      </c>
      <c r="AN13" s="8" t="s">
        <v>3573</v>
      </c>
      <c r="AR13" s="8" t="str">
        <f t="shared" si="4"/>
        <v>Z1_11 :ezsim;</v>
      </c>
      <c r="AS13" s="8" t="str">
        <f t="shared" si="0"/>
        <v xml:space="preserve">Z1_11(open := act.Z1_11.algon
            ,close := act.Z1_11.algof 
            ,ofq := tmq.sim_Z1_11_of 
            ,onq := tmq.sim_Z1_11_on );
  dgi.Z1_11_on := Z1_11.ezon; 
  dgi.Z1_11_of := Z1_11.ezof;
  tin.sim_Z1_11_of := Z1_11.ofin;
  tin.sim_Z1_11_on := Z1_11.onin; </v>
      </c>
      <c r="AT13" s="8" t="str">
        <f t="shared" si="5"/>
        <v>sim_Z1_11_of, sim_Z1_11_on : bool;</v>
      </c>
      <c r="AU13" s="8" t="str">
        <f t="shared" si="6"/>
        <v>sim_Z1_11_of, sim_Z1_11_on : TON;</v>
      </c>
      <c r="AV13" s="8" t="str">
        <f t="shared" si="7"/>
        <v>Z1_11on, Z1_11oF : ton; 
Z1_11_pt : time;</v>
      </c>
      <c r="AW13" s="8" t="str">
        <f t="shared" si="8"/>
        <v>Z1_11on, Z1_11oF : bool;</v>
      </c>
      <c r="AX13" s="8" t="s">
        <v>3565</v>
      </c>
      <c r="AY13" s="8" t="str">
        <f t="shared" si="1"/>
        <v>Z1_11_pt := DINT_TO_TIME(itg.ez80_1)*1000;</v>
      </c>
      <c r="AZ13" s="8" t="s">
        <v>455</v>
      </c>
      <c r="BE13" t="str">
        <f t="shared" si="9"/>
        <v>Z1_11on (IN := TIN.Z1_11on, pt := Z1_11_pt); TMQ.Z1_11on := Z1_11on.q;
Z1_11oF (IN := TIN.Z1_11oF, pt := Z1_11_pt); TMQ.Z1_11oF := Z1_11oF.q;</v>
      </c>
      <c r="BG13" s="8" t="str">
        <f t="shared" si="10"/>
        <v>sim_Z1_11_on (IN := tin.sim_Z1_11_on, PT := t#3s); tmq.sim_Z1_11_on := sim_Z1_11_on.q;
sim_Z1_11_of (IN := tin.sim_Z1_11_of, PT := t#3s); tmq.sim_Z1_11_of := sim_Z1_11_of.q;</v>
      </c>
      <c r="BH13" t="s">
        <v>455</v>
      </c>
    </row>
    <row r="14" spans="1:62" x14ac:dyDescent="0.25">
      <c r="A14" s="127">
        <v>13</v>
      </c>
      <c r="B14" s="123" t="s">
        <v>3578</v>
      </c>
      <c r="C14" s="123" t="s">
        <v>472</v>
      </c>
      <c r="D14" s="7" t="s">
        <v>821</v>
      </c>
      <c r="E14" s="7" t="s">
        <v>826</v>
      </c>
      <c r="F14" s="7" t="s">
        <v>3560</v>
      </c>
      <c r="G14" s="7" t="str">
        <f t="shared" si="2"/>
        <v>ЗЭ1-12</v>
      </c>
      <c r="H14" s="4"/>
      <c r="I14" s="41" t="s">
        <v>455</v>
      </c>
      <c r="J14" s="41" t="s">
        <v>455</v>
      </c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s">
        <v>455</v>
      </c>
      <c r="V14" s="41" t="s">
        <v>455</v>
      </c>
      <c r="W14" s="41"/>
      <c r="X14" s="41"/>
      <c r="Y14" s="41" t="s">
        <v>455</v>
      </c>
      <c r="Z14" s="41"/>
      <c r="AA14" s="41"/>
      <c r="AB14" s="41"/>
      <c r="AC14" s="41"/>
      <c r="AD14" s="41"/>
      <c r="AE14" s="8" t="str">
        <f t="shared" si="3"/>
        <v xml:space="preserve">Z1_12(dion := ACT.Z1_12.dion
  ,diof := ACT.Z1_12.diof 
  ,algON := ACT.Z1_12.algON
  ,algOF := ACT.Z1_12.algOF
  ,alwON := ACT.Z1_12.alwON
  ,alwOF := ACT.Z1_12.alwOF
  ,btnRes := ACT.Z1_12.btnRes 
  ,btnON := ACT.Z1_12.btnON
  ,btnOF := ACT.Z1_12.btnOF
,tmq_on := tmq.Z1_12on
  ,DU := ACT.Z1_12.DU
  ,doON := ACT.Z1_12.doON
  ,doOF :=   ACT.Z1_12.doOF);
ACT.Z1_12.state :=Z1_12.state;
ACT.Z1_12.prmON := Z1_12.prmON;
ACT.Z1_12.prmOF := Z1_12.prmOF;
ACT.Z1_12.nON:=Z1_12.nON;
tin.Z1_12on := Z1_12.tin_on; </v>
      </c>
      <c r="AF14" s="8" t="s">
        <v>455</v>
      </c>
      <c r="AG14" s="9" t="str">
        <f t="shared" si="11"/>
        <v xml:space="preserve">ACT.Z1_12.dion := dgi.Z1_12_on;
ACT.Z1_12.diof := dgi.Z1_12_of;
ACT.Z1_12.alwON := act.f1_1.state=0;
ACT.Z1_12.alwOF := act.f1_1.state=0;
dgo.Z1_12_on := ACT.Z1_12.doON;
dgo.Z1_12_of :=   ACT.Z1_12.doOF;
</v>
      </c>
      <c r="AH14" s="8" t="s">
        <v>455</v>
      </c>
      <c r="AK14" s="8" t="s">
        <v>945</v>
      </c>
      <c r="AL14" s="8" t="s">
        <v>945</v>
      </c>
      <c r="AM14" s="8" t="s">
        <v>3564</v>
      </c>
      <c r="AN14" s="8" t="s">
        <v>3564</v>
      </c>
      <c r="AR14" s="8" t="str">
        <f t="shared" si="4"/>
        <v>Z1_12 :ezsim;</v>
      </c>
      <c r="AS14" s="8" t="str">
        <f t="shared" si="0"/>
        <v xml:space="preserve">Z1_12(open := act.Z1_12.algon
            ,close := act.Z1_12.algof 
            ,ofq := tmq.sim_Z1_12_of 
            ,onq := tmq.sim_Z1_12_on );
  dgi.Z1_12_on := Z1_12.ezon; 
  dgi.Z1_12_of := Z1_12.ezof;
  tin.sim_Z1_12_of := Z1_12.ofin;
  tin.sim_Z1_12_on := Z1_12.onin; </v>
      </c>
      <c r="AT14" s="8" t="str">
        <f t="shared" si="5"/>
        <v>sim_Z1_12_of, sim_Z1_12_on : bool;</v>
      </c>
      <c r="AU14" s="8" t="str">
        <f t="shared" si="6"/>
        <v>sim_Z1_12_of, sim_Z1_12_on : TON;</v>
      </c>
      <c r="AV14" s="8" t="str">
        <f t="shared" si="7"/>
        <v>Z1_12on, Z1_12oF : ton; 
Z1_12_pt : time;</v>
      </c>
      <c r="AW14" s="8" t="str">
        <f t="shared" si="8"/>
        <v>Z1_12on, Z1_12oF : bool;</v>
      </c>
      <c r="AX14" s="8" t="s">
        <v>3579</v>
      </c>
      <c r="AY14" s="8" t="str">
        <f t="shared" si="1"/>
        <v>Z1_12_pt := DINT_TO_TIME(itg.ez40_1)*1000;</v>
      </c>
      <c r="AZ14" s="8" t="s">
        <v>455</v>
      </c>
      <c r="BE14" t="str">
        <f t="shared" si="9"/>
        <v>Z1_12on (IN := TIN.Z1_12on, pt := Z1_12_pt); TMQ.Z1_12on := Z1_12on.q;
Z1_12oF (IN := TIN.Z1_12oF, pt := Z1_12_pt); TMQ.Z1_12oF := Z1_12oF.q;</v>
      </c>
      <c r="BG14" s="8" t="str">
        <f t="shared" si="10"/>
        <v>sim_Z1_12_on (IN := tin.sim_Z1_12_on, PT := t#3s); tmq.sim_Z1_12_on := sim_Z1_12_on.q;
sim_Z1_12_of (IN := tin.sim_Z1_12_of, PT := t#3s); tmq.sim_Z1_12_of := sim_Z1_12_of.q;</v>
      </c>
      <c r="BH14" t="s">
        <v>455</v>
      </c>
    </row>
    <row r="15" spans="1:62" x14ac:dyDescent="0.25">
      <c r="A15" s="127">
        <v>14</v>
      </c>
      <c r="B15" s="123" t="s">
        <v>3580</v>
      </c>
      <c r="C15" s="123" t="s">
        <v>473</v>
      </c>
      <c r="D15" s="7" t="s">
        <v>821</v>
      </c>
      <c r="E15" s="7" t="s">
        <v>826</v>
      </c>
      <c r="F15" s="7" t="s">
        <v>3560</v>
      </c>
      <c r="G15" s="7" t="str">
        <f t="shared" si="2"/>
        <v>ЗЭ1-13</v>
      </c>
      <c r="H15" s="4"/>
      <c r="I15" s="41" t="s">
        <v>455</v>
      </c>
      <c r="J15" s="41" t="s">
        <v>455</v>
      </c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 t="s">
        <v>455</v>
      </c>
      <c r="V15" s="41" t="s">
        <v>455</v>
      </c>
      <c r="W15" s="41"/>
      <c r="X15" s="41"/>
      <c r="Y15" s="41" t="s">
        <v>455</v>
      </c>
      <c r="Z15" s="41"/>
      <c r="AA15" s="41"/>
      <c r="AB15" s="41"/>
      <c r="AC15" s="41"/>
      <c r="AD15" s="41"/>
      <c r="AE15" s="8" t="str">
        <f t="shared" si="3"/>
        <v xml:space="preserve">Z1_13(dion := ACT.Z1_13.dion
  ,diof := ACT.Z1_13.diof 
  ,algON := ACT.Z1_13.algON
  ,algOF := ACT.Z1_13.algOF
  ,alwON := ACT.Z1_13.alwON
  ,alwOF := ACT.Z1_13.alwOF
  ,btnRes := ACT.Z1_13.btnRes 
  ,btnON := ACT.Z1_13.btnON
  ,btnOF := ACT.Z1_13.btnOF
,tmq_on := tmq.Z1_13on
  ,DU := ACT.Z1_13.DU
  ,doON := ACT.Z1_13.doON
  ,doOF :=   ACT.Z1_13.doOF);
ACT.Z1_13.state :=Z1_13.state;
ACT.Z1_13.prmON := Z1_13.prmON;
ACT.Z1_13.prmOF := Z1_13.prmOF;
ACT.Z1_13.nON:=Z1_13.nON;
tin.Z1_13on := Z1_13.tin_on; </v>
      </c>
      <c r="AF15" s="8" t="s">
        <v>455</v>
      </c>
      <c r="AG15" s="9" t="str">
        <f t="shared" si="11"/>
        <v xml:space="preserve">ACT.Z1_13.dion := dgi.Z1_13_on;
ACT.Z1_13.diof := dgi.Z1_13_of;
ACT.Z1_13.alwON := act.f1_2.state=0;
ACT.Z1_13.alwOF := act.f1_2.state=0;
dgo.Z1_13_on := ACT.Z1_13.doON;
dgo.Z1_13_of :=   ACT.Z1_13.doOF;
</v>
      </c>
      <c r="AH15" s="8" t="s">
        <v>455</v>
      </c>
      <c r="AK15" s="8" t="s">
        <v>945</v>
      </c>
      <c r="AL15" s="8" t="s">
        <v>945</v>
      </c>
      <c r="AM15" s="8" t="s">
        <v>3566</v>
      </c>
      <c r="AN15" s="8" t="s">
        <v>3566</v>
      </c>
      <c r="AR15" s="8" t="str">
        <f t="shared" si="4"/>
        <v>Z1_13 :ezsim;</v>
      </c>
      <c r="AS15" s="8" t="str">
        <f t="shared" si="0"/>
        <v xml:space="preserve">Z1_13(open := act.Z1_13.algon
            ,close := act.Z1_13.algof 
            ,ofq := tmq.sim_Z1_13_of 
            ,onq := tmq.sim_Z1_13_on );
  dgi.Z1_13_on := Z1_13.ezon; 
  dgi.Z1_13_of := Z1_13.ezof;
  tin.sim_Z1_13_of := Z1_13.ofin;
  tin.sim_Z1_13_on := Z1_13.onin; </v>
      </c>
      <c r="AT15" s="8" t="str">
        <f t="shared" si="5"/>
        <v>sim_Z1_13_of, sim_Z1_13_on : bool;</v>
      </c>
      <c r="AU15" s="8" t="str">
        <f t="shared" si="6"/>
        <v>sim_Z1_13_of, sim_Z1_13_on : TON;</v>
      </c>
      <c r="AV15" s="8" t="str">
        <f t="shared" si="7"/>
        <v>Z1_13on, Z1_13oF : ton; 
Z1_13_pt : time;</v>
      </c>
      <c r="AW15" s="8" t="str">
        <f t="shared" si="8"/>
        <v>Z1_13on, Z1_13oF : bool;</v>
      </c>
      <c r="AX15" s="8" t="s">
        <v>3579</v>
      </c>
      <c r="AY15" s="8" t="str">
        <f t="shared" si="1"/>
        <v>Z1_13_pt := DINT_TO_TIME(itg.ez40_1)*1000;</v>
      </c>
      <c r="AZ15" s="8" t="s">
        <v>455</v>
      </c>
      <c r="BE15" t="str">
        <f t="shared" si="9"/>
        <v>Z1_13on (IN := TIN.Z1_13on, pt := Z1_13_pt); TMQ.Z1_13on := Z1_13on.q;
Z1_13oF (IN := TIN.Z1_13oF, pt := Z1_13_pt); TMQ.Z1_13oF := Z1_13oF.q;</v>
      </c>
      <c r="BG15" s="8" t="str">
        <f t="shared" si="10"/>
        <v>sim_Z1_13_on (IN := tin.sim_Z1_13_on, PT := t#3s); tmq.sim_Z1_13_on := sim_Z1_13_on.q;
sim_Z1_13_of (IN := tin.sim_Z1_13_of, PT := t#3s); tmq.sim_Z1_13_of := sim_Z1_13_of.q;</v>
      </c>
      <c r="BH15" t="s">
        <v>455</v>
      </c>
    </row>
    <row r="16" spans="1:62" x14ac:dyDescent="0.25">
      <c r="A16" s="127">
        <v>15</v>
      </c>
      <c r="B16" s="125" t="s">
        <v>3581</v>
      </c>
      <c r="C16" s="125" t="s">
        <v>474</v>
      </c>
      <c r="D16" s="7" t="s">
        <v>821</v>
      </c>
      <c r="E16" s="7" t="s">
        <v>826</v>
      </c>
      <c r="F16" s="7" t="s">
        <v>3560</v>
      </c>
      <c r="G16" s="7" t="str">
        <f t="shared" si="2"/>
        <v>ЗЭ1-14</v>
      </c>
      <c r="H16" s="4"/>
      <c r="I16" s="41" t="s">
        <v>455</v>
      </c>
      <c r="J16" s="41" t="s">
        <v>455</v>
      </c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s">
        <v>455</v>
      </c>
      <c r="V16" s="41" t="s">
        <v>455</v>
      </c>
      <c r="W16" s="41"/>
      <c r="X16" s="41"/>
      <c r="Y16" s="41" t="s">
        <v>455</v>
      </c>
      <c r="Z16" s="41"/>
      <c r="AA16" s="41"/>
      <c r="AB16" s="41"/>
      <c r="AC16" s="41"/>
      <c r="AD16" s="41"/>
      <c r="AE16" s="8" t="str">
        <f t="shared" si="3"/>
        <v xml:space="preserve">Z1_14(dion := ACT.Z1_14.dion
  ,diof := ACT.Z1_14.diof 
  ,algON := ACT.Z1_14.algON
  ,algOF := ACT.Z1_14.algOF
  ,alwON := ACT.Z1_14.alwON
  ,alwOF := ACT.Z1_14.alwOF
  ,btnRes := ACT.Z1_14.btnRes 
  ,btnON := ACT.Z1_14.btnON
  ,btnOF := ACT.Z1_14.btnOF
,tmq_on := tmq.Z1_14on
  ,DU := ACT.Z1_14.DU
  ,doON := ACT.Z1_14.doON
  ,doOF :=   ACT.Z1_14.doOF);
ACT.Z1_14.state :=Z1_14.state;
ACT.Z1_14.prmON := Z1_14.prmON;
ACT.Z1_14.prmOF := Z1_14.prmOF;
ACT.Z1_14.nON:=Z1_14.nON;
tin.Z1_14on := Z1_14.tin_on; </v>
      </c>
      <c r="AF16" s="8" t="s">
        <v>455</v>
      </c>
      <c r="AG16" s="9" t="str">
        <f t="shared" si="11"/>
        <v xml:space="preserve">ACT.Z1_14.dion := dgi.Z1_14_on;
ACT.Z1_14.diof := dgi.Z1_14_of;
ACT.Z1_14.alwON := act.f1_3.state=0;
ACT.Z1_14.alwOF := act.f1_3.state=0;
dgo.Z1_14_on := ACT.Z1_14.doON;
dgo.Z1_14_of :=   ACT.Z1_14.doOF;
</v>
      </c>
      <c r="AH16" s="8" t="s">
        <v>455</v>
      </c>
      <c r="AK16" s="8" t="s">
        <v>945</v>
      </c>
      <c r="AL16" s="8" t="s">
        <v>945</v>
      </c>
      <c r="AM16" s="8" t="s">
        <v>3568</v>
      </c>
      <c r="AN16" s="8" t="s">
        <v>3568</v>
      </c>
      <c r="AR16" s="8" t="str">
        <f t="shared" si="4"/>
        <v>Z1_14 :ezsim;</v>
      </c>
      <c r="AS16" s="8" t="str">
        <f t="shared" si="0"/>
        <v xml:space="preserve">Z1_14(open := act.Z1_14.algon
            ,close := act.Z1_14.algof 
            ,ofq := tmq.sim_Z1_14_of 
            ,onq := tmq.sim_Z1_14_on );
  dgi.Z1_14_on := Z1_14.ezon; 
  dgi.Z1_14_of := Z1_14.ezof;
  tin.sim_Z1_14_of := Z1_14.ofin;
  tin.sim_Z1_14_on := Z1_14.onin; </v>
      </c>
      <c r="AT16" s="8" t="str">
        <f t="shared" si="5"/>
        <v>sim_Z1_14_of, sim_Z1_14_on : bool;</v>
      </c>
      <c r="AU16" s="8" t="str">
        <f t="shared" si="6"/>
        <v>sim_Z1_14_of, sim_Z1_14_on : TON;</v>
      </c>
      <c r="AV16" s="8" t="str">
        <f t="shared" si="7"/>
        <v>Z1_14on, Z1_14oF : ton; 
Z1_14_pt : time;</v>
      </c>
      <c r="AW16" s="8" t="str">
        <f t="shared" si="8"/>
        <v>Z1_14on, Z1_14oF : bool;</v>
      </c>
      <c r="AX16" s="8" t="s">
        <v>3579</v>
      </c>
      <c r="AY16" s="8" t="str">
        <f t="shared" si="1"/>
        <v>Z1_14_pt := DINT_TO_TIME(itg.ez40_1)*1000;</v>
      </c>
      <c r="AZ16" s="8" t="s">
        <v>455</v>
      </c>
      <c r="BE16" t="str">
        <f t="shared" si="9"/>
        <v>Z1_14on (IN := TIN.Z1_14on, pt := Z1_14_pt); TMQ.Z1_14on := Z1_14on.q;
Z1_14oF (IN := TIN.Z1_14oF, pt := Z1_14_pt); TMQ.Z1_14oF := Z1_14oF.q;</v>
      </c>
      <c r="BG16" s="8" t="str">
        <f t="shared" si="10"/>
        <v>sim_Z1_14_on (IN := tin.sim_Z1_14_on, PT := t#3s); tmq.sim_Z1_14_on := sim_Z1_14_on.q;
sim_Z1_14_of (IN := tin.sim_Z1_14_of, PT := t#3s); tmq.sim_Z1_14_of := sim_Z1_14_of.q;</v>
      </c>
      <c r="BH16" t="s">
        <v>455</v>
      </c>
    </row>
    <row r="17" spans="1:60" x14ac:dyDescent="0.25">
      <c r="A17" s="127">
        <v>26</v>
      </c>
      <c r="B17" s="123" t="s">
        <v>3582</v>
      </c>
      <c r="C17" s="123" t="s">
        <v>475</v>
      </c>
      <c r="D17" s="7" t="s">
        <v>821</v>
      </c>
      <c r="E17" s="7" t="s">
        <v>826</v>
      </c>
      <c r="F17" s="7" t="s">
        <v>3560</v>
      </c>
      <c r="G17" s="7" t="str">
        <f t="shared" si="2"/>
        <v>ЗЭ3-1</v>
      </c>
      <c r="H17" s="4"/>
      <c r="I17" s="41" t="s">
        <v>455</v>
      </c>
      <c r="J17" s="41" t="s">
        <v>455</v>
      </c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121"/>
      <c r="Z17" s="41"/>
      <c r="AA17" s="41"/>
      <c r="AB17" s="41"/>
      <c r="AC17" s="41"/>
      <c r="AD17" s="41"/>
      <c r="AE17" s="8" t="str">
        <f t="shared" si="3"/>
        <v xml:space="preserve">Z3_1(dion := ACT.Z3_1.dion
  ,diof := ACT.Z3_1.diof 
  ,algON := ACT.Z3_1.algON
  ,algOF := ACT.Z3_1.algOF
  ,alwON := ACT.Z3_1.alwON
  ,alwOF := ACT.Z3_1.alwOF
  ,btnRes := ACT.Z3_1.btnRes 
  ,btnON := ACT.Z3_1.btnON
  ,btnOF := ACT.Z3_1.btnOF
,tmq_on := tmq.Z3_1on
  ,DU := ACT.Z3_1.DU
  ,doON := ACT.Z3_1.doON
  ,doOF :=   ACT.Z3_1.doOF);
ACT.Z3_1.state :=Z3_1.state;
ACT.Z3_1.prmON := Z3_1.prmON;
ACT.Z3_1.prmOF := Z3_1.prmOF;
ACT.Z3_1.nON:=Z3_1.nON;
tin.Z3_1on := Z3_1.tin_on; </v>
      </c>
      <c r="AF17" s="8" t="s">
        <v>455</v>
      </c>
      <c r="AG17" s="9" t="str">
        <f>"ACT."&amp;C17&amp;".dion := dgi."&amp;C17&amp;"_on;
ACT."&amp;C17&amp;".diof := dgi."&amp;C17&amp;"_of;
ACT."&amp;C17&amp;".alwON := "&amp;AM17&amp;";
ACT."&amp;C17&amp;".alwOF := "&amp;AN17&amp;";
dgo."&amp;C17&amp;"_on := ACT."&amp;C17&amp;".doON;
dgo."&amp;C17&amp;"_of :=   ACT."&amp;C17&amp;".doOF;
"</f>
        <v xml:space="preserve">ACT.Z3_1.dion := dgi.Z3_1_on;
ACT.Z3_1.diof := dgi.Z3_1_of;
ACT.Z3_1.alwON := 1;
ACT.Z3_1.alwOF := 1;
dgo.Z3_1_on := ACT.Z3_1.doON;
dgo.Z3_1_of :=   ACT.Z3_1.doOF;
</v>
      </c>
      <c r="AH17" s="8" t="s">
        <v>455</v>
      </c>
      <c r="AM17" s="8">
        <v>1</v>
      </c>
      <c r="AN17" s="8">
        <v>1</v>
      </c>
      <c r="AR17" s="8" t="str">
        <f t="shared" si="4"/>
        <v>Z3_1 :ezsim;</v>
      </c>
      <c r="AS17" s="8" t="str">
        <f t="shared" si="0"/>
        <v xml:space="preserve">Z3_1(open := act.Z3_1.algon
            ,close := act.Z3_1.algof 
            ,ofq := tmq.sim_Z3_1_of 
            ,onq := tmq.sim_Z3_1_on );
  dgi.Z3_1_on := Z3_1.ezon; 
  dgi.Z3_1_of := Z3_1.ezof;
  tin.sim_Z3_1_of := Z3_1.ofin;
  tin.sim_Z3_1_on := Z3_1.onin; </v>
      </c>
      <c r="AT17" s="8" t="str">
        <f t="shared" si="5"/>
        <v>sim_Z3_1_of, sim_Z3_1_on : bool;</v>
      </c>
      <c r="AU17" s="8" t="str">
        <f t="shared" si="6"/>
        <v>sim_Z3_1_of, sim_Z3_1_on : TON;</v>
      </c>
      <c r="AV17" s="8" t="str">
        <f t="shared" si="7"/>
        <v>Z3_1on, Z3_1oF : ton; 
Z3_1_pt : time;</v>
      </c>
      <c r="AW17" s="8" t="str">
        <f t="shared" si="8"/>
        <v>Z3_1on, Z3_1oF : bool;</v>
      </c>
      <c r="AX17" s="8" t="s">
        <v>3583</v>
      </c>
      <c r="AY17" s="8" t="str">
        <f t="shared" si="1"/>
        <v>Z3_1_pt := DINT_TO_TIME(itg.ez200_1)*1000;</v>
      </c>
      <c r="AZ17" s="8" t="s">
        <v>455</v>
      </c>
      <c r="BE17" t="str">
        <f t="shared" si="9"/>
        <v>Z3_1on (IN := TIN.Z3_1on, pt := Z3_1_pt); TMQ.Z3_1on := Z3_1on.q;
Z3_1oF (IN := TIN.Z3_1oF, pt := Z3_1_pt); TMQ.Z3_1oF := Z3_1oF.q;</v>
      </c>
      <c r="BG17" s="8" t="str">
        <f t="shared" si="10"/>
        <v>sim_Z3_1_on (IN := tin.sim_Z3_1_on, PT := t#3s); tmq.sim_Z3_1_on := sim_Z3_1_on.q;
sim_Z3_1_of (IN := tin.sim_Z3_1_of, PT := t#3s); tmq.sim_Z3_1_of := sim_Z3_1_of.q;</v>
      </c>
      <c r="BH17" t="s">
        <v>455</v>
      </c>
    </row>
    <row r="18" spans="1:60" x14ac:dyDescent="0.25">
      <c r="A18" s="127">
        <v>27</v>
      </c>
      <c r="B18" s="123" t="s">
        <v>3584</v>
      </c>
      <c r="C18" s="123" t="s">
        <v>476</v>
      </c>
      <c r="D18" s="7" t="s">
        <v>821</v>
      </c>
      <c r="E18" s="7" t="s">
        <v>826</v>
      </c>
      <c r="F18" s="7" t="s">
        <v>3560</v>
      </c>
      <c r="G18" s="7" t="str">
        <f t="shared" si="2"/>
        <v>ЗЭ3-2</v>
      </c>
      <c r="H18" s="4"/>
      <c r="I18" s="41" t="s">
        <v>455</v>
      </c>
      <c r="J18" s="41" t="s">
        <v>455</v>
      </c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121"/>
      <c r="Z18" s="41"/>
      <c r="AA18" s="41"/>
      <c r="AB18" s="41"/>
      <c r="AC18" s="41"/>
      <c r="AD18" s="41"/>
      <c r="AE18" s="8" t="str">
        <f t="shared" si="3"/>
        <v xml:space="preserve">Z3_2(dion := ACT.Z3_2.dion
  ,diof := ACT.Z3_2.diof 
  ,algON := ACT.Z3_2.algON
  ,algOF := ACT.Z3_2.algOF
  ,alwON := ACT.Z3_2.alwON
  ,alwOF := ACT.Z3_2.alwOF
  ,btnRes := ACT.Z3_2.btnRes 
  ,btnON := ACT.Z3_2.btnON
  ,btnOF := ACT.Z3_2.btnOF
,tmq_on := tmq.Z3_2on
  ,DU := ACT.Z3_2.DU
  ,doON := ACT.Z3_2.doON
  ,doOF :=   ACT.Z3_2.doOF);
ACT.Z3_2.state :=Z3_2.state;
ACT.Z3_2.prmON := Z3_2.prmON;
ACT.Z3_2.prmOF := Z3_2.prmOF;
ACT.Z3_2.nON:=Z3_2.nON;
tin.Z3_2on := Z3_2.tin_on; </v>
      </c>
      <c r="AF18" s="8" t="s">
        <v>455</v>
      </c>
      <c r="AG18" s="9" t="str">
        <f>"ACT."&amp;C18&amp;".dion := dgi."&amp;C18&amp;"_on;
ACT."&amp;C18&amp;".diof := dgi."&amp;C18&amp;"_of;
ACT."&amp;C18&amp;".alwON := "&amp;AM18&amp;";
ACT."&amp;C18&amp;".alwOF := "&amp;AN18&amp;";
dgo."&amp;C18&amp;"_on := ACT."&amp;C18&amp;".doON;
dgo."&amp;C18&amp;"_of :=   ACT."&amp;C18&amp;".doOF;
"</f>
        <v xml:space="preserve">ACT.Z3_2.dion := dgi.Z3_2_on;
ACT.Z3_2.diof := dgi.Z3_2_of;
ACT.Z3_2.alwON := 1;
ACT.Z3_2.alwOF := 1;
dgo.Z3_2_on := ACT.Z3_2.doON;
dgo.Z3_2_of :=   ACT.Z3_2.doOF;
</v>
      </c>
      <c r="AH18" s="8" t="s">
        <v>455</v>
      </c>
      <c r="AM18" s="8">
        <v>1</v>
      </c>
      <c r="AN18" s="8">
        <v>1</v>
      </c>
      <c r="AR18" s="8" t="str">
        <f t="shared" si="4"/>
        <v>Z3_2 :ezsim;</v>
      </c>
      <c r="AS18" s="8" t="str">
        <f t="shared" si="0"/>
        <v xml:space="preserve">Z3_2(open := act.Z3_2.algon
            ,close := act.Z3_2.algof 
            ,ofq := tmq.sim_Z3_2_of 
            ,onq := tmq.sim_Z3_2_on );
  dgi.Z3_2_on := Z3_2.ezon; 
  dgi.Z3_2_of := Z3_2.ezof;
  tin.sim_Z3_2_of := Z3_2.ofin;
  tin.sim_Z3_2_on := Z3_2.onin; </v>
      </c>
      <c r="AT18" s="8" t="str">
        <f t="shared" si="5"/>
        <v>sim_Z3_2_of, sim_Z3_2_on : bool;</v>
      </c>
      <c r="AU18" s="8" t="str">
        <f t="shared" si="6"/>
        <v>sim_Z3_2_of, sim_Z3_2_on : TON;</v>
      </c>
      <c r="AV18" s="8" t="str">
        <f t="shared" si="7"/>
        <v>Z3_2on, Z3_2oF : ton; 
Z3_2_pt : time;</v>
      </c>
      <c r="AW18" s="8" t="str">
        <f t="shared" si="8"/>
        <v>Z3_2on, Z3_2oF : bool;</v>
      </c>
      <c r="AX18" s="8" t="s">
        <v>3583</v>
      </c>
      <c r="AY18" s="8" t="str">
        <f t="shared" si="1"/>
        <v>Z3_2_pt := DINT_TO_TIME(itg.ez200_1)*1000;</v>
      </c>
      <c r="AZ18" s="8" t="s">
        <v>455</v>
      </c>
      <c r="BE18" t="str">
        <f t="shared" si="9"/>
        <v>Z3_2on (IN := TIN.Z3_2on, pt := Z3_2_pt); TMQ.Z3_2on := Z3_2on.q;
Z3_2oF (IN := TIN.Z3_2oF, pt := Z3_2_pt); TMQ.Z3_2oF := Z3_2oF.q;</v>
      </c>
      <c r="BG18" s="8" t="str">
        <f t="shared" si="10"/>
        <v>sim_Z3_2_on (IN := tin.sim_Z3_2_on, PT := t#3s); tmq.sim_Z3_2_on := sim_Z3_2_on.q;
sim_Z3_2_of (IN := tin.sim_Z3_2_of, PT := t#3s); tmq.sim_Z3_2_of := sim_Z3_2_of.q;</v>
      </c>
      <c r="BH18" t="s">
        <v>455</v>
      </c>
    </row>
    <row r="19" spans="1:60" x14ac:dyDescent="0.25">
      <c r="A19" s="127">
        <v>28</v>
      </c>
      <c r="B19" s="123" t="s">
        <v>3585</v>
      </c>
      <c r="C19" s="123" t="s">
        <v>521</v>
      </c>
      <c r="D19" s="7" t="s">
        <v>821</v>
      </c>
      <c r="E19" s="7" t="s">
        <v>826</v>
      </c>
      <c r="F19" s="7" t="s">
        <v>3560</v>
      </c>
      <c r="G19" s="7" t="str">
        <f t="shared" si="2"/>
        <v>ЗЭ4-1</v>
      </c>
      <c r="H19" s="4"/>
      <c r="I19" s="41"/>
      <c r="J19" s="41"/>
      <c r="K19" s="41"/>
      <c r="L19" s="41" t="s">
        <v>455</v>
      </c>
      <c r="M19" s="41" t="s">
        <v>455</v>
      </c>
      <c r="N19" s="41"/>
      <c r="O19" s="41"/>
      <c r="P19" s="41"/>
      <c r="Q19" s="41"/>
      <c r="R19" s="41"/>
      <c r="S19" s="41"/>
      <c r="T19" s="41"/>
      <c r="U19" s="41" t="s">
        <v>455</v>
      </c>
      <c r="V19" s="41" t="s">
        <v>455</v>
      </c>
      <c r="W19" s="41"/>
      <c r="X19" s="41"/>
      <c r="Y19" s="121"/>
      <c r="Z19" s="4"/>
      <c r="AA19" s="41"/>
      <c r="AB19" s="41"/>
      <c r="AC19" s="41"/>
      <c r="AD19" s="41"/>
      <c r="AE19" s="8" t="str">
        <f t="shared" si="3"/>
        <v xml:space="preserve">Z4_1(dion := ACT.Z4_1.dion
  ,diof := ACT.Z4_1.diof 
  ,algON := ACT.Z4_1.algON
  ,algOF := ACT.Z4_1.algOF
  ,alwON := ACT.Z4_1.alwON
  ,alwOF := ACT.Z4_1.alwOF
  ,btnRes := ACT.Z4_1.btnRes 
  ,btnON := ACT.Z4_1.btnON
  ,btnOF := ACT.Z4_1.btnOF
,tmq_on := tmq.Z4_1on
  ,DU := ACT.Z4_1.DU
  ,doON := ACT.Z4_1.doON
  ,doOF :=   ACT.Z4_1.doOF);
ACT.Z4_1.state :=Z4_1.state;
ACT.Z4_1.prmON := Z4_1.prmON;
ACT.Z4_1.prmOF := Z4_1.prmOF;
ACT.Z4_1.nON:=Z4_1.nON;
tin.Z4_1on := Z4_1.tin_on; </v>
      </c>
      <c r="AF19" s="8" t="s">
        <v>455</v>
      </c>
      <c r="AG19" s="9" t="str">
        <f>"ACT."&amp;C19&amp;".dion := dgi."&amp;C19&amp;"_on;
ACT."&amp;C19&amp;".diof := dgi."&amp;C19&amp;"_of;
ACT."&amp;C19&amp;".alwON := "&amp;AM19&amp;";
ACT."&amp;C19&amp;".alwOF := "&amp;AN19&amp;";
dgo."&amp;C19&amp;"_on := ACT."&amp;C19&amp;".doON;
dgo."&amp;C19&amp;"_of :=   ACT."&amp;C19&amp;".doOF;"</f>
        <v>ACT.Z4_1.dion := dgi.Z4_1_on;
ACT.Z4_1.diof := dgi.Z4_1_of;
ACT.Z4_1.alwON := 1;
ACT.Z4_1.alwOF := 1;
dgo.Z4_1_on := ACT.Z4_1.doON;
dgo.Z4_1_of :=   ACT.Z4_1.doOF;</v>
      </c>
      <c r="AH19" s="8" t="s">
        <v>455</v>
      </c>
      <c r="AK19" s="8" t="s">
        <v>945</v>
      </c>
      <c r="AL19" s="8" t="s">
        <v>945</v>
      </c>
      <c r="AM19" s="8">
        <v>1</v>
      </c>
      <c r="AN19" s="8">
        <v>1</v>
      </c>
      <c r="AR19" s="8" t="str">
        <f t="shared" si="4"/>
        <v>Z4_1 :ezsim;</v>
      </c>
      <c r="AS19" s="8" t="str">
        <f t="shared" si="0"/>
        <v xml:space="preserve">Z4_1(open := act.Z4_1.algon
            ,close := act.Z4_1.algof 
            ,ofq := tmq.sim_Z4_1_of 
            ,onq := tmq.sim_Z4_1_on );
  dgi.Z4_1_on := Z4_1.ezon; 
  dgi.Z4_1_of := Z4_1.ezof;
  tin.sim_Z4_1_of := Z4_1.ofin;
  tin.sim_Z4_1_on := Z4_1.onin; </v>
      </c>
      <c r="AT19" s="8" t="str">
        <f t="shared" si="5"/>
        <v>sim_Z4_1_of, sim_Z4_1_on : bool;</v>
      </c>
      <c r="AU19" s="8" t="str">
        <f t="shared" si="6"/>
        <v>sim_Z4_1_of, sim_Z4_1_on : TON;</v>
      </c>
      <c r="AV19" s="8" t="str">
        <f t="shared" si="7"/>
        <v>Z4_1on, Z4_1oF : ton; 
Z4_1_pt : time;</v>
      </c>
      <c r="AW19" s="8" t="str">
        <f>C19&amp;"on, "&amp;C19&amp;"oF : bool;"</f>
        <v>Z4_1on, Z4_1oF : bool;</v>
      </c>
      <c r="AX19" s="8" t="s">
        <v>3586</v>
      </c>
      <c r="AY19" s="8" t="str">
        <f t="shared" si="1"/>
        <v>Z4_1_pt := DINT_TO_TIME(itg.ez200_2)*1000;</v>
      </c>
      <c r="AZ19" s="8" t="s">
        <v>455</v>
      </c>
      <c r="BE19" t="str">
        <f t="shared" si="9"/>
        <v>Z4_1on (IN := TIN.Z4_1on, pt := Z4_1_pt); TMQ.Z4_1on := Z4_1on.q;
Z4_1oF (IN := TIN.Z4_1oF, pt := Z4_1_pt); TMQ.Z4_1oF := Z4_1oF.q;</v>
      </c>
      <c r="BG19" s="8" t="str">
        <f t="shared" si="10"/>
        <v>sim_Z4_1_on (IN := tin.sim_Z4_1_on, PT := t#3s); tmq.sim_Z4_1_on := sim_Z4_1_on.q;
sim_Z4_1_of (IN := tin.sim_Z4_1_of, PT := t#3s); tmq.sim_Z4_1_of := sim_Z4_1_of.q;</v>
      </c>
      <c r="BH19" t="s">
        <v>455</v>
      </c>
    </row>
    <row r="20" spans="1:60" x14ac:dyDescent="0.25">
      <c r="A20" s="127">
        <v>29</v>
      </c>
      <c r="B20" s="123" t="s">
        <v>3587</v>
      </c>
      <c r="C20" s="123" t="s">
        <v>522</v>
      </c>
      <c r="D20" s="7" t="s">
        <v>821</v>
      </c>
      <c r="E20" s="7" t="s">
        <v>826</v>
      </c>
      <c r="F20" s="7" t="s">
        <v>3560</v>
      </c>
      <c r="G20" s="7" t="str">
        <f t="shared" si="2"/>
        <v>ЗЭ4-2</v>
      </c>
      <c r="H20" s="4"/>
      <c r="I20" s="41"/>
      <c r="J20" s="41"/>
      <c r="K20" s="41"/>
      <c r="L20" s="41" t="s">
        <v>455</v>
      </c>
      <c r="M20" s="41" t="s">
        <v>455</v>
      </c>
      <c r="N20" s="41"/>
      <c r="O20" s="41"/>
      <c r="P20" s="41"/>
      <c r="Q20" s="41"/>
      <c r="R20" s="41"/>
      <c r="S20" s="41"/>
      <c r="T20" s="41"/>
      <c r="U20" s="41" t="s">
        <v>455</v>
      </c>
      <c r="V20" s="41" t="s">
        <v>455</v>
      </c>
      <c r="W20" s="41"/>
      <c r="X20" s="41"/>
      <c r="Y20" s="121"/>
      <c r="Z20" s="4"/>
      <c r="AA20" s="41"/>
      <c r="AB20" s="41"/>
      <c r="AC20" s="41"/>
      <c r="AD20" s="41"/>
      <c r="AE20" s="8" t="str">
        <f t="shared" si="3"/>
        <v xml:space="preserve">Z4_2(dion := ACT.Z4_2.dion
  ,diof := ACT.Z4_2.diof 
  ,algON := ACT.Z4_2.algON
  ,algOF := ACT.Z4_2.algOF
  ,alwON := ACT.Z4_2.alwON
  ,alwOF := ACT.Z4_2.alwOF
  ,btnRes := ACT.Z4_2.btnRes 
  ,btnON := ACT.Z4_2.btnON
  ,btnOF := ACT.Z4_2.btnOF
,tmq_on := tmq.Z4_2on
  ,DU := ACT.Z4_2.DU
  ,doON := ACT.Z4_2.doON
  ,doOF :=   ACT.Z4_2.doOF);
ACT.Z4_2.state :=Z4_2.state;
ACT.Z4_2.prmON := Z4_2.prmON;
ACT.Z4_2.prmOF := Z4_2.prmOF;
ACT.Z4_2.nON:=Z4_2.nON;
tin.Z4_2on := Z4_2.tin_on; </v>
      </c>
      <c r="AF20" s="8" t="s">
        <v>455</v>
      </c>
      <c r="AG20" s="9" t="str">
        <f t="shared" ref="AG20:AG32" si="12">"ACT."&amp;C20&amp;".dion := dgi."&amp;C20&amp;"_on;
ACT."&amp;C20&amp;".diof := dgi."&amp;C20&amp;"_of;
ACT."&amp;C20&amp;".alwON := "&amp;AM20&amp;";
ACT."&amp;C20&amp;".alwOF := "&amp;AN20&amp;";
dgo."&amp;C20&amp;"_on := ACT."&amp;C20&amp;".doON;
dgo."&amp;C20&amp;"_of :=   ACT."&amp;C20&amp;".doOF;"</f>
        <v>ACT.Z4_2.dion := dgi.Z4_2_on;
ACT.Z4_2.diof := dgi.Z4_2_of;
ACT.Z4_2.alwON := 1;
ACT.Z4_2.alwOF := 1;
dgo.Z4_2_on := ACT.Z4_2.doON;
dgo.Z4_2_of :=   ACT.Z4_2.doOF;</v>
      </c>
      <c r="AH20" s="8" t="s">
        <v>455</v>
      </c>
      <c r="AK20" s="8" t="s">
        <v>945</v>
      </c>
      <c r="AL20" s="8" t="s">
        <v>945</v>
      </c>
      <c r="AM20" s="8">
        <v>1</v>
      </c>
      <c r="AN20" s="8">
        <v>1</v>
      </c>
      <c r="AR20" s="8" t="str">
        <f t="shared" si="4"/>
        <v>Z4_2 :ezsim;</v>
      </c>
      <c r="AS20" s="8" t="str">
        <f t="shared" si="0"/>
        <v xml:space="preserve">Z4_2(open := act.Z4_2.algon
            ,close := act.Z4_2.algof 
            ,ofq := tmq.sim_Z4_2_of 
            ,onq := tmq.sim_Z4_2_on );
  dgi.Z4_2_on := Z4_2.ezon; 
  dgi.Z4_2_of := Z4_2.ezof;
  tin.sim_Z4_2_of := Z4_2.ofin;
  tin.sim_Z4_2_on := Z4_2.onin; </v>
      </c>
      <c r="AT20" s="8" t="str">
        <f t="shared" si="5"/>
        <v>sim_Z4_2_of, sim_Z4_2_on : bool;</v>
      </c>
      <c r="AU20" s="8" t="str">
        <f t="shared" si="6"/>
        <v>sim_Z4_2_of, sim_Z4_2_on : TON;</v>
      </c>
      <c r="AV20" s="8" t="str">
        <f t="shared" si="7"/>
        <v>Z4_2on, Z4_2oF : ton; 
Z4_2_pt : time;</v>
      </c>
      <c r="AW20" s="8" t="str">
        <f t="shared" si="8"/>
        <v>Z4_2on, Z4_2oF : bool;</v>
      </c>
      <c r="AX20" s="8" t="s">
        <v>3586</v>
      </c>
      <c r="AY20" s="8" t="str">
        <f t="shared" si="1"/>
        <v>Z4_2_pt := DINT_TO_TIME(itg.ez200_2)*1000;</v>
      </c>
      <c r="AZ20" s="8" t="s">
        <v>455</v>
      </c>
      <c r="BE20" t="str">
        <f t="shared" si="9"/>
        <v>Z4_2on (IN := TIN.Z4_2on, pt := Z4_2_pt); TMQ.Z4_2on := Z4_2on.q;
Z4_2oF (IN := TIN.Z4_2oF, pt := Z4_2_pt); TMQ.Z4_2oF := Z4_2oF.q;</v>
      </c>
      <c r="BG20" s="8" t="str">
        <f t="shared" si="10"/>
        <v>sim_Z4_2_on (IN := tin.sim_Z4_2_on, PT := t#3s); tmq.sim_Z4_2_on := sim_Z4_2_on.q;
sim_Z4_2_of (IN := tin.sim_Z4_2_of, PT := t#3s); tmq.sim_Z4_2_of := sim_Z4_2_of.q;</v>
      </c>
      <c r="BH20" t="s">
        <v>455</v>
      </c>
    </row>
    <row r="21" spans="1:60" x14ac:dyDescent="0.25">
      <c r="A21" s="127">
        <v>30</v>
      </c>
      <c r="B21" s="123" t="s">
        <v>3588</v>
      </c>
      <c r="C21" s="123" t="s">
        <v>523</v>
      </c>
      <c r="D21" s="7" t="s">
        <v>821</v>
      </c>
      <c r="E21" s="7" t="s">
        <v>826</v>
      </c>
      <c r="F21" s="7" t="s">
        <v>3560</v>
      </c>
      <c r="G21" s="7" t="str">
        <f t="shared" si="2"/>
        <v>ЗЭ4-3</v>
      </c>
      <c r="H21" s="4"/>
      <c r="I21" s="41"/>
      <c r="J21" s="41"/>
      <c r="K21" s="41"/>
      <c r="L21" s="41" t="s">
        <v>455</v>
      </c>
      <c r="M21" s="41" t="s">
        <v>455</v>
      </c>
      <c r="N21" s="41"/>
      <c r="O21" s="41"/>
      <c r="P21" s="41"/>
      <c r="Q21" s="41"/>
      <c r="R21" s="41"/>
      <c r="S21" s="41"/>
      <c r="T21" s="4"/>
      <c r="U21" s="41" t="s">
        <v>455</v>
      </c>
      <c r="V21" s="41" t="s">
        <v>455</v>
      </c>
      <c r="W21" s="41"/>
      <c r="X21" s="41"/>
      <c r="Y21" s="121"/>
      <c r="Z21" s="4"/>
      <c r="AA21" s="41"/>
      <c r="AB21" s="41"/>
      <c r="AC21" s="41"/>
      <c r="AD21" s="41"/>
      <c r="AE21" s="8" t="str">
        <f t="shared" si="3"/>
        <v xml:space="preserve">Z4_3(dion := ACT.Z4_3.dion
  ,diof := ACT.Z4_3.diof 
  ,algON := ACT.Z4_3.algON
  ,algOF := ACT.Z4_3.algOF
  ,alwON := ACT.Z4_3.alwON
  ,alwOF := ACT.Z4_3.alwOF
  ,btnRes := ACT.Z4_3.btnRes 
  ,btnON := ACT.Z4_3.btnON
  ,btnOF := ACT.Z4_3.btnOF
,tmq_on := tmq.Z4_3on
  ,DU := ACT.Z4_3.DU
  ,doON := ACT.Z4_3.doON
  ,doOF :=   ACT.Z4_3.doOF);
ACT.Z4_3.state :=Z4_3.state;
ACT.Z4_3.prmON := Z4_3.prmON;
ACT.Z4_3.prmOF := Z4_3.prmOF;
ACT.Z4_3.nON:=Z4_3.nON;
tin.Z4_3on := Z4_3.tin_on; </v>
      </c>
      <c r="AF21" s="8" t="s">
        <v>455</v>
      </c>
      <c r="AG21" s="9" t="str">
        <f t="shared" si="12"/>
        <v>ACT.Z4_3.dion := dgi.Z4_3_on;
ACT.Z4_3.diof := dgi.Z4_3_of;
ACT.Z4_3.alwON := 1;
ACT.Z4_3.alwOF := 1;
dgo.Z4_3_on := ACT.Z4_3.doON;
dgo.Z4_3_of :=   ACT.Z4_3.doOF;</v>
      </c>
      <c r="AH21" s="8" t="s">
        <v>455</v>
      </c>
      <c r="AK21" s="8" t="s">
        <v>945</v>
      </c>
      <c r="AL21" s="8" t="s">
        <v>945</v>
      </c>
      <c r="AM21" s="8">
        <v>1</v>
      </c>
      <c r="AN21" s="8">
        <v>1</v>
      </c>
      <c r="AR21" s="8" t="str">
        <f t="shared" si="4"/>
        <v>Z4_3 :ezsim;</v>
      </c>
      <c r="AS21" s="8" t="str">
        <f t="shared" si="0"/>
        <v xml:space="preserve">Z4_3(open := act.Z4_3.algon
            ,close := act.Z4_3.algof 
            ,ofq := tmq.sim_Z4_3_of 
            ,onq := tmq.sim_Z4_3_on );
  dgi.Z4_3_on := Z4_3.ezon; 
  dgi.Z4_3_of := Z4_3.ezof;
  tin.sim_Z4_3_of := Z4_3.ofin;
  tin.sim_Z4_3_on := Z4_3.onin; </v>
      </c>
      <c r="AT21" s="8" t="str">
        <f t="shared" si="5"/>
        <v>sim_Z4_3_of, sim_Z4_3_on : bool;</v>
      </c>
      <c r="AU21" s="8" t="str">
        <f t="shared" si="6"/>
        <v>sim_Z4_3_of, sim_Z4_3_on : TON;</v>
      </c>
      <c r="AV21" s="8" t="str">
        <f t="shared" si="7"/>
        <v>Z4_3on, Z4_3oF : ton; 
Z4_3_pt : time;</v>
      </c>
      <c r="AW21" s="8" t="str">
        <f t="shared" si="8"/>
        <v>Z4_3on, Z4_3oF : bool;</v>
      </c>
      <c r="AX21" s="8" t="s">
        <v>3589</v>
      </c>
      <c r="AY21" s="8" t="str">
        <f t="shared" si="1"/>
        <v>Z4_3_pt := DINT_TO_TIME(itg.ez250_1)*1000;</v>
      </c>
      <c r="AZ21" s="8" t="s">
        <v>455</v>
      </c>
      <c r="BE21" t="str">
        <f>C21&amp;"on (IN := TIN."&amp;C21&amp;"on, pt := "&amp;C21&amp;"_pt); TMQ."&amp;C21&amp;"on := "&amp;C21&amp;"on.q;
"&amp;C21&amp;"oF (IN := TIN."&amp;C21&amp;"oF, pt := "&amp;C21&amp;"_pt); TMQ."&amp;C21&amp;"oF := "&amp;C21&amp;"oF.q;"</f>
        <v>Z4_3on (IN := TIN.Z4_3on, pt := Z4_3_pt); TMQ.Z4_3on := Z4_3on.q;
Z4_3oF (IN := TIN.Z4_3oF, pt := Z4_3_pt); TMQ.Z4_3oF := Z4_3oF.q;</v>
      </c>
      <c r="BG21" s="8" t="str">
        <f t="shared" si="10"/>
        <v>sim_Z4_3_on (IN := tin.sim_Z4_3_on, PT := t#3s); tmq.sim_Z4_3_on := sim_Z4_3_on.q;
sim_Z4_3_of (IN := tin.sim_Z4_3_of, PT := t#3s); tmq.sim_Z4_3_of := sim_Z4_3_of.q;</v>
      </c>
      <c r="BH21" t="s">
        <v>455</v>
      </c>
    </row>
    <row r="22" spans="1:60" x14ac:dyDescent="0.25">
      <c r="A22" s="127">
        <v>31</v>
      </c>
      <c r="B22" s="123" t="s">
        <v>3590</v>
      </c>
      <c r="C22" s="123" t="s">
        <v>524</v>
      </c>
      <c r="D22" s="7" t="s">
        <v>821</v>
      </c>
      <c r="E22" s="7" t="s">
        <v>826</v>
      </c>
      <c r="F22" s="7" t="s">
        <v>3560</v>
      </c>
      <c r="G22" s="7" t="str">
        <f t="shared" si="2"/>
        <v>ЗЭ4-4</v>
      </c>
      <c r="H22" s="4"/>
      <c r="I22" s="41"/>
      <c r="J22" s="41"/>
      <c r="K22" s="41"/>
      <c r="L22" s="41" t="s">
        <v>455</v>
      </c>
      <c r="M22" s="41" t="s">
        <v>455</v>
      </c>
      <c r="N22" s="41"/>
      <c r="O22" s="41"/>
      <c r="P22" s="41"/>
      <c r="Q22" s="41"/>
      <c r="R22" s="41"/>
      <c r="S22" s="41"/>
      <c r="T22" s="41"/>
      <c r="U22" s="41" t="s">
        <v>455</v>
      </c>
      <c r="V22" s="41" t="s">
        <v>455</v>
      </c>
      <c r="W22" s="41"/>
      <c r="X22" s="122"/>
      <c r="Y22" s="121"/>
      <c r="Z22" s="4"/>
      <c r="AA22" s="41"/>
      <c r="AB22" s="41"/>
      <c r="AC22" s="41"/>
      <c r="AD22" s="41"/>
      <c r="AE22" s="8" t="str">
        <f t="shared" si="3"/>
        <v xml:space="preserve">Z4_4(dion := ACT.Z4_4.dion
  ,diof := ACT.Z4_4.diof 
  ,algON := ACT.Z4_4.algON
  ,algOF := ACT.Z4_4.algOF
  ,alwON := ACT.Z4_4.alwON
  ,alwOF := ACT.Z4_4.alwOF
  ,btnRes := ACT.Z4_4.btnRes 
  ,btnON := ACT.Z4_4.btnON
  ,btnOF := ACT.Z4_4.btnOF
,tmq_on := tmq.Z4_4on
  ,DU := ACT.Z4_4.DU
  ,doON := ACT.Z4_4.doON
  ,doOF :=   ACT.Z4_4.doOF);
ACT.Z4_4.state :=Z4_4.state;
ACT.Z4_4.prmON := Z4_4.prmON;
ACT.Z4_4.prmOF := Z4_4.prmOF;
ACT.Z4_4.nON:=Z4_4.nON;
tin.Z4_4on := Z4_4.tin_on; </v>
      </c>
      <c r="AF22" s="8" t="s">
        <v>455</v>
      </c>
      <c r="AG22" s="9" t="str">
        <f t="shared" si="12"/>
        <v>ACT.Z4_4.dion := dgi.Z4_4_on;
ACT.Z4_4.diof := dgi.Z4_4_of;
ACT.Z4_4.alwON := 1;
ACT.Z4_4.alwOF := 1;
dgo.Z4_4_on := ACT.Z4_4.doON;
dgo.Z4_4_of :=   ACT.Z4_4.doOF;</v>
      </c>
      <c r="AH22" s="8" t="s">
        <v>455</v>
      </c>
      <c r="AK22" s="8" t="s">
        <v>945</v>
      </c>
      <c r="AL22" s="8" t="s">
        <v>945</v>
      </c>
      <c r="AM22" s="8">
        <v>1</v>
      </c>
      <c r="AN22" s="8">
        <v>1</v>
      </c>
      <c r="AR22" s="8" t="str">
        <f t="shared" si="4"/>
        <v>Z4_4 :ezsim;</v>
      </c>
      <c r="AS22" s="8" t="str">
        <f t="shared" si="0"/>
        <v xml:space="preserve">Z4_4(open := act.Z4_4.algon
            ,close := act.Z4_4.algof 
            ,ofq := tmq.sim_Z4_4_of 
            ,onq := tmq.sim_Z4_4_on );
  dgi.Z4_4_on := Z4_4.ezon; 
  dgi.Z4_4_of := Z4_4.ezof;
  tin.sim_Z4_4_of := Z4_4.ofin;
  tin.sim_Z4_4_on := Z4_4.onin; </v>
      </c>
      <c r="AT22" s="8" t="str">
        <f t="shared" si="5"/>
        <v>sim_Z4_4_of, sim_Z4_4_on : bool;</v>
      </c>
      <c r="AU22" s="8" t="str">
        <f t="shared" si="6"/>
        <v>sim_Z4_4_of, sim_Z4_4_on : TON;</v>
      </c>
      <c r="AV22" s="8" t="str">
        <f t="shared" si="7"/>
        <v>Z4_4on, Z4_4oF : ton; 
Z4_4_pt : time;</v>
      </c>
      <c r="AW22" s="8" t="str">
        <f t="shared" si="8"/>
        <v>Z4_4on, Z4_4oF : bool;</v>
      </c>
      <c r="AX22" s="8" t="s">
        <v>3589</v>
      </c>
      <c r="AY22" s="8" t="str">
        <f t="shared" si="1"/>
        <v>Z4_4_pt := DINT_TO_TIME(itg.ez250_1)*1000;</v>
      </c>
      <c r="AZ22" s="8" t="s">
        <v>455</v>
      </c>
      <c r="BE22" t="str">
        <f t="shared" si="9"/>
        <v>Z4_4on (IN := TIN.Z4_4on, pt := Z4_4_pt); TMQ.Z4_4on := Z4_4on.q;
Z4_4oF (IN := TIN.Z4_4oF, pt := Z4_4_pt); TMQ.Z4_4oF := Z4_4oF.q;</v>
      </c>
      <c r="BG22" s="8" t="str">
        <f t="shared" si="10"/>
        <v>sim_Z4_4_on (IN := tin.sim_Z4_4_on, PT := t#3s); tmq.sim_Z4_4_on := sim_Z4_4_on.q;
sim_Z4_4_of (IN := tin.sim_Z4_4_of, PT := t#3s); tmq.sim_Z4_4_of := sim_Z4_4_of.q;</v>
      </c>
      <c r="BH22" t="s">
        <v>455</v>
      </c>
    </row>
    <row r="23" spans="1:60" x14ac:dyDescent="0.25">
      <c r="A23" s="127">
        <v>32</v>
      </c>
      <c r="B23" s="123" t="s">
        <v>3591</v>
      </c>
      <c r="C23" s="123" t="s">
        <v>525</v>
      </c>
      <c r="D23" s="7" t="s">
        <v>821</v>
      </c>
      <c r="E23" s="7" t="s">
        <v>826</v>
      </c>
      <c r="F23" s="7" t="s">
        <v>3560</v>
      </c>
      <c r="G23" s="7" t="str">
        <f t="shared" si="2"/>
        <v>ЗЭ4-5</v>
      </c>
      <c r="H23" s="4"/>
      <c r="I23" s="41"/>
      <c r="J23" s="41"/>
      <c r="K23" s="41"/>
      <c r="L23" s="41" t="s">
        <v>455</v>
      </c>
      <c r="M23" s="41" t="s">
        <v>455</v>
      </c>
      <c r="N23" s="41"/>
      <c r="O23" s="41"/>
      <c r="P23" s="41"/>
      <c r="Q23" s="41"/>
      <c r="R23" s="41"/>
      <c r="S23" s="41"/>
      <c r="T23" s="41"/>
      <c r="U23" s="41" t="s">
        <v>455</v>
      </c>
      <c r="V23" s="41" t="s">
        <v>455</v>
      </c>
      <c r="W23" s="41"/>
      <c r="X23" s="41"/>
      <c r="Y23" s="121"/>
      <c r="Z23" s="4"/>
      <c r="AA23" s="41"/>
      <c r="AB23" s="41"/>
      <c r="AC23" s="41"/>
      <c r="AD23" s="41"/>
      <c r="AE23" s="8" t="str">
        <f t="shared" si="3"/>
        <v xml:space="preserve">Z4_5(dion := ACT.Z4_5.dion
  ,diof := ACT.Z4_5.diof 
  ,algON := ACT.Z4_5.algON
  ,algOF := ACT.Z4_5.algOF
  ,alwON := ACT.Z4_5.alwON
  ,alwOF := ACT.Z4_5.alwOF
  ,btnRes := ACT.Z4_5.btnRes 
  ,btnON := ACT.Z4_5.btnON
  ,btnOF := ACT.Z4_5.btnOF
,tmq_on := tmq.Z4_5on
  ,DU := ACT.Z4_5.DU
  ,doON := ACT.Z4_5.doON
  ,doOF :=   ACT.Z4_5.doOF);
ACT.Z4_5.state :=Z4_5.state;
ACT.Z4_5.prmON := Z4_5.prmON;
ACT.Z4_5.prmOF := Z4_5.prmOF;
ACT.Z4_5.nON:=Z4_5.nON;
tin.Z4_5on := Z4_5.tin_on; </v>
      </c>
      <c r="AF23" s="8" t="s">
        <v>455</v>
      </c>
      <c r="AG23" s="9" t="str">
        <f t="shared" si="12"/>
        <v>ACT.Z4_5.dion := dgi.Z4_5_on;
ACT.Z4_5.diof := dgi.Z4_5_of;
ACT.Z4_5.alwON := 1;
ACT.Z4_5.alwOF := 1;
dgo.Z4_5_on := ACT.Z4_5.doON;
dgo.Z4_5_of :=   ACT.Z4_5.doOF;</v>
      </c>
      <c r="AH23" s="8" t="s">
        <v>455</v>
      </c>
      <c r="AK23" s="8" t="s">
        <v>945</v>
      </c>
      <c r="AL23" s="8" t="s">
        <v>945</v>
      </c>
      <c r="AM23" s="8">
        <v>1</v>
      </c>
      <c r="AN23" s="8">
        <v>1</v>
      </c>
      <c r="AR23" s="8" t="str">
        <f t="shared" si="4"/>
        <v>Z4_5 :ezsim;</v>
      </c>
      <c r="AS23" s="8" t="str">
        <f t="shared" si="0"/>
        <v xml:space="preserve">Z4_5(open := act.Z4_5.algon
            ,close := act.Z4_5.algof 
            ,ofq := tmq.sim_Z4_5_of 
            ,onq := tmq.sim_Z4_5_on );
  dgi.Z4_5_on := Z4_5.ezon; 
  dgi.Z4_5_of := Z4_5.ezof;
  tin.sim_Z4_5_of := Z4_5.ofin;
  tin.sim_Z4_5_on := Z4_5.onin; </v>
      </c>
      <c r="AT23" s="8" t="str">
        <f t="shared" si="5"/>
        <v>sim_Z4_5_of, sim_Z4_5_on : bool;</v>
      </c>
      <c r="AU23" s="8" t="str">
        <f t="shared" si="6"/>
        <v>sim_Z4_5_of, sim_Z4_5_on : TON;</v>
      </c>
      <c r="AV23" s="8" t="str">
        <f t="shared" si="7"/>
        <v>Z4_5on, Z4_5oF : ton; 
Z4_5_pt : time;</v>
      </c>
      <c r="AW23" s="8" t="str">
        <f t="shared" si="8"/>
        <v>Z4_5on, Z4_5oF : bool;</v>
      </c>
      <c r="AX23" s="8" t="s">
        <v>3592</v>
      </c>
      <c r="AY23" s="8" t="str">
        <f t="shared" si="1"/>
        <v>Z4_5_pt := DINT_TO_TIME(itg.ez65_1)*1000;</v>
      </c>
      <c r="AZ23" s="8" t="s">
        <v>455</v>
      </c>
      <c r="BE23" t="str">
        <f t="shared" si="9"/>
        <v>Z4_5on (IN := TIN.Z4_5on, pt := Z4_5_pt); TMQ.Z4_5on := Z4_5on.q;
Z4_5oF (IN := TIN.Z4_5oF, pt := Z4_5_pt); TMQ.Z4_5oF := Z4_5oF.q;</v>
      </c>
      <c r="BG23" s="8" t="str">
        <f>"sim_"&amp;C23&amp;"_on (IN := tin.sim_"&amp;C23&amp;"_on, PT := t#3s); tmq.sim_"&amp;C23&amp;"_on := sim_"&amp;C23&amp;"_on.q;
sim_"&amp;C23&amp;"_of (IN := tin.sim_"&amp;C23&amp;"_of, PT := t#3s); tmq.sim_"&amp;C23&amp;"_of := sim_"&amp;C23&amp;"_of.q;"</f>
        <v>sim_Z4_5_on (IN := tin.sim_Z4_5_on, PT := t#3s); tmq.sim_Z4_5_on := sim_Z4_5_on.q;
sim_Z4_5_of (IN := tin.sim_Z4_5_of, PT := t#3s); tmq.sim_Z4_5_of := sim_Z4_5_of.q;</v>
      </c>
      <c r="BH23" t="s">
        <v>455</v>
      </c>
    </row>
    <row r="24" spans="1:60" x14ac:dyDescent="0.25">
      <c r="A24" s="127">
        <v>33</v>
      </c>
      <c r="B24" s="123" t="s">
        <v>3593</v>
      </c>
      <c r="C24" s="123" t="s">
        <v>526</v>
      </c>
      <c r="D24" s="7" t="s">
        <v>821</v>
      </c>
      <c r="E24" s="7" t="s">
        <v>826</v>
      </c>
      <c r="F24" s="7" t="s">
        <v>3560</v>
      </c>
      <c r="G24" s="7" t="str">
        <f t="shared" si="2"/>
        <v>ЗЭ4-6</v>
      </c>
      <c r="H24" s="4"/>
      <c r="I24" s="41"/>
      <c r="J24" s="41"/>
      <c r="K24" s="41"/>
      <c r="L24" s="41" t="s">
        <v>455</v>
      </c>
      <c r="M24" s="41" t="s">
        <v>455</v>
      </c>
      <c r="N24" s="41"/>
      <c r="O24" s="41"/>
      <c r="P24" s="41"/>
      <c r="Q24" s="41"/>
      <c r="R24" s="41"/>
      <c r="S24" s="41"/>
      <c r="T24" s="41"/>
      <c r="U24" s="41" t="s">
        <v>455</v>
      </c>
      <c r="V24" s="41" t="s">
        <v>455</v>
      </c>
      <c r="W24" s="41"/>
      <c r="X24" s="41"/>
      <c r="Y24" s="121"/>
      <c r="Z24" s="4"/>
      <c r="AA24" s="41"/>
      <c r="AB24" s="41"/>
      <c r="AC24" s="41"/>
      <c r="AD24" s="41"/>
      <c r="AE24" s="8" t="str">
        <f t="shared" si="3"/>
        <v xml:space="preserve">Z4_6(dion := ACT.Z4_6.dion
  ,diof := ACT.Z4_6.diof 
  ,algON := ACT.Z4_6.algON
  ,algOF := ACT.Z4_6.algOF
  ,alwON := ACT.Z4_6.alwON
  ,alwOF := ACT.Z4_6.alwOF
  ,btnRes := ACT.Z4_6.btnRes 
  ,btnON := ACT.Z4_6.btnON
  ,btnOF := ACT.Z4_6.btnOF
,tmq_on := tmq.Z4_6on
  ,DU := ACT.Z4_6.DU
  ,doON := ACT.Z4_6.doON
  ,doOF :=   ACT.Z4_6.doOF);
ACT.Z4_6.state :=Z4_6.state;
ACT.Z4_6.prmON := Z4_6.prmON;
ACT.Z4_6.prmOF := Z4_6.prmOF;
ACT.Z4_6.nON:=Z4_6.nON;
tin.Z4_6on := Z4_6.tin_on; </v>
      </c>
      <c r="AF24" s="8" t="s">
        <v>455</v>
      </c>
      <c r="AG24" s="9" t="str">
        <f t="shared" si="12"/>
        <v>ACT.Z4_6.dion := dgi.Z4_6_on;
ACT.Z4_6.diof := dgi.Z4_6_of;
ACT.Z4_6.alwON := 1;
ACT.Z4_6.alwOF := 1;
dgo.Z4_6_on := ACT.Z4_6.doON;
dgo.Z4_6_of :=   ACT.Z4_6.doOF;</v>
      </c>
      <c r="AH24" s="8" t="s">
        <v>455</v>
      </c>
      <c r="AK24" s="8" t="s">
        <v>945</v>
      </c>
      <c r="AL24" s="8" t="s">
        <v>945</v>
      </c>
      <c r="AM24" s="8">
        <v>1</v>
      </c>
      <c r="AN24" s="8">
        <v>1</v>
      </c>
      <c r="AR24" s="8" t="str">
        <f t="shared" si="4"/>
        <v>Z4_6 :ezsim;</v>
      </c>
      <c r="AS24" s="8" t="str">
        <f t="shared" si="0"/>
        <v xml:space="preserve">Z4_6(open := act.Z4_6.algon
            ,close := act.Z4_6.algof 
            ,ofq := tmq.sim_Z4_6_of 
            ,onq := tmq.sim_Z4_6_on );
  dgi.Z4_6_on := Z4_6.ezon; 
  dgi.Z4_6_of := Z4_6.ezof;
  tin.sim_Z4_6_of := Z4_6.ofin;
  tin.sim_Z4_6_on := Z4_6.onin; </v>
      </c>
      <c r="AT24" s="8" t="str">
        <f t="shared" si="5"/>
        <v>sim_Z4_6_of, sim_Z4_6_on : bool;</v>
      </c>
      <c r="AU24" s="8" t="str">
        <f t="shared" si="6"/>
        <v>sim_Z4_6_of, sim_Z4_6_on : TON;</v>
      </c>
      <c r="AV24" s="8" t="str">
        <f t="shared" si="7"/>
        <v>Z4_6on, Z4_6oF : ton; 
Z4_6_pt : time;</v>
      </c>
      <c r="AW24" s="8" t="str">
        <f t="shared" si="8"/>
        <v>Z4_6on, Z4_6oF : bool;</v>
      </c>
      <c r="AX24" s="8" t="s">
        <v>3592</v>
      </c>
      <c r="AY24" s="8" t="str">
        <f t="shared" si="1"/>
        <v>Z4_6_pt := DINT_TO_TIME(itg.ez65_1)*1000;</v>
      </c>
      <c r="AZ24" s="8" t="s">
        <v>455</v>
      </c>
      <c r="BE24" t="str">
        <f t="shared" si="9"/>
        <v>Z4_6on (IN := TIN.Z4_6on, pt := Z4_6_pt); TMQ.Z4_6on := Z4_6on.q;
Z4_6oF (IN := TIN.Z4_6oF, pt := Z4_6_pt); TMQ.Z4_6oF := Z4_6oF.q;</v>
      </c>
      <c r="BG24" s="8" t="str">
        <f t="shared" si="10"/>
        <v>sim_Z4_6_on (IN := tin.sim_Z4_6_on, PT := t#3s); tmq.sim_Z4_6_on := sim_Z4_6_on.q;
sim_Z4_6_of (IN := tin.sim_Z4_6_of, PT := t#3s); tmq.sim_Z4_6_of := sim_Z4_6_of.q;</v>
      </c>
      <c r="BH24" t="s">
        <v>455</v>
      </c>
    </row>
    <row r="25" spans="1:60" x14ac:dyDescent="0.25">
      <c r="A25">
        <v>33</v>
      </c>
      <c r="B25" s="126" t="s">
        <v>3594</v>
      </c>
      <c r="C25" s="126" t="s">
        <v>959</v>
      </c>
      <c r="D25" s="7" t="s">
        <v>821</v>
      </c>
      <c r="E25" s="7" t="s">
        <v>826</v>
      </c>
      <c r="F25" s="7" t="s">
        <v>3560</v>
      </c>
      <c r="G25" s="7" t="str">
        <f t="shared" si="2"/>
        <v>11-03</v>
      </c>
      <c r="H25" s="6"/>
      <c r="I25" s="121"/>
      <c r="J25" s="12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 t="s">
        <v>455</v>
      </c>
      <c r="V25" s="41"/>
      <c r="W25" s="41"/>
      <c r="X25" s="41"/>
      <c r="Y25" s="121"/>
      <c r="Z25" s="41"/>
      <c r="AA25" s="41"/>
      <c r="AB25" s="41"/>
      <c r="AC25" s="41"/>
      <c r="AD25" s="41"/>
      <c r="AE25" s="8" t="str">
        <f t="shared" si="3"/>
        <v xml:space="preserve">Z11_03(dion := ACT.Z11_03.dion
  ,diof := ACT.Z11_03.diof 
  ,algON := ACT.Z11_03.algON
  ,algOF := ACT.Z11_03.algOF
  ,alwON := ACT.Z11_03.alwON
  ,alwOF := ACT.Z11_03.alwOF
  ,btnRes := ACT.Z11_03.btnRes 
  ,btnON := ACT.Z11_03.btnON
  ,btnOF := ACT.Z11_03.btnOF
,tmq_on := tmq.Z11_03on
  ,DU := ACT.Z11_03.DU
  ,doON := ACT.Z11_03.doON
  ,doOF :=   ACT.Z11_03.doOF);
ACT.Z11_03.state :=Z11_03.state;
ACT.Z11_03.prmON := Z11_03.prmON;
ACT.Z11_03.prmOF := Z11_03.prmOF;
ACT.Z11_03.nON:=Z11_03.nON;
tin.Z11_03on := Z11_03.tin_on; </v>
      </c>
      <c r="AF25" s="8" t="s">
        <v>455</v>
      </c>
      <c r="AG25" s="9" t="str">
        <f t="shared" si="12"/>
        <v>ACT.Z11_03.dion := dgi.Z11_03_on;
ACT.Z11_03.diof := dgi.Z11_03_of;
ACT.Z11_03.alwON := 1;
ACT.Z11_03.alwOF := 1;
dgo.Z11_03_on := ACT.Z11_03.doON;
dgo.Z11_03_of :=   ACT.Z11_03.doOF;</v>
      </c>
      <c r="AH25" s="8" t="s">
        <v>455</v>
      </c>
      <c r="AK25" s="8" t="s">
        <v>945</v>
      </c>
      <c r="AL25" s="8" t="s">
        <v>945</v>
      </c>
      <c r="AM25" s="8">
        <v>1</v>
      </c>
      <c r="AN25" s="8">
        <v>1</v>
      </c>
      <c r="AR25" s="8" t="str">
        <f t="shared" si="4"/>
        <v>Z11_03 :ezsim;</v>
      </c>
      <c r="AS25" s="8" t="str">
        <f t="shared" si="0"/>
        <v xml:space="preserve">Z11_03(open := act.Z11_03.algon
            ,close := act.Z11_03.algof 
            ,ofq := tmq.sim_Z11_03_of 
            ,onq := tmq.sim_Z11_03_on );
  dgi.Z11_03_on := Z11_03.ezon; 
  dgi.Z11_03_of := Z11_03.ezof;
  tin.sim_Z11_03_of := Z11_03.ofin;
  tin.sim_Z11_03_on := Z11_03.onin; </v>
      </c>
      <c r="AT25" s="8" t="str">
        <f t="shared" si="5"/>
        <v>sim_Z11_03_of, sim_Z11_03_on : bool;</v>
      </c>
      <c r="AU25" s="8" t="str">
        <f t="shared" si="6"/>
        <v>sim_Z11_03_of, sim_Z11_03_on : TON;</v>
      </c>
      <c r="AV25" s="8" t="str">
        <f t="shared" si="7"/>
        <v>Z11_03on, Z11_03oF : ton; 
Z11_03_pt : time;</v>
      </c>
      <c r="AW25" s="8" t="str">
        <f t="shared" si="8"/>
        <v>Z11_03on, Z11_03oF : bool;</v>
      </c>
      <c r="AX25" s="8" t="s">
        <v>3595</v>
      </c>
      <c r="AY25" s="8" t="str">
        <f t="shared" si="1"/>
        <v>Z11_03_pt := DINT_TO_TIME(itg.ez80_3)*1000;</v>
      </c>
      <c r="AZ25" s="8" t="s">
        <v>455</v>
      </c>
      <c r="BE25" t="str">
        <f t="shared" si="9"/>
        <v>Z11_03on (IN := TIN.Z11_03on, pt := Z11_03_pt); TMQ.Z11_03on := Z11_03on.q;
Z11_03oF (IN := TIN.Z11_03oF, pt := Z11_03_pt); TMQ.Z11_03oF := Z11_03oF.q;</v>
      </c>
      <c r="BG25" s="8" t="str">
        <f t="shared" si="10"/>
        <v>sim_Z11_03_on (IN := tin.sim_Z11_03_on, PT := t#3s); tmq.sim_Z11_03_on := sim_Z11_03_on.q;
sim_Z11_03_of (IN := tin.sim_Z11_03_of, PT := t#3s); tmq.sim_Z11_03_of := sim_Z11_03_of.q;</v>
      </c>
      <c r="BH25" t="s">
        <v>455</v>
      </c>
    </row>
    <row r="26" spans="1:60" x14ac:dyDescent="0.25">
      <c r="A26">
        <v>34</v>
      </c>
      <c r="B26" s="126" t="s">
        <v>3596</v>
      </c>
      <c r="C26" s="126" t="s">
        <v>960</v>
      </c>
      <c r="D26" s="7" t="s">
        <v>821</v>
      </c>
      <c r="E26" s="7" t="s">
        <v>826</v>
      </c>
      <c r="F26" s="7" t="s">
        <v>3560</v>
      </c>
      <c r="G26" s="7" t="str">
        <f t="shared" si="2"/>
        <v>11-05</v>
      </c>
      <c r="H26" s="6"/>
      <c r="I26" s="121"/>
      <c r="J26" s="12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 t="s">
        <v>455</v>
      </c>
      <c r="V26" s="41"/>
      <c r="W26" s="41"/>
      <c r="X26" s="41"/>
      <c r="Y26" s="121"/>
      <c r="Z26" s="41"/>
      <c r="AA26" s="41"/>
      <c r="AB26" s="41"/>
      <c r="AC26" s="41"/>
      <c r="AD26" s="41"/>
      <c r="AE26" s="8" t="str">
        <f t="shared" si="3"/>
        <v xml:space="preserve">Z11_05(dion := ACT.Z11_05.dion
  ,diof := ACT.Z11_05.diof 
  ,algON := ACT.Z11_05.algON
  ,algOF := ACT.Z11_05.algOF
  ,alwON := ACT.Z11_05.alwON
  ,alwOF := ACT.Z11_05.alwOF
  ,btnRes := ACT.Z11_05.btnRes 
  ,btnON := ACT.Z11_05.btnON
  ,btnOF := ACT.Z11_05.btnOF
,tmq_on := tmq.Z11_05on
  ,DU := ACT.Z11_05.DU
  ,doON := ACT.Z11_05.doON
  ,doOF :=   ACT.Z11_05.doOF);
ACT.Z11_05.state :=Z11_05.state;
ACT.Z11_05.prmON := Z11_05.prmON;
ACT.Z11_05.prmOF := Z11_05.prmOF;
ACT.Z11_05.nON:=Z11_05.nON;
tin.Z11_05on := Z11_05.tin_on; </v>
      </c>
      <c r="AF26" s="8" t="s">
        <v>455</v>
      </c>
      <c r="AG26" s="9" t="str">
        <f t="shared" si="12"/>
        <v>ACT.Z11_05.dion := dgi.Z11_05_on;
ACT.Z11_05.diof := dgi.Z11_05_of;
ACT.Z11_05.alwON := 1;
ACT.Z11_05.alwOF := 1;
dgo.Z11_05_on := ACT.Z11_05.doON;
dgo.Z11_05_of :=   ACT.Z11_05.doOF;</v>
      </c>
      <c r="AH26" s="8" t="s">
        <v>455</v>
      </c>
      <c r="AK26" s="8" t="s">
        <v>945</v>
      </c>
      <c r="AL26" s="8" t="s">
        <v>945</v>
      </c>
      <c r="AM26" s="8">
        <v>1</v>
      </c>
      <c r="AN26" s="8">
        <v>1</v>
      </c>
      <c r="AR26" s="8" t="str">
        <f t="shared" si="4"/>
        <v>Z11_05 :ezsim;</v>
      </c>
      <c r="AS26" s="8" t="str">
        <f t="shared" si="0"/>
        <v xml:space="preserve">Z11_05(open := act.Z11_05.algon
            ,close := act.Z11_05.algof 
            ,ofq := tmq.sim_Z11_05_of 
            ,onq := tmq.sim_Z11_05_on );
  dgi.Z11_05_on := Z11_05.ezon; 
  dgi.Z11_05_of := Z11_05.ezof;
  tin.sim_Z11_05_of := Z11_05.ofin;
  tin.sim_Z11_05_on := Z11_05.onin; </v>
      </c>
      <c r="AT26" s="8" t="str">
        <f t="shared" si="5"/>
        <v>sim_Z11_05_of, sim_Z11_05_on : bool;</v>
      </c>
      <c r="AU26" s="8" t="str">
        <f t="shared" si="6"/>
        <v>sim_Z11_05_of, sim_Z11_05_on : TON;</v>
      </c>
      <c r="AV26" s="8" t="str">
        <f t="shared" si="7"/>
        <v>Z11_05on, Z11_05oF : ton; 
Z11_05_pt : time;</v>
      </c>
      <c r="AW26" s="8" t="str">
        <f t="shared" si="8"/>
        <v>Z11_05on, Z11_05oF : bool;</v>
      </c>
      <c r="AX26" s="8" t="s">
        <v>3597</v>
      </c>
      <c r="AY26" s="8" t="str">
        <f t="shared" si="1"/>
        <v>Z11_05_pt := DINT_TO_TIME(itg.ez50_1)*1000;</v>
      </c>
      <c r="AZ26" s="8" t="s">
        <v>455</v>
      </c>
      <c r="BE26" t="str">
        <f t="shared" si="9"/>
        <v>Z11_05on (IN := TIN.Z11_05on, pt := Z11_05_pt); TMQ.Z11_05on := Z11_05on.q;
Z11_05oF (IN := TIN.Z11_05oF, pt := Z11_05_pt); TMQ.Z11_05oF := Z11_05oF.q;</v>
      </c>
      <c r="BG26" s="8" t="str">
        <f t="shared" si="10"/>
        <v>sim_Z11_05_on (IN := tin.sim_Z11_05_on, PT := t#3s); tmq.sim_Z11_05_on := sim_Z11_05_on.q;
sim_Z11_05_of (IN := tin.sim_Z11_05_of, PT := t#3s); tmq.sim_Z11_05_of := sim_Z11_05_of.q;</v>
      </c>
      <c r="BH26" t="s">
        <v>455</v>
      </c>
    </row>
    <row r="27" spans="1:60" x14ac:dyDescent="0.25">
      <c r="A27">
        <v>35</v>
      </c>
      <c r="B27" s="126" t="s">
        <v>3598</v>
      </c>
      <c r="C27" s="126" t="s">
        <v>829</v>
      </c>
      <c r="D27" s="7" t="s">
        <v>821</v>
      </c>
      <c r="E27" s="7" t="s">
        <v>826</v>
      </c>
      <c r="F27" s="7" t="s">
        <v>3560</v>
      </c>
      <c r="G27" s="7" t="str">
        <f t="shared" si="2"/>
        <v>11-06</v>
      </c>
      <c r="H27" s="6"/>
      <c r="I27" s="121"/>
      <c r="J27" s="12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s">
        <v>455</v>
      </c>
      <c r="V27" s="41" t="s">
        <v>455</v>
      </c>
      <c r="W27" s="41"/>
      <c r="X27" s="41"/>
      <c r="Y27" s="121"/>
      <c r="Z27" s="41"/>
      <c r="AA27" s="41"/>
      <c r="AB27" s="41"/>
      <c r="AC27" s="41"/>
      <c r="AD27" s="41"/>
      <c r="AE27" s="8" t="str">
        <f t="shared" si="3"/>
        <v xml:space="preserve">Z11_06(dion := ACT.Z11_06.dion
  ,diof := ACT.Z11_06.diof 
  ,algON := ACT.Z11_06.algON
  ,algOF := ACT.Z11_06.algOF
  ,alwON := ACT.Z11_06.alwON
  ,alwOF := ACT.Z11_06.alwOF
  ,btnRes := ACT.Z11_06.btnRes 
  ,btnON := ACT.Z11_06.btnON
  ,btnOF := ACT.Z11_06.btnOF
,tmq_on := tmq.Z11_06on
  ,DU := ACT.Z11_06.DU
  ,doON := ACT.Z11_06.doON
  ,doOF :=   ACT.Z11_06.doOF);
ACT.Z11_06.state :=Z11_06.state;
ACT.Z11_06.prmON := Z11_06.prmON;
ACT.Z11_06.prmOF := Z11_06.prmOF;
ACT.Z11_06.nON:=Z11_06.nON;
tin.Z11_06on := Z11_06.tin_on; </v>
      </c>
      <c r="AF27" s="8" t="s">
        <v>455</v>
      </c>
      <c r="AG27" s="9" t="str">
        <f t="shared" si="12"/>
        <v>ACT.Z11_06.dion := dgi.Z11_06_on;
ACT.Z11_06.diof := dgi.Z11_06_of;
ACT.Z11_06.alwON := 1;
ACT.Z11_06.alwOF := 1;
dgo.Z11_06_on := ACT.Z11_06.doON;
dgo.Z11_06_of :=   ACT.Z11_06.doOF;</v>
      </c>
      <c r="AH27" s="8" t="s">
        <v>455</v>
      </c>
      <c r="AK27" s="8" t="s">
        <v>945</v>
      </c>
      <c r="AL27" s="8" t="s">
        <v>945</v>
      </c>
      <c r="AM27" s="8">
        <v>1</v>
      </c>
      <c r="AN27" s="8">
        <v>1</v>
      </c>
      <c r="AR27" s="8" t="str">
        <f t="shared" si="4"/>
        <v>Z11_06 :ezsim;</v>
      </c>
      <c r="AS27" s="8" t="str">
        <f t="shared" si="0"/>
        <v xml:space="preserve">Z11_06(open := act.Z11_06.algon
            ,close := act.Z11_06.algof 
            ,ofq := tmq.sim_Z11_06_of 
            ,onq := tmq.sim_Z11_06_on );
  dgi.Z11_06_on := Z11_06.ezon; 
  dgi.Z11_06_of := Z11_06.ezof;
  tin.sim_Z11_06_of := Z11_06.ofin;
  tin.sim_Z11_06_on := Z11_06.onin; </v>
      </c>
      <c r="AT27" s="8" t="str">
        <f t="shared" si="5"/>
        <v>sim_Z11_06_of, sim_Z11_06_on : bool;</v>
      </c>
      <c r="AU27" s="8" t="str">
        <f t="shared" si="6"/>
        <v>sim_Z11_06_of, sim_Z11_06_on : TON;</v>
      </c>
      <c r="AV27" s="8" t="str">
        <f t="shared" si="7"/>
        <v>Z11_06on, Z11_06oF : ton; 
Z11_06_pt : time;</v>
      </c>
      <c r="AW27" s="8" t="str">
        <f t="shared" si="8"/>
        <v>Z11_06on, Z11_06oF : bool;</v>
      </c>
      <c r="AX27" s="8" t="s">
        <v>3597</v>
      </c>
      <c r="AY27" s="8" t="str">
        <f t="shared" si="1"/>
        <v>Z11_06_pt := DINT_TO_TIME(itg.ez50_1)*1000;</v>
      </c>
      <c r="AZ27" s="8" t="s">
        <v>455</v>
      </c>
      <c r="BE27" t="str">
        <f t="shared" si="9"/>
        <v>Z11_06on (IN := TIN.Z11_06on, pt := Z11_06_pt); TMQ.Z11_06on := Z11_06on.q;
Z11_06oF (IN := TIN.Z11_06oF, pt := Z11_06_pt); TMQ.Z11_06oF := Z11_06oF.q;</v>
      </c>
      <c r="BG27" s="8" t="str">
        <f t="shared" si="10"/>
        <v>sim_Z11_06_on (IN := tin.sim_Z11_06_on, PT := t#3s); tmq.sim_Z11_06_on := sim_Z11_06_on.q;
sim_Z11_06_of (IN := tin.sim_Z11_06_of, PT := t#3s); tmq.sim_Z11_06_of := sim_Z11_06_of.q;</v>
      </c>
      <c r="BH27" t="s">
        <v>455</v>
      </c>
    </row>
    <row r="28" spans="1:60" x14ac:dyDescent="0.25">
      <c r="A28">
        <v>36</v>
      </c>
      <c r="B28" s="126" t="s">
        <v>3599</v>
      </c>
      <c r="C28" s="126" t="s">
        <v>958</v>
      </c>
      <c r="D28" s="7" t="s">
        <v>821</v>
      </c>
      <c r="E28" s="7" t="s">
        <v>826</v>
      </c>
      <c r="F28" s="7" t="s">
        <v>3560</v>
      </c>
      <c r="G28" s="7" t="str">
        <f t="shared" si="2"/>
        <v>11-07</v>
      </c>
      <c r="H28" s="6"/>
      <c r="I28" s="121"/>
      <c r="J28" s="12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121"/>
      <c r="Z28" s="41"/>
      <c r="AA28" s="41"/>
      <c r="AB28" s="41"/>
      <c r="AC28" s="41"/>
      <c r="AD28" s="41"/>
      <c r="AE28" s="8" t="str">
        <f t="shared" si="3"/>
        <v xml:space="preserve">Z11_07(dion := ACT.Z11_07.dion
  ,diof := ACT.Z11_07.diof 
  ,algON := ACT.Z11_07.algON
  ,algOF := ACT.Z11_07.algOF
  ,alwON := ACT.Z11_07.alwON
  ,alwOF := ACT.Z11_07.alwOF
  ,btnRes := ACT.Z11_07.btnRes 
  ,btnON := ACT.Z11_07.btnON
  ,btnOF := ACT.Z11_07.btnOF
,tmq_on := tmq.Z11_07on
  ,DU := ACT.Z11_07.DU
  ,doON := ACT.Z11_07.doON
  ,doOF :=   ACT.Z11_07.doOF);
ACT.Z11_07.state :=Z11_07.state;
ACT.Z11_07.prmON := Z11_07.prmON;
ACT.Z11_07.prmOF := Z11_07.prmOF;
ACT.Z11_07.nON:=Z11_07.nON;
tin.Z11_07on := Z11_07.tin_on; </v>
      </c>
      <c r="AF28" s="8" t="s">
        <v>455</v>
      </c>
      <c r="AG28" s="9" t="str">
        <f t="shared" si="12"/>
        <v>ACT.Z11_07.dion := dgi.Z11_07_on;
ACT.Z11_07.diof := dgi.Z11_07_of;
ACT.Z11_07.alwON := 1;
ACT.Z11_07.alwOF := 1;
dgo.Z11_07_on := ACT.Z11_07.doON;
dgo.Z11_07_of :=   ACT.Z11_07.doOF;</v>
      </c>
      <c r="AH28" s="8" t="s">
        <v>455</v>
      </c>
      <c r="AK28" s="8" t="s">
        <v>945</v>
      </c>
      <c r="AL28" s="8" t="s">
        <v>945</v>
      </c>
      <c r="AM28" s="8">
        <v>1</v>
      </c>
      <c r="AN28" s="8">
        <v>1</v>
      </c>
      <c r="AR28" s="8" t="str">
        <f t="shared" si="4"/>
        <v>Z11_07 :ezsim;</v>
      </c>
      <c r="AS28" s="8" t="str">
        <f t="shared" si="0"/>
        <v xml:space="preserve">Z11_07(open := act.Z11_07.algon
            ,close := act.Z11_07.algof 
            ,ofq := tmq.sim_Z11_07_of 
            ,onq := tmq.sim_Z11_07_on );
  dgi.Z11_07_on := Z11_07.ezon; 
  dgi.Z11_07_of := Z11_07.ezof;
  tin.sim_Z11_07_of := Z11_07.ofin;
  tin.sim_Z11_07_on := Z11_07.onin; </v>
      </c>
      <c r="AT28" s="8" t="str">
        <f t="shared" si="5"/>
        <v>sim_Z11_07_of, sim_Z11_07_on : bool;</v>
      </c>
      <c r="AU28" s="8" t="str">
        <f t="shared" si="6"/>
        <v>sim_Z11_07_of, sim_Z11_07_on : TON;</v>
      </c>
      <c r="AV28" s="8" t="str">
        <f>C28&amp;"on, "&amp;C28&amp;"oF : ton; 
"&amp;C28&amp;"_pt : time;"</f>
        <v>Z11_07on, Z11_07oF : ton; 
Z11_07_pt : time;</v>
      </c>
      <c r="AW28" s="8" t="str">
        <f t="shared" si="8"/>
        <v>Z11_07on, Z11_07oF : bool;</v>
      </c>
      <c r="AX28" s="8" t="s">
        <v>3600</v>
      </c>
      <c r="AY28" s="8" t="str">
        <f t="shared" si="1"/>
        <v>Z11_07_pt := DINT_TO_TIME(itg.ez80_2)*1000;</v>
      </c>
      <c r="AZ28" s="8" t="s">
        <v>455</v>
      </c>
      <c r="BE28" t="str">
        <f t="shared" si="9"/>
        <v>Z11_07on (IN := TIN.Z11_07on, pt := Z11_07_pt); TMQ.Z11_07on := Z11_07on.q;
Z11_07oF (IN := TIN.Z11_07oF, pt := Z11_07_pt); TMQ.Z11_07oF := Z11_07oF.q;</v>
      </c>
      <c r="BG28" s="8" t="str">
        <f t="shared" si="10"/>
        <v>sim_Z11_07_on (IN := tin.sim_Z11_07_on, PT := t#3s); tmq.sim_Z11_07_on := sim_Z11_07_on.q;
sim_Z11_07_of (IN := tin.sim_Z11_07_of, PT := t#3s); tmq.sim_Z11_07_of := sim_Z11_07_of.q;</v>
      </c>
      <c r="BH28" t="s">
        <v>455</v>
      </c>
    </row>
    <row r="29" spans="1:60" x14ac:dyDescent="0.25">
      <c r="A29">
        <v>37</v>
      </c>
      <c r="B29" s="126" t="s">
        <v>3673</v>
      </c>
      <c r="C29" s="126" t="s">
        <v>961</v>
      </c>
      <c r="D29" s="7" t="s">
        <v>821</v>
      </c>
      <c r="E29" s="7" t="s">
        <v>826</v>
      </c>
      <c r="F29" s="7" t="s">
        <v>3560</v>
      </c>
      <c r="G29" s="7" t="str">
        <f t="shared" si="2"/>
        <v>12-03</v>
      </c>
      <c r="H29" s="6"/>
      <c r="I29" s="121"/>
      <c r="J29" s="12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 t="s">
        <v>455</v>
      </c>
      <c r="V29" s="41"/>
      <c r="W29" s="41"/>
      <c r="X29" s="41"/>
      <c r="Y29" s="121"/>
      <c r="Z29" s="41"/>
      <c r="AA29" s="41"/>
      <c r="AB29" s="41"/>
      <c r="AC29" s="41"/>
      <c r="AD29" s="41"/>
      <c r="AE29" s="8" t="str">
        <f t="shared" si="3"/>
        <v xml:space="preserve">Z12_03(dion := ACT.Z12_03.dion
  ,diof := ACT.Z12_03.diof 
  ,algON := ACT.Z12_03.algON
  ,algOF := ACT.Z12_03.algOF
  ,alwON := ACT.Z12_03.alwON
  ,alwOF := ACT.Z12_03.alwOF
  ,btnRes := ACT.Z12_03.btnRes 
  ,btnON := ACT.Z12_03.btnON
  ,btnOF := ACT.Z12_03.btnOF
,tmq_on := tmq.Z12_03on
  ,DU := ACT.Z12_03.DU
  ,doON := ACT.Z12_03.doON
  ,doOF :=   ACT.Z12_03.doOF);
ACT.Z12_03.state :=Z12_03.state;
ACT.Z12_03.prmON := Z12_03.prmON;
ACT.Z12_03.prmOF := Z12_03.prmOF;
ACT.Z12_03.nON:=Z12_03.nON;
tin.Z12_03on := Z12_03.tin_on; </v>
      </c>
      <c r="AF29" s="8" t="s">
        <v>455</v>
      </c>
      <c r="AG29" s="9" t="str">
        <f t="shared" si="12"/>
        <v>ACT.Z12_03.dion := dgi.Z12_03_on;
ACT.Z12_03.diof := dgi.Z12_03_of;
ACT.Z12_03.alwON := 1;
ACT.Z12_03.alwOF := 1;
dgo.Z12_03_on := ACT.Z12_03.doON;
dgo.Z12_03_of :=   ACT.Z12_03.doOF;</v>
      </c>
      <c r="AH29" s="8" t="s">
        <v>455</v>
      </c>
      <c r="AK29" s="8" t="s">
        <v>945</v>
      </c>
      <c r="AL29" s="8" t="s">
        <v>945</v>
      </c>
      <c r="AM29" s="8">
        <v>1</v>
      </c>
      <c r="AN29" s="8">
        <v>1</v>
      </c>
      <c r="AR29" s="8" t="str">
        <f t="shared" si="4"/>
        <v>Z12_03 :ezsim;</v>
      </c>
      <c r="AS29" s="8" t="str">
        <f t="shared" si="0"/>
        <v xml:space="preserve">Z12_03(open := act.Z12_03.algon
            ,close := act.Z12_03.algof 
            ,ofq := tmq.sim_Z12_03_of 
            ,onq := tmq.sim_Z12_03_on );
  dgi.Z12_03_on := Z12_03.ezon; 
  dgi.Z12_03_of := Z12_03.ezof;
  tin.sim_Z12_03_of := Z12_03.ofin;
  tin.sim_Z12_03_on := Z12_03.onin; </v>
      </c>
      <c r="AT29" s="8" t="str">
        <f t="shared" si="5"/>
        <v>sim_Z12_03_of, sim_Z12_03_on : bool;</v>
      </c>
      <c r="AU29" s="8" t="str">
        <f t="shared" si="6"/>
        <v>sim_Z12_03_of, sim_Z12_03_on : TON;</v>
      </c>
      <c r="AV29" s="8" t="str">
        <f t="shared" si="7"/>
        <v>Z12_03on, Z12_03oF : ton; 
Z12_03_pt : time;</v>
      </c>
      <c r="AW29" s="8" t="str">
        <f t="shared" si="8"/>
        <v>Z12_03on, Z12_03oF : bool;</v>
      </c>
      <c r="AX29" s="8" t="s">
        <v>3597</v>
      </c>
      <c r="AY29" s="8" t="str">
        <f t="shared" si="1"/>
        <v>Z12_03_pt := DINT_TO_TIME(itg.ez50_1)*1000;</v>
      </c>
      <c r="AZ29" s="8" t="s">
        <v>455</v>
      </c>
      <c r="BE29" t="str">
        <f t="shared" si="9"/>
        <v>Z12_03on (IN := TIN.Z12_03on, pt := Z12_03_pt); TMQ.Z12_03on := Z12_03on.q;
Z12_03oF (IN := TIN.Z12_03oF, pt := Z12_03_pt); TMQ.Z12_03oF := Z12_03oF.q;</v>
      </c>
      <c r="BG29" s="8" t="str">
        <f t="shared" si="10"/>
        <v>sim_Z12_03_on (IN := tin.sim_Z12_03_on, PT := t#3s); tmq.sim_Z12_03_on := sim_Z12_03_on.q;
sim_Z12_03_of (IN := tin.sim_Z12_03_of, PT := t#3s); tmq.sim_Z12_03_of := sim_Z12_03_of.q;</v>
      </c>
      <c r="BH29" t="s">
        <v>455</v>
      </c>
    </row>
    <row r="30" spans="1:60" x14ac:dyDescent="0.25">
      <c r="A30">
        <v>38</v>
      </c>
      <c r="B30" s="126" t="s">
        <v>3601</v>
      </c>
      <c r="C30" s="126" t="s">
        <v>962</v>
      </c>
      <c r="D30" s="7" t="s">
        <v>821</v>
      </c>
      <c r="E30" s="7" t="s">
        <v>826</v>
      </c>
      <c r="F30" s="7" t="s">
        <v>3560</v>
      </c>
      <c r="G30" s="7" t="str">
        <f t="shared" si="2"/>
        <v>12-05</v>
      </c>
      <c r="H30" s="6"/>
      <c r="I30" s="121"/>
      <c r="J30" s="12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s">
        <v>455</v>
      </c>
      <c r="V30" s="41"/>
      <c r="W30" s="41"/>
      <c r="X30" s="41"/>
      <c r="Y30" s="121"/>
      <c r="Z30" s="41"/>
      <c r="AA30" s="41"/>
      <c r="AB30" s="41"/>
      <c r="AC30" s="41"/>
      <c r="AD30" s="41"/>
      <c r="AE30" s="8" t="str">
        <f t="shared" si="3"/>
        <v xml:space="preserve">Z12_05(dion := ACT.Z12_05.dion
  ,diof := ACT.Z12_05.diof 
  ,algON := ACT.Z12_05.algON
  ,algOF := ACT.Z12_05.algOF
  ,alwON := ACT.Z12_05.alwON
  ,alwOF := ACT.Z12_05.alwOF
  ,btnRes := ACT.Z12_05.btnRes 
  ,btnON := ACT.Z12_05.btnON
  ,btnOF := ACT.Z12_05.btnOF
,tmq_on := tmq.Z12_05on
  ,DU := ACT.Z12_05.DU
  ,doON := ACT.Z12_05.doON
  ,doOF :=   ACT.Z12_05.doOF);
ACT.Z12_05.state :=Z12_05.state;
ACT.Z12_05.prmON := Z12_05.prmON;
ACT.Z12_05.prmOF := Z12_05.prmOF;
ACT.Z12_05.nON:=Z12_05.nON;
tin.Z12_05on := Z12_05.tin_on; </v>
      </c>
      <c r="AF30" s="8" t="s">
        <v>455</v>
      </c>
      <c r="AG30" s="9" t="str">
        <f t="shared" si="12"/>
        <v>ACT.Z12_05.dion := dgi.Z12_05_on;
ACT.Z12_05.diof := dgi.Z12_05_of;
ACT.Z12_05.alwON := 1;
ACT.Z12_05.alwOF := 1;
dgo.Z12_05_on := ACT.Z12_05.doON;
dgo.Z12_05_of :=   ACT.Z12_05.doOF;</v>
      </c>
      <c r="AH30" s="8" t="s">
        <v>455</v>
      </c>
      <c r="AK30" s="8" t="s">
        <v>945</v>
      </c>
      <c r="AL30" s="8" t="s">
        <v>945</v>
      </c>
      <c r="AM30" s="8">
        <v>1</v>
      </c>
      <c r="AN30" s="8">
        <v>1</v>
      </c>
      <c r="AR30" s="8" t="str">
        <f t="shared" si="4"/>
        <v>Z12_05 :ezsim;</v>
      </c>
      <c r="AS30" s="8" t="str">
        <f t="shared" si="0"/>
        <v xml:space="preserve">Z12_05(open := act.Z12_05.algon
            ,close := act.Z12_05.algof 
            ,ofq := tmq.sim_Z12_05_of 
            ,onq := tmq.sim_Z12_05_on );
  dgi.Z12_05_on := Z12_05.ezon; 
  dgi.Z12_05_of := Z12_05.ezof;
  tin.sim_Z12_05_of := Z12_05.ofin;
  tin.sim_Z12_05_on := Z12_05.onin; </v>
      </c>
      <c r="AT30" s="8" t="str">
        <f t="shared" si="5"/>
        <v>sim_Z12_05_of, sim_Z12_05_on : bool;</v>
      </c>
      <c r="AU30" s="8" t="str">
        <f t="shared" si="6"/>
        <v>sim_Z12_05_of, sim_Z12_05_on : TON;</v>
      </c>
      <c r="AV30" s="8" t="str">
        <f t="shared" si="7"/>
        <v>Z12_05on, Z12_05oF : ton; 
Z12_05_pt : time;</v>
      </c>
      <c r="AW30" s="8" t="str">
        <f t="shared" si="8"/>
        <v>Z12_05on, Z12_05oF : bool;</v>
      </c>
      <c r="AX30" s="8" t="s">
        <v>3597</v>
      </c>
      <c r="AY30" s="8" t="str">
        <f t="shared" si="1"/>
        <v>Z12_05_pt := DINT_TO_TIME(itg.ez50_1)*1000;</v>
      </c>
      <c r="AZ30" s="8" t="s">
        <v>455</v>
      </c>
      <c r="BE30" t="str">
        <f t="shared" si="9"/>
        <v>Z12_05on (IN := TIN.Z12_05on, pt := Z12_05_pt); TMQ.Z12_05on := Z12_05on.q;
Z12_05oF (IN := TIN.Z12_05oF, pt := Z12_05_pt); TMQ.Z12_05oF := Z12_05oF.q;</v>
      </c>
      <c r="BG30" s="8" t="str">
        <f t="shared" si="10"/>
        <v>sim_Z12_05_on (IN := tin.sim_Z12_05_on, PT := t#3s); tmq.sim_Z12_05_on := sim_Z12_05_on.q;
sim_Z12_05_of (IN := tin.sim_Z12_05_of, PT := t#3s); tmq.sim_Z12_05_of := sim_Z12_05_of.q;</v>
      </c>
      <c r="BH30" t="s">
        <v>455</v>
      </c>
    </row>
    <row r="31" spans="1:60" x14ac:dyDescent="0.25">
      <c r="A31">
        <v>39</v>
      </c>
      <c r="B31" s="126" t="s">
        <v>3602</v>
      </c>
      <c r="C31" s="126" t="s">
        <v>830</v>
      </c>
      <c r="D31" s="7" t="s">
        <v>821</v>
      </c>
      <c r="E31" s="7" t="s">
        <v>826</v>
      </c>
      <c r="F31" s="7" t="s">
        <v>3560</v>
      </c>
      <c r="G31" s="7" t="str">
        <f t="shared" si="2"/>
        <v>12-06</v>
      </c>
      <c r="H31" s="6"/>
      <c r="I31" s="121"/>
      <c r="J31" s="12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 t="s">
        <v>455</v>
      </c>
      <c r="V31" s="41" t="s">
        <v>455</v>
      </c>
      <c r="W31" s="41"/>
      <c r="X31" s="41"/>
      <c r="Y31" s="121"/>
      <c r="Z31" s="41"/>
      <c r="AA31" s="41"/>
      <c r="AB31" s="41"/>
      <c r="AC31" s="41"/>
      <c r="AD31" s="41"/>
      <c r="AE31" s="8" t="str">
        <f t="shared" si="3"/>
        <v xml:space="preserve">Z12_06(dion := ACT.Z12_06.dion
  ,diof := ACT.Z12_06.diof 
  ,algON := ACT.Z12_06.algON
  ,algOF := ACT.Z12_06.algOF
  ,alwON := ACT.Z12_06.alwON
  ,alwOF := ACT.Z12_06.alwOF
  ,btnRes := ACT.Z12_06.btnRes 
  ,btnON := ACT.Z12_06.btnON
  ,btnOF := ACT.Z12_06.btnOF
,tmq_on := tmq.Z12_06on
  ,DU := ACT.Z12_06.DU
  ,doON := ACT.Z12_06.doON
  ,doOF :=   ACT.Z12_06.doOF);
ACT.Z12_06.state :=Z12_06.state;
ACT.Z12_06.prmON := Z12_06.prmON;
ACT.Z12_06.prmOF := Z12_06.prmOF;
ACT.Z12_06.nON:=Z12_06.nON;
tin.Z12_06on := Z12_06.tin_on; </v>
      </c>
      <c r="AF31" s="8" t="s">
        <v>455</v>
      </c>
      <c r="AG31" s="9" t="str">
        <f t="shared" si="12"/>
        <v>ACT.Z12_06.dion := dgi.Z12_06_on;
ACT.Z12_06.diof := dgi.Z12_06_of;
ACT.Z12_06.alwON := 1;
ACT.Z12_06.alwOF := 1;
dgo.Z12_06_on := ACT.Z12_06.doON;
dgo.Z12_06_of :=   ACT.Z12_06.doOF;</v>
      </c>
      <c r="AH31" s="8" t="s">
        <v>455</v>
      </c>
      <c r="AK31" s="8" t="s">
        <v>945</v>
      </c>
      <c r="AL31" s="8" t="s">
        <v>945</v>
      </c>
      <c r="AM31" s="8">
        <v>1</v>
      </c>
      <c r="AN31" s="8">
        <v>1</v>
      </c>
      <c r="AR31" s="8" t="str">
        <f t="shared" si="4"/>
        <v>Z12_06 :ezsim;</v>
      </c>
      <c r="AS31" s="8" t="str">
        <f t="shared" si="0"/>
        <v xml:space="preserve">Z12_06(open := act.Z12_06.algon
            ,close := act.Z12_06.algof 
            ,ofq := tmq.sim_Z12_06_of 
            ,onq := tmq.sim_Z12_06_on );
  dgi.Z12_06_on := Z12_06.ezon; 
  dgi.Z12_06_of := Z12_06.ezof;
  tin.sim_Z12_06_of := Z12_06.ofin;
  tin.sim_Z12_06_on := Z12_06.onin; </v>
      </c>
      <c r="AT31" s="8" t="str">
        <f t="shared" si="5"/>
        <v>sim_Z12_06_of, sim_Z12_06_on : bool;</v>
      </c>
      <c r="AU31" s="8" t="str">
        <f t="shared" si="6"/>
        <v>sim_Z12_06_of, sim_Z12_06_on : TON;</v>
      </c>
      <c r="AV31" s="8" t="str">
        <f t="shared" si="7"/>
        <v>Z12_06on, Z12_06oF : ton; 
Z12_06_pt : time;</v>
      </c>
      <c r="AW31" s="8" t="str">
        <f t="shared" si="8"/>
        <v>Z12_06on, Z12_06oF : bool;</v>
      </c>
      <c r="AX31" s="8" t="s">
        <v>3595</v>
      </c>
      <c r="AY31" s="8" t="str">
        <f t="shared" si="1"/>
        <v>Z12_06_pt := DINT_TO_TIME(itg.ez80_3)*1000;</v>
      </c>
      <c r="AZ31" s="8" t="s">
        <v>455</v>
      </c>
      <c r="BE31" t="str">
        <f t="shared" si="9"/>
        <v>Z12_06on (IN := TIN.Z12_06on, pt := Z12_06_pt); TMQ.Z12_06on := Z12_06on.q;
Z12_06oF (IN := TIN.Z12_06oF, pt := Z12_06_pt); TMQ.Z12_06oF := Z12_06oF.q;</v>
      </c>
      <c r="BG31" s="8" t="str">
        <f t="shared" si="10"/>
        <v>sim_Z12_06_on (IN := tin.sim_Z12_06_on, PT := t#3s); tmq.sim_Z12_06_on := sim_Z12_06_on.q;
sim_Z12_06_of (IN := tin.sim_Z12_06_of, PT := t#3s); tmq.sim_Z12_06_of := sim_Z12_06_of.q;</v>
      </c>
      <c r="BH31" t="s">
        <v>455</v>
      </c>
    </row>
    <row r="32" spans="1:60" x14ac:dyDescent="0.25">
      <c r="A32">
        <v>40</v>
      </c>
      <c r="B32" s="126" t="s">
        <v>3603</v>
      </c>
      <c r="C32" s="126" t="s">
        <v>957</v>
      </c>
      <c r="D32" s="7" t="s">
        <v>821</v>
      </c>
      <c r="E32" s="7" t="s">
        <v>826</v>
      </c>
      <c r="F32" s="7" t="s">
        <v>3560</v>
      </c>
      <c r="G32" s="7" t="str">
        <f t="shared" si="2"/>
        <v>12-07</v>
      </c>
      <c r="H32" s="6"/>
      <c r="I32" s="121"/>
      <c r="J32" s="12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121"/>
      <c r="Z32" s="41"/>
      <c r="AA32" s="41"/>
      <c r="AB32" s="41"/>
      <c r="AC32" s="41"/>
      <c r="AD32" s="41"/>
      <c r="AE32" s="8" t="str">
        <f t="shared" si="3"/>
        <v xml:space="preserve">Z12_07(dion := ACT.Z12_07.dion
  ,diof := ACT.Z12_07.diof 
  ,algON := ACT.Z12_07.algON
  ,algOF := ACT.Z12_07.algOF
  ,alwON := ACT.Z12_07.alwON
  ,alwOF := ACT.Z12_07.alwOF
  ,btnRes := ACT.Z12_07.btnRes 
  ,btnON := ACT.Z12_07.btnON
  ,btnOF := ACT.Z12_07.btnOF
,tmq_on := tmq.Z12_07on
  ,DU := ACT.Z12_07.DU
  ,doON := ACT.Z12_07.doON
  ,doOF :=   ACT.Z12_07.doOF);
ACT.Z12_07.state :=Z12_07.state;
ACT.Z12_07.prmON := Z12_07.prmON;
ACT.Z12_07.prmOF := Z12_07.prmOF;
ACT.Z12_07.nON:=Z12_07.nON;
tin.Z12_07on := Z12_07.tin_on; </v>
      </c>
      <c r="AF32" s="8" t="s">
        <v>455</v>
      </c>
      <c r="AG32" s="9" t="str">
        <f t="shared" si="12"/>
        <v>ACT.Z12_07.dion := dgi.Z12_07_on;
ACT.Z12_07.diof := dgi.Z12_07_of;
ACT.Z12_07.alwON := 1;
ACT.Z12_07.alwOF := 1;
dgo.Z12_07_on := ACT.Z12_07.doON;
dgo.Z12_07_of :=   ACT.Z12_07.doOF;</v>
      </c>
      <c r="AH32" s="8" t="s">
        <v>455</v>
      </c>
      <c r="AK32" s="8" t="s">
        <v>945</v>
      </c>
      <c r="AL32" s="8" t="s">
        <v>945</v>
      </c>
      <c r="AM32" s="8">
        <v>1</v>
      </c>
      <c r="AN32" s="8">
        <v>1</v>
      </c>
      <c r="AR32" s="8" t="str">
        <f t="shared" si="4"/>
        <v>Z12_07 :ezsim;</v>
      </c>
      <c r="AS32" s="8" t="str">
        <f t="shared" si="0"/>
        <v xml:space="preserve">Z12_07(open := act.Z12_07.algon
            ,close := act.Z12_07.algof 
            ,ofq := tmq.sim_Z12_07_of 
            ,onq := tmq.sim_Z12_07_on );
  dgi.Z12_07_on := Z12_07.ezon; 
  dgi.Z12_07_of := Z12_07.ezof;
  tin.sim_Z12_07_of := Z12_07.ofin;
  tin.sim_Z12_07_on := Z12_07.onin; </v>
      </c>
      <c r="AT32" s="8" t="str">
        <f t="shared" si="5"/>
        <v>sim_Z12_07_of, sim_Z12_07_on : bool;</v>
      </c>
      <c r="AU32" s="8" t="str">
        <f t="shared" si="6"/>
        <v>sim_Z12_07_of, sim_Z12_07_on : TON;</v>
      </c>
      <c r="AV32" s="8" t="str">
        <f t="shared" si="7"/>
        <v>Z12_07on, Z12_07oF : ton; 
Z12_07_pt : time;</v>
      </c>
      <c r="AW32" s="8" t="str">
        <f t="shared" si="8"/>
        <v>Z12_07on, Z12_07oF : bool;</v>
      </c>
      <c r="AX32" s="8" t="s">
        <v>3600</v>
      </c>
      <c r="AY32" s="8" t="str">
        <f t="shared" si="1"/>
        <v>Z12_07_pt := DINT_TO_TIME(itg.ez80_2)*1000;</v>
      </c>
      <c r="AZ32" s="8" t="s">
        <v>455</v>
      </c>
      <c r="BE32" t="str">
        <f t="shared" si="9"/>
        <v>Z12_07on (IN := TIN.Z12_07on, pt := Z12_07_pt); TMQ.Z12_07on := Z12_07on.q;
Z12_07oF (IN := TIN.Z12_07oF, pt := Z12_07_pt); TMQ.Z12_07oF := Z12_07oF.q;</v>
      </c>
      <c r="BG32" s="8" t="str">
        <f t="shared" si="10"/>
        <v>sim_Z12_07_on (IN := tin.sim_Z12_07_on, PT := t#3s); tmq.sim_Z12_07_on := sim_Z12_07_on.q;
sim_Z12_07_of (IN := tin.sim_Z12_07_of, PT := t#3s); tmq.sim_Z12_07_of := sim_Z12_07_of.q;</v>
      </c>
      <c r="BH32" t="s">
        <v>455</v>
      </c>
    </row>
    <row r="33" spans="1:62" ht="22.5" customHeight="1" x14ac:dyDescent="0.25">
      <c r="A33">
        <v>43</v>
      </c>
      <c r="B33" s="123" t="s">
        <v>439</v>
      </c>
      <c r="C33" s="123" t="s">
        <v>831</v>
      </c>
      <c r="D33" s="7" t="s">
        <v>821</v>
      </c>
      <c r="E33" s="41" t="s">
        <v>827</v>
      </c>
      <c r="F33" s="7" t="s">
        <v>3560</v>
      </c>
      <c r="G33" s="7" t="str">
        <f t="shared" si="2"/>
        <v>Н1-1</v>
      </c>
      <c r="H33" s="4"/>
      <c r="I33" s="41"/>
      <c r="J33" s="41"/>
      <c r="K33" s="41"/>
      <c r="L33" s="41" t="s">
        <v>455</v>
      </c>
      <c r="M33" s="41" t="s">
        <v>455</v>
      </c>
      <c r="N33" s="41"/>
      <c r="O33" s="41"/>
      <c r="P33" s="41" t="s">
        <v>455</v>
      </c>
      <c r="Q33" s="41" t="s">
        <v>455</v>
      </c>
      <c r="R33" s="41"/>
      <c r="S33" s="41"/>
      <c r="T33" s="41"/>
      <c r="U33" s="41"/>
      <c r="V33" s="41"/>
      <c r="W33" s="41" t="s">
        <v>455</v>
      </c>
      <c r="X33" s="41"/>
      <c r="Y33" s="469" t="s">
        <v>455</v>
      </c>
      <c r="Z33" s="41"/>
      <c r="AA33" s="41"/>
      <c r="AB33" s="41"/>
      <c r="AC33" s="41">
        <v>2</v>
      </c>
      <c r="AD33" s="41" t="s">
        <v>3604</v>
      </c>
      <c r="AE33" s="8" t="str">
        <f t="shared" ref="AE33:AE69" si="13">C33&amp;"(diON :=  ACT."&amp;C33&amp;".diON
 ,diCRS :=  ACT."&amp;C33&amp;".diCRS
 ,algON :=  ACT."&amp;C33&amp;".algON
 ,algOF :=  ACT."&amp;C33&amp;".algOF
 ,alwON :=  ACT."&amp;C33&amp;".alwON
 ,alwOF :=  ACT."&amp;C33&amp;".alwOF 
 ,btnRes :=  ACT."&amp;C33&amp;".btnRes
 ,btnON :=  ACT."&amp;C33&amp;".btnON 
 ,btnOF :=  ACT."&amp;C33&amp;".btnOF
 ,group :=  "&amp;AC33&amp;"
 ,f_fp :=  1
 ,fp :=  "&amp;BB33&amp;"
 ,tmq_on :=  tmq."&amp;C33&amp;"ON
 ,tmq_fp :=  tmq."&amp;C33&amp;"FP
 ,DU :=  ACT."&amp;C33&amp;".DU
 ,doON := ACT."&amp;C33&amp;".doON
 ,wr :=  "&amp;AD33&amp;"); 
 tin."&amp;C33&amp;"on :=  tin."&amp;C33&amp;"ON;
 tin."&amp;C33&amp;"fp :=  tin."&amp;C33&amp;"FP;
ACT."&amp;C33&amp;".state :=  ACT."&amp;C33&amp;".state;
ACT."&amp;C33&amp;".prmON :=  ACT."&amp;C33&amp;".prmON;
 ACT."&amp;C33&amp;".prmOF :=  ACT."&amp;C33&amp;".prmOF;
 ACT."&amp;C33&amp;".nFP :=  ACT."&amp;C33&amp;".nFP;
 ACT."&amp;C33&amp;".nON :=  ACT."&amp;C33&amp;".nON;"</f>
        <v>N1_1(diON :=  ACT.N1_1.diON
 ,diCRS :=  ACT.N1_1.diCRS
 ,algON :=  ACT.N1_1.algON
 ,algOF :=  ACT.N1_1.algOF
 ,alwON :=  ACT.N1_1.alwON
 ,alwOF :=  ACT.N1_1.alwOF 
 ,btnRes :=  ACT.N1_1.btnRes
 ,btnON :=  ACT.N1_1.btnON 
 ,btnOF :=  ACT.N1_1.btnOF
 ,group :=  2
 ,f_fp :=  1
 ,fp :=  ani.Q_afN1.val&gt;=ani.Q_afN1.llv
 ,tmq_on :=  tmq.N1_1ON
 ,tmq_fp :=  tmq.N1_1FP
 ,DU :=  ACT.N1_1.DU
 ,doON := ACT.N1_1.doON
 ,wr :=  itg.wr_N1_1_2); 
 tin.N1_1on :=  tin.N1_1ON;
 tin.N1_1fp :=  tin.N1_1FP;
ACT.N1_1.state :=  ACT.N1_1.state;
ACT.N1_1.prmON :=  ACT.N1_1.prmON;
 ACT.N1_1.prmOF :=  ACT.N1_1.prmOF;
 ACT.N1_1.nFP :=  ACT.N1_1.nFP;
 ACT.N1_1.nON :=  ACT.N1_1.nON;</v>
      </c>
      <c r="AF33" s="8" t="s">
        <v>455</v>
      </c>
      <c r="AG33" s="8" t="str">
        <f>"ACT."&amp;C33&amp;".algON := "&amp;AK33&amp;";
ACT."&amp;C33&amp;".algOF := "&amp;AL33&amp;";
ACT."&amp;C33&amp;".alwON := "&amp;AM33&amp;";
ACT."&amp;C33&amp;".alwOF := "&amp;AN33&amp;";
dgo."&amp;C33&amp;"_on := ACT."&amp;C33&amp;".doON;"</f>
        <v>ACT.N1_1.algON := MDE.Work  AND Alg.L_L;
ACT.N1_1.algOF := dgi.L_RU_LL OR ani.L_RU.ll OR NOT (alg.F1_1_ez_filtr OR alg.F1_2_ez_filtr OR alg.F1_3_ez_filtr)
    OR NOT (alg.F1_45_ez_filtr OR alg.F1_67_ez_filtr)  OR NOT (dgi.z1_22_on OR dgi.z1_23_on) OR (ani.L_BR1.hh OR ani.L_BR2.hh) OR 
    (alg.L_h1 AND alg.L_h2);
ACT.N1_1.alwON :=  not ACT.N1_1.algOF;
ACT.N1_1.alwOF := ;
dgo.N1_1_on := ACT.N1_1.doON;</v>
      </c>
      <c r="AH33" s="8" t="s">
        <v>455</v>
      </c>
      <c r="AK33" s="8" t="s">
        <v>3605</v>
      </c>
      <c r="AL33" s="124" t="s">
        <v>3606</v>
      </c>
      <c r="AM33" s="8" t="str">
        <f t="shared" ref="AM33:AM39" si="14">" not ACT."&amp;C33&amp;".algOF"</f>
        <v xml:space="preserve"> not ACT.N1_1.algOF</v>
      </c>
      <c r="AO33" s="8" t="str">
        <f>C33&amp;" : TimeWork;     //"&amp;B33</f>
        <v>N1_1 : TimeWork;     //Н1-1</v>
      </c>
      <c r="AP33" s="8" t="str">
        <f>"//--------------"&amp;C33&amp;"-------------
"&amp;C33&amp;"(in := dgi."&amp;C33&amp;"_on
            ,reset := act."&amp;C33&amp;".reset); 
  act."&amp;C33&amp;".TimeW.Wsec := "&amp;C33&amp;".sec;
  act."&amp;C33&amp;".TimeW.Wmin := "&amp;C33&amp;".mnt;
  act."&amp;C33&amp;".TimeW.Whour := "&amp;C33&amp;".hour;
  act."&amp;C33&amp;".TimeW.Wday := "&amp;C33&amp;".day;
  act."&amp;C33&amp;".TimeW.Wyear := "&amp;C33&amp;".year;"</f>
        <v>//--------------N1_1-------------
N1_1(in := dgi.N1_1_on
            ,reset := act.N1_1.reset); 
  act.N1_1.TimeW.Wsec := N1_1.sec;
  act.N1_1.TimeW.Wmin := N1_1.mnt;
  act.N1_1.TimeW.Whour := N1_1.hour;
  act.N1_1.TimeW.Wday := N1_1.day;
  act.N1_1.TimeW.Wyear := N1_1.year;</v>
      </c>
      <c r="AQ33" s="8" t="s">
        <v>455</v>
      </c>
      <c r="AS33" s="8" t="str">
        <f>"dgi."&amp;C33&amp;"_on := dgo."&amp;C33&amp;"_on;"</f>
        <v>dgi.N1_1_on := dgo.N1_1_on;</v>
      </c>
      <c r="AV33" s="8" t="str">
        <f>C33&amp;"on, "&amp;C33&amp;"fp : ton;
"&amp;C33&amp;"pt, "&amp;C33&amp;"_FPt : time;"</f>
        <v>N1_1on, N1_1fp : ton;
N1_1pt, N1_1_FPt : time;</v>
      </c>
      <c r="AW33" s="8" t="str">
        <f>C33&amp;"on, "&amp;C33&amp;"FP : bool;"</f>
        <v>N1_1on, N1_1FP : bool;</v>
      </c>
      <c r="AX33" s="8" t="s">
        <v>3607</v>
      </c>
      <c r="AY33" s="8" t="str">
        <f t="shared" ref="AY33:AY69" si="15">C33&amp;"pt := DINT_TO_TIME(itg."&amp;AX33&amp;")*1000;"</f>
        <v>N1_1pt := DINT_TO_TIME(itg.n12)*1000;</v>
      </c>
      <c r="AZ33" s="8" t="s">
        <v>3608</v>
      </c>
      <c r="BA33" s="8" t="str">
        <f>C33&amp;"_fpt := DINT_TO_TIME(itg."&amp;AZ33&amp;")*1000;"</f>
        <v>N1_1_fpt := DINT_TO_TIME(itg.fp_n1)*1000;</v>
      </c>
      <c r="BB33" s="8" t="s">
        <v>3609</v>
      </c>
      <c r="BE33" t="str">
        <f>C33&amp;"on (IN := TIN."&amp;C33&amp;"on, pt := "&amp;C33&amp;"pt); TMQ."&amp;C33&amp;"on := "&amp;C33&amp;"on.q;
"&amp;C33&amp;"fp (IN := TIN."&amp;C33&amp;"fp, pt := "&amp;C33&amp;"_fpt); TMQ."&amp;C33&amp;"fp := "&amp;C33&amp;"fp.q;"</f>
        <v>N1_1on (IN := TIN.N1_1on, pt := N1_1pt); TMQ.N1_1on := N1_1on.q;
N1_1fp (IN := TIN.N1_1fp, pt := N1_1_fpt); TMQ.N1_1fp := N1_1fp.q;</v>
      </c>
      <c r="BH33" t="s">
        <v>455</v>
      </c>
    </row>
    <row r="34" spans="1:62" x14ac:dyDescent="0.25">
      <c r="A34">
        <v>44</v>
      </c>
      <c r="B34" s="123" t="s">
        <v>440</v>
      </c>
      <c r="C34" s="123" t="s">
        <v>833</v>
      </c>
      <c r="D34" s="7" t="s">
        <v>821</v>
      </c>
      <c r="E34" s="41" t="s">
        <v>827</v>
      </c>
      <c r="F34" s="7" t="s">
        <v>3560</v>
      </c>
      <c r="G34" s="7" t="str">
        <f t="shared" si="2"/>
        <v>Н1-2</v>
      </c>
      <c r="H34" s="4"/>
      <c r="I34" s="41"/>
      <c r="J34" s="41"/>
      <c r="K34" s="41"/>
      <c r="L34" s="41" t="s">
        <v>455</v>
      </c>
      <c r="M34" s="41" t="s">
        <v>455</v>
      </c>
      <c r="N34" s="41"/>
      <c r="O34" s="41"/>
      <c r="P34" s="41" t="s">
        <v>455</v>
      </c>
      <c r="Q34" s="41" t="s">
        <v>455</v>
      </c>
      <c r="R34" s="41"/>
      <c r="S34" s="41"/>
      <c r="T34" s="41"/>
      <c r="U34" s="41"/>
      <c r="V34" s="41"/>
      <c r="W34" s="41" t="s">
        <v>455</v>
      </c>
      <c r="X34" s="41"/>
      <c r="Y34" s="469"/>
      <c r="Z34" s="41"/>
      <c r="AA34" s="41"/>
      <c r="AB34" s="41"/>
      <c r="AC34" s="41">
        <v>2</v>
      </c>
      <c r="AD34" s="41" t="s">
        <v>3610</v>
      </c>
      <c r="AE34" s="8" t="str">
        <f t="shared" si="13"/>
        <v>N1_2(diON :=  ACT.N1_2.diON
 ,diCRS :=  ACT.N1_2.diCRS
 ,algON :=  ACT.N1_2.algON
 ,algOF :=  ACT.N1_2.algOF
 ,alwON :=  ACT.N1_2.alwON
 ,alwOF :=  ACT.N1_2.alwOF 
 ,btnRes :=  ACT.N1_2.btnRes
 ,btnON :=  ACT.N1_2.btnON 
 ,btnOF :=  ACT.N1_2.btnOF
 ,group :=  2
 ,f_fp :=  1
 ,fp :=  ani.Q_afN1.val&gt;=ani.Q_afN1.llv
 ,tmq_on :=  tmq.N1_2ON
 ,tmq_fp :=  tmq.N1_2FP
 ,DU :=  ACT.N1_2.DU
 ,doON := ACT.N1_2.doON
 ,wr :=  n1_2); 
 tin.N1_2on :=  tin.N1_2ON;
 tin.N1_2fp :=  tin.N1_2FP;
ACT.N1_2.state :=  ACT.N1_2.state;
ACT.N1_2.prmON :=  ACT.N1_2.prmON;
 ACT.N1_2.prmOF :=  ACT.N1_2.prmOF;
 ACT.N1_2.nFP :=  ACT.N1_2.nFP;
 ACT.N1_2.nON :=  ACT.N1_2.nON;</v>
      </c>
      <c r="AF34" s="8" t="s">
        <v>455</v>
      </c>
      <c r="AG34" s="8" t="str">
        <f>"ACT."&amp;C34&amp;".dion := dgi."&amp;C34&amp;"_on;
ACT."&amp;C34&amp;".diCRS := dgi."&amp;C34&amp;"_crs;
ACT."&amp;C34&amp;".algON := "&amp;AK34&amp;";
ACT."&amp;C34&amp;".algOF := "&amp;AL33&amp;";
ACT."&amp;C34&amp;".alwON := "&amp;AM34&amp;";
ACT."&amp;C34&amp;".alwOF := "&amp;AN34&amp;";
dgo."&amp;C34&amp;"_on := ACT."&amp;C34&amp;".doON;"</f>
        <v>ACT.N1_2.dion := dgi.N1_2_on;
ACT.N1_2.diCRS := dgi.N1_2_crs;
ACT.N1_2.algON := MDE.Work  AND Alg.L_L;
ACT.N1_2.algOF := dgi.L_RU_LL OR ani.L_RU.ll OR NOT (alg.F1_1_ez_filtr OR alg.F1_2_ez_filtr OR alg.F1_3_ez_filtr)
    OR NOT (alg.F1_45_ez_filtr OR alg.F1_67_ez_filtr)  OR NOT (dgi.z1_22_on OR dgi.z1_23_on) OR (ani.L_BR1.hh OR ani.L_BR2.hh) OR 
    (alg.L_h1 AND alg.L_h2);
ACT.N1_2.alwON :=  not ACT.N1_2.algOF;
ACT.N1_2.alwOF := ;
dgo.N1_2_on := ACT.N1_2.doON;</v>
      </c>
      <c r="AH34" s="8" t="s">
        <v>455</v>
      </c>
      <c r="AK34" s="8" t="str">
        <f>AK33</f>
        <v>MDE.Work  AND Alg.L_L</v>
      </c>
      <c r="AL34" s="8" t="str">
        <f>AL33</f>
        <v>dgi.L_RU_LL OR ani.L_RU.ll OR NOT (alg.F1_1_ez_filtr OR alg.F1_2_ez_filtr OR alg.F1_3_ez_filtr)
    OR NOT (alg.F1_45_ez_filtr OR alg.F1_67_ez_filtr)  OR NOT (dgi.z1_22_on OR dgi.z1_23_on) OR (ani.L_BR1.hh OR ani.L_BR2.hh) OR 
    (alg.L_h1 AND alg.L_h2)</v>
      </c>
      <c r="AM34" s="8" t="str">
        <f t="shared" si="14"/>
        <v xml:space="preserve"> not ACT.N1_2.algOF</v>
      </c>
      <c r="AO34" s="8" t="str">
        <f t="shared" ref="AO34:AO61" si="16">C34&amp;" : TimeWork;     //"&amp;B34</f>
        <v>N1_2 : TimeWork;     //Н1-2</v>
      </c>
      <c r="AP34" s="8" t="str">
        <f t="shared" ref="AP34:AP61" si="17">"//--------------"&amp;C34&amp;"-------------
"&amp;C34&amp;"(in := dgi."&amp;C34&amp;"_on
            ,reset := act."&amp;C34&amp;".reset); 
  act."&amp;C34&amp;".TimeW.Wsec := "&amp;C34&amp;".sec;
  act."&amp;C34&amp;".TimeW.Wmin := "&amp;C34&amp;".mnt;
  act."&amp;C34&amp;".TimeW.Whour := "&amp;C34&amp;".hour;
  act."&amp;C34&amp;".TimeW.Wday := "&amp;C34&amp;".day;
  act."&amp;C34&amp;".TimeW.Wyear := "&amp;C34&amp;".year;"</f>
        <v>//--------------N1_2-------------
N1_2(in := dgi.N1_2_on
            ,reset := act.N1_2.reset); 
  act.N1_2.TimeW.Wsec := N1_2.sec;
  act.N1_2.TimeW.Wmin := N1_2.mnt;
  act.N1_2.TimeW.Whour := N1_2.hour;
  act.N1_2.TimeW.Wday := N1_2.day;
  act.N1_2.TimeW.Wyear := N1_2.year;</v>
      </c>
      <c r="AQ34" s="8" t="s">
        <v>455</v>
      </c>
      <c r="AS34" s="8" t="str">
        <f t="shared" ref="AS34:AS69" si="18">"dgi."&amp;C34&amp;"_on := dgo."&amp;C34&amp;"_on;"</f>
        <v>dgi.N1_2_on := dgo.N1_2_on;</v>
      </c>
      <c r="AV34" s="8" t="str">
        <f>C34&amp;"on, "&amp;C34&amp;"fp : ton;
"&amp;C34&amp;"pt, "&amp;C34&amp;"_FPt : time;"</f>
        <v>N1_2on, N1_2fp : ton;
N1_2pt, N1_2_FPt : time;</v>
      </c>
      <c r="AW34" s="8" t="str">
        <f>C34&amp;"on, "&amp;C34&amp;"FP : bool;"</f>
        <v>N1_2on, N1_2FP : bool;</v>
      </c>
      <c r="AX34" s="8" t="s">
        <v>3607</v>
      </c>
      <c r="AY34" s="8" t="str">
        <f t="shared" si="15"/>
        <v>N1_2pt := DINT_TO_TIME(itg.n12)*1000;</v>
      </c>
      <c r="AZ34" s="8" t="s">
        <v>3608</v>
      </c>
      <c r="BA34" s="8" t="str">
        <f>C34&amp;"_fpt := DINT_TO_TIME(itg."&amp;AZ34&amp;")*1000;"</f>
        <v>N1_2_fpt := DINT_TO_TIME(itg.fp_n1)*1000;</v>
      </c>
      <c r="BB34" s="8" t="s">
        <v>3609</v>
      </c>
      <c r="BE34" t="str">
        <f t="shared" ref="BE34:BE49" si="19">C34&amp;"on (IN := TIN."&amp;C34&amp;"on, pt := "&amp;C34&amp;"pt); TMQ."&amp;C34&amp;"on := "&amp;C34&amp;"on.q;
"&amp;C34&amp;"fp (IN := TIN."&amp;C34&amp;"fp, pt := "&amp;C34&amp;"_fpt); TMQ."&amp;C34&amp;"fp := "&amp;C34&amp;"fp.q;"</f>
        <v>N1_2on (IN := TIN.N1_2on, pt := N1_2pt); TMQ.N1_2on := N1_2on.q;
N1_2fp (IN := TIN.N1_2fp, pt := N1_2_fpt); TMQ.N1_2fp := N1_2fp.q;</v>
      </c>
      <c r="BH34" t="s">
        <v>455</v>
      </c>
    </row>
    <row r="35" spans="1:62" x14ac:dyDescent="0.25">
      <c r="A35">
        <v>45</v>
      </c>
      <c r="B35" s="123" t="s">
        <v>432</v>
      </c>
      <c r="C35" s="123" t="s">
        <v>478</v>
      </c>
      <c r="D35" s="7" t="s">
        <v>821</v>
      </c>
      <c r="E35" s="41" t="s">
        <v>827</v>
      </c>
      <c r="F35" s="7" t="s">
        <v>3560</v>
      </c>
      <c r="G35" s="7" t="str">
        <f t="shared" si="2"/>
        <v>Н1-3</v>
      </c>
      <c r="H35" s="4"/>
      <c r="I35" s="41"/>
      <c r="J35" s="41"/>
      <c r="K35" s="41"/>
      <c r="L35" s="41" t="s">
        <v>455</v>
      </c>
      <c r="M35" s="41" t="s">
        <v>455</v>
      </c>
      <c r="N35" s="41"/>
      <c r="O35" s="41"/>
      <c r="P35" s="41"/>
      <c r="Q35" s="41" t="s">
        <v>455</v>
      </c>
      <c r="R35" s="41"/>
      <c r="S35" s="41"/>
      <c r="T35" s="41"/>
      <c r="U35" s="41"/>
      <c r="V35" s="41"/>
      <c r="W35" s="41" t="s">
        <v>455</v>
      </c>
      <c r="X35" s="41"/>
      <c r="Y35" s="41" t="s">
        <v>455</v>
      </c>
      <c r="Z35" s="41"/>
      <c r="AA35" s="41"/>
      <c r="AB35" s="41"/>
      <c r="AC35" s="41">
        <v>1</v>
      </c>
      <c r="AD35" s="41" t="s">
        <v>3611</v>
      </c>
      <c r="AE35" s="8" t="str">
        <f t="shared" si="13"/>
        <v>N1_3(diON :=  ACT.N1_3.diON
 ,diCRS :=  ACT.N1_3.diCRS
 ,algON :=  ACT.N1_3.algON
 ,algOF :=  ACT.N1_3.algOF
 ,alwON :=  ACT.N1_3.alwON
 ,alwOF :=  ACT.N1_3.alwOF 
 ,btnRes :=  ACT.N1_3.btnRes
 ,btnON :=  ACT.N1_3.btnON 
 ,btnOF :=  ACT.N1_3.btnOF
 ,group :=  1
 ,f_fp :=  1
 ,fp :=  0
 ,tmq_on :=  tmq.N1_3ON
 ,tmq_fp :=  tmq.N1_3FP
 ,DU :=  ACT.N1_3.DU
 ,doON := ACT.N1_3.doON
 ,wr :=  itg.null); 
 tin.N1_3on :=  tin.N1_3ON;
 tin.N1_3fp :=  tin.N1_3FP;
ACT.N1_3.state :=  ACT.N1_3.state;
ACT.N1_3.prmON :=  ACT.N1_3.prmON;
 ACT.N1_3.prmOF :=  ACT.N1_3.prmOF;
 ACT.N1_3.nFP :=  ACT.N1_3.nFP;
 ACT.N1_3.nON :=  ACT.N1_3.nON;</v>
      </c>
      <c r="AF35" s="8" t="s">
        <v>455</v>
      </c>
      <c r="AG35" s="8" t="str">
        <f>"ACT."&amp;C35&amp;".dion := dgi."&amp;C35&amp;"_on;
ACT."&amp;C35&amp;".diCRS := dgi."&amp;C35&amp;"_crs;
ACT."&amp;C35&amp;".algON := "&amp;AK35&amp;";
ACT."&amp;C35&amp;".algOF := "&amp;AL35&amp;";
ACT."&amp;C35&amp;".alwON := "&amp;AM35&amp;";
ACT."&amp;C35&amp;".alwOF := "&amp;AN35&amp;";
dgo."&amp;C35&amp;"_on := ACT."&amp;C35&amp;".doON;"</f>
        <v>ACT.N1_3.dion := dgi.N1_3_on;
ACT.N1_3.diCRS := dgi.N1_3_crs;
ACT.N1_3.algON := TIN.N1_3_on;
ACT.N1_3.algOF := dgi.L_RU_LL OR ani.L_RU.ll OR dgi.L_ASI_HH OR (ani.L_BR1.hh AND ani.L_BR2.hh) OR  TMQ.N1_3_on;
ACT.N1_3.alwON :=  not ACT.N1_3.algOF;
ACT.N1_3.alwOF := ;
dgo.N1_3_on := ACT.N1_3.doON;</v>
      </c>
      <c r="AH35" s="8" t="s">
        <v>455</v>
      </c>
      <c r="AK35" s="8" t="s">
        <v>3612</v>
      </c>
      <c r="AL35" s="8" t="s">
        <v>3613</v>
      </c>
      <c r="AM35" s="8" t="str">
        <f t="shared" si="14"/>
        <v xml:space="preserve"> not ACT.N1_3.algOF</v>
      </c>
      <c r="AO35" s="8" t="str">
        <f t="shared" si="16"/>
        <v>N1_3 : TimeWork;     //Н1-3</v>
      </c>
      <c r="AP35" s="8" t="str">
        <f t="shared" si="17"/>
        <v>//--------------N1_3-------------
N1_3(in := dgi.N1_3_on
            ,reset := act.N1_3.reset); 
  act.N1_3.TimeW.Wsec := N1_3.sec;
  act.N1_3.TimeW.Wmin := N1_3.mnt;
  act.N1_3.TimeW.Whour := N1_3.hour;
  act.N1_3.TimeW.Wday := N1_3.day;
  act.N1_3.TimeW.Wyear := N1_3.year;</v>
      </c>
      <c r="AQ35" s="8" t="s">
        <v>455</v>
      </c>
      <c r="AS35" s="8" t="str">
        <f t="shared" si="18"/>
        <v>dgi.N1_3_on := dgo.N1_3_on;</v>
      </c>
      <c r="AV35" s="8" t="str">
        <f>C35&amp;"on :ton; "&amp;C35&amp;"pt : time;"</f>
        <v>N1_3on :ton; N1_3pt : time;</v>
      </c>
      <c r="AW35" s="8" t="str">
        <f>C35&amp;"on : bool;"</f>
        <v>N1_3on : bool;</v>
      </c>
      <c r="AX35" s="8" t="s">
        <v>3614</v>
      </c>
      <c r="AY35" s="8" t="str">
        <f t="shared" si="15"/>
        <v>N1_3pt := DINT_TO_TIME(itg.n13)*1000;</v>
      </c>
      <c r="BB35" s="41">
        <v>0</v>
      </c>
      <c r="BE35" t="str">
        <f>C35&amp;"on (IN := TIN."&amp;C35&amp;"on, pt := "&amp;C35&amp;"pt); TMQ."&amp;C35&amp;"on := "&amp;C35&amp;"on.q;"</f>
        <v>N1_3on (IN := TIN.N1_3on, pt := N1_3pt); TMQ.N1_3on := N1_3on.q;</v>
      </c>
      <c r="BH35" t="s">
        <v>455</v>
      </c>
      <c r="BJ35" t="s">
        <v>964</v>
      </c>
    </row>
    <row r="36" spans="1:62" x14ac:dyDescent="0.25">
      <c r="A36">
        <v>46</v>
      </c>
      <c r="B36" s="123" t="s">
        <v>441</v>
      </c>
      <c r="C36" s="123" t="s">
        <v>832</v>
      </c>
      <c r="D36" s="7" t="s">
        <v>821</v>
      </c>
      <c r="E36" s="41" t="s">
        <v>827</v>
      </c>
      <c r="F36" s="7" t="s">
        <v>3560</v>
      </c>
      <c r="G36" s="7" t="str">
        <f t="shared" si="2"/>
        <v>Н2-1</v>
      </c>
      <c r="H36" s="4"/>
      <c r="I36" s="41"/>
      <c r="J36" s="41"/>
      <c r="K36" s="41"/>
      <c r="L36" s="41" t="s">
        <v>455</v>
      </c>
      <c r="M36" s="41" t="s">
        <v>455</v>
      </c>
      <c r="N36" s="41"/>
      <c r="O36" s="41"/>
      <c r="P36" s="41" t="s">
        <v>455</v>
      </c>
      <c r="Q36" s="41" t="s">
        <v>455</v>
      </c>
      <c r="R36" s="41"/>
      <c r="S36" s="41"/>
      <c r="T36" s="41"/>
      <c r="U36" s="41"/>
      <c r="V36" s="41"/>
      <c r="W36" s="41" t="s">
        <v>455</v>
      </c>
      <c r="X36" s="41"/>
      <c r="Y36" s="41" t="s">
        <v>455</v>
      </c>
      <c r="Z36" s="4"/>
      <c r="AA36" s="41"/>
      <c r="AB36" s="41"/>
      <c r="AC36" s="41">
        <v>1</v>
      </c>
      <c r="AD36" s="41" t="s">
        <v>3611</v>
      </c>
      <c r="AE36" s="8" t="str">
        <f t="shared" si="13"/>
        <v>N2_1(diON :=  ACT.N2_1.diON
 ,diCRS :=  ACT.N2_1.diCRS
 ,algON :=  ACT.N2_1.algON
 ,algOF :=  ACT.N2_1.algOF
 ,alwON :=  ACT.N2_1.alwON
 ,alwOF :=  ACT.N2_1.alwOF 
 ,btnRes :=  ACT.N2_1.btnRes
 ,btnON :=  ACT.N2_1.btnON 
 ,btnOF :=  ACT.N2_1.btnOF
 ,group :=  1
 ,f_fp :=  1
 ,fp :=  0
 ,tmq_on :=  tmq.N2_1ON
 ,tmq_fp :=  tmq.N2_1FP
 ,DU :=  ACT.N2_1.DU
 ,doON := ACT.N2_1.doON
 ,wr :=  itg.null); 
 tin.N2_1on :=  tin.N2_1ON;
 tin.N2_1fp :=  tin.N2_1FP;
ACT.N2_1.state :=  ACT.N2_1.state;
ACT.N2_1.prmON :=  ACT.N2_1.prmON;
 ACT.N2_1.prmOF :=  ACT.N2_1.prmOF;
 ACT.N2_1.nFP :=  ACT.N2_1.nFP;
 ACT.N2_1.nON :=  ACT.N2_1.nON;</v>
      </c>
      <c r="AF36" s="8" t="s">
        <v>455</v>
      </c>
      <c r="AG36" s="8" t="str">
        <f>"ACT."&amp;C36&amp;".dion := dgi."&amp;C36&amp;"_on;
ACT."&amp;C36&amp;".diCRS := dgi."&amp;C36&amp;"_crs;
ACT."&amp;C36&amp;".algON := "&amp;AK36&amp;";
ACT."&amp;C36&amp;".algOF := "&amp;AL36&amp;";
ACT."&amp;C36&amp;".alwON := "&amp;AM36&amp;";
ACT."&amp;C36&amp;".alwOF := "&amp;AN36&amp;";
dgo."&amp;C36&amp;"_on := ACT."&amp;C36&amp;".doON;"</f>
        <v>ACT.N2_1.dion := dgi.N2_1_on;
ACT.N2_1.diCRS := dgi.N2_1_crs;
ACT.N2_1.algON := 1;
ACT.N2_1.algOF := ani.L_BR1.ll;
ACT.N2_1.alwON :=  not ACT.N2_1.algOF;
ACT.N2_1.alwOF := 1;
dgo.N2_1_on := ACT.N2_1.doON;</v>
      </c>
      <c r="AH36" s="8" t="s">
        <v>455</v>
      </c>
      <c r="AK36" s="8">
        <v>1</v>
      </c>
      <c r="AL36" s="8" t="s">
        <v>946</v>
      </c>
      <c r="AM36" s="8" t="str">
        <f t="shared" si="14"/>
        <v xml:space="preserve"> not ACT.N2_1.algOF</v>
      </c>
      <c r="AN36" s="8">
        <v>1</v>
      </c>
      <c r="AO36" s="8" t="str">
        <f t="shared" si="16"/>
        <v>N2_1 : TimeWork;     //Н2-1</v>
      </c>
      <c r="AP36" s="8" t="str">
        <f t="shared" si="17"/>
        <v>//--------------N2_1-------------
N2_1(in := dgi.N2_1_on
            ,reset := act.N2_1.reset); 
  act.N2_1.TimeW.Wsec := N2_1.sec;
  act.N2_1.TimeW.Wmin := N2_1.mnt;
  act.N2_1.TimeW.Whour := N2_1.hour;
  act.N2_1.TimeW.Wday := N2_1.day;
  act.N2_1.TimeW.Wyear := N2_1.year;</v>
      </c>
      <c r="AQ36" s="8" t="s">
        <v>455</v>
      </c>
      <c r="AS36" s="8" t="str">
        <f t="shared" si="18"/>
        <v>dgi.N2_1_on := dgo.N2_1_on;</v>
      </c>
      <c r="AV36" s="8" t="str">
        <f>C36&amp;"on, "&amp;C36&amp;"fp : ton;
"&amp;C36&amp;"pt, "&amp;C36&amp;"_FPt : time;"</f>
        <v>N2_1on, N2_1fp : ton;
N2_1pt, N2_1_FPt : time;</v>
      </c>
      <c r="AW36" s="8" t="str">
        <f>C36&amp;"on, "&amp;C36&amp;"FP : bool;"</f>
        <v>N2_1on, N2_1FP : bool;</v>
      </c>
      <c r="AX36" s="8" t="s">
        <v>3615</v>
      </c>
      <c r="AY36" s="8" t="str">
        <f t="shared" si="15"/>
        <v>N2_1pt := DINT_TO_TIME(itg.n212)*1000;</v>
      </c>
      <c r="AZ36" s="8" t="s">
        <v>3616</v>
      </c>
      <c r="BA36" s="8" t="str">
        <f t="shared" ref="BA36:BA49" si="20">C36&amp;"_fpt := DINT_TO_TIME(itg."&amp;AZ36&amp;")*1000;"</f>
        <v>N2_1_fpt := DINT_TO_TIME(itg.fp_n212)*1000;</v>
      </c>
      <c r="BB36" s="41">
        <v>0</v>
      </c>
      <c r="BE36" t="str">
        <f t="shared" si="19"/>
        <v>N2_1on (IN := TIN.N2_1on, pt := N2_1pt); TMQ.N2_1on := N2_1on.q;
N2_1fp (IN := TIN.N2_1fp, pt := N2_1_fpt); TMQ.N2_1fp := N2_1fp.q;</v>
      </c>
      <c r="BH36" t="s">
        <v>455</v>
      </c>
    </row>
    <row r="37" spans="1:62" x14ac:dyDescent="0.25">
      <c r="A37">
        <v>47</v>
      </c>
      <c r="B37" s="123" t="s">
        <v>442</v>
      </c>
      <c r="C37" s="123" t="s">
        <v>834</v>
      </c>
      <c r="D37" s="7" t="s">
        <v>821</v>
      </c>
      <c r="E37" s="41" t="s">
        <v>827</v>
      </c>
      <c r="F37" s="7" t="s">
        <v>3560</v>
      </c>
      <c r="G37" s="7" t="str">
        <f t="shared" si="2"/>
        <v>Н2-2</v>
      </c>
      <c r="H37" s="4"/>
      <c r="I37" s="41"/>
      <c r="J37" s="41"/>
      <c r="K37" s="41"/>
      <c r="L37" s="41" t="s">
        <v>455</v>
      </c>
      <c r="M37" s="41" t="s">
        <v>455</v>
      </c>
      <c r="N37" s="41"/>
      <c r="O37" s="41"/>
      <c r="P37" s="41" t="s">
        <v>455</v>
      </c>
      <c r="Q37" s="41" t="s">
        <v>455</v>
      </c>
      <c r="R37" s="41"/>
      <c r="S37" s="41"/>
      <c r="T37" s="41"/>
      <c r="U37" s="41"/>
      <c r="V37" s="41"/>
      <c r="W37" s="41" t="s">
        <v>455</v>
      </c>
      <c r="X37" s="41"/>
      <c r="Y37" s="41" t="s">
        <v>455</v>
      </c>
      <c r="Z37" s="4"/>
      <c r="AA37" s="41"/>
      <c r="AB37" s="41"/>
      <c r="AC37" s="41">
        <v>1</v>
      </c>
      <c r="AD37" s="41" t="s">
        <v>3611</v>
      </c>
      <c r="AE37" s="8" t="str">
        <f t="shared" si="13"/>
        <v>N2_2(diON :=  ACT.N2_2.diON
 ,diCRS :=  ACT.N2_2.diCRS
 ,algON :=  ACT.N2_2.algON
 ,algOF :=  ACT.N2_2.algOF
 ,alwON :=  ACT.N2_2.alwON
 ,alwOF :=  ACT.N2_2.alwOF 
 ,btnRes :=  ACT.N2_2.btnRes
 ,btnON :=  ACT.N2_2.btnON 
 ,btnOF :=  ACT.N2_2.btnOF
 ,group :=  1
 ,f_fp :=  1
 ,fp :=  0
 ,tmq_on :=  tmq.N2_2ON
 ,tmq_fp :=  tmq.N2_2FP
 ,DU :=  ACT.N2_2.DU
 ,doON := ACT.N2_2.doON
 ,wr :=  itg.null); 
 tin.N2_2on :=  tin.N2_2ON;
 tin.N2_2fp :=  tin.N2_2FP;
ACT.N2_2.state :=  ACT.N2_2.state;
ACT.N2_2.prmON :=  ACT.N2_2.prmON;
 ACT.N2_2.prmOF :=  ACT.N2_2.prmOF;
 ACT.N2_2.nFP :=  ACT.N2_2.nFP;
 ACT.N2_2.nON :=  ACT.N2_2.nON;</v>
      </c>
      <c r="AF37" s="8" t="s">
        <v>455</v>
      </c>
      <c r="AG37" s="8" t="str">
        <f>"ACT."&amp;C37&amp;".dion := dgi."&amp;C37&amp;"_on;
ACT."&amp;C37&amp;".diCRS := dgi."&amp;C37&amp;"_crs;
ACT."&amp;C37&amp;".algON := "&amp;AK37&amp;";
ACT."&amp;C37&amp;".algOF := "&amp;AL37&amp;";
ACT."&amp;C37&amp;".alwON := "&amp;AM37&amp;";
ACT."&amp;C37&amp;".alwOF := "&amp;AN37&amp;";
dgo."&amp;C37&amp;"_on := ACT."&amp;C37&amp;".doON;"</f>
        <v>ACT.N2_2.dion := dgi.N2_2_on;
ACT.N2_2.diCRS := dgi.N2_2_crs;
ACT.N2_2.algON := 1;
ACT.N2_2.algOF := ani.L_BR2.ll;
ACT.N2_2.alwON :=  not ACT.N2_2.algOF;
ACT.N2_2.alwOF := 1;
dgo.N2_2_on := ACT.N2_2.doON;</v>
      </c>
      <c r="AH37" s="8" t="s">
        <v>455</v>
      </c>
      <c r="AK37" s="8">
        <v>1</v>
      </c>
      <c r="AL37" s="8" t="s">
        <v>947</v>
      </c>
      <c r="AM37" s="8" t="str">
        <f t="shared" si="14"/>
        <v xml:space="preserve"> not ACT.N2_2.algOF</v>
      </c>
      <c r="AN37" s="8">
        <v>1</v>
      </c>
      <c r="AO37" s="8" t="str">
        <f t="shared" si="16"/>
        <v>N2_2 : TimeWork;     //Н2-2</v>
      </c>
      <c r="AP37" s="8" t="str">
        <f t="shared" si="17"/>
        <v>//--------------N2_2-------------
N2_2(in := dgi.N2_2_on
            ,reset := act.N2_2.reset); 
  act.N2_2.TimeW.Wsec := N2_2.sec;
  act.N2_2.TimeW.Wmin := N2_2.mnt;
  act.N2_2.TimeW.Whour := N2_2.hour;
  act.N2_2.TimeW.Wday := N2_2.day;
  act.N2_2.TimeW.Wyear := N2_2.year;</v>
      </c>
      <c r="AQ37" s="8" t="s">
        <v>455</v>
      </c>
      <c r="AS37" s="8" t="str">
        <f t="shared" si="18"/>
        <v>dgi.N2_2_on := dgo.N2_2_on;</v>
      </c>
      <c r="AV37" s="8" t="str">
        <f t="shared" ref="AV37:AV49" si="21">C37&amp;"on, "&amp;C37&amp;"fp : ton;
"&amp;C37&amp;"pt, "&amp;C37&amp;"_FPt : time;"</f>
        <v>N2_2on, N2_2fp : ton;
N2_2pt, N2_2_FPt : time;</v>
      </c>
      <c r="AW37" s="8" t="str">
        <f t="shared" ref="AW37:AW49" si="22">C37&amp;"on, "&amp;C37&amp;"FP : bool;"</f>
        <v>N2_2on, N2_2FP : bool;</v>
      </c>
      <c r="AX37" s="8" t="s">
        <v>3615</v>
      </c>
      <c r="AY37" s="8" t="str">
        <f t="shared" si="15"/>
        <v>N2_2pt := DINT_TO_TIME(itg.n212)*1000;</v>
      </c>
      <c r="AZ37" s="8" t="s">
        <v>3616</v>
      </c>
      <c r="BA37" s="8" t="str">
        <f t="shared" si="20"/>
        <v>N2_2_fpt := DINT_TO_TIME(itg.fp_n212)*1000;</v>
      </c>
      <c r="BB37" s="41">
        <v>0</v>
      </c>
      <c r="BE37" t="str">
        <f t="shared" si="19"/>
        <v>N2_2on (IN := TIN.N2_2on, pt := N2_2pt); TMQ.N2_2on := N2_2on.q;
N2_2fp (IN := TIN.N2_2fp, pt := N2_2_fpt); TMQ.N2_2fp := N2_2fp.q;</v>
      </c>
      <c r="BH37" t="s">
        <v>455</v>
      </c>
    </row>
    <row r="38" spans="1:62" x14ac:dyDescent="0.25">
      <c r="A38">
        <v>48</v>
      </c>
      <c r="B38" s="123" t="s">
        <v>443</v>
      </c>
      <c r="C38" s="123" t="s">
        <v>835</v>
      </c>
      <c r="D38" s="7" t="s">
        <v>821</v>
      </c>
      <c r="E38" s="41" t="s">
        <v>827</v>
      </c>
      <c r="F38" s="7" t="s">
        <v>3560</v>
      </c>
      <c r="G38" s="7" t="str">
        <f t="shared" si="2"/>
        <v>Н2-3</v>
      </c>
      <c r="H38" s="4"/>
      <c r="I38" s="41"/>
      <c r="J38" s="41"/>
      <c r="K38" s="41"/>
      <c r="L38" s="41" t="s">
        <v>455</v>
      </c>
      <c r="M38" s="41" t="s">
        <v>455</v>
      </c>
      <c r="N38" s="41"/>
      <c r="O38" s="41"/>
      <c r="P38" s="41" t="s">
        <v>455</v>
      </c>
      <c r="Q38" s="41" t="s">
        <v>455</v>
      </c>
      <c r="R38" s="41"/>
      <c r="S38" s="41"/>
      <c r="T38" s="41"/>
      <c r="U38" s="41"/>
      <c r="V38" s="41"/>
      <c r="W38" s="41" t="s">
        <v>455</v>
      </c>
      <c r="X38" s="41"/>
      <c r="Y38" s="41" t="s">
        <v>455</v>
      </c>
      <c r="Z38" s="41"/>
      <c r="AA38" s="41"/>
      <c r="AB38" s="41"/>
      <c r="AC38" s="41">
        <v>1</v>
      </c>
      <c r="AD38" s="41" t="s">
        <v>3611</v>
      </c>
      <c r="AE38" s="8" t="str">
        <f t="shared" si="13"/>
        <v>N2_3(diON :=  ACT.N2_3.diON
 ,diCRS :=  ACT.N2_3.diCRS
 ,algON :=  ACT.N2_3.algON
 ,algOF :=  ACT.N2_3.algOF
 ,alwON :=  ACT.N2_3.alwON
 ,alwOF :=  ACT.N2_3.alwOF 
 ,btnRes :=  ACT.N2_3.btnRes
 ,btnON :=  ACT.N2_3.btnON 
 ,btnOF :=  ACT.N2_3.btnOF
 ,group :=  1
 ,f_fp :=  1
 ,fp :=  0
 ,tmq_on :=  tmq.N2_3ON
 ,tmq_fp :=  tmq.N2_3FP
 ,DU :=  ACT.N2_3.DU
 ,doON := ACT.N2_3.doON
 ,wr :=  itg.null); 
 tin.N2_3on :=  tin.N2_3ON;
 tin.N2_3fp :=  tin.N2_3FP;
ACT.N2_3.state :=  ACT.N2_3.state;
ACT.N2_3.prmON :=  ACT.N2_3.prmON;
 ACT.N2_3.prmOF :=  ACT.N2_3.prmOF;
 ACT.N2_3.nFP :=  ACT.N2_3.nFP;
 ACT.N2_3.nON :=  ACT.N2_3.nON;</v>
      </c>
      <c r="AF38" s="8" t="s">
        <v>455</v>
      </c>
      <c r="AG38" s="8" t="str">
        <f>"ACT."&amp;C38&amp;".dion := dgi."&amp;C38&amp;"_on;
ACT."&amp;C38&amp;".diCRS := dgi."&amp;C38&amp;"_crs;
ACT."&amp;C38&amp;".algON := "&amp;AK38&amp;";
ACT."&amp;C38&amp;".algOF := "&amp;AL38&amp;";
ACT."&amp;C38&amp;".alwON := "&amp;AM38&amp;";
ACT."&amp;C38&amp;".alwOF := "&amp;AN38&amp;";
dgo."&amp;C38&amp;"_on := ACT."&amp;C38&amp;".doON;"</f>
        <v>ACT.N2_3.dion := dgi.N2_3_on;
ACT.N2_3.diCRS := dgi.N2_3_crs;
ACT.N2_3.algON := 1;
ACT.N2_3.algOF := ani.L_BR1.ll;
ACT.N2_3.alwON :=  not ACT.N2_3.algOF;
ACT.N2_3.alwOF := 1;
dgo.N2_3_on := ACT.N2_3.doON;</v>
      </c>
      <c r="AH38" s="8" t="s">
        <v>455</v>
      </c>
      <c r="AK38" s="8">
        <v>1</v>
      </c>
      <c r="AL38" s="8" t="s">
        <v>946</v>
      </c>
      <c r="AM38" s="8" t="str">
        <f t="shared" si="14"/>
        <v xml:space="preserve"> not ACT.N2_3.algOF</v>
      </c>
      <c r="AN38" s="8">
        <v>1</v>
      </c>
      <c r="AO38" s="8" t="str">
        <f t="shared" si="16"/>
        <v>N2_3 : TimeWork;     //Н2-3</v>
      </c>
      <c r="AP38" s="8" t="str">
        <f t="shared" si="17"/>
        <v>//--------------N2_3-------------
N2_3(in := dgi.N2_3_on
            ,reset := act.N2_3.reset); 
  act.N2_3.TimeW.Wsec := N2_3.sec;
  act.N2_3.TimeW.Wmin := N2_3.mnt;
  act.N2_3.TimeW.Whour := N2_3.hour;
  act.N2_3.TimeW.Wday := N2_3.day;
  act.N2_3.TimeW.Wyear := N2_3.year;</v>
      </c>
      <c r="AQ38" s="8" t="s">
        <v>455</v>
      </c>
      <c r="AS38" s="8" t="str">
        <f t="shared" si="18"/>
        <v>dgi.N2_3_on := dgo.N2_3_on;</v>
      </c>
      <c r="AV38" s="8" t="str">
        <f t="shared" si="21"/>
        <v>N2_3on, N2_3fp : ton;
N2_3pt, N2_3_FPt : time;</v>
      </c>
      <c r="AW38" s="8" t="str">
        <f t="shared" si="22"/>
        <v>N2_3on, N2_3FP : bool;</v>
      </c>
      <c r="AX38" s="8" t="s">
        <v>3617</v>
      </c>
      <c r="AY38" s="8" t="str">
        <f t="shared" si="15"/>
        <v>N2_3pt := DINT_TO_TIME(itg.n234)*1000;</v>
      </c>
      <c r="AZ38" s="8" t="s">
        <v>3618</v>
      </c>
      <c r="BA38" s="8" t="str">
        <f t="shared" si="20"/>
        <v>N2_3_fpt := DINT_TO_TIME(itg.fp_n234)*1000;</v>
      </c>
      <c r="BB38" s="41">
        <v>0</v>
      </c>
      <c r="BE38" t="str">
        <f t="shared" si="19"/>
        <v>N2_3on (IN := TIN.N2_3on, pt := N2_3pt); TMQ.N2_3on := N2_3on.q;
N2_3fp (IN := TIN.N2_3fp, pt := N2_3_fpt); TMQ.N2_3fp := N2_3fp.q;</v>
      </c>
      <c r="BH38" t="s">
        <v>455</v>
      </c>
    </row>
    <row r="39" spans="1:62" x14ac:dyDescent="0.25">
      <c r="A39">
        <v>49</v>
      </c>
      <c r="B39" s="123" t="s">
        <v>444</v>
      </c>
      <c r="C39" s="123" t="s">
        <v>836</v>
      </c>
      <c r="D39" s="7" t="s">
        <v>821</v>
      </c>
      <c r="E39" s="41" t="s">
        <v>827</v>
      </c>
      <c r="F39" s="7" t="s">
        <v>3560</v>
      </c>
      <c r="G39" s="7" t="str">
        <f t="shared" si="2"/>
        <v>Н2-4</v>
      </c>
      <c r="H39" s="4"/>
      <c r="I39" s="41"/>
      <c r="J39" s="41"/>
      <c r="K39" s="41"/>
      <c r="L39" s="41" t="s">
        <v>455</v>
      </c>
      <c r="M39" s="41" t="s">
        <v>455</v>
      </c>
      <c r="N39" s="41"/>
      <c r="O39" s="41"/>
      <c r="P39" s="41" t="s">
        <v>455</v>
      </c>
      <c r="Q39" s="41" t="s">
        <v>455</v>
      </c>
      <c r="R39" s="41"/>
      <c r="S39" s="41"/>
      <c r="T39" s="41"/>
      <c r="U39" s="41"/>
      <c r="V39" s="41"/>
      <c r="W39" s="41" t="s">
        <v>455</v>
      </c>
      <c r="X39" s="41"/>
      <c r="Y39" s="41" t="s">
        <v>455</v>
      </c>
      <c r="Z39" s="41"/>
      <c r="AA39" s="41"/>
      <c r="AB39" s="41"/>
      <c r="AC39" s="41">
        <v>1</v>
      </c>
      <c r="AD39" s="41" t="s">
        <v>3611</v>
      </c>
      <c r="AE39" s="8" t="str">
        <f t="shared" si="13"/>
        <v>N2_4(diON :=  ACT.N2_4.diON
 ,diCRS :=  ACT.N2_4.diCRS
 ,algON :=  ACT.N2_4.algON
 ,algOF :=  ACT.N2_4.algOF
 ,alwON :=  ACT.N2_4.alwON
 ,alwOF :=  ACT.N2_4.alwOF 
 ,btnRes :=  ACT.N2_4.btnRes
 ,btnON :=  ACT.N2_4.btnON 
 ,btnOF :=  ACT.N2_4.btnOF
 ,group :=  1
 ,f_fp :=  1
 ,fp :=  0
 ,tmq_on :=  tmq.N2_4ON
 ,tmq_fp :=  tmq.N2_4FP
 ,DU :=  ACT.N2_4.DU
 ,doON := ACT.N2_4.doON
 ,wr :=  itg.null); 
 tin.N2_4on :=  tin.N2_4ON;
 tin.N2_4fp :=  tin.N2_4FP;
ACT.N2_4.state :=  ACT.N2_4.state;
ACT.N2_4.prmON :=  ACT.N2_4.prmON;
 ACT.N2_4.prmOF :=  ACT.N2_4.prmOF;
 ACT.N2_4.nFP :=  ACT.N2_4.nFP;
 ACT.N2_4.nON :=  ACT.N2_4.nON;</v>
      </c>
      <c r="AF39" s="8" t="s">
        <v>455</v>
      </c>
      <c r="AG39" s="8" t="str">
        <f>"ACT."&amp;C39&amp;".dion := dgi."&amp;C39&amp;"_on;
ACT."&amp;C39&amp;".diCRS := dgi."&amp;C39&amp;"_crs;
ACT."&amp;C39&amp;".algON := "&amp;AK39&amp;";
ACT."&amp;C39&amp;".algOF := "&amp;AL39&amp;";
ACT."&amp;C39&amp;".alwON := "&amp;AM39&amp;";
ACT."&amp;C39&amp;".alwOF := "&amp;AN39&amp;";
dgo."&amp;C39&amp;"_on := ACT."&amp;C39&amp;".doON;"</f>
        <v>ACT.N2_4.dion := dgi.N2_4_on;
ACT.N2_4.diCRS := dgi.N2_4_crs;
ACT.N2_4.algON := 1;
ACT.N2_4.algOF := ani.L_BR2.ll;
ACT.N2_4.alwON :=  not ACT.N2_4.algOF;
ACT.N2_4.alwOF := 1;
dgo.N2_4_on := ACT.N2_4.doON;</v>
      </c>
      <c r="AH39" s="8" t="s">
        <v>455</v>
      </c>
      <c r="AK39" s="8">
        <v>1</v>
      </c>
      <c r="AL39" s="8" t="s">
        <v>947</v>
      </c>
      <c r="AM39" s="8" t="str">
        <f t="shared" si="14"/>
        <v xml:space="preserve"> not ACT.N2_4.algOF</v>
      </c>
      <c r="AN39" s="8">
        <v>1</v>
      </c>
      <c r="AO39" s="8" t="str">
        <f t="shared" si="16"/>
        <v>N2_4 : TimeWork;     //Н2-4</v>
      </c>
      <c r="AP39" s="8" t="str">
        <f t="shared" si="17"/>
        <v>//--------------N2_4-------------
N2_4(in := dgi.N2_4_on
            ,reset := act.N2_4.reset); 
  act.N2_4.TimeW.Wsec := N2_4.sec;
  act.N2_4.TimeW.Wmin := N2_4.mnt;
  act.N2_4.TimeW.Whour := N2_4.hour;
  act.N2_4.TimeW.Wday := N2_4.day;
  act.N2_4.TimeW.Wyear := N2_4.year;</v>
      </c>
      <c r="AQ39" s="8" t="s">
        <v>455</v>
      </c>
      <c r="AS39" s="8" t="str">
        <f t="shared" si="18"/>
        <v>dgi.N2_4_on := dgo.N2_4_on;</v>
      </c>
      <c r="AV39" s="8" t="str">
        <f t="shared" si="21"/>
        <v>N2_4on, N2_4fp : ton;
N2_4pt, N2_4_FPt : time;</v>
      </c>
      <c r="AW39" s="8" t="str">
        <f t="shared" si="22"/>
        <v>N2_4on, N2_4FP : bool;</v>
      </c>
      <c r="AX39" s="8" t="s">
        <v>3617</v>
      </c>
      <c r="AY39" s="8" t="str">
        <f t="shared" si="15"/>
        <v>N2_4pt := DINT_TO_TIME(itg.n234)*1000;</v>
      </c>
      <c r="AZ39" s="8" t="s">
        <v>3618</v>
      </c>
      <c r="BA39" s="8" t="str">
        <f t="shared" si="20"/>
        <v>N2_4_fpt := DINT_TO_TIME(itg.fp_n234)*1000;</v>
      </c>
      <c r="BB39" s="41">
        <v>0</v>
      </c>
      <c r="BE39" t="str">
        <f t="shared" si="19"/>
        <v>N2_4on (IN := TIN.N2_4on, pt := N2_4pt); TMQ.N2_4on := N2_4on.q;
N2_4fp (IN := TIN.N2_4fp, pt := N2_4_fpt); TMQ.N2_4fp := N2_4fp.q;</v>
      </c>
      <c r="BH39" t="s">
        <v>455</v>
      </c>
    </row>
    <row r="40" spans="1:62" x14ac:dyDescent="0.25">
      <c r="A40">
        <v>50</v>
      </c>
      <c r="B40" s="123" t="s">
        <v>459</v>
      </c>
      <c r="C40" s="123" t="s">
        <v>787</v>
      </c>
      <c r="D40" s="7" t="s">
        <v>821</v>
      </c>
      <c r="E40" s="41" t="s">
        <v>827</v>
      </c>
      <c r="F40" s="7" t="s">
        <v>3560</v>
      </c>
      <c r="G40" s="7" t="str">
        <f t="shared" si="2"/>
        <v>КРЛ3-1</v>
      </c>
      <c r="H40" s="41" t="s">
        <v>455</v>
      </c>
      <c r="I40" s="41"/>
      <c r="J40" s="41"/>
      <c r="K40" s="41"/>
      <c r="L40" s="41" t="s">
        <v>455</v>
      </c>
      <c r="M40" s="41" t="s">
        <v>455</v>
      </c>
      <c r="N40" s="41"/>
      <c r="O40" s="469" t="s">
        <v>455</v>
      </c>
      <c r="P40" s="41"/>
      <c r="Q40" s="41" t="s">
        <v>455</v>
      </c>
      <c r="R40" s="41"/>
      <c r="S40" s="41" t="s">
        <v>455</v>
      </c>
      <c r="T40" s="41"/>
      <c r="U40" s="41"/>
      <c r="V40" s="41"/>
      <c r="W40" s="41" t="s">
        <v>455</v>
      </c>
      <c r="X40" s="41"/>
      <c r="Y40" s="121"/>
      <c r="Z40" s="41"/>
      <c r="AA40" s="41"/>
      <c r="AB40" s="41"/>
      <c r="AC40" s="41">
        <v>1</v>
      </c>
      <c r="AD40" s="41" t="s">
        <v>3611</v>
      </c>
      <c r="AE40" s="8" t="str">
        <f t="shared" si="13"/>
        <v>K3_1(diON :=  ACT.K3_1.diON
 ,diCRS :=  ACT.K3_1.diCRS
 ,algON :=  ACT.K3_1.algON
 ,algOF :=  ACT.K3_1.algOF
 ,alwON :=  ACT.K3_1.alwON
 ,alwOF :=  ACT.K3_1.alwOF 
 ,btnRes :=  ACT.K3_1.btnRes
 ,btnON :=  ACT.K3_1.btnON 
 ,btnOF :=  ACT.K3_1.btnOF
 ,group :=  1
 ,f_fp :=  1
 ,fp :=  0
 ,tmq_on :=  tmq.K3_1ON
 ,tmq_fp :=  tmq.K3_1FP
 ,DU :=  ACT.K3_1.DU
 ,doON := ACT.K3_1.doON
 ,wr :=  itg.null); 
 tin.K3_1on :=  tin.K3_1ON;
 tin.K3_1fp :=  tin.K3_1FP;
ACT.K3_1.state :=  ACT.K3_1.state;
ACT.K3_1.prmON :=  ACT.K3_1.prmON;
 ACT.K3_1.prmOF :=  ACT.K3_1.prmOF;
 ACT.K3_1.nFP :=  ACT.K3_1.nFP;
 ACT.K3_1.nON :=  ACT.K3_1.nON;</v>
      </c>
      <c r="AF40" s="8" t="s">
        <v>455</v>
      </c>
      <c r="AG40" s="9" t="str">
        <f>"ACT."&amp;C40&amp;".dion := dgi."&amp;C40&amp;"_on;
ACT."&amp;C40&amp;".diCRS := dgi."&amp;C40&amp;"_crs;
ACT."&amp;C40&amp;".alwON := "&amp;AM40&amp;";
ACT."&amp;C40&amp;".alwOF := "&amp;AN40&amp;";
dgo."&amp;C40&amp;"_on := ACT."&amp;C40&amp;".doON;"</f>
        <v>ACT.K3_1.dion := dgi.K3_1_on;
ACT.K3_1.diCRS := dgi.K3_1_crs;
ACT.K3_1.alwON := 1;
ACT.K3_1.alwOF := 1;
dgo.K3_1_on := ACT.K3_1.doON;</v>
      </c>
      <c r="AH40" s="8" t="s">
        <v>455</v>
      </c>
      <c r="AK40" s="8" t="s">
        <v>945</v>
      </c>
      <c r="AL40" s="8" t="s">
        <v>945</v>
      </c>
      <c r="AM40" s="8">
        <v>1</v>
      </c>
      <c r="AN40" s="8">
        <v>1</v>
      </c>
      <c r="AO40" s="8" t="str">
        <f t="shared" si="16"/>
        <v>K3_1 : TimeWork;     //КРЛ3-1</v>
      </c>
      <c r="AP40" s="8" t="str">
        <f t="shared" si="17"/>
        <v>//--------------K3_1-------------
K3_1(in := dgi.K3_1_on
            ,reset := act.K3_1.reset); 
  act.K3_1.TimeW.Wsec := K3_1.sec;
  act.K3_1.TimeW.Wmin := K3_1.mnt;
  act.K3_1.TimeW.Whour := K3_1.hour;
  act.K3_1.TimeW.Wday := K3_1.day;
  act.K3_1.TimeW.Wyear := K3_1.year;</v>
      </c>
      <c r="AQ40" s="8" t="s">
        <v>455</v>
      </c>
      <c r="AS40" s="8" t="str">
        <f t="shared" si="18"/>
        <v>dgi.K3_1_on := dgo.K3_1_on;</v>
      </c>
      <c r="AV40" s="8" t="str">
        <f t="shared" si="21"/>
        <v>K3_1on, K3_1fp : ton;
K3_1pt, K3_1_FPt : time;</v>
      </c>
      <c r="AW40" s="8" t="str">
        <f t="shared" si="22"/>
        <v>K3_1on, K3_1FP : bool;</v>
      </c>
      <c r="AX40" s="8" t="s">
        <v>3619</v>
      </c>
      <c r="AY40" s="8" t="str">
        <f t="shared" si="15"/>
        <v>K3_1pt := DINT_TO_TIME(itg.k3)*1000;</v>
      </c>
      <c r="AZ40" s="8" t="s">
        <v>3620</v>
      </c>
      <c r="BA40" s="8" t="str">
        <f t="shared" si="20"/>
        <v>K3_1_fpt := DINT_TO_TIME(itg.fp_k3)*1000;</v>
      </c>
      <c r="BB40" s="41">
        <v>0</v>
      </c>
      <c r="BE40" t="str">
        <f t="shared" si="19"/>
        <v>K3_1on (IN := TIN.K3_1on, pt := K3_1pt); TMQ.K3_1on := K3_1on.q;
K3_1fp (IN := TIN.K3_1fp, pt := K3_1_fpt); TMQ.K3_1fp := K3_1fp.q;</v>
      </c>
      <c r="BH40" t="s">
        <v>455</v>
      </c>
    </row>
    <row r="41" spans="1:62" x14ac:dyDescent="0.25">
      <c r="A41">
        <v>51</v>
      </c>
      <c r="B41" s="123" t="s">
        <v>460</v>
      </c>
      <c r="C41" s="123" t="s">
        <v>788</v>
      </c>
      <c r="D41" s="7" t="s">
        <v>821</v>
      </c>
      <c r="E41" s="41" t="s">
        <v>827</v>
      </c>
      <c r="F41" s="7" t="s">
        <v>3560</v>
      </c>
      <c r="G41" s="7" t="str">
        <f t="shared" si="2"/>
        <v>КРЛ3-2</v>
      </c>
      <c r="H41" s="41" t="s">
        <v>455</v>
      </c>
      <c r="I41" s="41"/>
      <c r="J41" s="41"/>
      <c r="K41" s="41"/>
      <c r="L41" s="41" t="s">
        <v>455</v>
      </c>
      <c r="M41" s="41" t="s">
        <v>455</v>
      </c>
      <c r="N41" s="41"/>
      <c r="O41" s="469"/>
      <c r="P41" s="41"/>
      <c r="Q41" s="41" t="s">
        <v>455</v>
      </c>
      <c r="R41" s="41"/>
      <c r="S41" s="41" t="s">
        <v>455</v>
      </c>
      <c r="T41" s="41"/>
      <c r="U41" s="41"/>
      <c r="V41" s="41"/>
      <c r="W41" s="41" t="s">
        <v>455</v>
      </c>
      <c r="X41" s="41"/>
      <c r="Y41" s="121"/>
      <c r="Z41" s="41"/>
      <c r="AA41" s="41"/>
      <c r="AB41" s="41"/>
      <c r="AC41" s="41">
        <v>1</v>
      </c>
      <c r="AD41" s="41" t="s">
        <v>3611</v>
      </c>
      <c r="AE41" s="8" t="str">
        <f t="shared" si="13"/>
        <v>K3_2(diON :=  ACT.K3_2.diON
 ,diCRS :=  ACT.K3_2.diCRS
 ,algON :=  ACT.K3_2.algON
 ,algOF :=  ACT.K3_2.algOF
 ,alwON :=  ACT.K3_2.alwON
 ,alwOF :=  ACT.K3_2.alwOF 
 ,btnRes :=  ACT.K3_2.btnRes
 ,btnON :=  ACT.K3_2.btnON 
 ,btnOF :=  ACT.K3_2.btnOF
 ,group :=  1
 ,f_fp :=  1
 ,fp :=  0
 ,tmq_on :=  tmq.K3_2ON
 ,tmq_fp :=  tmq.K3_2FP
 ,DU :=  ACT.K3_2.DU
 ,doON := ACT.K3_2.doON
 ,wr :=  itg.null); 
 tin.K3_2on :=  tin.K3_2ON;
 tin.K3_2fp :=  tin.K3_2FP;
ACT.K3_2.state :=  ACT.K3_2.state;
ACT.K3_2.prmON :=  ACT.K3_2.prmON;
 ACT.K3_2.prmOF :=  ACT.K3_2.prmOF;
 ACT.K3_2.nFP :=  ACT.K3_2.nFP;
 ACT.K3_2.nON :=  ACT.K3_2.nON;</v>
      </c>
      <c r="AF41" s="8" t="s">
        <v>455</v>
      </c>
      <c r="AG41" s="9" t="str">
        <f>"ACT."&amp;C41&amp;".dion := dgi."&amp;C41&amp;"_on;
ACT."&amp;C41&amp;".diCRS := dgi."&amp;C41&amp;"_crs;
ACT."&amp;C41&amp;".alwON := "&amp;AM41&amp;";
ACT."&amp;C41&amp;".alwOF := "&amp;AN41&amp;";
dgo."&amp;C41&amp;"_on := ACT."&amp;C41&amp;".doON;"</f>
        <v>ACT.K3_2.dion := dgi.K3_2_on;
ACT.K3_2.diCRS := dgi.K3_2_crs;
ACT.K3_2.alwON := 1;
ACT.K3_2.alwOF := 1;
dgo.K3_2_on := ACT.K3_2.doON;</v>
      </c>
      <c r="AH41" s="8" t="s">
        <v>455</v>
      </c>
      <c r="AK41" s="8" t="s">
        <v>945</v>
      </c>
      <c r="AL41" s="8" t="s">
        <v>945</v>
      </c>
      <c r="AM41" s="8">
        <v>1</v>
      </c>
      <c r="AN41" s="8">
        <v>1</v>
      </c>
      <c r="AO41" s="8" t="str">
        <f t="shared" si="16"/>
        <v>K3_2 : TimeWork;     //КРЛ3-2</v>
      </c>
      <c r="AP41" s="8" t="str">
        <f t="shared" si="17"/>
        <v>//--------------K3_2-------------
K3_2(in := dgi.K3_2_on
            ,reset := act.K3_2.reset); 
  act.K3_2.TimeW.Wsec := K3_2.sec;
  act.K3_2.TimeW.Wmin := K3_2.mnt;
  act.K3_2.TimeW.Whour := K3_2.hour;
  act.K3_2.TimeW.Wday := K3_2.day;
  act.K3_2.TimeW.Wyear := K3_2.year;</v>
      </c>
      <c r="AQ41" s="8" t="s">
        <v>455</v>
      </c>
      <c r="AS41" s="8" t="str">
        <f t="shared" si="18"/>
        <v>dgi.K3_2_on := dgo.K3_2_on;</v>
      </c>
      <c r="AV41" s="8" t="str">
        <f t="shared" si="21"/>
        <v>K3_2on, K3_2fp : ton;
K3_2pt, K3_2_FPt : time;</v>
      </c>
      <c r="AW41" s="8" t="str">
        <f t="shared" si="22"/>
        <v>K3_2on, K3_2FP : bool;</v>
      </c>
      <c r="AX41" s="8" t="s">
        <v>3619</v>
      </c>
      <c r="AY41" s="8" t="str">
        <f t="shared" si="15"/>
        <v>K3_2pt := DINT_TO_TIME(itg.k3)*1000;</v>
      </c>
      <c r="AZ41" s="8" t="s">
        <v>3620</v>
      </c>
      <c r="BA41" s="8" t="str">
        <f t="shared" si="20"/>
        <v>K3_2_fpt := DINT_TO_TIME(itg.fp_k3)*1000;</v>
      </c>
      <c r="BB41" s="41">
        <v>0</v>
      </c>
      <c r="BE41" t="str">
        <f t="shared" si="19"/>
        <v>K3_2on (IN := TIN.K3_2on, pt := K3_2pt); TMQ.K3_2on := K3_2on.q;
K3_2fp (IN := TIN.K3_2fp, pt := K3_2_fpt); TMQ.K3_2fp := K3_2fp.q;</v>
      </c>
      <c r="BH41" t="s">
        <v>455</v>
      </c>
    </row>
    <row r="42" spans="1:62" x14ac:dyDescent="0.25">
      <c r="A42">
        <v>52</v>
      </c>
      <c r="B42" s="123" t="s">
        <v>437</v>
      </c>
      <c r="C42" s="123" t="s">
        <v>837</v>
      </c>
      <c r="D42" s="7" t="s">
        <v>821</v>
      </c>
      <c r="E42" s="41" t="s">
        <v>827</v>
      </c>
      <c r="F42" s="7" t="s">
        <v>3560</v>
      </c>
      <c r="G42" s="7" t="str">
        <f t="shared" si="2"/>
        <v>КРЛ3-3</v>
      </c>
      <c r="H42" s="4"/>
      <c r="I42" s="41"/>
      <c r="J42" s="41"/>
      <c r="K42" s="41"/>
      <c r="L42" s="41" t="s">
        <v>455</v>
      </c>
      <c r="M42" s="41" t="s">
        <v>455</v>
      </c>
      <c r="N42" s="41"/>
      <c r="O42" s="469"/>
      <c r="P42" s="41"/>
      <c r="Q42" s="41" t="s">
        <v>455</v>
      </c>
      <c r="R42" s="41"/>
      <c r="S42" s="41" t="s">
        <v>455</v>
      </c>
      <c r="T42" s="41"/>
      <c r="U42" s="4"/>
      <c r="V42" s="41"/>
      <c r="W42" s="41" t="s">
        <v>455</v>
      </c>
      <c r="X42" s="41"/>
      <c r="Y42" s="41" t="s">
        <v>455</v>
      </c>
      <c r="Z42" s="41"/>
      <c r="AA42" s="41"/>
      <c r="AB42" s="41"/>
      <c r="AC42" s="41">
        <v>2</v>
      </c>
      <c r="AD42" s="41" t="s">
        <v>3621</v>
      </c>
      <c r="AE42" s="8" t="str">
        <f t="shared" si="13"/>
        <v>K3_3(diON :=  ACT.K3_3.diON
 ,diCRS :=  ACT.K3_3.diCRS
 ,algON :=  ACT.K3_3.algON
 ,algOF :=  ACT.K3_3.algOF
 ,alwON :=  ACT.K3_3.alwON
 ,alwOF :=  ACT.K3_3.alwOF 
 ,btnRes :=  ACT.K3_3.btnRes
 ,btnON :=  ACT.K3_3.btnON 
 ,btnOF :=  ACT.K3_3.btnOF
 ,group :=  2
 ,f_fp :=  1
 ,fp :=  ani.P_afK3.val&gt;=ani.P_afK3.llv
 ,tmq_on :=  tmq.K3_3ON
 ,tmq_fp :=  tmq.K3_3FP
 ,DU :=  ACT.K3_3.DU
 ,doON := ACT.K3_3.doON
 ,wr :=  itg.wr_K3_3_4); 
 tin.K3_3on :=  tin.K3_3ON;
 tin.K3_3fp :=  tin.K3_3FP;
ACT.K3_3.state :=  ACT.K3_3.state;
ACT.K3_3.prmON :=  ACT.K3_3.prmON;
 ACT.K3_3.prmOF :=  ACT.K3_3.prmOF;
 ACT.K3_3.nFP :=  ACT.K3_3.nFP;
 ACT.K3_3.nON :=  ACT.K3_3.nON;</v>
      </c>
      <c r="AF42" s="8" t="s">
        <v>455</v>
      </c>
      <c r="AG42" s="9" t="str">
        <f>"ACT."&amp;C42&amp;".dion := dgi."&amp;C42&amp;"_on;
ACT."&amp;C42&amp;".diCRS := dgi."&amp;C42&amp;"_crs;
ACT."&amp;C42&amp;".alwON := "&amp;AM42&amp;";
ACT."&amp;C42&amp;".alwOF := "&amp;AN42&amp;";
dgo."&amp;C42&amp;"_on := ACT."&amp;C42&amp;".doON;"</f>
        <v>ACT.K3_3.dion := dgi.K3_3_on;
ACT.K3_3.diCRS := dgi.K3_3_crs;
ACT.K3_3.alwON := 1;
ACT.K3_3.alwOF := 1;
dgo.K3_3_on := ACT.K3_3.doON;</v>
      </c>
      <c r="AH42" s="8" t="s">
        <v>455</v>
      </c>
      <c r="AK42" s="8" t="s">
        <v>945</v>
      </c>
      <c r="AL42" s="8" t="s">
        <v>945</v>
      </c>
      <c r="AM42" s="8">
        <v>1</v>
      </c>
      <c r="AN42" s="8">
        <v>1</v>
      </c>
      <c r="AO42" s="8" t="str">
        <f t="shared" si="16"/>
        <v>K3_3 : TimeWork;     //КРЛ3-3</v>
      </c>
      <c r="AP42" s="8" t="str">
        <f t="shared" si="17"/>
        <v>//--------------K3_3-------------
K3_3(in := dgi.K3_3_on
            ,reset := act.K3_3.reset); 
  act.K3_3.TimeW.Wsec := K3_3.sec;
  act.K3_3.TimeW.Wmin := K3_3.mnt;
  act.K3_3.TimeW.Whour := K3_3.hour;
  act.K3_3.TimeW.Wday := K3_3.day;
  act.K3_3.TimeW.Wyear := K3_3.year;</v>
      </c>
      <c r="AQ42" s="8" t="s">
        <v>455</v>
      </c>
      <c r="AS42" s="8" t="str">
        <f t="shared" si="18"/>
        <v>dgi.K3_3_on := dgo.K3_3_on;</v>
      </c>
      <c r="AV42" s="8" t="str">
        <f t="shared" si="21"/>
        <v>K3_3on, K3_3fp : ton;
K3_3pt, K3_3_FPt : time;</v>
      </c>
      <c r="AW42" s="8" t="str">
        <f t="shared" si="22"/>
        <v>K3_3on, K3_3FP : bool;</v>
      </c>
      <c r="AX42" s="8" t="s">
        <v>3619</v>
      </c>
      <c r="AY42" s="8" t="str">
        <f t="shared" si="15"/>
        <v>K3_3pt := DINT_TO_TIME(itg.k3)*1000;</v>
      </c>
      <c r="AZ42" s="8" t="s">
        <v>3620</v>
      </c>
      <c r="BA42" s="8" t="str">
        <f t="shared" si="20"/>
        <v>K3_3_fpt := DINT_TO_TIME(itg.fp_k3)*1000;</v>
      </c>
      <c r="BB42" s="8" t="s">
        <v>3622</v>
      </c>
      <c r="BE42" t="str">
        <f t="shared" si="19"/>
        <v>K3_3on (IN := TIN.K3_3on, pt := K3_3pt); TMQ.K3_3on := K3_3on.q;
K3_3fp (IN := TIN.K3_3fp, pt := K3_3_fpt); TMQ.K3_3fp := K3_3fp.q;</v>
      </c>
      <c r="BH42" t="s">
        <v>455</v>
      </c>
    </row>
    <row r="43" spans="1:62" x14ac:dyDescent="0.25">
      <c r="A43">
        <v>54</v>
      </c>
      <c r="B43" s="123" t="s">
        <v>434</v>
      </c>
      <c r="C43" s="123" t="s">
        <v>785</v>
      </c>
      <c r="D43" s="7" t="s">
        <v>821</v>
      </c>
      <c r="E43" s="41" t="s">
        <v>827</v>
      </c>
      <c r="F43" s="7" t="s">
        <v>3560</v>
      </c>
      <c r="G43" s="7" t="str">
        <f t="shared" si="2"/>
        <v>КРЛ4-1</v>
      </c>
      <c r="H43" s="41" t="s">
        <v>455</v>
      </c>
      <c r="I43" s="41"/>
      <c r="J43" s="41"/>
      <c r="K43" s="41"/>
      <c r="L43" s="41" t="s">
        <v>455</v>
      </c>
      <c r="M43" s="41" t="s">
        <v>455</v>
      </c>
      <c r="N43" s="41" t="s">
        <v>455</v>
      </c>
      <c r="O43" s="41"/>
      <c r="P43" s="41" t="s">
        <v>455</v>
      </c>
      <c r="Q43" s="41" t="s">
        <v>455</v>
      </c>
      <c r="R43" s="41"/>
      <c r="S43" s="41" t="s">
        <v>455</v>
      </c>
      <c r="T43" s="41"/>
      <c r="U43" s="41"/>
      <c r="V43" s="41"/>
      <c r="W43" s="41" t="s">
        <v>455</v>
      </c>
      <c r="X43" s="41"/>
      <c r="Y43" s="121"/>
      <c r="Z43" s="41"/>
      <c r="AA43" s="41"/>
      <c r="AB43" s="41"/>
      <c r="AC43" s="41">
        <v>1</v>
      </c>
      <c r="AD43" s="41" t="s">
        <v>3611</v>
      </c>
      <c r="AE43" s="8" t="str">
        <f t="shared" si="13"/>
        <v>K4_1(diON :=  ACT.K4_1.diON
 ,diCRS :=  ACT.K4_1.diCRS
 ,algON :=  ACT.K4_1.algON
 ,algOF :=  ACT.K4_1.algOF
 ,alwON :=  ACT.K4_1.alwON
 ,alwOF :=  ACT.K4_1.alwOF 
 ,btnRes :=  ACT.K4_1.btnRes
 ,btnON :=  ACT.K4_1.btnON 
 ,btnOF :=  ACT.K4_1.btnOF
 ,group :=  1
 ,f_fp :=  1
 ,fp :=  0
 ,tmq_on :=  tmq.K4_1ON
 ,tmq_fp :=  tmq.K4_1FP
 ,DU :=  ACT.K4_1.DU
 ,doON := ACT.K4_1.doON
 ,wr :=  itg.null); 
 tin.K4_1on :=  tin.K4_1ON;
 tin.K4_1fp :=  tin.K4_1FP;
ACT.K4_1.state :=  ACT.K4_1.state;
ACT.K4_1.prmON :=  ACT.K4_1.prmON;
 ACT.K4_1.prmOF :=  ACT.K4_1.prmOF;
 ACT.K4_1.nFP :=  ACT.K4_1.nFP;
 ACT.K4_1.nON :=  ACT.K4_1.nON;</v>
      </c>
      <c r="AF43" s="8" t="s">
        <v>455</v>
      </c>
      <c r="AG43" s="9" t="str">
        <f>"ACT."&amp;C43&amp;".dion := dgi."&amp;C43&amp;"_on;
ACT."&amp;C43&amp;".diCRS := dgi."&amp;C43&amp;"_crs;
ACT."&amp;C43&amp;".algOF := "&amp;AL43&amp;";
ACT."&amp;C43&amp;".alwON := "&amp;AM43&amp;";
ACT."&amp;C43&amp;".alwOF := "&amp;AN43&amp;";
dgo."&amp;C43&amp;"_on := ACT."&amp;C43&amp;".doON;"</f>
        <v>ACT.K4_1.dion := dgi.K4_1_on;
ACT.K4_1.diCRS := dgi.K4_1_crs;
ACT.K4_1.algOF := not act.K4_1.algon;
ACT.K4_1.alwON := 1;
ACT.K4_1.alwOF := 1;
dgo.K4_1_on := ACT.K4_1.doON;</v>
      </c>
      <c r="AH43" s="8" t="s">
        <v>455</v>
      </c>
      <c r="AK43" s="8" t="s">
        <v>945</v>
      </c>
      <c r="AL43" s="8" t="str">
        <f>"not act."&amp;C43&amp;".algon"</f>
        <v>not act.K4_1.algon</v>
      </c>
      <c r="AM43" s="8">
        <v>1</v>
      </c>
      <c r="AN43" s="8">
        <v>1</v>
      </c>
      <c r="AO43" s="8" t="str">
        <f t="shared" si="16"/>
        <v>K4_1 : TimeWork;     //КРЛ4-1</v>
      </c>
      <c r="AP43" s="8" t="str">
        <f t="shared" si="17"/>
        <v>//--------------K4_1-------------
K4_1(in := dgi.K4_1_on
            ,reset := act.K4_1.reset); 
  act.K4_1.TimeW.Wsec := K4_1.sec;
  act.K4_1.TimeW.Wmin := K4_1.mnt;
  act.K4_1.TimeW.Whour := K4_1.hour;
  act.K4_1.TimeW.Wday := K4_1.day;
  act.K4_1.TimeW.Wyear := K4_1.year;</v>
      </c>
      <c r="AQ43" s="8" t="s">
        <v>455</v>
      </c>
      <c r="AS43" s="8" t="str">
        <f t="shared" si="18"/>
        <v>dgi.K4_1_on := dgo.K4_1_on;</v>
      </c>
      <c r="AV43" s="8" t="str">
        <f t="shared" si="21"/>
        <v>K4_1on, K4_1fp : ton;
K4_1pt, K4_1_FPt : time;</v>
      </c>
      <c r="AW43" s="8" t="str">
        <f t="shared" si="22"/>
        <v>K4_1on, K4_1FP : bool;</v>
      </c>
      <c r="AX43" s="8" t="s">
        <v>3623</v>
      </c>
      <c r="AY43" s="8" t="str">
        <f t="shared" si="15"/>
        <v>K4_1pt := DINT_TO_TIME(itg.k4)*1000;</v>
      </c>
      <c r="AZ43" s="8" t="s">
        <v>3624</v>
      </c>
      <c r="BA43" s="8" t="str">
        <f t="shared" si="20"/>
        <v>K4_1_fpt := DINT_TO_TIME(itg.fp_k4)*1000;</v>
      </c>
      <c r="BB43" s="41">
        <v>0</v>
      </c>
      <c r="BE43" t="str">
        <f t="shared" si="19"/>
        <v>K4_1on (IN := TIN.K4_1on, pt := K4_1pt); TMQ.K4_1on := K4_1on.q;
K4_1fp (IN := TIN.K4_1fp, pt := K4_1_fpt); TMQ.K4_1fp := K4_1fp.q;</v>
      </c>
      <c r="BH43" t="s">
        <v>455</v>
      </c>
    </row>
    <row r="44" spans="1:62" x14ac:dyDescent="0.25">
      <c r="A44">
        <v>55</v>
      </c>
      <c r="B44" s="123" t="s">
        <v>436</v>
      </c>
      <c r="C44" s="123" t="s">
        <v>786</v>
      </c>
      <c r="D44" s="7" t="s">
        <v>821</v>
      </c>
      <c r="E44" s="41" t="s">
        <v>827</v>
      </c>
      <c r="F44" s="7" t="s">
        <v>3560</v>
      </c>
      <c r="G44" s="7" t="str">
        <f t="shared" si="2"/>
        <v>КРЛ4-2</v>
      </c>
      <c r="H44" s="41" t="s">
        <v>455</v>
      </c>
      <c r="I44" s="41"/>
      <c r="J44" s="41"/>
      <c r="K44" s="41"/>
      <c r="L44" s="41" t="s">
        <v>455</v>
      </c>
      <c r="M44" s="41" t="s">
        <v>455</v>
      </c>
      <c r="N44" s="41" t="s">
        <v>455</v>
      </c>
      <c r="O44" s="41"/>
      <c r="P44" s="41" t="s">
        <v>455</v>
      </c>
      <c r="Q44" s="41" t="s">
        <v>455</v>
      </c>
      <c r="R44" s="41"/>
      <c r="S44" s="41" t="s">
        <v>455</v>
      </c>
      <c r="T44" s="41"/>
      <c r="U44" s="41"/>
      <c r="V44" s="41"/>
      <c r="W44" s="41" t="s">
        <v>455</v>
      </c>
      <c r="X44" s="41"/>
      <c r="Y44" s="121"/>
      <c r="Z44" s="41"/>
      <c r="AA44" s="41"/>
      <c r="AB44" s="41"/>
      <c r="AC44" s="41">
        <v>1</v>
      </c>
      <c r="AD44" s="41" t="s">
        <v>3611</v>
      </c>
      <c r="AE44" s="8" t="str">
        <f t="shared" si="13"/>
        <v>K4_2(diON :=  ACT.K4_2.diON
 ,diCRS :=  ACT.K4_2.diCRS
 ,algON :=  ACT.K4_2.algON
 ,algOF :=  ACT.K4_2.algOF
 ,alwON :=  ACT.K4_2.alwON
 ,alwOF :=  ACT.K4_2.alwOF 
 ,btnRes :=  ACT.K4_2.btnRes
 ,btnON :=  ACT.K4_2.btnON 
 ,btnOF :=  ACT.K4_2.btnOF
 ,group :=  1
 ,f_fp :=  1
 ,fp :=  0
 ,tmq_on :=  tmq.K4_2ON
 ,tmq_fp :=  tmq.K4_2FP
 ,DU :=  ACT.K4_2.DU
 ,doON := ACT.K4_2.doON
 ,wr :=  itg.null); 
 tin.K4_2on :=  tin.K4_2ON;
 tin.K4_2fp :=  tin.K4_2FP;
ACT.K4_2.state :=  ACT.K4_2.state;
ACT.K4_2.prmON :=  ACT.K4_2.prmON;
 ACT.K4_2.prmOF :=  ACT.K4_2.prmOF;
 ACT.K4_2.nFP :=  ACT.K4_2.nFP;
 ACT.K4_2.nON :=  ACT.K4_2.nON;</v>
      </c>
      <c r="AF44" s="8" t="s">
        <v>455</v>
      </c>
      <c r="AG44" s="9" t="str">
        <f t="shared" ref="AG44:AG49" si="23">"ACT."&amp;C44&amp;".dion := dgi."&amp;C44&amp;"_on;
ACT."&amp;C44&amp;".diCRS := dgi."&amp;C44&amp;"_crs;
ACT."&amp;C44&amp;".algOF := "&amp;AL44&amp;";
ACT."&amp;C44&amp;".alwON := "&amp;AM44&amp;";
ACT."&amp;C44&amp;".alwOF := "&amp;AN44&amp;";
dgo."&amp;C44&amp;"_on := ACT."&amp;C44&amp;".doON;"</f>
        <v>ACT.K4_2.dion := dgi.K4_2_on;
ACT.K4_2.diCRS := dgi.K4_2_crs;
ACT.K4_2.algOF := not act.K4_2.algon;
ACT.K4_2.alwON := 1;
ACT.K4_2.alwOF := 1;
dgo.K4_2_on := ACT.K4_2.doON;</v>
      </c>
      <c r="AH44" s="8" t="s">
        <v>455</v>
      </c>
      <c r="AK44" s="8" t="s">
        <v>945</v>
      </c>
      <c r="AL44" s="8" t="str">
        <f t="shared" ref="AL44:AL49" si="24">"not act."&amp;C44&amp;".algon"</f>
        <v>not act.K4_2.algon</v>
      </c>
      <c r="AM44" s="8">
        <v>1</v>
      </c>
      <c r="AN44" s="8">
        <v>1</v>
      </c>
      <c r="AO44" s="8" t="str">
        <f t="shared" si="16"/>
        <v>K4_2 : TimeWork;     //КРЛ4-2</v>
      </c>
      <c r="AP44" s="8" t="str">
        <f t="shared" si="17"/>
        <v>//--------------K4_2-------------
K4_2(in := dgi.K4_2_on
            ,reset := act.K4_2.reset); 
  act.K4_2.TimeW.Wsec := K4_2.sec;
  act.K4_2.TimeW.Wmin := K4_2.mnt;
  act.K4_2.TimeW.Whour := K4_2.hour;
  act.K4_2.TimeW.Wday := K4_2.day;
  act.K4_2.TimeW.Wyear := K4_2.year;</v>
      </c>
      <c r="AQ44" s="8" t="s">
        <v>455</v>
      </c>
      <c r="AS44" s="8" t="str">
        <f t="shared" si="18"/>
        <v>dgi.K4_2_on := dgo.K4_2_on;</v>
      </c>
      <c r="AV44" s="8" t="str">
        <f t="shared" si="21"/>
        <v>K4_2on, K4_2fp : ton;
K4_2pt, K4_2_FPt : time;</v>
      </c>
      <c r="AW44" s="8" t="str">
        <f t="shared" si="22"/>
        <v>K4_2on, K4_2FP : bool;</v>
      </c>
      <c r="AX44" s="8" t="s">
        <v>3623</v>
      </c>
      <c r="AY44" s="8" t="str">
        <f t="shared" si="15"/>
        <v>K4_2pt := DINT_TO_TIME(itg.k4)*1000;</v>
      </c>
      <c r="AZ44" s="8" t="s">
        <v>3624</v>
      </c>
      <c r="BA44" s="8" t="str">
        <f t="shared" si="20"/>
        <v>K4_2_fpt := DINT_TO_TIME(itg.fp_k4)*1000;</v>
      </c>
      <c r="BB44" s="41">
        <v>0</v>
      </c>
      <c r="BE44" t="str">
        <f t="shared" si="19"/>
        <v>K4_2on (IN := TIN.K4_2on, pt := K4_2pt); TMQ.K4_2on := K4_2on.q;
K4_2fp (IN := TIN.K4_2fp, pt := K4_2_fpt); TMQ.K4_2fp := K4_2fp.q;</v>
      </c>
      <c r="BH44" t="s">
        <v>455</v>
      </c>
    </row>
    <row r="45" spans="1:62" x14ac:dyDescent="0.25">
      <c r="A45">
        <v>56</v>
      </c>
      <c r="B45" s="123" t="s">
        <v>445</v>
      </c>
      <c r="C45" s="123" t="s">
        <v>838</v>
      </c>
      <c r="D45" s="7" t="s">
        <v>821</v>
      </c>
      <c r="E45" s="41" t="s">
        <v>827</v>
      </c>
      <c r="F45" s="7" t="s">
        <v>3560</v>
      </c>
      <c r="G45" s="7" t="str">
        <f t="shared" si="2"/>
        <v>Н4-1</v>
      </c>
      <c r="H45" s="41" t="s">
        <v>455</v>
      </c>
      <c r="I45" s="41"/>
      <c r="J45" s="41"/>
      <c r="K45" s="41"/>
      <c r="L45" s="41" t="s">
        <v>455</v>
      </c>
      <c r="M45" s="41" t="s">
        <v>455</v>
      </c>
      <c r="N45" s="41" t="s">
        <v>455</v>
      </c>
      <c r="O45" s="41"/>
      <c r="P45" s="41" t="s">
        <v>455</v>
      </c>
      <c r="Q45" s="41" t="s">
        <v>455</v>
      </c>
      <c r="R45" s="41"/>
      <c r="S45" s="41" t="s">
        <v>455</v>
      </c>
      <c r="T45" s="41" t="s">
        <v>455</v>
      </c>
      <c r="U45" s="4"/>
      <c r="V45" s="41"/>
      <c r="W45" s="41" t="s">
        <v>455</v>
      </c>
      <c r="X45" s="41"/>
      <c r="Y45" s="4"/>
      <c r="Z45" s="41" t="s">
        <v>455</v>
      </c>
      <c r="AA45" s="41"/>
      <c r="AB45" s="41"/>
      <c r="AC45" s="41">
        <v>1</v>
      </c>
      <c r="AD45" s="41" t="s">
        <v>3611</v>
      </c>
      <c r="AE45" s="8" t="str">
        <f t="shared" si="13"/>
        <v>N4_1(diON :=  ACT.N4_1.diON
 ,diCRS :=  ACT.N4_1.diCRS
 ,algON :=  ACT.N4_1.algON
 ,algOF :=  ACT.N4_1.algOF
 ,alwON :=  ACT.N4_1.alwON
 ,alwOF :=  ACT.N4_1.alwOF 
 ,btnRes :=  ACT.N4_1.btnRes
 ,btnON :=  ACT.N4_1.btnON 
 ,btnOF :=  ACT.N4_1.btnOF
 ,group :=  1
 ,f_fp :=  1
 ,fp :=  0
 ,tmq_on :=  tmq.N4_1ON
 ,tmq_fp :=  tmq.N4_1FP
 ,DU :=  ACT.N4_1.DU
 ,doON := ACT.N4_1.doON
 ,wr :=  itg.null); 
 tin.N4_1on :=  tin.N4_1ON;
 tin.N4_1fp :=  tin.N4_1FP;
ACT.N4_1.state :=  ACT.N4_1.state;
ACT.N4_1.prmON :=  ACT.N4_1.prmON;
 ACT.N4_1.prmOF :=  ACT.N4_1.prmOF;
 ACT.N4_1.nFP :=  ACT.N4_1.nFP;
 ACT.N4_1.nON :=  ACT.N4_1.nON;</v>
      </c>
      <c r="AF45" s="8" t="s">
        <v>455</v>
      </c>
      <c r="AG45" s="9" t="str">
        <f t="shared" si="23"/>
        <v>ACT.N4_1.dion := dgi.N4_1_on;
ACT.N4_1.diCRS := dgi.N4_1_crs;
ACT.N4_1.algOF := not act.N4_1.algon;
ACT.N4_1.alwON := 1;
ACT.N4_1.alwOF := 1;
dgo.N4_1_on := ACT.N4_1.doON;</v>
      </c>
      <c r="AH45" s="8" t="s">
        <v>455</v>
      </c>
      <c r="AK45" s="8" t="s">
        <v>945</v>
      </c>
      <c r="AL45" s="8" t="str">
        <f t="shared" si="24"/>
        <v>not act.N4_1.algon</v>
      </c>
      <c r="AM45" s="8">
        <v>1</v>
      </c>
      <c r="AN45" s="8">
        <v>1</v>
      </c>
      <c r="AO45" s="8" t="str">
        <f t="shared" si="16"/>
        <v>N4_1 : TimeWork;     //Н4-1</v>
      </c>
      <c r="AP45" s="8" t="str">
        <f t="shared" si="17"/>
        <v>//--------------N4_1-------------
N4_1(in := dgi.N4_1_on
            ,reset := act.N4_1.reset); 
  act.N4_1.TimeW.Wsec := N4_1.sec;
  act.N4_1.TimeW.Wmin := N4_1.mnt;
  act.N4_1.TimeW.Whour := N4_1.hour;
  act.N4_1.TimeW.Wday := N4_1.day;
  act.N4_1.TimeW.Wyear := N4_1.year;</v>
      </c>
      <c r="AQ45" s="8" t="s">
        <v>455</v>
      </c>
      <c r="AS45" s="8" t="str">
        <f t="shared" si="18"/>
        <v>dgi.N4_1_on := dgo.N4_1_on;</v>
      </c>
      <c r="AV45" s="8" t="str">
        <f t="shared" si="21"/>
        <v>N4_1on, N4_1fp : ton;
N4_1pt, N4_1_FPt : time;</v>
      </c>
      <c r="AW45" s="8" t="str">
        <f t="shared" si="22"/>
        <v>N4_1on, N4_1FP : bool;</v>
      </c>
      <c r="AX45" s="8" t="s">
        <v>3625</v>
      </c>
      <c r="AY45" s="8" t="str">
        <f t="shared" si="15"/>
        <v>N4_1pt := DINT_TO_TIME(itg.n412)*1000;</v>
      </c>
      <c r="AZ45" s="8" t="s">
        <v>3626</v>
      </c>
      <c r="BA45" s="8" t="str">
        <f t="shared" si="20"/>
        <v>N4_1_fpt := DINT_TO_TIME(itg.fp_n412)*1000;</v>
      </c>
      <c r="BB45" s="41">
        <v>0</v>
      </c>
      <c r="BE45" t="str">
        <f t="shared" si="19"/>
        <v>N4_1on (IN := TIN.N4_1on, pt := N4_1pt); TMQ.N4_1on := N4_1on.q;
N4_1fp (IN := TIN.N4_1fp, pt := N4_1_fpt); TMQ.N4_1fp := N4_1fp.q;</v>
      </c>
      <c r="BH45" t="s">
        <v>455</v>
      </c>
    </row>
    <row r="46" spans="1:62" x14ac:dyDescent="0.25">
      <c r="A46">
        <v>57</v>
      </c>
      <c r="B46" s="123" t="s">
        <v>422</v>
      </c>
      <c r="C46" s="123" t="s">
        <v>839</v>
      </c>
      <c r="D46" s="7" t="s">
        <v>821</v>
      </c>
      <c r="E46" s="41" t="s">
        <v>827</v>
      </c>
      <c r="F46" s="7" t="s">
        <v>3560</v>
      </c>
      <c r="G46" s="7" t="str">
        <f t="shared" si="2"/>
        <v>Н4-2</v>
      </c>
      <c r="H46" s="41" t="s">
        <v>455</v>
      </c>
      <c r="I46" s="41"/>
      <c r="J46" s="41"/>
      <c r="K46" s="41"/>
      <c r="L46" s="41" t="s">
        <v>455</v>
      </c>
      <c r="M46" s="41" t="s">
        <v>455</v>
      </c>
      <c r="N46" s="41" t="s">
        <v>455</v>
      </c>
      <c r="O46" s="41"/>
      <c r="P46" s="41" t="s">
        <v>455</v>
      </c>
      <c r="Q46" s="41" t="s">
        <v>455</v>
      </c>
      <c r="R46" s="41"/>
      <c r="S46" s="41" t="s">
        <v>455</v>
      </c>
      <c r="T46" s="41" t="s">
        <v>455</v>
      </c>
      <c r="U46" s="4"/>
      <c r="V46" s="41"/>
      <c r="W46" s="41" t="s">
        <v>455</v>
      </c>
      <c r="X46" s="41"/>
      <c r="Y46" s="4"/>
      <c r="Z46" s="41" t="s">
        <v>455</v>
      </c>
      <c r="AA46" s="41"/>
      <c r="AB46" s="41"/>
      <c r="AC46" s="41">
        <v>1</v>
      </c>
      <c r="AD46" s="41" t="s">
        <v>3611</v>
      </c>
      <c r="AE46" s="8" t="str">
        <f t="shared" si="13"/>
        <v>N4_2(diON :=  ACT.N4_2.diON
 ,diCRS :=  ACT.N4_2.diCRS
 ,algON :=  ACT.N4_2.algON
 ,algOF :=  ACT.N4_2.algOF
 ,alwON :=  ACT.N4_2.alwON
 ,alwOF :=  ACT.N4_2.alwOF 
 ,btnRes :=  ACT.N4_2.btnRes
 ,btnON :=  ACT.N4_2.btnON 
 ,btnOF :=  ACT.N4_2.btnOF
 ,group :=  1
 ,f_fp :=  1
 ,fp :=  0
 ,tmq_on :=  tmq.N4_2ON
 ,tmq_fp :=  tmq.N4_2FP
 ,DU :=  ACT.N4_2.DU
 ,doON := ACT.N4_2.doON
 ,wr :=  itg.null); 
 tin.N4_2on :=  tin.N4_2ON;
 tin.N4_2fp :=  tin.N4_2FP;
ACT.N4_2.state :=  ACT.N4_2.state;
ACT.N4_2.prmON :=  ACT.N4_2.prmON;
 ACT.N4_2.prmOF :=  ACT.N4_2.prmOF;
 ACT.N4_2.nFP :=  ACT.N4_2.nFP;
 ACT.N4_2.nON :=  ACT.N4_2.nON;</v>
      </c>
      <c r="AF46" s="8" t="s">
        <v>455</v>
      </c>
      <c r="AG46" s="9" t="str">
        <f t="shared" si="23"/>
        <v>ACT.N4_2.dion := dgi.N4_2_on;
ACT.N4_2.diCRS := dgi.N4_2_crs;
ACT.N4_2.algOF := not act.N4_2.algon;
ACT.N4_2.alwON := 1;
ACT.N4_2.alwOF := 1;
dgo.N4_2_on := ACT.N4_2.doON;</v>
      </c>
      <c r="AH46" s="8" t="s">
        <v>455</v>
      </c>
      <c r="AK46" s="8" t="s">
        <v>945</v>
      </c>
      <c r="AL46" s="8" t="str">
        <f t="shared" si="24"/>
        <v>not act.N4_2.algon</v>
      </c>
      <c r="AM46" s="8">
        <v>1</v>
      </c>
      <c r="AN46" s="8">
        <v>1</v>
      </c>
      <c r="AO46" s="8" t="str">
        <f t="shared" si="16"/>
        <v>N4_2 : TimeWork;     //Н4-2</v>
      </c>
      <c r="AP46" s="8" t="str">
        <f t="shared" si="17"/>
        <v>//--------------N4_2-------------
N4_2(in := dgi.N4_2_on
            ,reset := act.N4_2.reset); 
  act.N4_2.TimeW.Wsec := N4_2.sec;
  act.N4_2.TimeW.Wmin := N4_2.mnt;
  act.N4_2.TimeW.Whour := N4_2.hour;
  act.N4_2.TimeW.Wday := N4_2.day;
  act.N4_2.TimeW.Wyear := N4_2.year;</v>
      </c>
      <c r="AQ46" s="8" t="s">
        <v>455</v>
      </c>
      <c r="AS46" s="8" t="str">
        <f t="shared" si="18"/>
        <v>dgi.N4_2_on := dgo.N4_2_on;</v>
      </c>
      <c r="AV46" s="8" t="str">
        <f t="shared" si="21"/>
        <v>N4_2on, N4_2fp : ton;
N4_2pt, N4_2_FPt : time;</v>
      </c>
      <c r="AW46" s="8" t="str">
        <f t="shared" si="22"/>
        <v>N4_2on, N4_2FP : bool;</v>
      </c>
      <c r="AX46" s="8" t="s">
        <v>3625</v>
      </c>
      <c r="AY46" s="8" t="str">
        <f t="shared" si="15"/>
        <v>N4_2pt := DINT_TO_TIME(itg.n412)*1000;</v>
      </c>
      <c r="AZ46" s="8" t="s">
        <v>3626</v>
      </c>
      <c r="BA46" s="8" t="str">
        <f t="shared" si="20"/>
        <v>N4_2_fpt := DINT_TO_TIME(itg.fp_n412)*1000;</v>
      </c>
      <c r="BB46" s="41">
        <v>0</v>
      </c>
      <c r="BE46" t="str">
        <f t="shared" si="19"/>
        <v>N4_2on (IN := TIN.N4_2on, pt := N4_2pt); TMQ.N4_2on := N4_2on.q;
N4_2fp (IN := TIN.N4_2fp, pt := N4_2_fpt); TMQ.N4_2fp := N4_2fp.q;</v>
      </c>
      <c r="BH46" t="s">
        <v>455</v>
      </c>
    </row>
    <row r="47" spans="1:62" x14ac:dyDescent="0.25">
      <c r="A47">
        <v>58</v>
      </c>
      <c r="B47" s="123" t="s">
        <v>446</v>
      </c>
      <c r="C47" s="123" t="s">
        <v>840</v>
      </c>
      <c r="D47" s="7" t="s">
        <v>821</v>
      </c>
      <c r="E47" s="41" t="s">
        <v>827</v>
      </c>
      <c r="F47" s="7" t="s">
        <v>3560</v>
      </c>
      <c r="G47" s="7" t="str">
        <f t="shared" si="2"/>
        <v>Н4-3</v>
      </c>
      <c r="H47" s="41" t="s">
        <v>455</v>
      </c>
      <c r="I47" s="41"/>
      <c r="J47" s="41"/>
      <c r="K47" s="41"/>
      <c r="L47" s="41" t="s">
        <v>455</v>
      </c>
      <c r="M47" s="41" t="s">
        <v>455</v>
      </c>
      <c r="N47" s="41" t="s">
        <v>455</v>
      </c>
      <c r="O47" s="41"/>
      <c r="P47" s="41" t="s">
        <v>455</v>
      </c>
      <c r="Q47" s="41" t="s">
        <v>455</v>
      </c>
      <c r="R47" s="41"/>
      <c r="S47" s="41" t="s">
        <v>455</v>
      </c>
      <c r="T47" s="41" t="s">
        <v>455</v>
      </c>
      <c r="U47" s="41"/>
      <c r="V47" s="41"/>
      <c r="W47" s="41" t="s">
        <v>455</v>
      </c>
      <c r="X47" s="41"/>
      <c r="Y47" s="4"/>
      <c r="Z47" s="41" t="s">
        <v>455</v>
      </c>
      <c r="AA47" s="41"/>
      <c r="AB47" s="41"/>
      <c r="AC47" s="41">
        <v>1</v>
      </c>
      <c r="AD47" s="41" t="s">
        <v>3611</v>
      </c>
      <c r="AE47" s="8" t="str">
        <f t="shared" si="13"/>
        <v>N4_3(diON :=  ACT.N4_3.diON
 ,diCRS :=  ACT.N4_3.diCRS
 ,algON :=  ACT.N4_3.algON
 ,algOF :=  ACT.N4_3.algOF
 ,alwON :=  ACT.N4_3.alwON
 ,alwOF :=  ACT.N4_3.alwOF 
 ,btnRes :=  ACT.N4_3.btnRes
 ,btnON :=  ACT.N4_3.btnON 
 ,btnOF :=  ACT.N4_3.btnOF
 ,group :=  1
 ,f_fp :=  1
 ,fp :=  0
 ,tmq_on :=  tmq.N4_3ON
 ,tmq_fp :=  tmq.N4_3FP
 ,DU :=  ACT.N4_3.DU
 ,doON := ACT.N4_3.doON
 ,wr :=  itg.null); 
 tin.N4_3on :=  tin.N4_3ON;
 tin.N4_3fp :=  tin.N4_3FP;
ACT.N4_3.state :=  ACT.N4_3.state;
ACT.N4_3.prmON :=  ACT.N4_3.prmON;
 ACT.N4_3.prmOF :=  ACT.N4_3.prmOF;
 ACT.N4_3.nFP :=  ACT.N4_3.nFP;
 ACT.N4_3.nON :=  ACT.N4_3.nON;</v>
      </c>
      <c r="AF47" s="8" t="s">
        <v>455</v>
      </c>
      <c r="AG47" s="9" t="str">
        <f t="shared" si="23"/>
        <v>ACT.N4_3.dion := dgi.N4_3_on;
ACT.N4_3.diCRS := dgi.N4_3_crs;
ACT.N4_3.algOF := not act.N4_3.algon;
ACT.N4_3.alwON := 1;
ACT.N4_3.alwOF := 1;
dgo.N4_3_on := ACT.N4_3.doON;</v>
      </c>
      <c r="AH47" s="8" t="s">
        <v>455</v>
      </c>
      <c r="AK47" s="8" t="s">
        <v>945</v>
      </c>
      <c r="AL47" s="8" t="str">
        <f t="shared" si="24"/>
        <v>not act.N4_3.algon</v>
      </c>
      <c r="AM47" s="8">
        <v>1</v>
      </c>
      <c r="AN47" s="8">
        <v>1</v>
      </c>
      <c r="AO47" s="8" t="str">
        <f t="shared" si="16"/>
        <v>N4_3 : TimeWork;     //Н4-3</v>
      </c>
      <c r="AP47" s="8" t="str">
        <f t="shared" si="17"/>
        <v>//--------------N4_3-------------
N4_3(in := dgi.N4_3_on
            ,reset := act.N4_3.reset); 
  act.N4_3.TimeW.Wsec := N4_3.sec;
  act.N4_3.TimeW.Wmin := N4_3.mnt;
  act.N4_3.TimeW.Whour := N4_3.hour;
  act.N4_3.TimeW.Wday := N4_3.day;
  act.N4_3.TimeW.Wyear := N4_3.year;</v>
      </c>
      <c r="AQ47" s="8" t="s">
        <v>455</v>
      </c>
      <c r="AS47" s="8" t="str">
        <f t="shared" si="18"/>
        <v>dgi.N4_3_on := dgo.N4_3_on;</v>
      </c>
      <c r="AV47" s="8" t="str">
        <f t="shared" si="21"/>
        <v>N4_3on, N4_3fp : ton;
N4_3pt, N4_3_FPt : time;</v>
      </c>
      <c r="AW47" s="8" t="str">
        <f t="shared" si="22"/>
        <v>N4_3on, N4_3FP : bool;</v>
      </c>
      <c r="AX47" s="8" t="s">
        <v>3627</v>
      </c>
      <c r="AY47" s="8" t="str">
        <f t="shared" si="15"/>
        <v>N4_3pt := DINT_TO_TIME(itg.n434)*1000;</v>
      </c>
      <c r="AZ47" s="8" t="s">
        <v>3628</v>
      </c>
      <c r="BA47" s="8" t="str">
        <f t="shared" si="20"/>
        <v>N4_3_fpt := DINT_TO_TIME(itg.fp_n434)*1000;</v>
      </c>
      <c r="BB47" s="41">
        <v>0</v>
      </c>
      <c r="BE47" t="str">
        <f t="shared" si="19"/>
        <v>N4_3on (IN := TIN.N4_3on, pt := N4_3pt); TMQ.N4_3on := N4_3on.q;
N4_3fp (IN := TIN.N4_3fp, pt := N4_3_fpt); TMQ.N4_3fp := N4_3fp.q;</v>
      </c>
      <c r="BH47" t="s">
        <v>455</v>
      </c>
    </row>
    <row r="48" spans="1:62" x14ac:dyDescent="0.25">
      <c r="A48">
        <v>59</v>
      </c>
      <c r="B48" s="123" t="s">
        <v>447</v>
      </c>
      <c r="C48" s="123" t="s">
        <v>841</v>
      </c>
      <c r="D48" s="7" t="s">
        <v>821</v>
      </c>
      <c r="E48" s="41" t="s">
        <v>827</v>
      </c>
      <c r="F48" s="7" t="s">
        <v>3560</v>
      </c>
      <c r="G48" s="7" t="str">
        <f t="shared" si="2"/>
        <v>Н4-4</v>
      </c>
      <c r="H48" s="41" t="s">
        <v>455</v>
      </c>
      <c r="I48" s="41"/>
      <c r="J48" s="41"/>
      <c r="K48" s="41"/>
      <c r="L48" s="41" t="s">
        <v>455</v>
      </c>
      <c r="M48" s="41" t="s">
        <v>455</v>
      </c>
      <c r="N48" s="41" t="s">
        <v>455</v>
      </c>
      <c r="O48" s="41"/>
      <c r="P48" s="41" t="s">
        <v>455</v>
      </c>
      <c r="Q48" s="41" t="s">
        <v>455</v>
      </c>
      <c r="R48" s="41"/>
      <c r="S48" s="41" t="s">
        <v>455</v>
      </c>
      <c r="T48" s="41" t="s">
        <v>455</v>
      </c>
      <c r="U48" s="4"/>
      <c r="V48" s="41"/>
      <c r="W48" s="41" t="s">
        <v>455</v>
      </c>
      <c r="X48" s="41"/>
      <c r="Y48" s="4"/>
      <c r="Z48" s="41" t="s">
        <v>455</v>
      </c>
      <c r="AA48" s="41"/>
      <c r="AB48" s="41"/>
      <c r="AC48" s="41">
        <v>1</v>
      </c>
      <c r="AD48" s="41" t="s">
        <v>3611</v>
      </c>
      <c r="AE48" s="8" t="str">
        <f t="shared" si="13"/>
        <v>N4_4(diON :=  ACT.N4_4.diON
 ,diCRS :=  ACT.N4_4.diCRS
 ,algON :=  ACT.N4_4.algON
 ,algOF :=  ACT.N4_4.algOF
 ,alwON :=  ACT.N4_4.alwON
 ,alwOF :=  ACT.N4_4.alwOF 
 ,btnRes :=  ACT.N4_4.btnRes
 ,btnON :=  ACT.N4_4.btnON 
 ,btnOF :=  ACT.N4_4.btnOF
 ,group :=  1
 ,f_fp :=  1
 ,fp :=  0
 ,tmq_on :=  tmq.N4_4ON
 ,tmq_fp :=  tmq.N4_4FP
 ,DU :=  ACT.N4_4.DU
 ,doON := ACT.N4_4.doON
 ,wr :=  itg.null); 
 tin.N4_4on :=  tin.N4_4ON;
 tin.N4_4fp :=  tin.N4_4FP;
ACT.N4_4.state :=  ACT.N4_4.state;
ACT.N4_4.prmON :=  ACT.N4_4.prmON;
 ACT.N4_4.prmOF :=  ACT.N4_4.prmOF;
 ACT.N4_4.nFP :=  ACT.N4_4.nFP;
 ACT.N4_4.nON :=  ACT.N4_4.nON;</v>
      </c>
      <c r="AF48" s="8" t="s">
        <v>455</v>
      </c>
      <c r="AG48" s="9" t="str">
        <f>"ACT."&amp;C48&amp;".dion := dgi."&amp;C48&amp;"_on;
ACT."&amp;C48&amp;".diCRS := dgi."&amp;C48&amp;"_crs;
ACT."&amp;C48&amp;".algOF := "&amp;AL48&amp;";
ACT."&amp;C48&amp;".alwON := "&amp;AM48&amp;";
ACT."&amp;C48&amp;".alwOF := "&amp;AN48&amp;";
dgo."&amp;C48&amp;"_on := ACT."&amp;C48&amp;".doON;"</f>
        <v>ACT.N4_4.dion := dgi.N4_4_on;
ACT.N4_4.diCRS := dgi.N4_4_crs;
ACT.N4_4.algOF := not act.N4_4.algon;
ACT.N4_4.alwON := 1;
ACT.N4_4.alwOF := 1;
dgo.N4_4_on := ACT.N4_4.doON;</v>
      </c>
      <c r="AH48" s="8" t="s">
        <v>455</v>
      </c>
      <c r="AK48" s="8" t="s">
        <v>945</v>
      </c>
      <c r="AL48" s="8" t="str">
        <f t="shared" si="24"/>
        <v>not act.N4_4.algon</v>
      </c>
      <c r="AM48" s="8">
        <v>1</v>
      </c>
      <c r="AN48" s="8">
        <v>1</v>
      </c>
      <c r="AO48" s="8" t="str">
        <f t="shared" si="16"/>
        <v>N4_4 : TimeWork;     //Н4-4</v>
      </c>
      <c r="AP48" s="8" t="str">
        <f t="shared" si="17"/>
        <v>//--------------N4_4-------------
N4_4(in := dgi.N4_4_on
            ,reset := act.N4_4.reset); 
  act.N4_4.TimeW.Wsec := N4_4.sec;
  act.N4_4.TimeW.Wmin := N4_4.mnt;
  act.N4_4.TimeW.Whour := N4_4.hour;
  act.N4_4.TimeW.Wday := N4_4.day;
  act.N4_4.TimeW.Wyear := N4_4.year;</v>
      </c>
      <c r="AQ48" s="8" t="s">
        <v>455</v>
      </c>
      <c r="AS48" s="8" t="str">
        <f t="shared" si="18"/>
        <v>dgi.N4_4_on := dgo.N4_4_on;</v>
      </c>
      <c r="AV48" s="8" t="str">
        <f t="shared" si="21"/>
        <v>N4_4on, N4_4fp : ton;
N4_4pt, N4_4_FPt : time;</v>
      </c>
      <c r="AW48" s="8" t="str">
        <f t="shared" si="22"/>
        <v>N4_4on, N4_4FP : bool;</v>
      </c>
      <c r="AX48" s="8" t="s">
        <v>3627</v>
      </c>
      <c r="AY48" s="8" t="str">
        <f t="shared" si="15"/>
        <v>N4_4pt := DINT_TO_TIME(itg.n434)*1000;</v>
      </c>
      <c r="AZ48" s="8" t="s">
        <v>3628</v>
      </c>
      <c r="BA48" s="8" t="str">
        <f t="shared" si="20"/>
        <v>N4_4_fpt := DINT_TO_TIME(itg.fp_n434)*1000;</v>
      </c>
      <c r="BB48" s="41">
        <v>0</v>
      </c>
      <c r="BE48" t="str">
        <f t="shared" si="19"/>
        <v>N4_4on (IN := TIN.N4_4on, pt := N4_4pt); TMQ.N4_4on := N4_4on.q;
N4_4fp (IN := TIN.N4_4fp, pt := N4_4_fpt); TMQ.N4_4fp := N4_4fp.q;</v>
      </c>
      <c r="BH48" t="s">
        <v>455</v>
      </c>
    </row>
    <row r="49" spans="1:60" x14ac:dyDescent="0.25">
      <c r="A49">
        <v>60</v>
      </c>
      <c r="B49" s="123" t="s">
        <v>438</v>
      </c>
      <c r="C49" s="123" t="s">
        <v>842</v>
      </c>
      <c r="D49" s="7" t="s">
        <v>821</v>
      </c>
      <c r="E49" s="41" t="s">
        <v>827</v>
      </c>
      <c r="F49" s="7" t="s">
        <v>3560</v>
      </c>
      <c r="G49" s="7" t="str">
        <f t="shared" si="2"/>
        <v>Н4-5</v>
      </c>
      <c r="H49" s="41" t="s">
        <v>455</v>
      </c>
      <c r="I49" s="41"/>
      <c r="J49" s="41"/>
      <c r="K49" s="41"/>
      <c r="L49" s="41" t="s">
        <v>455</v>
      </c>
      <c r="M49" s="41" t="s">
        <v>455</v>
      </c>
      <c r="N49" s="41" t="s">
        <v>455</v>
      </c>
      <c r="O49" s="41"/>
      <c r="P49" s="41" t="s">
        <v>455</v>
      </c>
      <c r="Q49" s="41" t="s">
        <v>455</v>
      </c>
      <c r="R49" s="41"/>
      <c r="S49" s="41" t="s">
        <v>455</v>
      </c>
      <c r="T49" s="41" t="s">
        <v>455</v>
      </c>
      <c r="U49" s="4"/>
      <c r="V49" s="41"/>
      <c r="W49" s="41" t="s">
        <v>455</v>
      </c>
      <c r="X49" s="41"/>
      <c r="Y49" s="4"/>
      <c r="Z49" s="41" t="s">
        <v>455</v>
      </c>
      <c r="AA49" s="41"/>
      <c r="AB49" s="41"/>
      <c r="AC49" s="41">
        <v>1</v>
      </c>
      <c r="AD49" s="41" t="s">
        <v>3611</v>
      </c>
      <c r="AE49" s="8" t="str">
        <f t="shared" si="13"/>
        <v>N4_5(diON :=  ACT.N4_5.diON
 ,diCRS :=  ACT.N4_5.diCRS
 ,algON :=  ACT.N4_5.algON
 ,algOF :=  ACT.N4_5.algOF
 ,alwON :=  ACT.N4_5.alwON
 ,alwOF :=  ACT.N4_5.alwOF 
 ,btnRes :=  ACT.N4_5.btnRes
 ,btnON :=  ACT.N4_5.btnON 
 ,btnOF :=  ACT.N4_5.btnOF
 ,group :=  1
 ,f_fp :=  1
 ,fp :=  0
 ,tmq_on :=  tmq.N4_5ON
 ,tmq_fp :=  tmq.N4_5FP
 ,DU :=  ACT.N4_5.DU
 ,doON := ACT.N4_5.doON
 ,wr :=  itg.null); 
 tin.N4_5on :=  tin.N4_5ON;
 tin.N4_5fp :=  tin.N4_5FP;
ACT.N4_5.state :=  ACT.N4_5.state;
ACT.N4_5.prmON :=  ACT.N4_5.prmON;
 ACT.N4_5.prmOF :=  ACT.N4_5.prmOF;
 ACT.N4_5.nFP :=  ACT.N4_5.nFP;
 ACT.N4_5.nON :=  ACT.N4_5.nON;</v>
      </c>
      <c r="AF49" s="8" t="s">
        <v>455</v>
      </c>
      <c r="AG49" s="9" t="str">
        <f t="shared" si="23"/>
        <v>ACT.N4_5.dion := dgi.N4_5_on;
ACT.N4_5.diCRS := dgi.N4_5_crs;
ACT.N4_5.algOF := not act.N4_5.algon;
ACT.N4_5.alwON := 1;
ACT.N4_5.alwOF := 1;
dgo.N4_5_on := ACT.N4_5.doON;</v>
      </c>
      <c r="AH49" s="8" t="s">
        <v>455</v>
      </c>
      <c r="AK49" s="8" t="s">
        <v>945</v>
      </c>
      <c r="AL49" s="8" t="str">
        <f t="shared" si="24"/>
        <v>not act.N4_5.algon</v>
      </c>
      <c r="AM49" s="8">
        <v>1</v>
      </c>
      <c r="AN49" s="8">
        <v>1</v>
      </c>
      <c r="AO49" s="8" t="str">
        <f t="shared" si="16"/>
        <v>N4_5 : TimeWork;     //Н4-5</v>
      </c>
      <c r="AP49" s="8" t="str">
        <f t="shared" si="17"/>
        <v>//--------------N4_5-------------
N4_5(in := dgi.N4_5_on
            ,reset := act.N4_5.reset); 
  act.N4_5.TimeW.Wsec := N4_5.sec;
  act.N4_5.TimeW.Wmin := N4_5.mnt;
  act.N4_5.TimeW.Whour := N4_5.hour;
  act.N4_5.TimeW.Wday := N4_5.day;
  act.N4_5.TimeW.Wyear := N4_5.year;</v>
      </c>
      <c r="AQ49" s="8" t="s">
        <v>455</v>
      </c>
      <c r="AS49" s="8" t="str">
        <f t="shared" si="18"/>
        <v>dgi.N4_5_on := dgo.N4_5_on;</v>
      </c>
      <c r="AV49" s="8" t="str">
        <f t="shared" si="21"/>
        <v>N4_5on, N4_5fp : ton;
N4_5pt, N4_5_FPt : time;</v>
      </c>
      <c r="AW49" s="8" t="str">
        <f t="shared" si="22"/>
        <v>N4_5on, N4_5FP : bool;</v>
      </c>
      <c r="AX49" s="8" t="s">
        <v>3629</v>
      </c>
      <c r="AY49" s="8" t="str">
        <f t="shared" si="15"/>
        <v>N4_5pt := DINT_TO_TIME(itg.n45)*1000;</v>
      </c>
      <c r="AZ49" s="8" t="s">
        <v>3630</v>
      </c>
      <c r="BA49" s="8" t="str">
        <f t="shared" si="20"/>
        <v>N4_5_fpt := DINT_TO_TIME(itg.fp_n45)*1000;</v>
      </c>
      <c r="BB49" s="41">
        <v>0</v>
      </c>
      <c r="BE49" t="str">
        <f t="shared" si="19"/>
        <v>N4_5on (IN := TIN.N4_5on, pt := N4_5pt); TMQ.N4_5on := N4_5on.q;
N4_5fp (IN := TIN.N4_5fp, pt := N4_5_fpt); TMQ.N4_5fp := N4_5fp.q;</v>
      </c>
      <c r="BH49" t="s">
        <v>455</v>
      </c>
    </row>
    <row r="50" spans="1:60" x14ac:dyDescent="0.25">
      <c r="A50">
        <v>61</v>
      </c>
      <c r="B50" s="123" t="s">
        <v>433</v>
      </c>
      <c r="C50" s="123" t="s">
        <v>479</v>
      </c>
      <c r="D50" s="7" t="s">
        <v>821</v>
      </c>
      <c r="E50" s="41" t="s">
        <v>827</v>
      </c>
      <c r="F50" s="7" t="s">
        <v>3560</v>
      </c>
      <c r="G50" s="7" t="str">
        <f t="shared" si="2"/>
        <v>Н4-6</v>
      </c>
      <c r="H50" s="4"/>
      <c r="I50" s="41"/>
      <c r="J50" s="41"/>
      <c r="K50" s="41"/>
      <c r="L50" s="41" t="s">
        <v>455</v>
      </c>
      <c r="M50" s="41" t="s">
        <v>455</v>
      </c>
      <c r="N50" s="41"/>
      <c r="O50" s="41"/>
      <c r="P50" s="41"/>
      <c r="Q50" s="41" t="s">
        <v>455</v>
      </c>
      <c r="R50" s="41"/>
      <c r="S50" s="41"/>
      <c r="T50" s="41"/>
      <c r="U50" s="41"/>
      <c r="V50" s="41"/>
      <c r="W50" s="41" t="s">
        <v>455</v>
      </c>
      <c r="X50" s="41"/>
      <c r="Y50" s="4"/>
      <c r="Z50" s="41" t="s">
        <v>455</v>
      </c>
      <c r="AA50" s="41"/>
      <c r="AB50" s="41"/>
      <c r="AC50" s="41">
        <v>1</v>
      </c>
      <c r="AD50" s="41" t="s">
        <v>3611</v>
      </c>
      <c r="AE50" s="8" t="str">
        <f t="shared" si="13"/>
        <v>N4_6(diON :=  ACT.N4_6.diON
 ,diCRS :=  ACT.N4_6.diCRS
 ,algON :=  ACT.N4_6.algON
 ,algOF :=  ACT.N4_6.algOF
 ,alwON :=  ACT.N4_6.alwON
 ,alwOF :=  ACT.N4_6.alwOF 
 ,btnRes :=  ACT.N4_6.btnRes
 ,btnON :=  ACT.N4_6.btnON 
 ,btnOF :=  ACT.N4_6.btnOF
 ,group :=  1
 ,f_fp :=  1
 ,fp :=  0
 ,tmq_on :=  tmq.N4_6ON
 ,tmq_fp :=  tmq.N4_6FP
 ,DU :=  ACT.N4_6.DU
 ,doON := ACT.N4_6.doON
 ,wr :=  itg.null); 
 tin.N4_6on :=  tin.N4_6ON;
 tin.N4_6fp :=  tin.N4_6FP;
ACT.N4_6.state :=  ACT.N4_6.state;
ACT.N4_6.prmON :=  ACT.N4_6.prmON;
 ACT.N4_6.prmOF :=  ACT.N4_6.prmOF;
 ACT.N4_6.nFP :=  ACT.N4_6.nFP;
 ACT.N4_6.nON :=  ACT.N4_6.nON;</v>
      </c>
      <c r="AF50" s="8" t="s">
        <v>455</v>
      </c>
      <c r="AG50" s="8" t="str">
        <f t="shared" ref="AG50:AG69" si="25">"ACT."&amp;C50&amp;".dion := dgi."&amp;C50&amp;"_on;
ACT."&amp;C50&amp;".diCRS := dgi."&amp;C50&amp;"_crs;
ACT."&amp;C50&amp;".algON := "&amp;AK50&amp;";
ACT."&amp;C50&amp;".algOF := "&amp;AL50&amp;";
ACT."&amp;C50&amp;".alwON := "&amp;AM50&amp;";
ACT."&amp;C50&amp;".alwOF := "&amp;AN50&amp;";
dgo."&amp;C50&amp;"_on := ACT."&amp;C50&amp;".doON;"</f>
        <v>ACT.N4_6.dion := dgi.N4_6_on;
ACT.N4_6.diCRS := dgi.N4_6_crs;
ACT.N4_6.algON := DGI.L_PR_H;
ACT.N4_6.algOF := DGI.L_PR_LL;
ACT.N4_6.alwON :=  not ACT.N4_6.algOF;
ACT.N4_6.alwOF := 1;
dgo.N4_6_on := ACT.N4_6.doON;</v>
      </c>
      <c r="AH50" s="8" t="s">
        <v>455</v>
      </c>
      <c r="AK50" s="8" t="s">
        <v>3631</v>
      </c>
      <c r="AL50" s="8" t="s">
        <v>3632</v>
      </c>
      <c r="AM50" s="8" t="str">
        <f t="shared" ref="AM50:AM64" si="26">" not ACT."&amp;C50&amp;".algOF"</f>
        <v xml:space="preserve"> not ACT.N4_6.algOF</v>
      </c>
      <c r="AN50" s="8">
        <v>1</v>
      </c>
      <c r="AO50" s="8" t="str">
        <f t="shared" si="16"/>
        <v>N4_6 : TimeWork;     //Н4-6</v>
      </c>
      <c r="AP50" s="8" t="str">
        <f t="shared" si="17"/>
        <v>//--------------N4_6-------------
N4_6(in := dgi.N4_6_on
            ,reset := act.N4_6.reset); 
  act.N4_6.TimeW.Wsec := N4_6.sec;
  act.N4_6.TimeW.Wmin := N4_6.mnt;
  act.N4_6.TimeW.Whour := N4_6.hour;
  act.N4_6.TimeW.Wday := N4_6.day;
  act.N4_6.TimeW.Wyear := N4_6.year;</v>
      </c>
      <c r="AQ50" s="8" t="s">
        <v>455</v>
      </c>
      <c r="AS50" s="8" t="str">
        <f t="shared" si="18"/>
        <v>dgi.N4_6_on := dgo.N4_6_on;</v>
      </c>
      <c r="AV50" s="8" t="str">
        <f>C50&amp;"on :ton; "&amp;C50&amp;"pt : time;"</f>
        <v>N4_6on :ton; N4_6pt : time;</v>
      </c>
      <c r="AW50" s="8" t="str">
        <f>C50&amp;"on : bool;"</f>
        <v>N4_6on : bool;</v>
      </c>
      <c r="AX50" s="8" t="s">
        <v>3633</v>
      </c>
      <c r="AY50" s="8" t="str">
        <f t="shared" si="15"/>
        <v>N4_6pt := DINT_TO_TIME(itg.n46)*1000;</v>
      </c>
      <c r="BB50" s="41">
        <v>0</v>
      </c>
      <c r="BE50" t="str">
        <f>C50&amp;"on (IN := TIN."&amp;C50&amp;"on, pt := "&amp;C50&amp;"pt); TMQ."&amp;C50&amp;"on := "&amp;C50&amp;"on.q;"</f>
        <v>N4_6on (IN := TIN.N4_6on, pt := N4_6pt); TMQ.N4_6on := N4_6on.q;</v>
      </c>
      <c r="BH50" t="s">
        <v>455</v>
      </c>
    </row>
    <row r="51" spans="1:60" x14ac:dyDescent="0.25">
      <c r="A51">
        <v>62</v>
      </c>
      <c r="B51" s="123" t="s">
        <v>453</v>
      </c>
      <c r="C51" s="123" t="s">
        <v>480</v>
      </c>
      <c r="D51" s="7" t="s">
        <v>821</v>
      </c>
      <c r="E51" s="41" t="s">
        <v>827</v>
      </c>
      <c r="F51" s="7" t="s">
        <v>3560</v>
      </c>
      <c r="G51" s="7" t="str">
        <f t="shared" si="2"/>
        <v>Н5-1</v>
      </c>
      <c r="H51" s="4"/>
      <c r="I51" s="41"/>
      <c r="J51" s="41"/>
      <c r="K51" s="41"/>
      <c r="L51" s="41" t="s">
        <v>455</v>
      </c>
      <c r="M51" s="469" t="s">
        <v>455</v>
      </c>
      <c r="N51" s="41"/>
      <c r="O51" s="41"/>
      <c r="P51" s="41"/>
      <c r="Q51" s="469" t="s">
        <v>455</v>
      </c>
      <c r="R51" s="41"/>
      <c r="S51" s="41"/>
      <c r="T51" s="41"/>
      <c r="U51" s="41"/>
      <c r="V51" s="41"/>
      <c r="W51" s="41" t="s">
        <v>455</v>
      </c>
      <c r="X51" s="41"/>
      <c r="Y51" s="469" t="s">
        <v>455</v>
      </c>
      <c r="Z51" s="41"/>
      <c r="AA51" s="41"/>
      <c r="AB51" s="41"/>
      <c r="AC51" s="41">
        <v>2</v>
      </c>
      <c r="AD51" s="41" t="s">
        <v>3634</v>
      </c>
      <c r="AE51" s="8" t="str">
        <f t="shared" si="13"/>
        <v>N5_1(diON :=  ACT.N5_1.diON
 ,diCRS :=  ACT.N5_1.diCRS
 ,algON :=  ACT.N5_1.algON
 ,algOF :=  ACT.N5_1.algOF
 ,alwON :=  ACT.N5_1.alwON
 ,alwOF :=  ACT.N5_1.alwOF 
 ,btnRes :=  ACT.N5_1.btnRes
 ,btnON :=  ACT.N5_1.btnON 
 ,btnOF :=  ACT.N5_1.btnOF
 ,group :=  2
 ,f_fp :=  1
 ,fp :=  
 ,tmq_on :=  tmq.N5_1ON
 ,tmq_fp :=  tmq.N5_1FP
 ,DU :=  ACT.N5_1.DU
 ,doON := ACT.N5_1.doON
 ,wr :=  itg.wr_N5_1_2); 
 tin.N5_1on :=  tin.N5_1ON;
 tin.N5_1fp :=  tin.N5_1FP;
ACT.N5_1.state :=  ACT.N5_1.state;
ACT.N5_1.prmON :=  ACT.N5_1.prmON;
 ACT.N5_1.prmOF :=  ACT.N5_1.prmOF;
 ACT.N5_1.nFP :=  ACT.N5_1.nFP;
 ACT.N5_1.nON :=  ACT.N5_1.nON;</v>
      </c>
      <c r="AF51" s="8" t="s">
        <v>455</v>
      </c>
      <c r="AG51" s="8" t="str">
        <f>"ACT."&amp;C51&amp;".dion := dgi."&amp;C51&amp;"_on;
ACT."&amp;C51&amp;".diCRS := dgi."&amp;C51&amp;"_crs;
ACT."&amp;C51&amp;".algON := "&amp;AK51&amp;";
ACT."&amp;C51&amp;".algOF := "&amp;AL51&amp;";
ACT."&amp;C51&amp;".alwON := "&amp;AM51&amp;";
ACT."&amp;C51&amp;".alwOF := "&amp;AN51&amp;";
dgo."&amp;C51&amp;"_on := ACT."&amp;C51&amp;".doON;"</f>
        <v>ACT.N5_1.dion := dgi.N5_1_on;
ACT.N5_1.diCRS := dgi.N5_1_crs;
ACT.N5_1.algON := dgi.L_ET_HH;
ACT.N5_1.algOF := dgi.L_ET_LL;
ACT.N5_1.alwON :=  not ACT.N5_1.algOF;
ACT.N5_1.alwOF := 1;
dgo.N5_1_on := ACT.N5_1.doON;</v>
      </c>
      <c r="AH51" s="8" t="s">
        <v>455</v>
      </c>
      <c r="AK51" s="8" t="s">
        <v>3635</v>
      </c>
      <c r="AL51" s="8" t="s">
        <v>3636</v>
      </c>
      <c r="AM51" s="8" t="str">
        <f t="shared" si="26"/>
        <v xml:space="preserve"> not ACT.N5_1.algOF</v>
      </c>
      <c r="AN51" s="8">
        <v>1</v>
      </c>
      <c r="AO51" s="8" t="str">
        <f t="shared" si="16"/>
        <v>N5_1 : TimeWork;     //Н5-1</v>
      </c>
      <c r="AP51" s="8" t="str">
        <f t="shared" si="17"/>
        <v>//--------------N5_1-------------
N5_1(in := dgi.N5_1_on
            ,reset := act.N5_1.reset); 
  act.N5_1.TimeW.Wsec := N5_1.sec;
  act.N5_1.TimeW.Wmin := N5_1.mnt;
  act.N5_1.TimeW.Whour := N5_1.hour;
  act.N5_1.TimeW.Wday := N5_1.day;
  act.N5_1.TimeW.Wyear := N5_1.year;</v>
      </c>
      <c r="AQ51" s="8" t="s">
        <v>455</v>
      </c>
      <c r="AS51" s="8" t="str">
        <f t="shared" si="18"/>
        <v>dgi.N5_1_on := dgo.N5_1_on;</v>
      </c>
      <c r="AV51" s="8" t="str">
        <f t="shared" ref="AV51:AV69" si="27">C51&amp;"on :ton; "&amp;C51&amp;"pt : time;"</f>
        <v>N5_1on :ton; N5_1pt : time;</v>
      </c>
      <c r="AW51" s="8" t="str">
        <f t="shared" ref="AW51:AW69" si="28">C51&amp;"on : bool;"</f>
        <v>N5_1on : bool;</v>
      </c>
      <c r="AX51" s="8" t="s">
        <v>3637</v>
      </c>
      <c r="AY51" s="8" t="str">
        <f t="shared" si="15"/>
        <v>N5_1pt := DINT_TO_TIME(itg.n5)*1000;</v>
      </c>
      <c r="BE51" t="str">
        <f t="shared" ref="BE51:BE69" si="29">C51&amp;"on (IN := TIN."&amp;C51&amp;"on, pt := "&amp;C51&amp;"pt); TMQ."&amp;C51&amp;"on := "&amp;C51&amp;"on.q;"</f>
        <v>N5_1on (IN := TIN.N5_1on, pt := N5_1pt); TMQ.N5_1on := N5_1on.q;</v>
      </c>
      <c r="BH51" t="s">
        <v>455</v>
      </c>
    </row>
    <row r="52" spans="1:60" x14ac:dyDescent="0.25">
      <c r="A52">
        <v>63</v>
      </c>
      <c r="B52" s="123" t="s">
        <v>454</v>
      </c>
      <c r="C52" s="123" t="s">
        <v>481</v>
      </c>
      <c r="D52" s="7" t="s">
        <v>821</v>
      </c>
      <c r="E52" s="41" t="s">
        <v>827</v>
      </c>
      <c r="F52" s="7" t="s">
        <v>3560</v>
      </c>
      <c r="G52" s="7" t="str">
        <f t="shared" si="2"/>
        <v>Н5-2</v>
      </c>
      <c r="H52" s="4"/>
      <c r="I52" s="41"/>
      <c r="J52" s="41"/>
      <c r="K52" s="41"/>
      <c r="L52" s="41" t="s">
        <v>455</v>
      </c>
      <c r="M52" s="469"/>
      <c r="N52" s="41"/>
      <c r="O52" s="41"/>
      <c r="P52" s="41"/>
      <c r="Q52" s="469"/>
      <c r="R52" s="41"/>
      <c r="S52" s="41"/>
      <c r="T52" s="41"/>
      <c r="U52" s="41"/>
      <c r="V52" s="41"/>
      <c r="W52" s="41" t="s">
        <v>455</v>
      </c>
      <c r="X52" s="41"/>
      <c r="Y52" s="469"/>
      <c r="Z52" s="41"/>
      <c r="AA52" s="41"/>
      <c r="AB52" s="41"/>
      <c r="AC52" s="41">
        <v>2</v>
      </c>
      <c r="AD52" s="41" t="s">
        <v>3638</v>
      </c>
      <c r="AE52" s="8" t="str">
        <f t="shared" si="13"/>
        <v>N5_2(diON :=  ACT.N5_2.diON
 ,diCRS :=  ACT.N5_2.diCRS
 ,algON :=  ACT.N5_2.algON
 ,algOF :=  ACT.N5_2.algOF
 ,alwON :=  ACT.N5_2.alwON
 ,alwOF :=  ACT.N5_2.alwOF 
 ,btnRes :=  ACT.N5_2.btnRes
 ,btnON :=  ACT.N5_2.btnON 
 ,btnOF :=  ACT.N5_2.btnOF
 ,group :=  2
 ,f_fp :=  1
 ,fp :=  
 ,tmq_on :=  tmq.N5_2ON
 ,tmq_fp :=  tmq.N5_2FP
 ,DU :=  ACT.N5_2.DU
 ,doON := ACT.N5_2.doON
 ,wr :=  n5_1); 
 tin.N5_2on :=  tin.N5_2ON;
 tin.N5_2fp :=  tin.N5_2FP;
ACT.N5_2.state :=  ACT.N5_2.state;
ACT.N5_2.prmON :=  ACT.N5_2.prmON;
 ACT.N5_2.prmOF :=  ACT.N5_2.prmOF;
 ACT.N5_2.nFP :=  ACT.N5_2.nFP;
 ACT.N5_2.nON :=  ACT.N5_2.nON;</v>
      </c>
      <c r="AF52" s="8" t="s">
        <v>455</v>
      </c>
      <c r="AG52" s="8" t="str">
        <f t="shared" si="25"/>
        <v>ACT.N5_2.dion := dgi.N5_2_on;
ACT.N5_2.diCRS := dgi.N5_2_crs;
ACT.N5_2.algON := dgi.L_ET_HH;
ACT.N5_2.algOF := dgi.L_ET_LL;
ACT.N5_2.alwON :=  not ACT.N5_2.algOF;
ACT.N5_2.alwOF := 1;
dgo.N5_2_on := ACT.N5_2.doON;</v>
      </c>
      <c r="AH52" s="8" t="s">
        <v>455</v>
      </c>
      <c r="AK52" s="8" t="s">
        <v>3635</v>
      </c>
      <c r="AL52" s="8" t="s">
        <v>3636</v>
      </c>
      <c r="AM52" s="8" t="str">
        <f t="shared" si="26"/>
        <v xml:space="preserve"> not ACT.N5_2.algOF</v>
      </c>
      <c r="AN52" s="8">
        <v>1</v>
      </c>
      <c r="AO52" s="8" t="str">
        <f t="shared" si="16"/>
        <v>N5_2 : TimeWork;     //Н5-2</v>
      </c>
      <c r="AP52" s="8" t="str">
        <f t="shared" si="17"/>
        <v>//--------------N5_2-------------
N5_2(in := dgi.N5_2_on
            ,reset := act.N5_2.reset); 
  act.N5_2.TimeW.Wsec := N5_2.sec;
  act.N5_2.TimeW.Wmin := N5_2.mnt;
  act.N5_2.TimeW.Whour := N5_2.hour;
  act.N5_2.TimeW.Wday := N5_2.day;
  act.N5_2.TimeW.Wyear := N5_2.year;</v>
      </c>
      <c r="AQ52" s="8" t="s">
        <v>455</v>
      </c>
      <c r="AS52" s="8" t="str">
        <f t="shared" si="18"/>
        <v>dgi.N5_2_on := dgo.N5_2_on;</v>
      </c>
      <c r="AV52" s="8" t="str">
        <f t="shared" si="27"/>
        <v>N5_2on :ton; N5_2pt : time;</v>
      </c>
      <c r="AW52" s="8" t="str">
        <f t="shared" si="28"/>
        <v>N5_2on : bool;</v>
      </c>
      <c r="AX52" s="8" t="s">
        <v>3637</v>
      </c>
      <c r="AY52" s="8" t="str">
        <f t="shared" si="15"/>
        <v>N5_2pt := DINT_TO_TIME(itg.n5)*1000;</v>
      </c>
      <c r="BE52" t="str">
        <f t="shared" si="29"/>
        <v>N5_2on (IN := TIN.N5_2on, pt := N5_2pt); TMQ.N5_2on := N5_2on.q;</v>
      </c>
      <c r="BH52" t="s">
        <v>455</v>
      </c>
    </row>
    <row r="53" spans="1:60" x14ac:dyDescent="0.25">
      <c r="A53">
        <v>64</v>
      </c>
      <c r="B53" s="123" t="s">
        <v>435</v>
      </c>
      <c r="C53" s="123" t="s">
        <v>843</v>
      </c>
      <c r="D53" s="7" t="s">
        <v>821</v>
      </c>
      <c r="E53" s="41" t="s">
        <v>827</v>
      </c>
      <c r="F53" s="7" t="s">
        <v>3560</v>
      </c>
      <c r="G53" s="7" t="str">
        <f t="shared" ref="G53:G76" si="30">B53</f>
        <v>Н6-1</v>
      </c>
      <c r="H53" s="4"/>
      <c r="I53" s="41"/>
      <c r="J53" s="41"/>
      <c r="K53" s="41"/>
      <c r="L53" s="41" t="s">
        <v>455</v>
      </c>
      <c r="M53" s="41" t="s">
        <v>455</v>
      </c>
      <c r="N53" s="41"/>
      <c r="O53" s="41"/>
      <c r="P53" s="41"/>
      <c r="Q53" s="41" t="s">
        <v>455</v>
      </c>
      <c r="R53" s="41"/>
      <c r="S53" s="41"/>
      <c r="T53" s="41" t="s">
        <v>455</v>
      </c>
      <c r="U53" s="41"/>
      <c r="V53" s="41"/>
      <c r="W53" s="41" t="s">
        <v>455</v>
      </c>
      <c r="X53" s="41"/>
      <c r="Y53" s="41" t="s">
        <v>455</v>
      </c>
      <c r="Z53" s="41" t="s">
        <v>455</v>
      </c>
      <c r="AA53" s="41"/>
      <c r="AB53" s="41"/>
      <c r="AC53" s="41">
        <v>1</v>
      </c>
      <c r="AD53" s="41" t="s">
        <v>3611</v>
      </c>
      <c r="AE53" s="8" t="str">
        <f t="shared" si="13"/>
        <v>N6_1(diON :=  ACT.N6_1.diON
 ,diCRS :=  ACT.N6_1.diCRS
 ,algON :=  ACT.N6_1.algON
 ,algOF :=  ACT.N6_1.algOF
 ,alwON :=  ACT.N6_1.alwON
 ,alwOF :=  ACT.N6_1.alwOF 
 ,btnRes :=  ACT.N6_1.btnRes
 ,btnON :=  ACT.N6_1.btnON 
 ,btnOF :=  ACT.N6_1.btnOF
 ,group :=  1
 ,f_fp :=  1
 ,fp :=  0
 ,tmq_on :=  tmq.N6_1ON
 ,tmq_fp :=  tmq.N6_1FP
 ,DU :=  ACT.N6_1.DU
 ,doON := ACT.N6_1.doON
 ,wr :=  itg.null); 
 tin.N6_1on :=  tin.N6_1ON;
 tin.N6_1fp :=  tin.N6_1FP;
ACT.N6_1.state :=  ACT.N6_1.state;
ACT.N6_1.prmON :=  ACT.N6_1.prmON;
 ACT.N6_1.prmOF :=  ACT.N6_1.prmOF;
 ACT.N6_1.nFP :=  ACT.N6_1.nFP;
 ACT.N6_1.nON :=  ACT.N6_1.nON;</v>
      </c>
      <c r="AF53" s="8" t="s">
        <v>455</v>
      </c>
      <c r="AG53" s="8" t="str">
        <f t="shared" si="25"/>
        <v>ACT.N6_1.dion := dgi.N6_1_on;
ACT.N6_1.diCRS := dgi.N6_1_crs;
ACT.N6_1.algON := DGI.doON_N6_1;
ACT.N6_1.algOF := dgi.L_ASI_LL;
ACT.N6_1.alwON :=  not ACT.N6_1.algOF;
ACT.N6_1.alwOF := 1;
dgo.N6_1_on := ACT.N6_1.doON;</v>
      </c>
      <c r="AH53" s="8" t="s">
        <v>455</v>
      </c>
      <c r="AK53" s="8" t="s">
        <v>3639</v>
      </c>
      <c r="AL53" s="8" t="s">
        <v>3640</v>
      </c>
      <c r="AM53" s="8" t="str">
        <f t="shared" si="26"/>
        <v xml:space="preserve"> not ACT.N6_1.algOF</v>
      </c>
      <c r="AN53" s="8">
        <v>1</v>
      </c>
      <c r="AO53" s="8" t="str">
        <f t="shared" si="16"/>
        <v>N6_1 : TimeWork;     //Н6-1</v>
      </c>
      <c r="AP53" s="8" t="str">
        <f t="shared" si="17"/>
        <v>//--------------N6_1-------------
N6_1(in := dgi.N6_1_on
            ,reset := act.N6_1.reset); 
  act.N6_1.TimeW.Wsec := N6_1.sec;
  act.N6_1.TimeW.Wmin := N6_1.mnt;
  act.N6_1.TimeW.Whour := N6_1.hour;
  act.N6_1.TimeW.Wday := N6_1.day;
  act.N6_1.TimeW.Wyear := N6_1.year;</v>
      </c>
      <c r="AQ53" s="8" t="s">
        <v>455</v>
      </c>
      <c r="AS53" s="8" t="str">
        <f t="shared" si="18"/>
        <v>dgi.N6_1_on := dgo.N6_1_on;</v>
      </c>
      <c r="AV53" s="8" t="str">
        <f t="shared" si="27"/>
        <v>N6_1on :ton; N6_1pt : time;</v>
      </c>
      <c r="AW53" s="8" t="str">
        <f t="shared" si="28"/>
        <v>N6_1on : bool;</v>
      </c>
      <c r="AX53" s="8" t="s">
        <v>3641</v>
      </c>
      <c r="AY53" s="8" t="str">
        <f t="shared" si="15"/>
        <v>N6_1pt := DINT_TO_TIME(itg.n6)*1000;</v>
      </c>
      <c r="BB53" s="41">
        <v>0</v>
      </c>
      <c r="BE53" t="str">
        <f t="shared" si="29"/>
        <v>N6_1on (IN := TIN.N6_1on, pt := N6_1pt); TMQ.N6_1on := N6_1on.q;</v>
      </c>
      <c r="BH53" t="s">
        <v>455</v>
      </c>
    </row>
    <row r="54" spans="1:60" s="127" customFormat="1" x14ac:dyDescent="0.25">
      <c r="B54" s="132" t="s">
        <v>3674</v>
      </c>
      <c r="C54" s="133" t="s">
        <v>3675</v>
      </c>
      <c r="D54" s="7" t="s">
        <v>821</v>
      </c>
      <c r="E54" s="41" t="s">
        <v>827</v>
      </c>
      <c r="F54" s="7"/>
      <c r="G54" s="7"/>
      <c r="H54" s="4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41"/>
    </row>
    <row r="55" spans="1:60" x14ac:dyDescent="0.25">
      <c r="A55">
        <v>67</v>
      </c>
      <c r="B55" s="132" t="s">
        <v>3676</v>
      </c>
      <c r="C55" s="133" t="s">
        <v>844</v>
      </c>
      <c r="D55" s="7" t="s">
        <v>821</v>
      </c>
      <c r="E55" s="41" t="s">
        <v>827</v>
      </c>
      <c r="F55" s="7" t="s">
        <v>3560</v>
      </c>
      <c r="G55" s="7" t="str">
        <f t="shared" si="30"/>
        <v>МШ1-1</v>
      </c>
      <c r="H55" s="4"/>
      <c r="I55" s="41"/>
      <c r="J55" s="41"/>
      <c r="K55" s="41"/>
      <c r="L55" s="41" t="s">
        <v>455</v>
      </c>
      <c r="M55" s="41" t="s">
        <v>455</v>
      </c>
      <c r="N55" s="41"/>
      <c r="O55" s="41"/>
      <c r="P55" s="41"/>
      <c r="Q55" s="41"/>
      <c r="R55" s="41"/>
      <c r="S55" s="41"/>
      <c r="T55" s="41"/>
      <c r="U55" s="41"/>
      <c r="V55" s="41"/>
      <c r="W55" s="121"/>
      <c r="X55" s="41"/>
      <c r="Y55" s="41"/>
      <c r="Z55" s="41"/>
      <c r="AA55" s="41"/>
      <c r="AB55" s="41"/>
      <c r="AC55" s="41">
        <v>1</v>
      </c>
      <c r="AD55" s="41" t="s">
        <v>3611</v>
      </c>
      <c r="AE55" s="8" t="str">
        <f t="shared" si="13"/>
        <v>M1_1(diON :=  ACT.M1_1.diON
 ,diCRS :=  ACT.M1_1.diCRS
 ,algON :=  ACT.M1_1.algON
 ,algOF :=  ACT.M1_1.algOF
 ,alwON :=  ACT.M1_1.alwON
 ,alwOF :=  ACT.M1_1.alwOF 
 ,btnRes :=  ACT.M1_1.btnRes
 ,btnON :=  ACT.M1_1.btnON 
 ,btnOF :=  ACT.M1_1.btnOF
 ,group :=  1
 ,f_fp :=  1
 ,fp :=  0
 ,tmq_on :=  tmq.M1_1ON
 ,tmq_fp :=  tmq.M1_1FP
 ,DU :=  ACT.M1_1.DU
 ,doON := ACT.M1_1.doON
 ,wr :=  itg.null); 
 tin.M1_1on :=  tin.M1_1ON;
 tin.M1_1fp :=  tin.M1_1FP;
ACT.M1_1.state :=  ACT.M1_1.state;
ACT.M1_1.prmON :=  ACT.M1_1.prmON;
 ACT.M1_1.prmOF :=  ACT.M1_1.prmOF;
 ACT.M1_1.nFP :=  ACT.M1_1.nFP;
 ACT.M1_1.nON :=  ACT.M1_1.nON;</v>
      </c>
      <c r="AF55" s="8" t="s">
        <v>455</v>
      </c>
      <c r="AG55" s="8" t="str">
        <f>"ACT."&amp;C55&amp;".dion := dgi."&amp;C55&amp;"_on;
ACT."&amp;C55&amp;".diCRS := dgi."&amp;C55&amp;"_crs;
ACT."&amp;C55&amp;".algON := "&amp;AK55&amp;";
ACT."&amp;C55&amp;".algOF := "&amp;AL55&amp;";
ACT."&amp;C55&amp;".alwON := "&amp;AM55&amp;";
ACT."&amp;C55&amp;".alwOF := "&amp;AN55&amp;";
dgo."&amp;C55&amp;"_on := ACT."&amp;C55&amp;".doON;"</f>
        <v>ACT.M1_1.dion := dgi.M1_1_on;
ACT.M1_1.diCRS := dgi.M1_1_crs;
ACT.M1_1.algON := mde.work;
ACT.M1_1.algOF := dgi.L_ER1_1_LL;
ACT.M1_1.alwON :=  not ACT.M1_1.algOF;
ACT.M1_1.alwOF := 1;
dgo.M1_1_on := ACT.M1_1.doON;</v>
      </c>
      <c r="AH55" s="8" t="s">
        <v>455</v>
      </c>
      <c r="AK55" s="8" t="s">
        <v>3642</v>
      </c>
      <c r="AL55" s="8" t="s">
        <v>3643</v>
      </c>
      <c r="AM55" s="8" t="str">
        <f t="shared" si="26"/>
        <v xml:space="preserve"> not ACT.M1_1.algOF</v>
      </c>
      <c r="AN55" s="8">
        <v>1</v>
      </c>
      <c r="AO55" s="8" t="str">
        <f t="shared" si="16"/>
        <v>M1_1 : TimeWork;     //МШ1-1</v>
      </c>
      <c r="AP55" s="8" t="str">
        <f t="shared" si="17"/>
        <v>//--------------M1_1-------------
M1_1(in := dgi.M1_1_on
            ,reset := act.M1_1.reset); 
  act.M1_1.TimeW.Wsec := M1_1.sec;
  act.M1_1.TimeW.Wmin := M1_1.mnt;
  act.M1_1.TimeW.Whour := M1_1.hour;
  act.M1_1.TimeW.Wday := M1_1.day;
  act.M1_1.TimeW.Wyear := M1_1.year;</v>
      </c>
      <c r="AQ55" s="8" t="s">
        <v>455</v>
      </c>
      <c r="AS55" s="8" t="str">
        <f t="shared" si="18"/>
        <v>dgi.M1_1_on := dgo.M1_1_on;</v>
      </c>
      <c r="AV55" s="8" t="str">
        <f t="shared" si="27"/>
        <v>M1_1on :ton; M1_1pt : time;</v>
      </c>
      <c r="AW55" s="8" t="str">
        <f t="shared" si="28"/>
        <v>M1_1on : bool;</v>
      </c>
      <c r="AX55" s="8" t="s">
        <v>3644</v>
      </c>
      <c r="AY55" s="8" t="str">
        <f t="shared" si="15"/>
        <v>M1_1pt := DINT_TO_TIME(itg.mp)*1000;</v>
      </c>
      <c r="BB55" s="41">
        <v>0</v>
      </c>
      <c r="BE55" t="str">
        <f t="shared" si="29"/>
        <v>M1_1on (IN := TIN.M1_1on, pt := M1_1pt); TMQ.M1_1on := M1_1on.q;</v>
      </c>
      <c r="BH55" t="s">
        <v>455</v>
      </c>
    </row>
    <row r="56" spans="1:60" x14ac:dyDescent="0.25">
      <c r="A56">
        <v>68</v>
      </c>
      <c r="B56" s="132" t="s">
        <v>2729</v>
      </c>
      <c r="C56" s="133" t="s">
        <v>2857</v>
      </c>
      <c r="D56" s="7" t="s">
        <v>821</v>
      </c>
      <c r="E56" s="41" t="s">
        <v>827</v>
      </c>
      <c r="F56" s="7" t="s">
        <v>3560</v>
      </c>
      <c r="G56" s="7" t="str">
        <f t="shared" si="30"/>
        <v>МВ1-1</v>
      </c>
      <c r="H56" s="4"/>
      <c r="I56" s="41"/>
      <c r="J56" s="41"/>
      <c r="K56" s="41"/>
      <c r="L56" s="41" t="s">
        <v>455</v>
      </c>
      <c r="M56" s="41" t="s">
        <v>455</v>
      </c>
      <c r="N56" s="41"/>
      <c r="O56" s="41"/>
      <c r="P56" s="41"/>
      <c r="Q56" s="41"/>
      <c r="R56" s="41"/>
      <c r="S56" s="41"/>
      <c r="T56" s="41"/>
      <c r="U56" s="41"/>
      <c r="V56" s="41"/>
      <c r="W56" s="41" t="s">
        <v>455</v>
      </c>
      <c r="X56" s="41"/>
      <c r="Y56" s="41"/>
      <c r="Z56" s="41"/>
      <c r="AA56" s="41"/>
      <c r="AB56" s="41"/>
      <c r="AC56" s="41">
        <v>1</v>
      </c>
      <c r="AD56" s="41" t="s">
        <v>3611</v>
      </c>
      <c r="AE56" s="8" t="str">
        <f t="shared" si="13"/>
        <v>MV1_1(diON :=  ACT.MV1_1.diON
 ,diCRS :=  ACT.MV1_1.diCRS
 ,algON :=  ACT.MV1_1.algON
 ,algOF :=  ACT.MV1_1.algOF
 ,alwON :=  ACT.MV1_1.alwON
 ,alwOF :=  ACT.MV1_1.alwOF 
 ,btnRes :=  ACT.MV1_1.btnRes
 ,btnON :=  ACT.MV1_1.btnON 
 ,btnOF :=  ACT.MV1_1.btnOF
 ,group :=  1
 ,f_fp :=  1
 ,fp :=  0
 ,tmq_on :=  tmq.MV1_1ON
 ,tmq_fp :=  tmq.MV1_1FP
 ,DU :=  ACT.MV1_1.DU
 ,doON := ACT.MV1_1.doON
 ,wr :=  itg.null); 
 tin.MV1_1on :=  tin.MV1_1ON;
 tin.MV1_1fp :=  tin.MV1_1FP;
ACT.MV1_1.state :=  ACT.MV1_1.state;
ACT.MV1_1.prmON :=  ACT.MV1_1.prmON;
 ACT.MV1_1.prmOF :=  ACT.MV1_1.prmOF;
 ACT.MV1_1.nFP :=  ACT.MV1_1.nFP;
 ACT.MV1_1.nON :=  ACT.MV1_1.nON;</v>
      </c>
      <c r="AF56" s="8" t="s">
        <v>455</v>
      </c>
      <c r="AG56" s="9" t="str">
        <f>"ACT."&amp;C56&amp;".dion := dgi."&amp;C56&amp;"_on;
ACT."&amp;C56&amp;".diCRS := dgi."&amp;C56&amp;"_crs;
ACT."&amp;C56&amp;".algOF := "&amp;AL56&amp;";
ACT."&amp;C56&amp;".alwON := "&amp;AM56&amp;";
ACT."&amp;C56&amp;".alwOF := "&amp;AN56&amp;";
dgo."&amp;C56&amp;"_on := ACT."&amp;C56&amp;".doON;"</f>
        <v>ACT.MV1_1.dion := dgi.MV1_1_on;
ACT.MV1_1.diCRS := dgi.MV1_1_crs;
ACT.MV1_1.algOF := dgi.L_ER1_2_LL;
ACT.MV1_1.alwON :=  not ACT.MV1_1.algOF;
ACT.MV1_1.alwOF := 1;
dgo.MV1_1_on := ACT.MV1_1.doON;</v>
      </c>
      <c r="AH56" s="8" t="s">
        <v>455</v>
      </c>
      <c r="AK56" s="8" t="s">
        <v>3642</v>
      </c>
      <c r="AL56" s="8" t="s">
        <v>3645</v>
      </c>
      <c r="AM56" s="8" t="str">
        <f t="shared" si="26"/>
        <v xml:space="preserve"> not ACT.MV1_1.algOF</v>
      </c>
      <c r="AN56" s="8">
        <v>1</v>
      </c>
      <c r="AO56" s="8" t="str">
        <f t="shared" si="16"/>
        <v>MV1_1 : TimeWork;     //МВ1-1</v>
      </c>
      <c r="AP56" s="8" t="str">
        <f t="shared" si="17"/>
        <v>//--------------MV1_1-------------
MV1_1(in := dgi.MV1_1_on
            ,reset := act.MV1_1.reset); 
  act.MV1_1.TimeW.Wsec := MV1_1.sec;
  act.MV1_1.TimeW.Wmin := MV1_1.mnt;
  act.MV1_1.TimeW.Whour := MV1_1.hour;
  act.MV1_1.TimeW.Wday := MV1_1.day;
  act.MV1_1.TimeW.Wyear := MV1_1.year;</v>
      </c>
      <c r="AQ56" s="8" t="s">
        <v>455</v>
      </c>
      <c r="AS56" s="8" t="str">
        <f t="shared" si="18"/>
        <v>dgi.MV1_1_on := dgo.MV1_1_on;</v>
      </c>
      <c r="AV56" s="8" t="str">
        <f t="shared" si="27"/>
        <v>MV1_1on :ton; MV1_1pt : time;</v>
      </c>
      <c r="AW56" s="8" t="str">
        <f t="shared" si="28"/>
        <v>MV1_1on : bool;</v>
      </c>
      <c r="AX56" s="8" t="s">
        <v>3644</v>
      </c>
      <c r="AY56" s="8" t="str">
        <f t="shared" si="15"/>
        <v>MV1_1pt := DINT_TO_TIME(itg.mp)*1000;</v>
      </c>
      <c r="BB56" s="41">
        <v>0</v>
      </c>
      <c r="BE56" t="str">
        <f t="shared" si="29"/>
        <v>MV1_1on (IN := TIN.MV1_1on, pt := MV1_1pt); TMQ.MV1_1on := MV1_1on.q;</v>
      </c>
      <c r="BH56" t="s">
        <v>455</v>
      </c>
    </row>
    <row r="57" spans="1:60" x14ac:dyDescent="0.25">
      <c r="A57">
        <v>69</v>
      </c>
      <c r="B57" s="132" t="s">
        <v>2730</v>
      </c>
      <c r="C57" s="133" t="s">
        <v>2858</v>
      </c>
      <c r="D57" s="7" t="s">
        <v>821</v>
      </c>
      <c r="E57" s="41" t="s">
        <v>827</v>
      </c>
      <c r="F57" s="7" t="s">
        <v>3560</v>
      </c>
      <c r="G57" s="7" t="str">
        <f t="shared" si="30"/>
        <v>МВ1-2</v>
      </c>
      <c r="H57" s="4"/>
      <c r="I57" s="41"/>
      <c r="J57" s="41"/>
      <c r="K57" s="41"/>
      <c r="L57" s="121"/>
      <c r="M57" s="41" t="s">
        <v>455</v>
      </c>
      <c r="N57" s="41"/>
      <c r="O57" s="41"/>
      <c r="P57" s="41"/>
      <c r="Q57" s="41"/>
      <c r="R57" s="41"/>
      <c r="S57" s="41"/>
      <c r="T57" s="41"/>
      <c r="U57" s="41"/>
      <c r="V57" s="41"/>
      <c r="W57" s="41" t="s">
        <v>455</v>
      </c>
      <c r="X57" s="41"/>
      <c r="Y57" s="41"/>
      <c r="Z57" s="41"/>
      <c r="AA57" s="41"/>
      <c r="AB57" s="41"/>
      <c r="AC57" s="41">
        <v>1</v>
      </c>
      <c r="AD57" s="41" t="s">
        <v>3611</v>
      </c>
      <c r="AE57" s="8" t="str">
        <f t="shared" si="13"/>
        <v>MV1_2(diON :=  ACT.MV1_2.diON
 ,diCRS :=  ACT.MV1_2.diCRS
 ,algON :=  ACT.MV1_2.algON
 ,algOF :=  ACT.MV1_2.algOF
 ,alwON :=  ACT.MV1_2.alwON
 ,alwOF :=  ACT.MV1_2.alwOF 
 ,btnRes :=  ACT.MV1_2.btnRes
 ,btnON :=  ACT.MV1_2.btnON 
 ,btnOF :=  ACT.MV1_2.btnOF
 ,group :=  1
 ,f_fp :=  1
 ,fp :=  0
 ,tmq_on :=  tmq.MV1_2ON
 ,tmq_fp :=  tmq.MV1_2FP
 ,DU :=  ACT.MV1_2.DU
 ,doON := ACT.MV1_2.doON
 ,wr :=  itg.null); 
 tin.MV1_2on :=  tin.MV1_2ON;
 tin.MV1_2fp :=  tin.MV1_2FP;
ACT.MV1_2.state :=  ACT.MV1_2.state;
ACT.MV1_2.prmON :=  ACT.MV1_2.prmON;
 ACT.MV1_2.prmOF :=  ACT.MV1_2.prmOF;
 ACT.MV1_2.nFP :=  ACT.MV1_2.nFP;
 ACT.MV1_2.nON :=  ACT.MV1_2.nON;</v>
      </c>
      <c r="AF57" s="8" t="s">
        <v>455</v>
      </c>
      <c r="AG57" s="9" t="str">
        <f>"ACT."&amp;C57&amp;".dion := dgi."&amp;C57&amp;"_on;
ACT."&amp;C57&amp;".diCRS := dgi."&amp;C57&amp;"_crs;
ACT."&amp;C57&amp;".algOF := "&amp;AL57&amp;";
ACT."&amp;C57&amp;".alwON := "&amp;AM57&amp;";
ACT."&amp;C57&amp;".alwOF := "&amp;AN57&amp;";
dgo."&amp;C57&amp;"_on := ACT."&amp;C57&amp;".doON;"</f>
        <v>ACT.MV1_2.dion := dgi.MV1_2_on;
ACT.MV1_2.diCRS := dgi.MV1_2_crs;
ACT.MV1_2.algOF := dgi.L_ER1_2_LL;
ACT.MV1_2.alwON :=  not ACT.MV1_2.algOF;
ACT.MV1_2.alwOF := 1;
dgo.MV1_2_on := ACT.MV1_2.doON;</v>
      </c>
      <c r="AH57" s="8" t="s">
        <v>455</v>
      </c>
      <c r="AK57" s="8" t="s">
        <v>3642</v>
      </c>
      <c r="AL57" s="8" t="s">
        <v>3645</v>
      </c>
      <c r="AM57" s="8" t="str">
        <f t="shared" si="26"/>
        <v xml:space="preserve"> not ACT.MV1_2.algOF</v>
      </c>
      <c r="AN57" s="8">
        <v>1</v>
      </c>
      <c r="AO57" s="8" t="str">
        <f t="shared" si="16"/>
        <v>MV1_2 : TimeWork;     //МВ1-2</v>
      </c>
      <c r="AP57" s="8" t="str">
        <f t="shared" si="17"/>
        <v>//--------------MV1_2-------------
MV1_2(in := dgi.MV1_2_on
            ,reset := act.MV1_2.reset); 
  act.MV1_2.TimeW.Wsec := MV1_2.sec;
  act.MV1_2.TimeW.Wmin := MV1_2.mnt;
  act.MV1_2.TimeW.Whour := MV1_2.hour;
  act.MV1_2.TimeW.Wday := MV1_2.day;
  act.MV1_2.TimeW.Wyear := MV1_2.year;</v>
      </c>
      <c r="AQ57" s="8" t="s">
        <v>455</v>
      </c>
      <c r="AS57" s="8" t="str">
        <f t="shared" si="18"/>
        <v>dgi.MV1_2_on := dgo.MV1_2_on;</v>
      </c>
      <c r="AV57" s="8" t="str">
        <f t="shared" si="27"/>
        <v>MV1_2on :ton; MV1_2pt : time;</v>
      </c>
      <c r="AW57" s="8" t="str">
        <f t="shared" si="28"/>
        <v>MV1_2on : bool;</v>
      </c>
      <c r="AX57" s="8" t="s">
        <v>3644</v>
      </c>
      <c r="AY57" s="8" t="str">
        <f t="shared" si="15"/>
        <v>MV1_2pt := DINT_TO_TIME(itg.mp)*1000;</v>
      </c>
      <c r="BB57" s="41">
        <v>0</v>
      </c>
      <c r="BE57" t="str">
        <f t="shared" si="29"/>
        <v>MV1_2on (IN := TIN.MV1_2on, pt := MV1_2pt); TMQ.MV1_2on := MV1_2on.q;</v>
      </c>
      <c r="BH57" t="s">
        <v>455</v>
      </c>
    </row>
    <row r="58" spans="1:60" x14ac:dyDescent="0.25">
      <c r="A58">
        <v>70</v>
      </c>
      <c r="B58" s="132" t="s">
        <v>2731</v>
      </c>
      <c r="C58" s="133" t="s">
        <v>2859</v>
      </c>
      <c r="D58" s="7" t="s">
        <v>821</v>
      </c>
      <c r="E58" s="41" t="s">
        <v>827</v>
      </c>
      <c r="F58" s="7" t="s">
        <v>3560</v>
      </c>
      <c r="G58" s="7" t="str">
        <f t="shared" si="30"/>
        <v>МВ1-3</v>
      </c>
      <c r="H58" s="4"/>
      <c r="I58" s="41"/>
      <c r="J58" s="41"/>
      <c r="K58" s="41"/>
      <c r="L58" s="41" t="s">
        <v>455</v>
      </c>
      <c r="M58" s="41" t="s">
        <v>455</v>
      </c>
      <c r="N58" s="41"/>
      <c r="O58" s="41"/>
      <c r="P58" s="41"/>
      <c r="Q58" s="41"/>
      <c r="R58" s="41"/>
      <c r="S58" s="41"/>
      <c r="T58" s="41"/>
      <c r="U58" s="41"/>
      <c r="V58" s="41"/>
      <c r="W58" s="41" t="s">
        <v>455</v>
      </c>
      <c r="X58" s="41"/>
      <c r="Y58" s="41"/>
      <c r="Z58" s="41"/>
      <c r="AA58" s="41"/>
      <c r="AB58" s="41"/>
      <c r="AC58" s="41">
        <v>1</v>
      </c>
      <c r="AD58" s="41" t="s">
        <v>3611</v>
      </c>
      <c r="AE58" s="8" t="str">
        <f t="shared" si="13"/>
        <v>MV1_3(diON :=  ACT.MV1_3.diON
 ,diCRS :=  ACT.MV1_3.diCRS
 ,algON :=  ACT.MV1_3.algON
 ,algOF :=  ACT.MV1_3.algOF
 ,alwON :=  ACT.MV1_3.alwON
 ,alwOF :=  ACT.MV1_3.alwOF 
 ,btnRes :=  ACT.MV1_3.btnRes
 ,btnON :=  ACT.MV1_3.btnON 
 ,btnOF :=  ACT.MV1_3.btnOF
 ,group :=  1
 ,f_fp :=  1
 ,fp :=  0
 ,tmq_on :=  tmq.MV1_3ON
 ,tmq_fp :=  tmq.MV1_3FP
 ,DU :=  ACT.MV1_3.DU
 ,doON := ACT.MV1_3.doON
 ,wr :=  itg.null); 
 tin.MV1_3on :=  tin.MV1_3ON;
 tin.MV1_3fp :=  tin.MV1_3FP;
ACT.MV1_3.state :=  ACT.MV1_3.state;
ACT.MV1_3.prmON :=  ACT.MV1_3.prmON;
 ACT.MV1_3.prmOF :=  ACT.MV1_3.prmOF;
 ACT.MV1_3.nFP :=  ACT.MV1_3.nFP;
 ACT.MV1_3.nON :=  ACT.MV1_3.nON;</v>
      </c>
      <c r="AF58" s="8" t="s">
        <v>455</v>
      </c>
      <c r="AG58" s="9" t="str">
        <f>"ACT."&amp;C58&amp;".dion := dgi."&amp;C58&amp;"_on;
ACT."&amp;C58&amp;".diCRS := dgi."&amp;C58&amp;"_crs;
ACT."&amp;C58&amp;".algOF := "&amp;AL58&amp;";
ACT."&amp;C58&amp;".alwON := "&amp;AM58&amp;";
ACT."&amp;C58&amp;".alwOF := "&amp;AN58&amp;";
dgo."&amp;C58&amp;"_on := ACT."&amp;C58&amp;".doON;"</f>
        <v>ACT.MV1_3.dion := dgi.MV1_3_on;
ACT.MV1_3.diCRS := dgi.MV1_3_crs;
ACT.MV1_3.algOF := dgi.L_ER1_3_LL;
ACT.MV1_3.alwON :=  not ACT.MV1_3.algOF;
ACT.MV1_3.alwOF := 1;
dgo.MV1_3_on := ACT.MV1_3.doON;</v>
      </c>
      <c r="AH58" s="8" t="s">
        <v>455</v>
      </c>
      <c r="AK58" s="8" t="s">
        <v>3642</v>
      </c>
      <c r="AL58" s="8" t="s">
        <v>3646</v>
      </c>
      <c r="AM58" s="8" t="str">
        <f t="shared" si="26"/>
        <v xml:space="preserve"> not ACT.MV1_3.algOF</v>
      </c>
      <c r="AN58" s="8">
        <v>1</v>
      </c>
      <c r="AO58" s="8" t="str">
        <f t="shared" si="16"/>
        <v>MV1_3 : TimeWork;     //МВ1-3</v>
      </c>
      <c r="AP58" s="8" t="str">
        <f t="shared" si="17"/>
        <v>//--------------MV1_3-------------
MV1_3(in := dgi.MV1_3_on
            ,reset := act.MV1_3.reset); 
  act.MV1_3.TimeW.Wsec := MV1_3.sec;
  act.MV1_3.TimeW.Wmin := MV1_3.mnt;
  act.MV1_3.TimeW.Whour := MV1_3.hour;
  act.MV1_3.TimeW.Wday := MV1_3.day;
  act.MV1_3.TimeW.Wyear := MV1_3.year;</v>
      </c>
      <c r="AQ58" s="8" t="s">
        <v>455</v>
      </c>
      <c r="AS58" s="8" t="str">
        <f t="shared" si="18"/>
        <v>dgi.MV1_3_on := dgo.MV1_3_on;</v>
      </c>
      <c r="AV58" s="8" t="str">
        <f t="shared" si="27"/>
        <v>MV1_3on :ton; MV1_3pt : time;</v>
      </c>
      <c r="AW58" s="8" t="str">
        <f t="shared" si="28"/>
        <v>MV1_3on : bool;</v>
      </c>
      <c r="AX58" s="8" t="s">
        <v>3644</v>
      </c>
      <c r="AY58" s="8" t="str">
        <f t="shared" si="15"/>
        <v>MV1_3pt := DINT_TO_TIME(itg.mp)*1000;</v>
      </c>
      <c r="BB58" s="41">
        <v>0</v>
      </c>
      <c r="BE58" t="str">
        <f t="shared" si="29"/>
        <v>MV1_3on (IN := TIN.MV1_3on, pt := MV1_3pt); TMQ.MV1_3on := MV1_3on.q;</v>
      </c>
      <c r="BH58" t="s">
        <v>455</v>
      </c>
    </row>
    <row r="59" spans="1:60" x14ac:dyDescent="0.25">
      <c r="A59">
        <v>71</v>
      </c>
      <c r="B59" s="132" t="s">
        <v>2732</v>
      </c>
      <c r="C59" s="133" t="s">
        <v>2860</v>
      </c>
      <c r="D59" s="7" t="s">
        <v>821</v>
      </c>
      <c r="E59" s="41" t="s">
        <v>827</v>
      </c>
      <c r="F59" s="7" t="s">
        <v>3560</v>
      </c>
      <c r="G59" s="7" t="str">
        <f t="shared" si="30"/>
        <v>МВ1-4</v>
      </c>
      <c r="H59" s="4"/>
      <c r="I59" s="41"/>
      <c r="J59" s="41"/>
      <c r="K59" s="41"/>
      <c r="L59" s="121"/>
      <c r="M59" s="41" t="s">
        <v>455</v>
      </c>
      <c r="N59" s="41"/>
      <c r="O59" s="41"/>
      <c r="P59" s="41"/>
      <c r="Q59" s="41"/>
      <c r="R59" s="41"/>
      <c r="S59" s="41"/>
      <c r="T59" s="41"/>
      <c r="U59" s="41"/>
      <c r="V59" s="41"/>
      <c r="W59" s="41" t="s">
        <v>455</v>
      </c>
      <c r="X59" s="41"/>
      <c r="Y59" s="41"/>
      <c r="Z59" s="41"/>
      <c r="AA59" s="41"/>
      <c r="AB59" s="41"/>
      <c r="AC59" s="41">
        <v>1</v>
      </c>
      <c r="AD59" s="41" t="s">
        <v>3611</v>
      </c>
      <c r="AE59" s="8" t="str">
        <f t="shared" si="13"/>
        <v>MV1_4(diON :=  ACT.MV1_4.diON
 ,diCRS :=  ACT.MV1_4.diCRS
 ,algON :=  ACT.MV1_4.algON
 ,algOF :=  ACT.MV1_4.algOF
 ,alwON :=  ACT.MV1_4.alwON
 ,alwOF :=  ACT.MV1_4.alwOF 
 ,btnRes :=  ACT.MV1_4.btnRes
 ,btnON :=  ACT.MV1_4.btnON 
 ,btnOF :=  ACT.MV1_4.btnOF
 ,group :=  1
 ,f_fp :=  1
 ,fp :=  0
 ,tmq_on :=  tmq.MV1_4ON
 ,tmq_fp :=  tmq.MV1_4FP
 ,DU :=  ACT.MV1_4.DU
 ,doON := ACT.MV1_4.doON
 ,wr :=  itg.null); 
 tin.MV1_4on :=  tin.MV1_4ON;
 tin.MV1_4fp :=  tin.MV1_4FP;
ACT.MV1_4.state :=  ACT.MV1_4.state;
ACT.MV1_4.prmON :=  ACT.MV1_4.prmON;
 ACT.MV1_4.prmOF :=  ACT.MV1_4.prmOF;
 ACT.MV1_4.nFP :=  ACT.MV1_4.nFP;
 ACT.MV1_4.nON :=  ACT.MV1_4.nON;</v>
      </c>
      <c r="AF59" s="8" t="s">
        <v>455</v>
      </c>
      <c r="AG59" s="9" t="str">
        <f>"ACT."&amp;C59&amp;".dion := dgi."&amp;C59&amp;"_on;
ACT."&amp;C59&amp;".diCRS := dgi."&amp;C59&amp;"_crs;
ACT."&amp;C59&amp;".algOF := "&amp;AL59&amp;";
ACT."&amp;C59&amp;".alwON := "&amp;AM59&amp;";
ACT."&amp;C59&amp;".alwOF := "&amp;AN59&amp;";
dgo."&amp;C59&amp;"_on := ACT."&amp;C59&amp;".doON;"</f>
        <v>ACT.MV1_4.dion := dgi.MV1_4_on;
ACT.MV1_4.diCRS := dgi.MV1_4_crs;
ACT.MV1_4.algOF := dgi.L_ER1_3_LL;
ACT.MV1_4.alwON :=  not ACT.MV1_4.algOF;
ACT.MV1_4.alwOF := 1;
dgo.MV1_4_on := ACT.MV1_4.doON;</v>
      </c>
      <c r="AH59" s="8" t="s">
        <v>455</v>
      </c>
      <c r="AK59" s="8" t="s">
        <v>3642</v>
      </c>
      <c r="AL59" s="8" t="s">
        <v>3646</v>
      </c>
      <c r="AM59" s="8" t="str">
        <f t="shared" si="26"/>
        <v xml:space="preserve"> not ACT.MV1_4.algOF</v>
      </c>
      <c r="AN59" s="8">
        <v>1</v>
      </c>
      <c r="AO59" s="8" t="str">
        <f t="shared" si="16"/>
        <v>MV1_4 : TimeWork;     //МВ1-4</v>
      </c>
      <c r="AP59" s="8" t="str">
        <f t="shared" si="17"/>
        <v>//--------------MV1_4-------------
MV1_4(in := dgi.MV1_4_on
            ,reset := act.MV1_4.reset); 
  act.MV1_4.TimeW.Wsec := MV1_4.sec;
  act.MV1_4.TimeW.Wmin := MV1_4.mnt;
  act.MV1_4.TimeW.Whour := MV1_4.hour;
  act.MV1_4.TimeW.Wday := MV1_4.day;
  act.MV1_4.TimeW.Wyear := MV1_4.year;</v>
      </c>
      <c r="AQ59" s="8" t="s">
        <v>455</v>
      </c>
      <c r="AS59" s="8" t="str">
        <f t="shared" si="18"/>
        <v>dgi.MV1_4_on := dgo.MV1_4_on;</v>
      </c>
      <c r="AV59" s="8" t="str">
        <f t="shared" si="27"/>
        <v>MV1_4on :ton; MV1_4pt : time;</v>
      </c>
      <c r="AW59" s="8" t="str">
        <f t="shared" si="28"/>
        <v>MV1_4on : bool;</v>
      </c>
      <c r="AX59" s="8" t="s">
        <v>3644</v>
      </c>
      <c r="AY59" s="8" t="str">
        <f t="shared" si="15"/>
        <v>MV1_4pt := DINT_TO_TIME(itg.mp)*1000;</v>
      </c>
      <c r="BB59" s="41">
        <v>0</v>
      </c>
      <c r="BE59" t="str">
        <f t="shared" si="29"/>
        <v>MV1_4on (IN := TIN.MV1_4on, pt := MV1_4pt); TMQ.MV1_4on := MV1_4on.q;</v>
      </c>
      <c r="BH59" t="s">
        <v>455</v>
      </c>
    </row>
    <row r="60" spans="1:60" x14ac:dyDescent="0.25">
      <c r="A60">
        <v>72</v>
      </c>
      <c r="B60" s="132" t="s">
        <v>2733</v>
      </c>
      <c r="C60" s="133" t="s">
        <v>2861</v>
      </c>
      <c r="D60" s="7" t="s">
        <v>821</v>
      </c>
      <c r="E60" s="41" t="s">
        <v>827</v>
      </c>
      <c r="F60" s="7" t="s">
        <v>3560</v>
      </c>
      <c r="G60" s="7" t="str">
        <f t="shared" si="30"/>
        <v>МВ1-5</v>
      </c>
      <c r="H60" s="4"/>
      <c r="I60" s="41"/>
      <c r="J60" s="41"/>
      <c r="K60" s="41"/>
      <c r="L60" s="41" t="s">
        <v>455</v>
      </c>
      <c r="M60" s="41" t="s">
        <v>455</v>
      </c>
      <c r="N60" s="41"/>
      <c r="O60" s="41"/>
      <c r="P60" s="41"/>
      <c r="Q60" s="41"/>
      <c r="R60" s="41"/>
      <c r="S60" s="41"/>
      <c r="T60" s="41"/>
      <c r="U60" s="41"/>
      <c r="V60" s="41"/>
      <c r="W60" s="121"/>
      <c r="X60" s="41"/>
      <c r="Y60" s="41"/>
      <c r="Z60" s="41"/>
      <c r="AA60" s="41"/>
      <c r="AB60" s="41"/>
      <c r="AC60" s="41">
        <v>1</v>
      </c>
      <c r="AD60" s="41" t="s">
        <v>3611</v>
      </c>
      <c r="AE60" s="8" t="str">
        <f t="shared" si="13"/>
        <v>MV1_5(diON :=  ACT.MV1_5.diON
 ,diCRS :=  ACT.MV1_5.diCRS
 ,algON :=  ACT.MV1_5.algON
 ,algOF :=  ACT.MV1_5.algOF
 ,alwON :=  ACT.MV1_5.alwON
 ,alwOF :=  ACT.MV1_5.alwOF 
 ,btnRes :=  ACT.MV1_5.btnRes
 ,btnON :=  ACT.MV1_5.btnON 
 ,btnOF :=  ACT.MV1_5.btnOF
 ,group :=  1
 ,f_fp :=  1
 ,fp :=  0
 ,tmq_on :=  tmq.MV1_5ON
 ,tmq_fp :=  tmq.MV1_5FP
 ,DU :=  ACT.MV1_5.DU
 ,doON := ACT.MV1_5.doON
 ,wr :=  itg.null); 
 tin.MV1_5on :=  tin.MV1_5ON;
 tin.MV1_5fp :=  tin.MV1_5FP;
ACT.MV1_5.state :=  ACT.MV1_5.state;
ACT.MV1_5.prmON :=  ACT.MV1_5.prmON;
 ACT.MV1_5.prmOF :=  ACT.MV1_5.prmOF;
 ACT.MV1_5.nFP :=  ACT.MV1_5.nFP;
 ACT.MV1_5.nON :=  ACT.MV1_5.nON;</v>
      </c>
      <c r="AF60" s="8" t="s">
        <v>455</v>
      </c>
      <c r="AG60" s="8" t="str">
        <f t="shared" si="25"/>
        <v>ACT.MV1_5.dion := dgi.MV1_5_on;
ACT.MV1_5.diCRS := dgi.MV1_5_crs;
ACT.MV1_5.algON := mde.work;
ACT.MV1_5.algOF := dgi.L_ER4_1_LL;
ACT.MV1_5.alwON :=  not ACT.MV1_5.algOF;
ACT.MV1_5.alwOF := 1;
dgo.MV1_5_on := ACT.MV1_5.doON;</v>
      </c>
      <c r="AH60" s="8" t="s">
        <v>455</v>
      </c>
      <c r="AK60" s="8" t="s">
        <v>3642</v>
      </c>
      <c r="AL60" s="8" t="s">
        <v>3647</v>
      </c>
      <c r="AM60" s="8" t="str">
        <f t="shared" si="26"/>
        <v xml:space="preserve"> not ACT.MV1_5.algOF</v>
      </c>
      <c r="AN60" s="8">
        <v>1</v>
      </c>
      <c r="AO60" s="8" t="str">
        <f t="shared" si="16"/>
        <v>MV1_5 : TimeWork;     //МВ1-5</v>
      </c>
      <c r="AP60" s="8" t="str">
        <f t="shared" si="17"/>
        <v>//--------------MV1_5-------------
MV1_5(in := dgi.MV1_5_on
            ,reset := act.MV1_5.reset); 
  act.MV1_5.TimeW.Wsec := MV1_5.sec;
  act.MV1_5.TimeW.Wmin := MV1_5.mnt;
  act.MV1_5.TimeW.Whour := MV1_5.hour;
  act.MV1_5.TimeW.Wday := MV1_5.day;
  act.MV1_5.TimeW.Wyear := MV1_5.year;</v>
      </c>
      <c r="AQ60" s="8" t="s">
        <v>455</v>
      </c>
      <c r="AS60" s="8" t="str">
        <f t="shared" si="18"/>
        <v>dgi.MV1_5_on := dgo.MV1_5_on;</v>
      </c>
      <c r="AV60" s="8" t="str">
        <f t="shared" si="27"/>
        <v>MV1_5on :ton; MV1_5pt : time;</v>
      </c>
      <c r="AW60" s="8" t="str">
        <f t="shared" si="28"/>
        <v>MV1_5on : bool;</v>
      </c>
      <c r="AX60" s="8" t="s">
        <v>3644</v>
      </c>
      <c r="AY60" s="8" t="str">
        <f t="shared" si="15"/>
        <v>MV1_5pt := DINT_TO_TIME(itg.mp)*1000;</v>
      </c>
      <c r="BB60" s="41">
        <v>0</v>
      </c>
      <c r="BE60" t="str">
        <f t="shared" si="29"/>
        <v>MV1_5on (IN := TIN.MV1_5on, pt := MV1_5pt); TMQ.MV1_5on := MV1_5on.q;</v>
      </c>
      <c r="BH60" t="s">
        <v>455</v>
      </c>
    </row>
    <row r="61" spans="1:60" x14ac:dyDescent="0.25">
      <c r="A61">
        <v>73</v>
      </c>
      <c r="B61" s="132" t="s">
        <v>3677</v>
      </c>
      <c r="C61" s="133" t="s">
        <v>846</v>
      </c>
      <c r="D61" s="7" t="s">
        <v>821</v>
      </c>
      <c r="E61" s="41" t="s">
        <v>827</v>
      </c>
      <c r="F61" s="7" t="s">
        <v>3560</v>
      </c>
      <c r="G61" s="7" t="str">
        <f t="shared" si="30"/>
        <v>МШ2-1</v>
      </c>
      <c r="H61" s="4"/>
      <c r="I61" s="41"/>
      <c r="J61" s="41"/>
      <c r="K61" s="41"/>
      <c r="L61" s="41" t="s">
        <v>455</v>
      </c>
      <c r="M61" s="41" t="s">
        <v>455</v>
      </c>
      <c r="N61" s="41"/>
      <c r="O61" s="41"/>
      <c r="P61" s="41"/>
      <c r="Q61" s="41"/>
      <c r="R61" s="41"/>
      <c r="S61" s="41"/>
      <c r="T61" s="41"/>
      <c r="U61" s="41"/>
      <c r="V61" s="41"/>
      <c r="W61" s="121"/>
      <c r="X61" s="41"/>
      <c r="Y61" s="41"/>
      <c r="Z61" s="41"/>
      <c r="AA61" s="41"/>
      <c r="AB61" s="41"/>
      <c r="AC61" s="41">
        <v>1</v>
      </c>
      <c r="AD61" s="41" t="s">
        <v>3611</v>
      </c>
      <c r="AE61" s="8" t="str">
        <f t="shared" si="13"/>
        <v>M2_1(diON :=  ACT.M2_1.diON
 ,diCRS :=  ACT.M2_1.diCRS
 ,algON :=  ACT.M2_1.algON
 ,algOF :=  ACT.M2_1.algOF
 ,alwON :=  ACT.M2_1.alwON
 ,alwOF :=  ACT.M2_1.alwOF 
 ,btnRes :=  ACT.M2_1.btnRes
 ,btnON :=  ACT.M2_1.btnON 
 ,btnOF :=  ACT.M2_1.btnOF
 ,group :=  1
 ,f_fp :=  1
 ,fp :=  0
 ,tmq_on :=  tmq.M2_1ON
 ,tmq_fp :=  tmq.M2_1FP
 ,DU :=  ACT.M2_1.DU
 ,doON := ACT.M2_1.doON
 ,wr :=  itg.null); 
 tin.M2_1on :=  tin.M2_1ON;
 tin.M2_1fp :=  tin.M2_1FP;
ACT.M2_1.state :=  ACT.M2_1.state;
ACT.M2_1.prmON :=  ACT.M2_1.prmON;
 ACT.M2_1.prmOF :=  ACT.M2_1.prmOF;
 ACT.M2_1.nFP :=  ACT.M2_1.nFP;
 ACT.M2_1.nON :=  ACT.M2_1.nON;</v>
      </c>
      <c r="AF61" s="8" t="s">
        <v>455</v>
      </c>
      <c r="AG61" s="8" t="str">
        <f t="shared" si="25"/>
        <v>ACT.M2_1.dion := dgi.M2_1_on;
ACT.M2_1.diCRS := dgi.M2_1_crs;
ACT.M2_1.algON := mde.work;
ACT.M2_1.algOF := dgi.L_ER4_2_LL;
ACT.M2_1.alwON :=  not ACT.M2_1.algOF;
ACT.M2_1.alwOF := 1;
dgo.M2_1_on := ACT.M2_1.doON;</v>
      </c>
      <c r="AH61" s="8" t="s">
        <v>455</v>
      </c>
      <c r="AK61" s="8" t="s">
        <v>3642</v>
      </c>
      <c r="AL61" s="8" t="s">
        <v>3648</v>
      </c>
      <c r="AM61" s="8" t="str">
        <f t="shared" si="26"/>
        <v xml:space="preserve"> not ACT.M2_1.algOF</v>
      </c>
      <c r="AN61" s="8">
        <v>1</v>
      </c>
      <c r="AO61" s="8" t="str">
        <f t="shared" si="16"/>
        <v>M2_1 : TimeWork;     //МШ2-1</v>
      </c>
      <c r="AP61" s="8" t="str">
        <f t="shared" si="17"/>
        <v>//--------------M2_1-------------
M2_1(in := dgi.M2_1_on
            ,reset := act.M2_1.reset); 
  act.M2_1.TimeW.Wsec := M2_1.sec;
  act.M2_1.TimeW.Wmin := M2_1.mnt;
  act.M2_1.TimeW.Whour := M2_1.hour;
  act.M2_1.TimeW.Wday := M2_1.day;
  act.M2_1.TimeW.Wyear := M2_1.year;</v>
      </c>
      <c r="AQ61" s="8" t="s">
        <v>455</v>
      </c>
      <c r="AS61" s="8" t="str">
        <f t="shared" si="18"/>
        <v>dgi.M2_1_on := dgo.M2_1_on;</v>
      </c>
      <c r="AV61" s="8" t="str">
        <f t="shared" si="27"/>
        <v>M2_1on :ton; M2_1pt : time;</v>
      </c>
      <c r="AW61" s="8" t="str">
        <f t="shared" si="28"/>
        <v>M2_1on : bool;</v>
      </c>
      <c r="AX61" s="8" t="s">
        <v>3644</v>
      </c>
      <c r="AY61" s="8" t="str">
        <f t="shared" si="15"/>
        <v>M2_1pt := DINT_TO_TIME(itg.mp)*1000;</v>
      </c>
      <c r="BB61" s="41">
        <v>0</v>
      </c>
      <c r="BE61" t="str">
        <f t="shared" si="29"/>
        <v>M2_1on (IN := TIN.M2_1on, pt := M2_1pt); TMQ.M2_1on := M2_1on.q;</v>
      </c>
      <c r="BH61" t="s">
        <v>455</v>
      </c>
    </row>
    <row r="62" spans="1:60" x14ac:dyDescent="0.25">
      <c r="A62">
        <v>74</v>
      </c>
      <c r="B62" s="132" t="s">
        <v>3678</v>
      </c>
      <c r="C62" s="133" t="s">
        <v>845</v>
      </c>
      <c r="D62" s="7" t="s">
        <v>821</v>
      </c>
      <c r="E62" s="41" t="s">
        <v>827</v>
      </c>
      <c r="F62" s="7" t="s">
        <v>3560</v>
      </c>
      <c r="G62" s="7" t="str">
        <f t="shared" si="30"/>
        <v>МШ2-2</v>
      </c>
      <c r="H62" s="4"/>
      <c r="I62" s="41"/>
      <c r="J62" s="41"/>
      <c r="K62" s="41"/>
      <c r="L62" s="41" t="s">
        <v>455</v>
      </c>
      <c r="M62" s="41" t="s">
        <v>455</v>
      </c>
      <c r="N62" s="41"/>
      <c r="O62" s="41"/>
      <c r="P62" s="41"/>
      <c r="Q62" s="41"/>
      <c r="R62" s="41"/>
      <c r="S62" s="41"/>
      <c r="T62" s="41"/>
      <c r="U62" s="41"/>
      <c r="V62" s="41"/>
      <c r="W62" s="121"/>
      <c r="X62" s="41"/>
      <c r="Y62" s="41"/>
      <c r="Z62" s="41"/>
      <c r="AA62" s="41"/>
      <c r="AB62" s="41"/>
      <c r="AC62" s="41">
        <v>1</v>
      </c>
      <c r="AD62" s="41" t="s">
        <v>3611</v>
      </c>
      <c r="AE62" s="8" t="str">
        <f t="shared" si="13"/>
        <v>M2_2(diON :=  ACT.M2_2.diON
 ,diCRS :=  ACT.M2_2.diCRS
 ,algON :=  ACT.M2_2.algON
 ,algOF :=  ACT.M2_2.algOF
 ,alwON :=  ACT.M2_2.alwON
 ,alwOF :=  ACT.M2_2.alwOF 
 ,btnRes :=  ACT.M2_2.btnRes
 ,btnON :=  ACT.M2_2.btnON 
 ,btnOF :=  ACT.M2_2.btnOF
 ,group :=  1
 ,f_fp :=  1
 ,fp :=  0
 ,tmq_on :=  tmq.M2_2ON
 ,tmq_fp :=  tmq.M2_2FP
 ,DU :=  ACT.M2_2.DU
 ,doON := ACT.M2_2.doON
 ,wr :=  itg.null); 
 tin.M2_2on :=  tin.M2_2ON;
 tin.M2_2fp :=  tin.M2_2FP;
ACT.M2_2.state :=  ACT.M2_2.state;
ACT.M2_2.prmON :=  ACT.M2_2.prmON;
 ACT.M2_2.prmOF :=  ACT.M2_2.prmOF;
 ACT.M2_2.nFP :=  ACT.M2_2.nFP;
 ACT.M2_2.nON :=  ACT.M2_2.nON;</v>
      </c>
      <c r="AF62" s="8" t="s">
        <v>455</v>
      </c>
      <c r="AG62" s="8" t="str">
        <f t="shared" si="25"/>
        <v>ACT.M2_2.dion := dgi.M2_2_on;
ACT.M2_2.diCRS := dgi.M2_2_crs;
ACT.M2_2.algON := mde.work;
ACT.M2_2.algOF := dgi.L_ER5_2_LL;
ACT.M2_2.alwON :=  not ACT.M2_2.algOF;
ACT.M2_2.alwOF := 1;
dgo.M2_2_on := ACT.M2_2.doON;</v>
      </c>
      <c r="AH62" s="8" t="s">
        <v>455</v>
      </c>
      <c r="AK62" s="8" t="s">
        <v>3642</v>
      </c>
      <c r="AL62" s="8" t="s">
        <v>3649</v>
      </c>
      <c r="AM62" s="8" t="str">
        <f t="shared" si="26"/>
        <v xml:space="preserve"> not ACT.M2_2.algOF</v>
      </c>
      <c r="AN62" s="8">
        <v>1</v>
      </c>
      <c r="AO62" s="8" t="str">
        <f>C62&amp;" : TimeWork;     //"&amp;B62</f>
        <v>M2_2 : TimeWork;     //МШ2-2</v>
      </c>
      <c r="AP62" s="8" t="str">
        <f>"//--------------"&amp;C62&amp;"-------------
"&amp;C62&amp;"(in := dgi."&amp;C62&amp;"_on
            ,reset := act."&amp;C62&amp;".reset); 
  act."&amp;C62&amp;".TimeW.Wsec := "&amp;C62&amp;".sec;
  act."&amp;C62&amp;".TimeW.Wmin := "&amp;C62&amp;".mnt;
  act."&amp;C62&amp;".TimeW.Whour := "&amp;C62&amp;".hour;
  act."&amp;C62&amp;".TimeW.Wday := "&amp;C62&amp;".day;
  act."&amp;C62&amp;".TimeW.Wyear := "&amp;C62&amp;".year;"</f>
        <v>//--------------M2_2-------------
M2_2(in := dgi.M2_2_on
            ,reset := act.M2_2.reset); 
  act.M2_2.TimeW.Wsec := M2_2.sec;
  act.M2_2.TimeW.Wmin := M2_2.mnt;
  act.M2_2.TimeW.Whour := M2_2.hour;
  act.M2_2.TimeW.Wday := M2_2.day;
  act.M2_2.TimeW.Wyear := M2_2.year;</v>
      </c>
      <c r="AQ62" s="8" t="s">
        <v>455</v>
      </c>
      <c r="AS62" s="8" t="str">
        <f t="shared" si="18"/>
        <v>dgi.M2_2_on := dgo.M2_2_on;</v>
      </c>
      <c r="AV62" s="8" t="str">
        <f t="shared" si="27"/>
        <v>M2_2on :ton; M2_2pt : time;</v>
      </c>
      <c r="AW62" s="8" t="str">
        <f t="shared" si="28"/>
        <v>M2_2on : bool;</v>
      </c>
      <c r="AX62" s="8" t="s">
        <v>3644</v>
      </c>
      <c r="AY62" s="8" t="str">
        <f t="shared" si="15"/>
        <v>M2_2pt := DINT_TO_TIME(itg.mp)*1000;</v>
      </c>
      <c r="BB62" s="41">
        <v>0</v>
      </c>
      <c r="BE62" t="str">
        <f t="shared" si="29"/>
        <v>M2_2on (IN := TIN.M2_2on, pt := M2_2pt); TMQ.M2_2on := M2_2on.q;</v>
      </c>
      <c r="BH62" t="s">
        <v>455</v>
      </c>
    </row>
    <row r="63" spans="1:60" x14ac:dyDescent="0.25">
      <c r="A63">
        <v>75</v>
      </c>
      <c r="B63" s="132" t="s">
        <v>3679</v>
      </c>
      <c r="C63" s="133" t="s">
        <v>847</v>
      </c>
      <c r="D63" s="7" t="s">
        <v>821</v>
      </c>
      <c r="E63" s="41" t="s">
        <v>827</v>
      </c>
      <c r="F63" s="7" t="s">
        <v>3560</v>
      </c>
      <c r="G63" s="7" t="str">
        <f t="shared" si="30"/>
        <v>МШ2-3</v>
      </c>
      <c r="H63" s="4"/>
      <c r="I63" s="41"/>
      <c r="J63" s="41"/>
      <c r="K63" s="41"/>
      <c r="L63" s="41" t="s">
        <v>455</v>
      </c>
      <c r="M63" s="41" t="s">
        <v>455</v>
      </c>
      <c r="N63" s="41"/>
      <c r="O63" s="41"/>
      <c r="P63" s="41"/>
      <c r="Q63" s="41"/>
      <c r="R63" s="41"/>
      <c r="S63" s="41"/>
      <c r="T63" s="41"/>
      <c r="U63" s="41"/>
      <c r="V63" s="41"/>
      <c r="W63" s="121"/>
      <c r="X63" s="41"/>
      <c r="Y63" s="41"/>
      <c r="Z63" s="41"/>
      <c r="AA63" s="41"/>
      <c r="AB63" s="41"/>
      <c r="AC63" s="41">
        <v>1</v>
      </c>
      <c r="AD63" s="41" t="s">
        <v>3611</v>
      </c>
      <c r="AE63" s="8" t="str">
        <f t="shared" si="13"/>
        <v>M2_3(diON :=  ACT.M2_3.diON
 ,diCRS :=  ACT.M2_3.diCRS
 ,algON :=  ACT.M2_3.algON
 ,algOF :=  ACT.M2_3.algOF
 ,alwON :=  ACT.M2_3.alwON
 ,alwOF :=  ACT.M2_3.alwOF 
 ,btnRes :=  ACT.M2_3.btnRes
 ,btnON :=  ACT.M2_3.btnON 
 ,btnOF :=  ACT.M2_3.btnOF
 ,group :=  1
 ,f_fp :=  1
 ,fp :=  0
 ,tmq_on :=  tmq.M2_3ON
 ,tmq_fp :=  tmq.M2_3FP
 ,DU :=  ACT.M2_3.DU
 ,doON := ACT.M2_3.doON
 ,wr :=  itg.null); 
 tin.M2_3on :=  tin.M2_3ON;
 tin.M2_3fp :=  tin.M2_3FP;
ACT.M2_3.state :=  ACT.M2_3.state;
ACT.M2_3.prmON :=  ACT.M2_3.prmON;
 ACT.M2_3.prmOF :=  ACT.M2_3.prmOF;
 ACT.M2_3.nFP :=  ACT.M2_3.nFP;
 ACT.M2_3.nON :=  ACT.M2_3.nON;</v>
      </c>
      <c r="AF63" s="8" t="s">
        <v>455</v>
      </c>
      <c r="AG63" s="8" t="str">
        <f t="shared" si="25"/>
        <v>ACT.M2_3.dion := dgi.M2_3_on;
ACT.M2_3.diCRS := dgi.M2_3_crs;
ACT.M2_3.algON := 0;
ACT.M2_3.algOF := dgi.L_ER6_1_LL;
ACT.M2_3.alwON :=  not ACT.M2_3.algOF;
ACT.M2_3.alwOF := 1;
dgo.M2_3_on := ACT.M2_3.doON;</v>
      </c>
      <c r="AH63" s="8" t="s">
        <v>455</v>
      </c>
      <c r="AK63" s="8">
        <v>0</v>
      </c>
      <c r="AL63" s="8" t="s">
        <v>3650</v>
      </c>
      <c r="AM63" s="8" t="str">
        <f t="shared" si="26"/>
        <v xml:space="preserve"> not ACT.M2_3.algOF</v>
      </c>
      <c r="AN63" s="8">
        <v>1</v>
      </c>
      <c r="AO63" s="8" t="str">
        <f t="shared" ref="AO63:AO76" si="31">C63&amp;" : TimeWork;     //"&amp;B63</f>
        <v>M2_3 : TimeWork;     //МШ2-3</v>
      </c>
      <c r="AP63" s="8" t="str">
        <f t="shared" ref="AP63:AP69" si="32">"//--------------"&amp;C63&amp;"-------------
"&amp;C63&amp;"(in := dgi."&amp;C63&amp;"_on
            ,reset := act."&amp;C63&amp;".reset); 
  act."&amp;C63&amp;".TimeW.Wsec := "&amp;C63&amp;".sec;
  act."&amp;C63&amp;".TimeW.Wmin := "&amp;C63&amp;".mnt;
  act."&amp;C63&amp;".TimeW.Whour := "&amp;C63&amp;".hour;
  act."&amp;C63&amp;".TimeW.Wday := "&amp;C63&amp;".day;
  act."&amp;C63&amp;".TimeW.Wyear := "&amp;C63&amp;".year;"</f>
        <v>//--------------M2_3-------------
M2_3(in := dgi.M2_3_on
            ,reset := act.M2_3.reset); 
  act.M2_3.TimeW.Wsec := M2_3.sec;
  act.M2_3.TimeW.Wmin := M2_3.mnt;
  act.M2_3.TimeW.Whour := M2_3.hour;
  act.M2_3.TimeW.Wday := M2_3.day;
  act.M2_3.TimeW.Wyear := M2_3.year;</v>
      </c>
      <c r="AQ63" s="8" t="s">
        <v>455</v>
      </c>
      <c r="AS63" s="8" t="str">
        <f t="shared" si="18"/>
        <v>dgi.M2_3_on := dgo.M2_3_on;</v>
      </c>
      <c r="AV63" s="8" t="str">
        <f t="shared" si="27"/>
        <v>M2_3on :ton; M2_3pt : time;</v>
      </c>
      <c r="AW63" s="8" t="str">
        <f t="shared" si="28"/>
        <v>M2_3on : bool;</v>
      </c>
      <c r="AX63" s="8" t="s">
        <v>3644</v>
      </c>
      <c r="AY63" s="8" t="str">
        <f t="shared" si="15"/>
        <v>M2_3pt := DINT_TO_TIME(itg.mp)*1000;</v>
      </c>
      <c r="BB63" s="41">
        <v>0</v>
      </c>
      <c r="BE63" t="str">
        <f t="shared" si="29"/>
        <v>M2_3on (IN := TIN.M2_3on, pt := M2_3pt); TMQ.M2_3on := M2_3on.q;</v>
      </c>
      <c r="BH63" t="s">
        <v>455</v>
      </c>
    </row>
    <row r="64" spans="1:60" x14ac:dyDescent="0.25">
      <c r="A64">
        <v>76</v>
      </c>
      <c r="B64" s="132" t="s">
        <v>3680</v>
      </c>
      <c r="C64" s="133" t="s">
        <v>848</v>
      </c>
      <c r="D64" s="7" t="s">
        <v>821</v>
      </c>
      <c r="E64" s="41" t="s">
        <v>827</v>
      </c>
      <c r="F64" s="7" t="s">
        <v>3560</v>
      </c>
      <c r="G64" s="7" t="str">
        <f t="shared" si="30"/>
        <v>МШ2-4</v>
      </c>
      <c r="H64" s="4"/>
      <c r="I64" s="41"/>
      <c r="J64" s="41"/>
      <c r="K64" s="41"/>
      <c r="L64" s="41" t="s">
        <v>455</v>
      </c>
      <c r="M64" s="41" t="s">
        <v>455</v>
      </c>
      <c r="N64" s="41"/>
      <c r="O64" s="41"/>
      <c r="P64" s="41"/>
      <c r="Q64" s="41"/>
      <c r="R64" s="41"/>
      <c r="S64" s="41"/>
      <c r="T64" s="41"/>
      <c r="U64" s="41"/>
      <c r="V64" s="41"/>
      <c r="W64" s="121"/>
      <c r="X64" s="41"/>
      <c r="Y64" s="41"/>
      <c r="Z64" s="41"/>
      <c r="AA64" s="41"/>
      <c r="AB64" s="41"/>
      <c r="AC64" s="41">
        <v>1</v>
      </c>
      <c r="AD64" s="41" t="s">
        <v>3611</v>
      </c>
      <c r="AE64" s="8" t="str">
        <f t="shared" si="13"/>
        <v>M2_4(diON :=  ACT.M2_4.diON
 ,diCRS :=  ACT.M2_4.diCRS
 ,algON :=  ACT.M2_4.algON
 ,algOF :=  ACT.M2_4.algOF
 ,alwON :=  ACT.M2_4.alwON
 ,alwOF :=  ACT.M2_4.alwOF 
 ,btnRes :=  ACT.M2_4.btnRes
 ,btnON :=  ACT.M2_4.btnON 
 ,btnOF :=  ACT.M2_4.btnOF
 ,group :=  1
 ,f_fp :=  1
 ,fp :=  0
 ,tmq_on :=  tmq.M2_4ON
 ,tmq_fp :=  tmq.M2_4FP
 ,DU :=  ACT.M2_4.DU
 ,doON := ACT.M2_4.doON
 ,wr :=  itg.null); 
 tin.M2_4on :=  tin.M2_4ON;
 tin.M2_4fp :=  tin.M2_4FP;
ACT.M2_4.state :=  ACT.M2_4.state;
ACT.M2_4.prmON :=  ACT.M2_4.prmON;
 ACT.M2_4.prmOF :=  ACT.M2_4.prmOF;
 ACT.M2_4.nFP :=  ACT.M2_4.nFP;
 ACT.M2_4.nON :=  ACT.M2_4.nON;</v>
      </c>
      <c r="AF64" s="8" t="s">
        <v>455</v>
      </c>
      <c r="AG64" s="8" t="str">
        <f t="shared" si="25"/>
        <v>ACT.M2_4.dion := dgi.M2_4_on;
ACT.M2_4.diCRS := dgi.M2_4_crs;
ACT.M2_4.algON := mde.work;
ACT.M2_4.algOF := dgi.L_ER6_2_LL;
ACT.M2_4.alwON :=  not ACT.M2_4.algOF;
ACT.M2_4.alwOF := 1;
dgo.M2_4_on := ACT.M2_4.doON;</v>
      </c>
      <c r="AH64" s="8" t="s">
        <v>455</v>
      </c>
      <c r="AK64" s="8" t="s">
        <v>3642</v>
      </c>
      <c r="AL64" s="8" t="s">
        <v>3651</v>
      </c>
      <c r="AM64" s="8" t="str">
        <f t="shared" si="26"/>
        <v xml:space="preserve"> not ACT.M2_4.algOF</v>
      </c>
      <c r="AN64" s="8">
        <v>1</v>
      </c>
      <c r="AO64" s="8" t="str">
        <f t="shared" si="31"/>
        <v>M2_4 : TimeWork;     //МШ2-4</v>
      </c>
      <c r="AP64" s="8" t="str">
        <f t="shared" si="32"/>
        <v>//--------------M2_4-------------
M2_4(in := dgi.M2_4_on
            ,reset := act.M2_4.reset); 
  act.M2_4.TimeW.Wsec := M2_4.sec;
  act.M2_4.TimeW.Wmin := M2_4.mnt;
  act.M2_4.TimeW.Whour := M2_4.hour;
  act.M2_4.TimeW.Wday := M2_4.day;
  act.M2_4.TimeW.Wyear := M2_4.year;</v>
      </c>
      <c r="AQ64" s="8" t="s">
        <v>455</v>
      </c>
      <c r="AS64" s="8" t="str">
        <f t="shared" si="18"/>
        <v>dgi.M2_4_on := dgo.M2_4_on;</v>
      </c>
      <c r="AV64" s="8" t="str">
        <f t="shared" si="27"/>
        <v>M2_4on :ton; M2_4pt : time;</v>
      </c>
      <c r="AW64" s="8" t="str">
        <f t="shared" si="28"/>
        <v>M2_4on : bool;</v>
      </c>
      <c r="AX64" s="8" t="s">
        <v>3644</v>
      </c>
      <c r="AY64" s="8" t="str">
        <f t="shared" si="15"/>
        <v>M2_4pt := DINT_TO_TIME(itg.mp)*1000;</v>
      </c>
      <c r="BB64" s="41">
        <v>0</v>
      </c>
      <c r="BE64" t="str">
        <f t="shared" si="29"/>
        <v>M2_4on (IN := TIN.M2_4on, pt := M2_4pt); TMQ.M2_4on := M2_4on.q;</v>
      </c>
      <c r="BH64" t="s">
        <v>455</v>
      </c>
    </row>
    <row r="65" spans="1:60" x14ac:dyDescent="0.25">
      <c r="A65">
        <v>77</v>
      </c>
      <c r="B65" s="132" t="s">
        <v>3681</v>
      </c>
      <c r="C65" s="133" t="s">
        <v>3682</v>
      </c>
      <c r="D65" s="7" t="s">
        <v>821</v>
      </c>
      <c r="E65" s="41" t="s">
        <v>827</v>
      </c>
      <c r="F65" s="7" t="s">
        <v>3560</v>
      </c>
      <c r="G65" s="7" t="str">
        <f t="shared" si="30"/>
        <v>МВ4-1</v>
      </c>
      <c r="H65" s="4"/>
      <c r="I65" s="41"/>
      <c r="J65" s="41"/>
      <c r="K65" s="41"/>
      <c r="L65" s="41" t="s">
        <v>455</v>
      </c>
      <c r="M65" s="41" t="s">
        <v>455</v>
      </c>
      <c r="N65" s="41"/>
      <c r="O65" s="41"/>
      <c r="P65" s="41"/>
      <c r="Q65" s="41" t="s">
        <v>455</v>
      </c>
      <c r="R65" s="41"/>
      <c r="S65" s="41"/>
      <c r="T65" s="41"/>
      <c r="U65" s="41"/>
      <c r="V65" s="41"/>
      <c r="W65" s="41" t="s">
        <v>455</v>
      </c>
      <c r="X65" s="41"/>
      <c r="Y65" s="41" t="s">
        <v>455</v>
      </c>
      <c r="Z65" s="41"/>
      <c r="AA65" s="41"/>
      <c r="AB65" s="41"/>
      <c r="AC65" s="41">
        <v>1</v>
      </c>
      <c r="AD65" s="41" t="s">
        <v>3611</v>
      </c>
      <c r="AE65" s="8" t="str">
        <f t="shared" si="13"/>
        <v>MV4_1(diON :=  ACT.MV4_1.diON
 ,diCRS :=  ACT.MV4_1.diCRS
 ,algON :=  ACT.MV4_1.algON
 ,algOF :=  ACT.MV4_1.algOF
 ,alwON :=  ACT.MV4_1.alwON
 ,alwOF :=  ACT.MV4_1.alwOF 
 ,btnRes :=  ACT.MV4_1.btnRes
 ,btnON :=  ACT.MV4_1.btnON 
 ,btnOF :=  ACT.MV4_1.btnOF
 ,group :=  1
 ,f_fp :=  1
 ,fp :=  0
 ,tmq_on :=  tmq.MV4_1ON
 ,tmq_fp :=  tmq.MV4_1FP
 ,DU :=  ACT.MV4_1.DU
 ,doON := ACT.MV4_1.doON
 ,wr :=  itg.null); 
 tin.MV4_1on :=  tin.MV4_1ON;
 tin.MV4_1fp :=  tin.MV4_1FP;
ACT.MV4_1.state :=  ACT.MV4_1.state;
ACT.MV4_1.prmON :=  ACT.MV4_1.prmON;
 ACT.MV4_1.prmOF :=  ACT.MV4_1.prmOF;
 ACT.MV4_1.nFP :=  ACT.MV4_1.nFP;
 ACT.MV4_1.nON :=  ACT.MV4_1.nON;</v>
      </c>
      <c r="AF65" s="8" t="s">
        <v>455</v>
      </c>
      <c r="AG65" s="8" t="str">
        <f t="shared" si="25"/>
        <v>ACT.MV4_1.dion := dgi.MV4_1_on;
ACT.MV4_1.diCRS := dgi.MV4_1_crs;
ACT.MV4_1.algON := mde.work;
ACT.MV4_1.algOF := dgi.L_RU_LL;
ACT.MV4_1.alwON :=  not ACT.MV4_1.algOF;
ACT.MV4_1.alwOF := 1;
dgo.MV4_1_on := ACT.MV4_1.doON;</v>
      </c>
      <c r="AH65" s="8" t="s">
        <v>455</v>
      </c>
      <c r="AK65" s="8" t="s">
        <v>3642</v>
      </c>
      <c r="AL65" s="8" t="s">
        <v>3652</v>
      </c>
      <c r="AM65" s="8" t="str">
        <f>" not ACT."&amp;C65&amp;".algOF"</f>
        <v xml:space="preserve"> not ACT.MV4_1.algOF</v>
      </c>
      <c r="AN65" s="8">
        <v>1</v>
      </c>
      <c r="AO65" s="8" t="str">
        <f t="shared" si="31"/>
        <v>MV4_1 : TimeWork;     //МВ4-1</v>
      </c>
      <c r="AP65" s="8" t="str">
        <f t="shared" si="32"/>
        <v>//--------------MV4_1-------------
MV4_1(in := dgi.MV4_1_on
            ,reset := act.MV4_1.reset); 
  act.MV4_1.TimeW.Wsec := MV4_1.sec;
  act.MV4_1.TimeW.Wmin := MV4_1.mnt;
  act.MV4_1.TimeW.Whour := MV4_1.hour;
  act.MV4_1.TimeW.Wday := MV4_1.day;
  act.MV4_1.TimeW.Wyear := MV4_1.year;</v>
      </c>
      <c r="AQ65" s="8" t="s">
        <v>455</v>
      </c>
      <c r="AS65" s="8" t="str">
        <f t="shared" si="18"/>
        <v>dgi.MV4_1_on := dgo.MV4_1_on;</v>
      </c>
      <c r="AV65" s="8" t="str">
        <f t="shared" si="27"/>
        <v>MV4_1on :ton; MV4_1pt : time;</v>
      </c>
      <c r="AW65" s="8" t="str">
        <f t="shared" si="28"/>
        <v>MV4_1on : bool;</v>
      </c>
      <c r="AX65" s="8" t="s">
        <v>3653</v>
      </c>
      <c r="AY65" s="8" t="str">
        <f t="shared" si="15"/>
        <v>MV4_1pt := DINT_TO_TIME(itg.msh)*1000;</v>
      </c>
      <c r="BB65" s="41">
        <v>0</v>
      </c>
      <c r="BE65" t="str">
        <f t="shared" si="29"/>
        <v>MV4_1on (IN := TIN.MV4_1on, pt := MV4_1pt); TMQ.MV4_1on := MV4_1on.q;</v>
      </c>
      <c r="BH65" t="s">
        <v>455</v>
      </c>
    </row>
    <row r="66" spans="1:60" x14ac:dyDescent="0.25">
      <c r="A66">
        <v>78</v>
      </c>
      <c r="B66" s="132" t="s">
        <v>3683</v>
      </c>
      <c r="C66" s="133" t="s">
        <v>3684</v>
      </c>
      <c r="D66" s="7" t="s">
        <v>821</v>
      </c>
      <c r="E66" s="41" t="s">
        <v>827</v>
      </c>
      <c r="F66" s="7" t="s">
        <v>3560</v>
      </c>
      <c r="G66" s="7" t="str">
        <f t="shared" si="30"/>
        <v>МВ4-2</v>
      </c>
      <c r="H66" s="4"/>
      <c r="I66" s="41"/>
      <c r="J66" s="41"/>
      <c r="K66" s="41"/>
      <c r="L66" s="41" t="s">
        <v>455</v>
      </c>
      <c r="M66" s="41" t="s">
        <v>455</v>
      </c>
      <c r="N66" s="41"/>
      <c r="O66" s="41"/>
      <c r="P66" s="41"/>
      <c r="Q66" s="41" t="s">
        <v>455</v>
      </c>
      <c r="R66" s="41"/>
      <c r="S66" s="41"/>
      <c r="T66" s="41"/>
      <c r="U66" s="41"/>
      <c r="V66" s="41"/>
      <c r="W66" s="41" t="s">
        <v>455</v>
      </c>
      <c r="X66" s="41"/>
      <c r="Y66" s="41" t="s">
        <v>455</v>
      </c>
      <c r="Z66" s="41"/>
      <c r="AA66" s="41"/>
      <c r="AB66" s="41"/>
      <c r="AC66" s="41">
        <v>1</v>
      </c>
      <c r="AD66" s="41" t="s">
        <v>3611</v>
      </c>
      <c r="AE66" s="8" t="str">
        <f t="shared" si="13"/>
        <v>MV4_2(diON :=  ACT.MV4_2.diON
 ,diCRS :=  ACT.MV4_2.diCRS
 ,algON :=  ACT.MV4_2.algON
 ,algOF :=  ACT.MV4_2.algOF
 ,alwON :=  ACT.MV4_2.alwON
 ,alwOF :=  ACT.MV4_2.alwOF 
 ,btnRes :=  ACT.MV4_2.btnRes
 ,btnON :=  ACT.MV4_2.btnON 
 ,btnOF :=  ACT.MV4_2.btnOF
 ,group :=  1
 ,f_fp :=  1
 ,fp :=  0
 ,tmq_on :=  tmq.MV4_2ON
 ,tmq_fp :=  tmq.MV4_2FP
 ,DU :=  ACT.MV4_2.DU
 ,doON := ACT.MV4_2.doON
 ,wr :=  itg.null); 
 tin.MV4_2on :=  tin.MV4_2ON;
 tin.MV4_2fp :=  tin.MV4_2FP;
ACT.MV4_2.state :=  ACT.MV4_2.state;
ACT.MV4_2.prmON :=  ACT.MV4_2.prmON;
 ACT.MV4_2.prmOF :=  ACT.MV4_2.prmOF;
 ACT.MV4_2.nFP :=  ACT.MV4_2.nFP;
 ACT.MV4_2.nON :=  ACT.MV4_2.nON;</v>
      </c>
      <c r="AF66" s="8" t="s">
        <v>455</v>
      </c>
      <c r="AG66" s="8" t="str">
        <f t="shared" si="25"/>
        <v>ACT.MV4_2.dion := dgi.MV4_2_on;
ACT.MV4_2.diCRS := dgi.MV4_2_crs;
ACT.MV4_2.algON := 1;
ACT.MV4_2.algOF := ani.L_BR1.ll;
ACT.MV4_2.alwON :=  not ACT.MV4_2.algOF;
ACT.MV4_2.alwOF := 1;
dgo.MV4_2_on := ACT.MV4_2.doON;</v>
      </c>
      <c r="AH66" s="8" t="s">
        <v>455</v>
      </c>
      <c r="AK66" s="8">
        <v>1</v>
      </c>
      <c r="AL66" s="8" t="s">
        <v>946</v>
      </c>
      <c r="AM66" s="8" t="str">
        <f>" not ACT."&amp;C66&amp;".algOF"</f>
        <v xml:space="preserve"> not ACT.MV4_2.algOF</v>
      </c>
      <c r="AN66" s="8">
        <v>1</v>
      </c>
      <c r="AO66" s="8" t="str">
        <f t="shared" si="31"/>
        <v>MV4_2 : TimeWork;     //МВ4-2</v>
      </c>
      <c r="AP66" s="8" t="str">
        <f t="shared" si="32"/>
        <v>//--------------MV4_2-------------
MV4_2(in := dgi.MV4_2_on
            ,reset := act.MV4_2.reset); 
  act.MV4_2.TimeW.Wsec := MV4_2.sec;
  act.MV4_2.TimeW.Wmin := MV4_2.mnt;
  act.MV4_2.TimeW.Whour := MV4_2.hour;
  act.MV4_2.TimeW.Wday := MV4_2.day;
  act.MV4_2.TimeW.Wyear := MV4_2.year;</v>
      </c>
      <c r="AQ66" s="8" t="s">
        <v>455</v>
      </c>
      <c r="AS66" s="8" t="str">
        <f t="shared" si="18"/>
        <v>dgi.MV4_2_on := dgo.MV4_2_on;</v>
      </c>
      <c r="AV66" s="8" t="str">
        <f t="shared" si="27"/>
        <v>MV4_2on :ton; MV4_2pt : time;</v>
      </c>
      <c r="AW66" s="8" t="str">
        <f t="shared" si="28"/>
        <v>MV4_2on : bool;</v>
      </c>
      <c r="AX66" s="8" t="s">
        <v>3653</v>
      </c>
      <c r="AY66" s="8" t="str">
        <f t="shared" si="15"/>
        <v>MV4_2pt := DINT_TO_TIME(itg.msh)*1000;</v>
      </c>
      <c r="BB66" s="41">
        <v>0</v>
      </c>
      <c r="BE66" t="str">
        <f t="shared" si="29"/>
        <v>MV4_2on (IN := TIN.MV4_2on, pt := MV4_2pt); TMQ.MV4_2on := MV4_2on.q;</v>
      </c>
      <c r="BH66" t="s">
        <v>455</v>
      </c>
    </row>
    <row r="67" spans="1:60" x14ac:dyDescent="0.25">
      <c r="A67">
        <v>79</v>
      </c>
      <c r="B67" s="132" t="s">
        <v>2738</v>
      </c>
      <c r="C67" s="133" t="s">
        <v>2873</v>
      </c>
      <c r="D67" s="7" t="s">
        <v>821</v>
      </c>
      <c r="E67" s="41" t="s">
        <v>827</v>
      </c>
      <c r="F67" s="7" t="s">
        <v>3560</v>
      </c>
      <c r="G67" s="7" t="str">
        <f t="shared" si="30"/>
        <v>МВ5-1</v>
      </c>
      <c r="H67" s="4"/>
      <c r="I67" s="41"/>
      <c r="J67" s="41"/>
      <c r="K67" s="41"/>
      <c r="L67" s="41" t="s">
        <v>455</v>
      </c>
      <c r="M67" s="41" t="s">
        <v>455</v>
      </c>
      <c r="N67" s="41"/>
      <c r="O67" s="41"/>
      <c r="P67" s="41"/>
      <c r="Q67" s="41" t="s">
        <v>455</v>
      </c>
      <c r="R67" s="41"/>
      <c r="S67" s="41"/>
      <c r="T67" s="41"/>
      <c r="U67" s="41"/>
      <c r="V67" s="41"/>
      <c r="W67" s="41" t="s">
        <v>455</v>
      </c>
      <c r="X67" s="41"/>
      <c r="Y67" s="41" t="s">
        <v>455</v>
      </c>
      <c r="Z67" s="41"/>
      <c r="AA67" s="41"/>
      <c r="AB67" s="41"/>
      <c r="AC67" s="41">
        <v>1</v>
      </c>
      <c r="AD67" s="41" t="s">
        <v>3611</v>
      </c>
      <c r="AE67" s="8" t="str">
        <f t="shared" si="13"/>
        <v>MV5_1(diON :=  ACT.MV5_1.diON
 ,diCRS :=  ACT.MV5_1.diCRS
 ,algON :=  ACT.MV5_1.algON
 ,algOF :=  ACT.MV5_1.algOF
 ,alwON :=  ACT.MV5_1.alwON
 ,alwOF :=  ACT.MV5_1.alwOF 
 ,btnRes :=  ACT.MV5_1.btnRes
 ,btnON :=  ACT.MV5_1.btnON 
 ,btnOF :=  ACT.MV5_1.btnOF
 ,group :=  1
 ,f_fp :=  1
 ,fp :=  0
 ,tmq_on :=  tmq.MV5_1ON
 ,tmq_fp :=  tmq.MV5_1FP
 ,DU :=  ACT.MV5_1.DU
 ,doON := ACT.MV5_1.doON
 ,wr :=  itg.null); 
 tin.MV5_1on :=  tin.MV5_1ON;
 tin.MV5_1fp :=  tin.MV5_1FP;
ACT.MV5_1.state :=  ACT.MV5_1.state;
ACT.MV5_1.prmON :=  ACT.MV5_1.prmON;
 ACT.MV5_1.prmOF :=  ACT.MV5_1.prmOF;
 ACT.MV5_1.nFP :=  ACT.MV5_1.nFP;
 ACT.MV5_1.nON :=  ACT.MV5_1.nON;</v>
      </c>
      <c r="AF67" s="8" t="s">
        <v>455</v>
      </c>
      <c r="AG67" s="8" t="str">
        <f t="shared" si="25"/>
        <v>ACT.MV5_1.dion := dgi.MV5_1_on;
ACT.MV5_1.diCRS := dgi.MV5_1_crs;
ACT.MV5_1.algON := 1;
ACT.MV5_1.algOF := ani.L_BR2.ll;
ACT.MV5_1.alwON :=  not ACT.MV5_1.algOF;
ACT.MV5_1.alwOF := 1;
dgo.MV5_1_on := ACT.MV5_1.doON;</v>
      </c>
      <c r="AH67" s="8" t="s">
        <v>455</v>
      </c>
      <c r="AK67" s="8">
        <v>1</v>
      </c>
      <c r="AL67" s="8" t="s">
        <v>947</v>
      </c>
      <c r="AM67" s="8" t="str">
        <f>" not ACT."&amp;C67&amp;".algOF"</f>
        <v xml:space="preserve"> not ACT.MV5_1.algOF</v>
      </c>
      <c r="AN67" s="8">
        <v>1</v>
      </c>
      <c r="AO67" s="8" t="str">
        <f t="shared" si="31"/>
        <v>MV5_1 : TimeWork;     //МВ5-1</v>
      </c>
      <c r="AP67" s="8" t="str">
        <f t="shared" si="32"/>
        <v>//--------------MV5_1-------------
MV5_1(in := dgi.MV5_1_on
            ,reset := act.MV5_1.reset); 
  act.MV5_1.TimeW.Wsec := MV5_1.sec;
  act.MV5_1.TimeW.Wmin := MV5_1.mnt;
  act.MV5_1.TimeW.Whour := MV5_1.hour;
  act.MV5_1.TimeW.Wday := MV5_1.day;
  act.MV5_1.TimeW.Wyear := MV5_1.year;</v>
      </c>
      <c r="AQ67" s="8" t="s">
        <v>455</v>
      </c>
      <c r="AS67" s="8" t="str">
        <f t="shared" si="18"/>
        <v>dgi.MV5_1_on := dgo.MV5_1_on;</v>
      </c>
      <c r="AV67" s="8" t="str">
        <f t="shared" si="27"/>
        <v>MV5_1on :ton; MV5_1pt : time;</v>
      </c>
      <c r="AW67" s="8" t="str">
        <f t="shared" si="28"/>
        <v>MV5_1on : bool;</v>
      </c>
      <c r="AX67" s="8" t="s">
        <v>3653</v>
      </c>
      <c r="AY67" s="8" t="str">
        <f t="shared" si="15"/>
        <v>MV5_1pt := DINT_TO_TIME(itg.msh)*1000;</v>
      </c>
      <c r="BB67" s="41">
        <v>0</v>
      </c>
      <c r="BE67" t="str">
        <f t="shared" si="29"/>
        <v>MV5_1on (IN := TIN.MV5_1on, pt := MV5_1pt); TMQ.MV5_1on := MV5_1on.q;</v>
      </c>
      <c r="BH67" t="s">
        <v>455</v>
      </c>
    </row>
    <row r="68" spans="1:60" x14ac:dyDescent="0.25">
      <c r="A68">
        <v>80</v>
      </c>
      <c r="B68" s="132" t="s">
        <v>2739</v>
      </c>
      <c r="C68" s="133" t="s">
        <v>2874</v>
      </c>
      <c r="D68" s="7" t="s">
        <v>821</v>
      </c>
      <c r="E68" s="41" t="s">
        <v>827</v>
      </c>
      <c r="F68" s="7" t="s">
        <v>3560</v>
      </c>
      <c r="G68" s="7" t="str">
        <f t="shared" si="30"/>
        <v>МВ5-2</v>
      </c>
      <c r="H68" s="4"/>
      <c r="I68" s="41"/>
      <c r="J68" s="41"/>
      <c r="K68" s="41"/>
      <c r="L68" s="41" t="s">
        <v>455</v>
      </c>
      <c r="M68" s="41" t="s">
        <v>455</v>
      </c>
      <c r="N68" s="41"/>
      <c r="O68" s="41"/>
      <c r="P68" s="41"/>
      <c r="Q68" s="41" t="s">
        <v>455</v>
      </c>
      <c r="R68" s="41"/>
      <c r="S68" s="41"/>
      <c r="T68" s="41"/>
      <c r="U68" s="41"/>
      <c r="V68" s="41"/>
      <c r="W68" s="41" t="s">
        <v>455</v>
      </c>
      <c r="X68" s="41"/>
      <c r="Y68" s="41" t="s">
        <v>455</v>
      </c>
      <c r="Z68" s="41"/>
      <c r="AA68" s="41"/>
      <c r="AB68" s="41"/>
      <c r="AC68" s="41">
        <v>1</v>
      </c>
      <c r="AD68" s="41" t="s">
        <v>3611</v>
      </c>
      <c r="AE68" s="8" t="str">
        <f t="shared" si="13"/>
        <v>MV5_2(diON :=  ACT.MV5_2.diON
 ,diCRS :=  ACT.MV5_2.diCRS
 ,algON :=  ACT.MV5_2.algON
 ,algOF :=  ACT.MV5_2.algOF
 ,alwON :=  ACT.MV5_2.alwON
 ,alwOF :=  ACT.MV5_2.alwOF 
 ,btnRes :=  ACT.MV5_2.btnRes
 ,btnON :=  ACT.MV5_2.btnON 
 ,btnOF :=  ACT.MV5_2.btnOF
 ,group :=  1
 ,f_fp :=  1
 ,fp :=  0
 ,tmq_on :=  tmq.MV5_2ON
 ,tmq_fp :=  tmq.MV5_2FP
 ,DU :=  ACT.MV5_2.DU
 ,doON := ACT.MV5_2.doON
 ,wr :=  itg.null); 
 tin.MV5_2on :=  tin.MV5_2ON;
 tin.MV5_2fp :=  tin.MV5_2FP;
ACT.MV5_2.state :=  ACT.MV5_2.state;
ACT.MV5_2.prmON :=  ACT.MV5_2.prmON;
 ACT.MV5_2.prmOF :=  ACT.MV5_2.prmOF;
 ACT.MV5_2.nFP :=  ACT.MV5_2.nFP;
 ACT.MV5_2.nON :=  ACT.MV5_2.nON;</v>
      </c>
      <c r="AF68" s="8" t="s">
        <v>455</v>
      </c>
      <c r="AG68" s="8" t="str">
        <f>"ACT."&amp;C68&amp;".dion := dgi."&amp;C68&amp;"_on;
ACT."&amp;C68&amp;".diCRS := dgi."&amp;C68&amp;"_crs;
ACT."&amp;C68&amp;".algON := "&amp;AK68&amp;";
ACT."&amp;C68&amp;".algOF := "&amp;AL68&amp;";
ACT."&amp;C68&amp;".alwON := "&amp;AM68&amp;";
ACT."&amp;C68&amp;".alwOF := "&amp;AN68&amp;";
dgo."&amp;C68&amp;"_on := ACT."&amp;C68&amp;".doON;"</f>
        <v>ACT.MV5_2.dion := dgi.MV5_2_on;
ACT.MV5_2.diCRS := dgi.MV5_2_crs;
ACT.MV5_2.algON := 1;
ACT.MV5_2.algOF := ani.L_BR1.ll;
ACT.MV5_2.alwON :=  not ACT.MV5_2.algOF;
ACT.MV5_2.alwOF := 1;
dgo.MV5_2_on := ACT.MV5_2.doON;</v>
      </c>
      <c r="AH68" s="8" t="s">
        <v>455</v>
      </c>
      <c r="AK68" s="8">
        <v>1</v>
      </c>
      <c r="AL68" s="8" t="s">
        <v>946</v>
      </c>
      <c r="AM68" s="8" t="str">
        <f>" not ACT."&amp;C68&amp;".algOF"</f>
        <v xml:space="preserve"> not ACT.MV5_2.algOF</v>
      </c>
      <c r="AN68" s="8">
        <v>1</v>
      </c>
      <c r="AO68" s="8" t="str">
        <f t="shared" si="31"/>
        <v>MV5_2 : TimeWork;     //МВ5-2</v>
      </c>
      <c r="AP68" s="8" t="str">
        <f t="shared" si="32"/>
        <v>//--------------MV5_2-------------
MV5_2(in := dgi.MV5_2_on
            ,reset := act.MV5_2.reset); 
  act.MV5_2.TimeW.Wsec := MV5_2.sec;
  act.MV5_2.TimeW.Wmin := MV5_2.mnt;
  act.MV5_2.TimeW.Whour := MV5_2.hour;
  act.MV5_2.TimeW.Wday := MV5_2.day;
  act.MV5_2.TimeW.Wyear := MV5_2.year;</v>
      </c>
      <c r="AQ68" s="8" t="s">
        <v>455</v>
      </c>
      <c r="AS68" s="8" t="str">
        <f t="shared" si="18"/>
        <v>dgi.MV5_2_on := dgo.MV5_2_on;</v>
      </c>
      <c r="AV68" s="8" t="str">
        <f>C68&amp;"on :ton; "&amp;C68&amp;"pt : time;"</f>
        <v>MV5_2on :ton; MV5_2pt : time;</v>
      </c>
      <c r="AW68" s="8" t="str">
        <f t="shared" si="28"/>
        <v>MV5_2on : bool;</v>
      </c>
      <c r="AX68" s="8" t="s">
        <v>3653</v>
      </c>
      <c r="AY68" s="8" t="str">
        <f t="shared" si="15"/>
        <v>MV5_2pt := DINT_TO_TIME(itg.msh)*1000;</v>
      </c>
      <c r="BB68" s="41">
        <v>0</v>
      </c>
      <c r="BE68" t="str">
        <f t="shared" si="29"/>
        <v>MV5_2on (IN := TIN.MV5_2on, pt := MV5_2pt); TMQ.MV5_2on := MV5_2on.q;</v>
      </c>
      <c r="BH68" t="s">
        <v>455</v>
      </c>
    </row>
    <row r="69" spans="1:60" x14ac:dyDescent="0.25">
      <c r="A69">
        <v>81</v>
      </c>
      <c r="B69" s="132" t="s">
        <v>3685</v>
      </c>
      <c r="C69" s="133" t="s">
        <v>3686</v>
      </c>
      <c r="D69" s="7" t="s">
        <v>821</v>
      </c>
      <c r="E69" s="41" t="s">
        <v>827</v>
      </c>
      <c r="F69" s="7" t="s">
        <v>3560</v>
      </c>
      <c r="G69" s="7" t="str">
        <f t="shared" si="30"/>
        <v>МВ8-1</v>
      </c>
      <c r="H69" s="4"/>
      <c r="I69" s="41"/>
      <c r="J69" s="41"/>
      <c r="K69" s="41"/>
      <c r="L69" s="41" t="s">
        <v>455</v>
      </c>
      <c r="M69" s="41" t="s">
        <v>455</v>
      </c>
      <c r="N69" s="41"/>
      <c r="O69" s="41"/>
      <c r="P69" s="41"/>
      <c r="Q69" s="41" t="s">
        <v>455</v>
      </c>
      <c r="R69" s="41"/>
      <c r="S69" s="41"/>
      <c r="T69" s="41"/>
      <c r="U69" s="41"/>
      <c r="V69" s="41"/>
      <c r="W69" s="41" t="s">
        <v>455</v>
      </c>
      <c r="X69" s="41"/>
      <c r="Y69" s="41" t="s">
        <v>455</v>
      </c>
      <c r="Z69" s="41"/>
      <c r="AA69" s="41"/>
      <c r="AB69" s="41"/>
      <c r="AC69" s="41">
        <v>1</v>
      </c>
      <c r="AD69" s="41" t="s">
        <v>3611</v>
      </c>
      <c r="AE69" s="8" t="str">
        <f t="shared" si="13"/>
        <v>MV8_1(diON :=  ACT.MV8_1.diON
 ,diCRS :=  ACT.MV8_1.diCRS
 ,algON :=  ACT.MV8_1.algON
 ,algOF :=  ACT.MV8_1.algOF
 ,alwON :=  ACT.MV8_1.alwON
 ,alwOF :=  ACT.MV8_1.alwOF 
 ,btnRes :=  ACT.MV8_1.btnRes
 ,btnON :=  ACT.MV8_1.btnON 
 ,btnOF :=  ACT.MV8_1.btnOF
 ,group :=  1
 ,f_fp :=  1
 ,fp :=  0
 ,tmq_on :=  tmq.MV8_1ON
 ,tmq_fp :=  tmq.MV8_1FP
 ,DU :=  ACT.MV8_1.DU
 ,doON := ACT.MV8_1.doON
 ,wr :=  itg.null); 
 tin.MV8_1on :=  tin.MV8_1ON;
 tin.MV8_1fp :=  tin.MV8_1FP;
ACT.MV8_1.state :=  ACT.MV8_1.state;
ACT.MV8_1.prmON :=  ACT.MV8_1.prmON;
 ACT.MV8_1.prmOF :=  ACT.MV8_1.prmOF;
 ACT.MV8_1.nFP :=  ACT.MV8_1.nFP;
 ACT.MV8_1.nON :=  ACT.MV8_1.nON;</v>
      </c>
      <c r="AF69" s="8" t="s">
        <v>455</v>
      </c>
      <c r="AG69" s="8" t="str">
        <f t="shared" si="25"/>
        <v>ACT.MV8_1.dion := dgi.MV8_1_on;
ACT.MV8_1.diCRS := dgi.MV8_1_crs;
ACT.MV8_1.algON := 1;
ACT.MV8_1.algOF := ani.L_BR2.ll;
ACT.MV8_1.alwON :=  not ACT.MV8_1.algOF;
ACT.MV8_1.alwOF := 1;
dgo.MV8_1_on := ACT.MV8_1.doON;</v>
      </c>
      <c r="AH69" s="8" t="s">
        <v>455</v>
      </c>
      <c r="AK69" s="8">
        <v>1</v>
      </c>
      <c r="AL69" s="8" t="s">
        <v>947</v>
      </c>
      <c r="AM69" s="8" t="str">
        <f>" not ACT."&amp;C69&amp;".algOF"</f>
        <v xml:space="preserve"> not ACT.MV8_1.algOF</v>
      </c>
      <c r="AN69" s="8">
        <v>1</v>
      </c>
      <c r="AO69" s="8" t="str">
        <f t="shared" si="31"/>
        <v>MV8_1 : TimeWork;     //МВ8-1</v>
      </c>
      <c r="AP69" s="8" t="str">
        <f t="shared" si="32"/>
        <v>//--------------MV8_1-------------
MV8_1(in := dgi.MV8_1_on
            ,reset := act.MV8_1.reset); 
  act.MV8_1.TimeW.Wsec := MV8_1.sec;
  act.MV8_1.TimeW.Wmin := MV8_1.mnt;
  act.MV8_1.TimeW.Whour := MV8_1.hour;
  act.MV8_1.TimeW.Wday := MV8_1.day;
  act.MV8_1.TimeW.Wyear := MV8_1.year;</v>
      </c>
      <c r="AQ69" s="8" t="s">
        <v>455</v>
      </c>
      <c r="AS69" s="8" t="str">
        <f t="shared" si="18"/>
        <v>dgi.MV8_1_on := dgo.MV8_1_on;</v>
      </c>
      <c r="AV69" s="8" t="str">
        <f t="shared" si="27"/>
        <v>MV8_1on :ton; MV8_1pt : time;</v>
      </c>
      <c r="AW69" s="8" t="str">
        <f t="shared" si="28"/>
        <v>MV8_1on : bool;</v>
      </c>
      <c r="AX69" s="8" t="s">
        <v>3653</v>
      </c>
      <c r="AY69" s="8" t="str">
        <f t="shared" si="15"/>
        <v>MV8_1pt := DINT_TO_TIME(itg.msh)*1000;</v>
      </c>
      <c r="BB69" s="41">
        <v>0</v>
      </c>
      <c r="BE69" t="str">
        <f t="shared" si="29"/>
        <v>MV8_1on (IN := TIN.MV8_1on, pt := MV8_1pt); TMQ.MV8_1on := MV8_1on.q;</v>
      </c>
      <c r="BH69" t="s">
        <v>455</v>
      </c>
    </row>
    <row r="70" spans="1:60" x14ac:dyDescent="0.25">
      <c r="A70">
        <v>82</v>
      </c>
      <c r="B70" s="131" t="s">
        <v>3654</v>
      </c>
      <c r="C70" s="134" t="s">
        <v>3655</v>
      </c>
      <c r="D70" s="7" t="s">
        <v>821</v>
      </c>
      <c r="E70" s="41" t="s">
        <v>827</v>
      </c>
      <c r="F70" s="7" t="s">
        <v>3560</v>
      </c>
      <c r="G70" s="7" t="str">
        <f t="shared" si="30"/>
        <v>Ф1-1</v>
      </c>
      <c r="H70" s="4"/>
      <c r="I70" s="41"/>
      <c r="J70" s="41"/>
      <c r="K70" s="41"/>
      <c r="L70" s="41" t="s">
        <v>455</v>
      </c>
      <c r="M70" s="41" t="s">
        <v>455</v>
      </c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"/>
      <c r="Y70" s="41" t="s">
        <v>455</v>
      </c>
      <c r="Z70" s="41"/>
      <c r="AA70" s="41" t="s">
        <v>455</v>
      </c>
      <c r="AB70" s="41" t="s">
        <v>455</v>
      </c>
      <c r="AC70" s="41">
        <v>0</v>
      </c>
      <c r="AD70" s="41">
        <v>0</v>
      </c>
      <c r="AE70" s="8" t="str">
        <f>"f0_2f(diCRS :=  ACT."&amp;C70&amp;".diCRS
  ,algON_l :=  ACT."&amp;C70&amp;".algON_l
  ,algON_r :=  ACT."&amp;C70&amp;".algON_r
  ,algOF := ACT."&amp;C70&amp;".algOF
  ,alwON := ACT."&amp;C70&amp;".alwON
  ,alwOF := ACT."&amp;C70&amp;".alwOF
  ,btnRes := ACT."&amp;C70&amp;".btnRes
  ,btnON_l := ACT."&amp;C70&amp;".btnON_l
  ,btnON_r := ACT."&amp;C70&amp;".btnON_r
  ,btnOF := ACT."&amp;C70&amp;".btnOF
  ,state := ACT."&amp;C70&amp;".state
  ,prmON := ACT."&amp;C70&amp;".prmON
  ,prmOF := ACT."&amp;C70&amp;".prmOF
  ,DU := ACT."&amp;C70&amp;".DU
  ,doON_l := ACT."&amp;C70&amp;".doON_l
  ,doON_r := ACT."&amp;C70&amp;".doON_r);"</f>
        <v>f0_2f(diCRS :=  ACT.F1_1.diCRS
  ,algON_l :=  ACT.F1_1.algON_l
  ,algON_r :=  ACT.F1_1.algON_r
  ,algOF := ACT.F1_1.algOF
  ,alwON := ACT.F1_1.alwON
  ,alwOF := ACT.F1_1.alwOF
  ,btnRes := ACT.F1_1.btnRes
  ,btnON_l := ACT.F1_1.btnON_l
  ,btnON_r := ACT.F1_1.btnON_r
  ,btnOF := ACT.F1_1.btnOF
  ,state := ACT.F1_1.state
  ,prmON := ACT.F1_1.prmON
  ,prmOF := ACT.F1_1.prmOF
  ,DU := ACT.F1_1.DU
  ,doON_l := ACT.F1_1.doON_l
  ,doON_r := ACT.F1_1.doON_r);</v>
      </c>
      <c r="AF70" s="8" t="s">
        <v>455</v>
      </c>
      <c r="AG70" s="9" t="str">
        <f>"ACT."&amp;C70&amp;".diCRS := dgi."&amp;C70&amp;"_crs;
ACT."&amp;C70&amp;".alwON := "&amp;AM70&amp;";
ACT."&amp;C70&amp;".alwOF := "&amp;AN70&amp;";
dgo."&amp;C70&amp;"_l := ACT."&amp;C70&amp;".doON_l;
dgo."&amp;C70&amp;"_r := ACT."&amp;C70&amp;".doON_r;"</f>
        <v>ACT.F1_1.diCRS := dgi.F1_1_crs;
ACT.F1_1.alwON := 1;
ACT.F1_1.alwOF := 1;
dgo.F1_1_l := ACT.F1_1.doON_l;
dgo.F1_1_r := ACT.F1_1.doON_r;</v>
      </c>
      <c r="AH70" s="8" t="s">
        <v>455</v>
      </c>
      <c r="AK70" s="8" t="s">
        <v>945</v>
      </c>
      <c r="AL70" s="8" t="s">
        <v>945</v>
      </c>
      <c r="AM70" s="8">
        <v>1</v>
      </c>
      <c r="AN70" s="8">
        <v>1</v>
      </c>
      <c r="AO70" s="9" t="str">
        <f t="shared" si="31"/>
        <v>F1_1 : TimeWork;     //Ф1-1</v>
      </c>
      <c r="AP70" s="9" t="str">
        <f>"//--------------"&amp;C70&amp;"-------------
"&amp;C70&amp;"(in := dgo."&amp;C70&amp;"_l or  dgo."&amp;C70&amp;"_r
            ,reset := act."&amp;C70&amp;".reset); 
  act."&amp;C70&amp;".TimeW.Wsec := "&amp;C70&amp;".sec;
  act."&amp;C70&amp;".TimeW.Wmin := "&amp;C70&amp;".mnt;
  act."&amp;C70&amp;".TimeW.Whour := "&amp;C70&amp;".hour;
  act."&amp;C70&amp;".TimeW.Wday := "&amp;C70&amp;".day;
  act."&amp;C70&amp;".TimeW.Wyear := "&amp;C70&amp;".year;"</f>
        <v>//--------------F1_1-------------
F1_1(in := dgo.F1_1_l or  dgo.F1_1_r
            ,reset := act.F1_1.reset); 
  act.F1_1.TimeW.Wsec := F1_1.sec;
  act.F1_1.TimeW.Wmin := F1_1.mnt;
  act.F1_1.TimeW.Whour := F1_1.hour;
  act.F1_1.TimeW.Wday := F1_1.day;
  act.F1_1.TimeW.Wyear := F1_1.year;</v>
      </c>
      <c r="AQ70" s="8" t="s">
        <v>455</v>
      </c>
      <c r="AV70" s="8" t="s">
        <v>455</v>
      </c>
      <c r="BH70" t="s">
        <v>455</v>
      </c>
    </row>
    <row r="71" spans="1:60" x14ac:dyDescent="0.25">
      <c r="A71">
        <v>83</v>
      </c>
      <c r="B71" s="131" t="s">
        <v>3656</v>
      </c>
      <c r="C71" s="134" t="s">
        <v>3657</v>
      </c>
      <c r="D71" s="7" t="s">
        <v>821</v>
      </c>
      <c r="E71" s="41" t="s">
        <v>827</v>
      </c>
      <c r="F71" s="7" t="s">
        <v>3560</v>
      </c>
      <c r="G71" s="7" t="str">
        <f t="shared" si="30"/>
        <v>Ф1-2</v>
      </c>
      <c r="H71" s="4"/>
      <c r="I71" s="41"/>
      <c r="J71" s="41"/>
      <c r="K71" s="41"/>
      <c r="L71" s="41" t="s">
        <v>455</v>
      </c>
      <c r="M71" s="41" t="s">
        <v>455</v>
      </c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"/>
      <c r="Y71" s="41" t="s">
        <v>455</v>
      </c>
      <c r="Z71" s="41"/>
      <c r="AA71" s="41" t="s">
        <v>455</v>
      </c>
      <c r="AB71" s="41" t="s">
        <v>455</v>
      </c>
      <c r="AC71" s="41">
        <v>0</v>
      </c>
      <c r="AD71" s="41">
        <v>0</v>
      </c>
      <c r="AE71" s="8" t="str">
        <f t="shared" ref="AE71:AE76" si="33">"f0_2f(diCRS :=  ACT."&amp;C71&amp;".diCRS
  ,algON_l :=  ACT."&amp;C71&amp;".algON_l
  ,algON_r :=  ACT."&amp;C71&amp;".algON_r
  ,algOF := ACT."&amp;C71&amp;".algOF
  ,alwON := ACT."&amp;C71&amp;".alwON
  ,alwOF := ACT."&amp;C71&amp;".alwOF
  ,btnRes := ACT."&amp;C71&amp;".btnRes
  ,btnON_l := ACT."&amp;C71&amp;".btnON_l
  ,btnON_r := ACT."&amp;C71&amp;".btnON_r
  ,btnOF := ACT."&amp;C71&amp;".btnOF
  ,state := ACT."&amp;C71&amp;".state
  ,prmON := ACT."&amp;C71&amp;".prmON
  ,prmOF := ACT."&amp;C71&amp;".prmOF
  ,DU := ACT."&amp;C71&amp;".DU
  ,doON_l := ACT."&amp;C71&amp;".doON_l
  ,doON_r := ACT."&amp;C71&amp;".doON_r);"</f>
        <v>f0_2f(diCRS :=  ACT.F1_2.diCRS
  ,algON_l :=  ACT.F1_2.algON_l
  ,algON_r :=  ACT.F1_2.algON_r
  ,algOF := ACT.F1_2.algOF
  ,alwON := ACT.F1_2.alwON
  ,alwOF := ACT.F1_2.alwOF
  ,btnRes := ACT.F1_2.btnRes
  ,btnON_l := ACT.F1_2.btnON_l
  ,btnON_r := ACT.F1_2.btnON_r
  ,btnOF := ACT.F1_2.btnOF
  ,state := ACT.F1_2.state
  ,prmON := ACT.F1_2.prmON
  ,prmOF := ACT.F1_2.prmOF
  ,DU := ACT.F1_2.DU
  ,doON_l := ACT.F1_2.doON_l
  ,doON_r := ACT.F1_2.doON_r);</v>
      </c>
      <c r="AF71" s="8" t="s">
        <v>455</v>
      </c>
      <c r="AG71" s="9" t="str">
        <f t="shared" ref="AG71:AG76" si="34">"ACT."&amp;C71&amp;".diCRS := dgi."&amp;C71&amp;"_crs;
ACT."&amp;C71&amp;".alwON := "&amp;AM71&amp;";
ACT."&amp;C71&amp;".alwOF := "&amp;AN71&amp;";
dgo."&amp;C71&amp;"_l := ACT."&amp;C71&amp;".doON_l;
dgo."&amp;C71&amp;"_r := ACT."&amp;C71&amp;".doON_r;"</f>
        <v>ACT.F1_2.diCRS := dgi.F1_2_crs;
ACT.F1_2.alwON := 1;
ACT.F1_2.alwOF := 1;
dgo.F1_2_l := ACT.F1_2.doON_l;
dgo.F1_2_r := ACT.F1_2.doON_r;</v>
      </c>
      <c r="AH71" s="8" t="s">
        <v>455</v>
      </c>
      <c r="AK71" s="8" t="s">
        <v>945</v>
      </c>
      <c r="AL71" s="8" t="s">
        <v>945</v>
      </c>
      <c r="AM71" s="8">
        <v>1</v>
      </c>
      <c r="AN71" s="8">
        <v>1</v>
      </c>
      <c r="AO71" s="9" t="str">
        <f t="shared" si="31"/>
        <v>F1_2 : TimeWork;     //Ф1-2</v>
      </c>
      <c r="AP71" s="9" t="str">
        <f t="shared" ref="AP71:AP76" si="35">"//--------------"&amp;C71&amp;"-------------
"&amp;C71&amp;"(in := dgo."&amp;C71&amp;"_l or  dgo."&amp;C71&amp;"_r
            ,reset := act."&amp;C71&amp;".reset); 
  act."&amp;C71&amp;".TimeW.Wsec := "&amp;C71&amp;".sec;
  act."&amp;C71&amp;".TimeW.Wmin := "&amp;C71&amp;".mnt;
  act."&amp;C71&amp;".TimeW.Whour := "&amp;C71&amp;".hour;
  act."&amp;C71&amp;".TimeW.Wday := "&amp;C71&amp;".day;
  act."&amp;C71&amp;".TimeW.Wyear := "&amp;C71&amp;".year;"</f>
        <v>//--------------F1_2-------------
F1_2(in := dgo.F1_2_l or  dgo.F1_2_r
            ,reset := act.F1_2.reset); 
  act.F1_2.TimeW.Wsec := F1_2.sec;
  act.F1_2.TimeW.Wmin := F1_2.mnt;
  act.F1_2.TimeW.Whour := F1_2.hour;
  act.F1_2.TimeW.Wday := F1_2.day;
  act.F1_2.TimeW.Wyear := F1_2.year;</v>
      </c>
      <c r="AV71" s="8" t="s">
        <v>455</v>
      </c>
      <c r="BH71" t="s">
        <v>455</v>
      </c>
    </row>
    <row r="72" spans="1:60" x14ac:dyDescent="0.25">
      <c r="A72">
        <v>84</v>
      </c>
      <c r="B72" s="131" t="s">
        <v>3658</v>
      </c>
      <c r="C72" s="134" t="s">
        <v>3659</v>
      </c>
      <c r="D72" s="7" t="s">
        <v>821</v>
      </c>
      <c r="E72" s="41" t="s">
        <v>827</v>
      </c>
      <c r="F72" s="7" t="s">
        <v>3560</v>
      </c>
      <c r="G72" s="7" t="str">
        <f t="shared" si="30"/>
        <v>Ф1-3</v>
      </c>
      <c r="H72" s="4"/>
      <c r="I72" s="41"/>
      <c r="J72" s="41"/>
      <c r="K72" s="41"/>
      <c r="L72" s="41" t="s">
        <v>455</v>
      </c>
      <c r="M72" s="41" t="s">
        <v>455</v>
      </c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 t="s">
        <v>455</v>
      </c>
      <c r="Z72" s="41"/>
      <c r="AA72" s="41" t="s">
        <v>455</v>
      </c>
      <c r="AB72" s="41" t="s">
        <v>455</v>
      </c>
      <c r="AC72" s="41">
        <v>0</v>
      </c>
      <c r="AD72" s="41">
        <v>0</v>
      </c>
      <c r="AE72" s="8" t="str">
        <f t="shared" si="33"/>
        <v>f0_2f(diCRS :=  ACT.F1_3.diCRS
  ,algON_l :=  ACT.F1_3.algON_l
  ,algON_r :=  ACT.F1_3.algON_r
  ,algOF := ACT.F1_3.algOF
  ,alwON := ACT.F1_3.alwON
  ,alwOF := ACT.F1_3.alwOF
  ,btnRes := ACT.F1_3.btnRes
  ,btnON_l := ACT.F1_3.btnON_l
  ,btnON_r := ACT.F1_3.btnON_r
  ,btnOF := ACT.F1_3.btnOF
  ,state := ACT.F1_3.state
  ,prmON := ACT.F1_3.prmON
  ,prmOF := ACT.F1_3.prmOF
  ,DU := ACT.F1_3.DU
  ,doON_l := ACT.F1_3.doON_l
  ,doON_r := ACT.F1_3.doON_r);</v>
      </c>
      <c r="AF72" s="8" t="s">
        <v>455</v>
      </c>
      <c r="AG72" s="9" t="str">
        <f t="shared" si="34"/>
        <v>ACT.F1_3.diCRS := dgi.F1_3_crs;
ACT.F1_3.alwON := 1;
ACT.F1_3.alwOF := 1;
dgo.F1_3_l := ACT.F1_3.doON_l;
dgo.F1_3_r := ACT.F1_3.doON_r;</v>
      </c>
      <c r="AH72" s="8" t="s">
        <v>455</v>
      </c>
      <c r="AK72" s="8" t="s">
        <v>945</v>
      </c>
      <c r="AL72" s="8" t="s">
        <v>945</v>
      </c>
      <c r="AM72" s="8">
        <v>1</v>
      </c>
      <c r="AN72" s="8">
        <v>1</v>
      </c>
      <c r="AO72" s="9" t="str">
        <f t="shared" si="31"/>
        <v>F1_3 : TimeWork;     //Ф1-3</v>
      </c>
      <c r="AP72" s="9" t="str">
        <f t="shared" si="35"/>
        <v>//--------------F1_3-------------
F1_3(in := dgo.F1_3_l or  dgo.F1_3_r
            ,reset := act.F1_3.reset); 
  act.F1_3.TimeW.Wsec := F1_3.sec;
  act.F1_3.TimeW.Wmin := F1_3.mnt;
  act.F1_3.TimeW.Whour := F1_3.hour;
  act.F1_3.TimeW.Wday := F1_3.day;
  act.F1_3.TimeW.Wyear := F1_3.year;</v>
      </c>
      <c r="AV72" s="8" t="s">
        <v>455</v>
      </c>
      <c r="BH72" t="s">
        <v>455</v>
      </c>
    </row>
    <row r="73" spans="1:60" x14ac:dyDescent="0.25">
      <c r="A73">
        <v>85</v>
      </c>
      <c r="B73" s="132" t="s">
        <v>3660</v>
      </c>
      <c r="C73" s="133" t="s">
        <v>3661</v>
      </c>
      <c r="D73" s="7" t="s">
        <v>821</v>
      </c>
      <c r="E73" s="41" t="s">
        <v>3920</v>
      </c>
      <c r="F73" s="7" t="s">
        <v>3560</v>
      </c>
      <c r="G73" s="7" t="str">
        <f t="shared" si="30"/>
        <v>Ф1-4</v>
      </c>
      <c r="H73" s="4"/>
      <c r="I73" s="41"/>
      <c r="J73" s="41"/>
      <c r="K73" s="41"/>
      <c r="L73" s="41" t="s">
        <v>455</v>
      </c>
      <c r="M73" s="41" t="s">
        <v>455</v>
      </c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s">
        <v>455</v>
      </c>
      <c r="Z73" s="41"/>
      <c r="AA73" s="41" t="s">
        <v>455</v>
      </c>
      <c r="AB73" s="41" t="s">
        <v>455</v>
      </c>
      <c r="AC73" s="41">
        <v>0</v>
      </c>
      <c r="AD73" s="41">
        <v>0</v>
      </c>
      <c r="AE73" s="8" t="str">
        <f t="shared" si="33"/>
        <v>f0_2f(diCRS :=  ACT.F1_4.diCRS
  ,algON_l :=  ACT.F1_4.algON_l
  ,algON_r :=  ACT.F1_4.algON_r
  ,algOF := ACT.F1_4.algOF
  ,alwON := ACT.F1_4.alwON
  ,alwOF := ACT.F1_4.alwOF
  ,btnRes := ACT.F1_4.btnRes
  ,btnON_l := ACT.F1_4.btnON_l
  ,btnON_r := ACT.F1_4.btnON_r
  ,btnOF := ACT.F1_4.btnOF
  ,state := ACT.F1_4.state
  ,prmON := ACT.F1_4.prmON
  ,prmOF := ACT.F1_4.prmOF
  ,DU := ACT.F1_4.DU
  ,doON_l := ACT.F1_4.doON_l
  ,doON_r := ACT.F1_4.doON_r);</v>
      </c>
      <c r="AF73" s="8" t="s">
        <v>455</v>
      </c>
      <c r="AG73" s="9" t="str">
        <f t="shared" si="34"/>
        <v>ACT.F1_4.diCRS := dgi.F1_4_crs;
ACT.F1_4.alwON := 1;
ACT.F1_4.alwOF := 1;
dgo.F1_4_l := ACT.F1_4.doON_l;
dgo.F1_4_r := ACT.F1_4.doON_r;</v>
      </c>
      <c r="AH73" s="8" t="s">
        <v>455</v>
      </c>
      <c r="AK73" s="8" t="s">
        <v>945</v>
      </c>
      <c r="AL73" s="8" t="s">
        <v>945</v>
      </c>
      <c r="AM73" s="8">
        <v>1</v>
      </c>
      <c r="AN73" s="8">
        <v>1</v>
      </c>
      <c r="AO73" s="9" t="str">
        <f t="shared" si="31"/>
        <v>F1_4 : TimeWork;     //Ф1-4</v>
      </c>
      <c r="AP73" s="9" t="str">
        <f t="shared" si="35"/>
        <v>//--------------F1_4-------------
F1_4(in := dgo.F1_4_l or  dgo.F1_4_r
            ,reset := act.F1_4.reset); 
  act.F1_4.TimeW.Wsec := F1_4.sec;
  act.F1_4.TimeW.Wmin := F1_4.mnt;
  act.F1_4.TimeW.Whour := F1_4.hour;
  act.F1_4.TimeW.Wday := F1_4.day;
  act.F1_4.TimeW.Wyear := F1_4.year;</v>
      </c>
      <c r="AV73" s="8" t="s">
        <v>455</v>
      </c>
      <c r="BH73" t="s">
        <v>455</v>
      </c>
    </row>
    <row r="74" spans="1:60" x14ac:dyDescent="0.25">
      <c r="A74">
        <v>86</v>
      </c>
      <c r="B74" s="132" t="s">
        <v>3662</v>
      </c>
      <c r="C74" s="133" t="s">
        <v>3663</v>
      </c>
      <c r="D74" s="7" t="s">
        <v>821</v>
      </c>
      <c r="E74" s="41" t="s">
        <v>3920</v>
      </c>
      <c r="F74" s="7" t="s">
        <v>3560</v>
      </c>
      <c r="G74" s="7" t="str">
        <f t="shared" si="30"/>
        <v>Ф1-5</v>
      </c>
      <c r="H74" s="4"/>
      <c r="I74" s="41"/>
      <c r="J74" s="41"/>
      <c r="K74" s="41"/>
      <c r="L74" s="41" t="s">
        <v>455</v>
      </c>
      <c r="M74" s="41" t="s">
        <v>455</v>
      </c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 t="s">
        <v>455</v>
      </c>
      <c r="Z74" s="41"/>
      <c r="AA74" s="41" t="s">
        <v>455</v>
      </c>
      <c r="AB74" s="41" t="s">
        <v>455</v>
      </c>
      <c r="AC74" s="41">
        <v>0</v>
      </c>
      <c r="AD74" s="41">
        <v>0</v>
      </c>
      <c r="AE74" s="8" t="str">
        <f t="shared" si="33"/>
        <v>f0_2f(diCRS :=  ACT.F1_5.diCRS
  ,algON_l :=  ACT.F1_5.algON_l
  ,algON_r :=  ACT.F1_5.algON_r
  ,algOF := ACT.F1_5.algOF
  ,alwON := ACT.F1_5.alwON
  ,alwOF := ACT.F1_5.alwOF
  ,btnRes := ACT.F1_5.btnRes
  ,btnON_l := ACT.F1_5.btnON_l
  ,btnON_r := ACT.F1_5.btnON_r
  ,btnOF := ACT.F1_5.btnOF
  ,state := ACT.F1_5.state
  ,prmON := ACT.F1_5.prmON
  ,prmOF := ACT.F1_5.prmOF
  ,DU := ACT.F1_5.DU
  ,doON_l := ACT.F1_5.doON_l
  ,doON_r := ACT.F1_5.doON_r);</v>
      </c>
      <c r="AF74" s="8" t="s">
        <v>455</v>
      </c>
      <c r="AG74" s="9" t="str">
        <f t="shared" si="34"/>
        <v>ACT.F1_5.diCRS := dgi.F1_5_crs;
ACT.F1_5.alwON := 1;
ACT.F1_5.alwOF := 1;
dgo.F1_5_l := ACT.F1_5.doON_l;
dgo.F1_5_r := ACT.F1_5.doON_r;</v>
      </c>
      <c r="AH74" s="8" t="s">
        <v>455</v>
      </c>
      <c r="AK74" s="8" t="s">
        <v>945</v>
      </c>
      <c r="AL74" s="8" t="s">
        <v>945</v>
      </c>
      <c r="AM74" s="8">
        <v>1</v>
      </c>
      <c r="AN74" s="8">
        <v>1</v>
      </c>
      <c r="AO74" s="9" t="str">
        <f t="shared" si="31"/>
        <v>F1_5 : TimeWork;     //Ф1-5</v>
      </c>
      <c r="AP74" s="9" t="str">
        <f t="shared" si="35"/>
        <v>//--------------F1_5-------------
F1_5(in := dgo.F1_5_l or  dgo.F1_5_r
            ,reset := act.F1_5.reset); 
  act.F1_5.TimeW.Wsec := F1_5.sec;
  act.F1_5.TimeW.Wmin := F1_5.mnt;
  act.F1_5.TimeW.Whour := F1_5.hour;
  act.F1_5.TimeW.Wday := F1_5.day;
  act.F1_5.TimeW.Wyear := F1_5.year;</v>
      </c>
      <c r="AV74" s="8" t="s">
        <v>455</v>
      </c>
      <c r="BH74" t="s">
        <v>455</v>
      </c>
    </row>
    <row r="75" spans="1:60" x14ac:dyDescent="0.25">
      <c r="A75">
        <v>87</v>
      </c>
      <c r="B75" s="132" t="s">
        <v>3664</v>
      </c>
      <c r="C75" s="133" t="s">
        <v>3665</v>
      </c>
      <c r="D75" s="7" t="s">
        <v>821</v>
      </c>
      <c r="E75" s="41" t="s">
        <v>3920</v>
      </c>
      <c r="F75" s="7" t="s">
        <v>3560</v>
      </c>
      <c r="G75" s="7" t="str">
        <f t="shared" si="30"/>
        <v>Ф1-6</v>
      </c>
      <c r="H75" s="4"/>
      <c r="I75" s="41"/>
      <c r="J75" s="41"/>
      <c r="K75" s="41"/>
      <c r="L75" s="41" t="s">
        <v>455</v>
      </c>
      <c r="M75" s="41" t="s">
        <v>455</v>
      </c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 t="s">
        <v>455</v>
      </c>
      <c r="Z75" s="41"/>
      <c r="AA75" s="41" t="s">
        <v>455</v>
      </c>
      <c r="AB75" s="41" t="s">
        <v>455</v>
      </c>
      <c r="AC75" s="41">
        <v>0</v>
      </c>
      <c r="AD75" s="41">
        <v>0</v>
      </c>
      <c r="AE75" s="8" t="str">
        <f t="shared" si="33"/>
        <v>f0_2f(diCRS :=  ACT.F1_6.diCRS
  ,algON_l :=  ACT.F1_6.algON_l
  ,algON_r :=  ACT.F1_6.algON_r
  ,algOF := ACT.F1_6.algOF
  ,alwON := ACT.F1_6.alwON
  ,alwOF := ACT.F1_6.alwOF
  ,btnRes := ACT.F1_6.btnRes
  ,btnON_l := ACT.F1_6.btnON_l
  ,btnON_r := ACT.F1_6.btnON_r
  ,btnOF := ACT.F1_6.btnOF
  ,state := ACT.F1_6.state
  ,prmON := ACT.F1_6.prmON
  ,prmOF := ACT.F1_6.prmOF
  ,DU := ACT.F1_6.DU
  ,doON_l := ACT.F1_6.doON_l
  ,doON_r := ACT.F1_6.doON_r);</v>
      </c>
      <c r="AF75" s="8" t="s">
        <v>455</v>
      </c>
      <c r="AG75" s="9" t="str">
        <f t="shared" si="34"/>
        <v>ACT.F1_6.diCRS := dgi.F1_6_crs;
ACT.F1_6.alwON := 1;
ACT.F1_6.alwOF := 1;
dgo.F1_6_l := ACT.F1_6.doON_l;
dgo.F1_6_r := ACT.F1_6.doON_r;</v>
      </c>
      <c r="AH75" s="8" t="s">
        <v>455</v>
      </c>
      <c r="AK75" s="8" t="s">
        <v>945</v>
      </c>
      <c r="AL75" s="8" t="s">
        <v>945</v>
      </c>
      <c r="AM75" s="8">
        <v>1</v>
      </c>
      <c r="AN75" s="8">
        <v>1</v>
      </c>
      <c r="AO75" s="9" t="str">
        <f t="shared" si="31"/>
        <v>F1_6 : TimeWork;     //Ф1-6</v>
      </c>
      <c r="AP75" s="9" t="str">
        <f t="shared" si="35"/>
        <v>//--------------F1_6-------------
F1_6(in := dgo.F1_6_l or  dgo.F1_6_r
            ,reset := act.F1_6.reset); 
  act.F1_6.TimeW.Wsec := F1_6.sec;
  act.F1_6.TimeW.Wmin := F1_6.mnt;
  act.F1_6.TimeW.Whour := F1_6.hour;
  act.F1_6.TimeW.Wday := F1_6.day;
  act.F1_6.TimeW.Wyear := F1_6.year;</v>
      </c>
      <c r="AV75" s="8" t="s">
        <v>455</v>
      </c>
      <c r="BH75" t="s">
        <v>455</v>
      </c>
    </row>
    <row r="76" spans="1:60" x14ac:dyDescent="0.25">
      <c r="A76">
        <v>88</v>
      </c>
      <c r="B76" s="132" t="s">
        <v>3666</v>
      </c>
      <c r="C76" s="133" t="s">
        <v>3514</v>
      </c>
      <c r="D76" s="7" t="s">
        <v>821</v>
      </c>
      <c r="E76" s="41" t="s">
        <v>827</v>
      </c>
      <c r="F76" s="7" t="s">
        <v>3560</v>
      </c>
      <c r="G76" s="7" t="str">
        <f t="shared" si="30"/>
        <v>НД4-1</v>
      </c>
      <c r="H76" s="4"/>
      <c r="I76" s="41"/>
      <c r="J76" s="41"/>
      <c r="K76" s="41"/>
      <c r="L76" s="41" t="s">
        <v>455</v>
      </c>
      <c r="M76" s="41" t="s">
        <v>455</v>
      </c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 t="s">
        <v>455</v>
      </c>
      <c r="Z76" s="41"/>
      <c r="AA76" s="41" t="s">
        <v>455</v>
      </c>
      <c r="AB76" s="41" t="s">
        <v>455</v>
      </c>
      <c r="AC76" s="41">
        <v>0</v>
      </c>
      <c r="AD76" s="41">
        <v>0</v>
      </c>
      <c r="AE76" s="8" t="str">
        <f t="shared" si="33"/>
        <v>f0_2f(diCRS :=  ACT.ND4_1.diCRS
  ,algON_l :=  ACT.ND4_1.algON_l
  ,algON_r :=  ACT.ND4_1.algON_r
  ,algOF := ACT.ND4_1.algOF
  ,alwON := ACT.ND4_1.alwON
  ,alwOF := ACT.ND4_1.alwOF
  ,btnRes := ACT.ND4_1.btnRes
  ,btnON_l := ACT.ND4_1.btnON_l
  ,btnON_r := ACT.ND4_1.btnON_r
  ,btnOF := ACT.ND4_1.btnOF
  ,state := ACT.ND4_1.state
  ,prmON := ACT.ND4_1.prmON
  ,prmOF := ACT.ND4_1.prmOF
  ,DU := ACT.ND4_1.DU
  ,doON_l := ACT.ND4_1.doON_l
  ,doON_r := ACT.ND4_1.doON_r);</v>
      </c>
      <c r="AF76" s="8" t="s">
        <v>455</v>
      </c>
      <c r="AG76" s="9" t="str">
        <f t="shared" si="34"/>
        <v>ACT.ND4_1.diCRS := dgi.ND4_1_crs;
ACT.ND4_1.alwON := 1;
ACT.ND4_1.alwOF := 1;
dgo.ND4_1_l := ACT.ND4_1.doON_l;
dgo.ND4_1_r := ACT.ND4_1.doON_r;</v>
      </c>
      <c r="AH76" s="8" t="s">
        <v>455</v>
      </c>
      <c r="AK76" s="8" t="s">
        <v>945</v>
      </c>
      <c r="AL76" s="8" t="s">
        <v>945</v>
      </c>
      <c r="AM76" s="8">
        <v>1</v>
      </c>
      <c r="AN76" s="8">
        <v>1</v>
      </c>
      <c r="AO76" s="9" t="str">
        <f t="shared" si="31"/>
        <v>ND4_1 : TimeWork;     //НД4-1</v>
      </c>
      <c r="AP76" s="9" t="str">
        <f t="shared" si="35"/>
        <v>//--------------ND4_1-------------
ND4_1(in := dgo.ND4_1_l or  dgo.ND4_1_r
            ,reset := act.ND4_1.reset); 
  act.ND4_1.TimeW.Wsec := ND4_1.sec;
  act.ND4_1.TimeW.Wmin := ND4_1.mnt;
  act.ND4_1.TimeW.Whour := ND4_1.hour;
  act.ND4_1.TimeW.Wday := ND4_1.day;
  act.ND4_1.TimeW.Wyear := ND4_1.year;</v>
      </c>
      <c r="AV76" s="8" t="s">
        <v>455</v>
      </c>
      <c r="BH76" t="s">
        <v>455</v>
      </c>
    </row>
    <row r="77" spans="1:60" x14ac:dyDescent="0.25">
      <c r="A77">
        <v>89</v>
      </c>
      <c r="B77" s="132" t="s">
        <v>3667</v>
      </c>
      <c r="C77" s="133" t="s">
        <v>3515</v>
      </c>
      <c r="D77" s="7" t="s">
        <v>821</v>
      </c>
      <c r="E77" s="41" t="s">
        <v>827</v>
      </c>
      <c r="F77" s="7" t="s">
        <v>3560</v>
      </c>
      <c r="G77" s="7" t="str">
        <f>B77</f>
        <v>НД4-2</v>
      </c>
      <c r="H77" s="4"/>
      <c r="I77" s="41"/>
      <c r="J77" s="41"/>
      <c r="K77" s="41"/>
      <c r="L77" s="41"/>
      <c r="M77" s="41"/>
      <c r="N77" s="41"/>
      <c r="O77" s="41"/>
      <c r="P77" s="41"/>
      <c r="Q77" s="41"/>
      <c r="R77" s="41" t="s">
        <v>455</v>
      </c>
      <c r="S77" s="41"/>
      <c r="T77" s="41"/>
      <c r="U77" s="41"/>
      <c r="V77" s="41"/>
      <c r="W77" s="41"/>
      <c r="X77" s="41" t="s">
        <v>455</v>
      </c>
      <c r="Y77" s="41"/>
      <c r="Z77" s="41"/>
      <c r="AA77" s="41"/>
      <c r="AB77" s="41"/>
      <c r="AC77" s="41">
        <v>0</v>
      </c>
      <c r="AD77" s="41">
        <v>0</v>
      </c>
      <c r="AE77" s="8" t="str">
        <f>"f0_1(diCRS :=  ACT."&amp;C77&amp;".diCRS
  ,algON :=  ACT."&amp;C77&amp;".algON
  ,algOF := ACT."&amp;C77&amp;".algOF
  ,alwON := ACT."&amp;C77&amp;".alwON
  ,alwOF := ACT."&amp;C77&amp;".alwOF
  ,btnRes := ACT."&amp;C77&amp;".btnRes
  ,btnON := ACT."&amp;C77&amp;".btnON
  ,btnOF := ACT."&amp;C77&amp;".btnOF
  ,reg := ACT."&amp;C77&amp;".reg
  ,regDU := ACT."&amp;C77&amp;".regDU
  ,group := "&amp;AC77&amp;"
  ,wr := "&amp;AD77&amp;"
  ,aoReg := ACT."&amp;C77&amp;".aoReg
  ,state := ACT."&amp;C77&amp;".state
  ,prmON := ACT."&amp;C77&amp;".prmON
  ,prmOF := ACT."&amp;C77&amp;".prmOF
  ,DU := ACT."&amp;C77&amp;".DU
  ,doON := ACT."&amp;C77&amp;".doON);"</f>
        <v>f0_1(diCRS :=  ACT.ND4_2.diCRS
  ,algON :=  ACT.ND4_2.algON
  ,algOF := ACT.ND4_2.algOF
  ,alwON := ACT.ND4_2.alwON
  ,alwOF := ACT.ND4_2.alwOF
  ,btnRes := ACT.ND4_2.btnRes
  ,btnON := ACT.ND4_2.btnON
  ,btnOF := ACT.ND4_2.btnOF
  ,reg := ACT.ND4_2.reg
  ,regDU := ACT.ND4_2.regDU
  ,group := 0
  ,wr := 0
  ,aoReg := ACT.ND4_2.aoReg
  ,state := ACT.ND4_2.state
  ,prmON := ACT.ND4_2.prmON
  ,prmOF := ACT.ND4_2.prmOF
  ,DU := ACT.ND4_2.DU
  ,doON := ACT.ND4_2.doON);</v>
      </c>
      <c r="AH77" s="8" t="s">
        <v>455</v>
      </c>
      <c r="AV77" s="8" t="s">
        <v>455</v>
      </c>
      <c r="BH77" t="s">
        <v>455</v>
      </c>
    </row>
    <row r="78" spans="1:60" x14ac:dyDescent="0.25">
      <c r="B78" s="8" t="s">
        <v>452</v>
      </c>
      <c r="C78" s="133" t="s">
        <v>2842</v>
      </c>
      <c r="D78" s="44" t="s">
        <v>821</v>
      </c>
      <c r="E78" s="46" t="s">
        <v>828</v>
      </c>
      <c r="AH78" s="8" t="s">
        <v>455</v>
      </c>
    </row>
    <row r="79" spans="1:60" x14ac:dyDescent="0.25">
      <c r="B79" s="8" t="s">
        <v>448</v>
      </c>
      <c r="C79" s="133" t="s">
        <v>2843</v>
      </c>
      <c r="D79" s="44" t="s">
        <v>821</v>
      </c>
      <c r="E79" s="46" t="s">
        <v>828</v>
      </c>
      <c r="AH79" s="8" t="s">
        <v>455</v>
      </c>
    </row>
    <row r="80" spans="1:60" x14ac:dyDescent="0.25">
      <c r="B80" s="8" t="s">
        <v>450</v>
      </c>
      <c r="C80" s="133" t="s">
        <v>2844</v>
      </c>
      <c r="D80" s="44" t="s">
        <v>821</v>
      </c>
      <c r="E80" s="46" t="s">
        <v>828</v>
      </c>
      <c r="AH80" s="8" t="s">
        <v>455</v>
      </c>
    </row>
    <row r="81" spans="1:62" x14ac:dyDescent="0.25">
      <c r="B81" s="8" t="s">
        <v>449</v>
      </c>
      <c r="C81" s="133" t="s">
        <v>2845</v>
      </c>
      <c r="D81" s="44" t="s">
        <v>821</v>
      </c>
      <c r="E81" s="46" t="s">
        <v>828</v>
      </c>
      <c r="AH81" s="8" t="s">
        <v>455</v>
      </c>
    </row>
    <row r="82" spans="1:62" x14ac:dyDescent="0.25">
      <c r="B82" s="8" t="s">
        <v>451</v>
      </c>
      <c r="C82" s="133" t="s">
        <v>2838</v>
      </c>
      <c r="D82" s="44" t="s">
        <v>821</v>
      </c>
      <c r="E82" s="46" t="s">
        <v>828</v>
      </c>
      <c r="AH82" s="8" t="s">
        <v>455</v>
      </c>
    </row>
    <row r="83" spans="1:62" s="8" customFormat="1" x14ac:dyDescent="0.25">
      <c r="A83"/>
      <c r="B83" s="8" t="s">
        <v>3668</v>
      </c>
      <c r="C83" s="133" t="s">
        <v>2840</v>
      </c>
      <c r="D83" s="44" t="s">
        <v>821</v>
      </c>
      <c r="E83" s="46" t="s">
        <v>828</v>
      </c>
      <c r="F83" s="2"/>
      <c r="G83" s="2"/>
      <c r="H83" s="2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H83" s="8" t="s">
        <v>455</v>
      </c>
      <c r="BC83"/>
      <c r="BD83"/>
      <c r="BE83"/>
      <c r="BF83"/>
      <c r="BG83"/>
      <c r="BH83"/>
      <c r="BI83"/>
      <c r="BJ83"/>
    </row>
    <row r="84" spans="1:62" x14ac:dyDescent="0.25">
      <c r="B84" s="8" t="s">
        <v>3669</v>
      </c>
      <c r="C84" s="133" t="s">
        <v>2841</v>
      </c>
      <c r="D84" s="44" t="s">
        <v>821</v>
      </c>
      <c r="E84" s="46" t="s">
        <v>828</v>
      </c>
      <c r="H84" s="2"/>
      <c r="AH84" s="8" t="s">
        <v>455</v>
      </c>
    </row>
    <row r="85" spans="1:62" x14ac:dyDescent="0.25">
      <c r="B85" s="8" t="s">
        <v>3670</v>
      </c>
      <c r="C85" s="133" t="s">
        <v>3503</v>
      </c>
      <c r="D85" s="44" t="s">
        <v>821</v>
      </c>
      <c r="E85" s="46" t="s">
        <v>828</v>
      </c>
      <c r="AH85" s="8" t="s">
        <v>455</v>
      </c>
    </row>
    <row r="86" spans="1:62" x14ac:dyDescent="0.25">
      <c r="B86" s="8" t="s">
        <v>3687</v>
      </c>
      <c r="C86" s="133" t="s">
        <v>3504</v>
      </c>
      <c r="D86" s="44" t="s">
        <v>821</v>
      </c>
      <c r="E86" s="46" t="s">
        <v>828</v>
      </c>
      <c r="AH86" s="8" t="s">
        <v>455</v>
      </c>
    </row>
  </sheetData>
  <mergeCells count="7">
    <mergeCell ref="C1:G1"/>
    <mergeCell ref="AO1:AP1"/>
    <mergeCell ref="Y33:Y34"/>
    <mergeCell ref="O40:O42"/>
    <mergeCell ref="M51:M52"/>
    <mergeCell ref="Q51:Q52"/>
    <mergeCell ref="Y51:Y5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Y126"/>
  <sheetViews>
    <sheetView workbookViewId="0">
      <pane ySplit="3" topLeftCell="A16" activePane="bottomLeft" state="frozen"/>
      <selection pane="bottomLeft" activeCell="AR38" sqref="AR38"/>
    </sheetView>
  </sheetViews>
  <sheetFormatPr defaultRowHeight="15.75" x14ac:dyDescent="0.25"/>
  <cols>
    <col min="1" max="1" width="4.42578125" bestFit="1" customWidth="1"/>
    <col min="2" max="2" width="9.140625" style="1"/>
    <col min="3" max="3" width="9.140625" style="1" customWidth="1"/>
    <col min="4" max="4" width="9.140625" style="1" hidden="1" customWidth="1"/>
    <col min="5" max="5" width="1.5703125" style="2" hidden="1" customWidth="1"/>
    <col min="6" max="6" width="7.42578125" style="2" hidden="1" customWidth="1"/>
    <col min="7" max="7" width="11.28515625" style="2" hidden="1" customWidth="1"/>
    <col min="8" max="8" width="4.85546875" hidden="1" customWidth="1"/>
    <col min="9" max="14" width="9.140625" hidden="1" customWidth="1"/>
    <col min="15" max="15" width="2.140625" hidden="1" customWidth="1"/>
    <col min="16" max="16" width="18" hidden="1" customWidth="1"/>
    <col min="17" max="17" width="9.5703125" style="137" hidden="1" customWidth="1"/>
    <col min="18" max="18" width="10.140625" hidden="1" customWidth="1"/>
    <col min="19" max="19" width="10.140625" style="137" hidden="1" customWidth="1"/>
    <col min="20" max="20" width="9.140625" hidden="1" customWidth="1"/>
    <col min="21" max="23" width="9.140625" style="137" hidden="1" customWidth="1"/>
    <col min="24" max="24" width="20.5703125" hidden="1" customWidth="1"/>
    <col min="25" max="25" width="9.140625" hidden="1" customWidth="1"/>
    <col min="26" max="26" width="2" hidden="1" customWidth="1"/>
    <col min="27" max="27" width="2.140625" hidden="1" customWidth="1"/>
    <col min="28" max="28" width="20.140625" hidden="1" customWidth="1"/>
    <col min="29" max="29" width="3.28515625" hidden="1" customWidth="1"/>
    <col min="30" max="30" width="5.5703125" hidden="1" customWidth="1"/>
    <col min="31" max="31" width="10" hidden="1" customWidth="1"/>
    <col min="32" max="32" width="15.5703125" hidden="1" customWidth="1"/>
    <col min="33" max="33" width="9.140625" hidden="1" customWidth="1"/>
    <col min="34" max="34" width="3.7109375" hidden="1" customWidth="1"/>
    <col min="35" max="35" width="15.42578125" hidden="1" customWidth="1"/>
    <col min="36" max="36" width="3.140625" hidden="1" customWidth="1"/>
    <col min="37" max="39" width="3" hidden="1" customWidth="1"/>
    <col min="40" max="40" width="9" hidden="1" customWidth="1"/>
    <col min="41" max="41" width="19.140625" hidden="1" customWidth="1"/>
    <col min="42" max="42" width="14.42578125" customWidth="1"/>
    <col min="43" max="43" width="9.140625" customWidth="1"/>
    <col min="44" max="44" width="78.140625" customWidth="1"/>
    <col min="45" max="45" width="2" customWidth="1"/>
    <col min="46" max="47" width="9.140625" customWidth="1"/>
    <col min="48" max="48" width="8.7109375" customWidth="1"/>
    <col min="49" max="49" width="2.140625" customWidth="1"/>
    <col min="50" max="50" width="6.140625" customWidth="1"/>
    <col min="51" max="51" width="3.140625" customWidth="1"/>
    <col min="52" max="52" width="1.7109375" customWidth="1"/>
    <col min="53" max="57" width="9.140625" customWidth="1"/>
    <col min="58" max="58" width="12.7109375" style="240" customWidth="1"/>
    <col min="59" max="59" width="10.5703125" style="243" customWidth="1"/>
    <col min="60" max="66" width="9.140625" customWidth="1"/>
    <col min="67" max="68" width="6.7109375" customWidth="1"/>
    <col min="69" max="69" width="20" customWidth="1"/>
    <col min="70" max="71" width="6.7109375" customWidth="1"/>
    <col min="72" max="72" width="9.140625" customWidth="1"/>
    <col min="73" max="73" width="13.140625" customWidth="1"/>
    <col min="74" max="74" width="13.28515625" customWidth="1"/>
    <col min="75" max="75" width="14.5703125" bestFit="1" customWidth="1"/>
    <col min="76" max="76" width="13.28515625" bestFit="1" customWidth="1"/>
    <col min="77" max="77" width="11" bestFit="1" customWidth="1"/>
  </cols>
  <sheetData>
    <row r="1" spans="1:70" x14ac:dyDescent="0.25">
      <c r="I1" s="470" t="s">
        <v>2887</v>
      </c>
      <c r="J1" s="470"/>
      <c r="K1" s="470"/>
      <c r="L1" s="470"/>
      <c r="M1" s="470"/>
      <c r="N1" s="470"/>
      <c r="O1" s="470"/>
      <c r="P1" s="470"/>
      <c r="Q1" s="470"/>
      <c r="R1" s="470"/>
      <c r="S1" s="470"/>
      <c r="T1" s="470"/>
      <c r="U1" s="470"/>
      <c r="V1" s="470"/>
      <c r="W1" s="470"/>
      <c r="X1" s="470"/>
      <c r="Y1" s="471"/>
      <c r="Z1" s="47" t="s">
        <v>455</v>
      </c>
      <c r="AA1" s="8" t="s">
        <v>455</v>
      </c>
      <c r="AB1" s="8" t="s">
        <v>2894</v>
      </c>
      <c r="AG1" s="8" t="s">
        <v>2898</v>
      </c>
      <c r="AH1" s="8" t="s">
        <v>2899</v>
      </c>
      <c r="AI1" s="8" t="s">
        <v>2900</v>
      </c>
      <c r="AJ1" s="8" t="s">
        <v>2890</v>
      </c>
      <c r="AK1" t="s">
        <v>904</v>
      </c>
      <c r="AL1" t="s">
        <v>905</v>
      </c>
      <c r="AM1" t="s">
        <v>906</v>
      </c>
      <c r="AN1" t="s">
        <v>907</v>
      </c>
      <c r="AO1" t="s">
        <v>2901</v>
      </c>
      <c r="AP1" t="s">
        <v>2902</v>
      </c>
      <c r="AQ1" s="8" t="s">
        <v>2903</v>
      </c>
      <c r="AS1" t="s">
        <v>455</v>
      </c>
      <c r="AT1" t="s">
        <v>2904</v>
      </c>
      <c r="AW1" t="s">
        <v>455</v>
      </c>
      <c r="AX1" t="s">
        <v>2905</v>
      </c>
      <c r="BA1" t="s">
        <v>2906</v>
      </c>
      <c r="BB1" t="s">
        <v>2944</v>
      </c>
      <c r="BF1" s="240" t="s">
        <v>2907</v>
      </c>
      <c r="BG1" s="243" t="s">
        <v>2908</v>
      </c>
    </row>
    <row r="2" spans="1:70" x14ac:dyDescent="0.25">
      <c r="A2" s="21"/>
      <c r="B2" s="21"/>
      <c r="C2" s="21"/>
      <c r="D2" s="191"/>
      <c r="E2" s="21"/>
      <c r="F2" s="21"/>
      <c r="G2" s="21"/>
      <c r="I2" s="57" t="s">
        <v>2888</v>
      </c>
      <c r="J2" s="57" t="s">
        <v>2889</v>
      </c>
      <c r="K2" s="58" t="s">
        <v>2888</v>
      </c>
      <c r="L2" s="58" t="s">
        <v>2890</v>
      </c>
      <c r="M2" s="59" t="s">
        <v>2888</v>
      </c>
      <c r="N2" s="59" t="s">
        <v>2889</v>
      </c>
      <c r="O2" s="59" t="s">
        <v>455</v>
      </c>
      <c r="P2" s="60" t="s">
        <v>2888</v>
      </c>
      <c r="Q2" s="140"/>
      <c r="R2" s="60"/>
      <c r="S2" s="140"/>
      <c r="T2" s="60" t="s">
        <v>2889</v>
      </c>
      <c r="U2" s="140"/>
      <c r="V2" s="140"/>
      <c r="W2" s="140"/>
      <c r="X2" s="61" t="s">
        <v>2888</v>
      </c>
      <c r="Y2" s="61" t="s">
        <v>2889</v>
      </c>
      <c r="Z2" s="47" t="s">
        <v>455</v>
      </c>
      <c r="AB2" s="69" t="s">
        <v>951</v>
      </c>
      <c r="AC2" s="70"/>
      <c r="AD2" s="70"/>
      <c r="AE2" s="70" t="s">
        <v>2895</v>
      </c>
      <c r="AF2" s="8" t="s">
        <v>2896</v>
      </c>
      <c r="AQ2" s="8" t="s">
        <v>2897</v>
      </c>
      <c r="AS2" t="s">
        <v>455</v>
      </c>
      <c r="AT2" t="s">
        <v>951</v>
      </c>
      <c r="AV2" t="s">
        <v>952</v>
      </c>
      <c r="AW2" t="s">
        <v>455</v>
      </c>
    </row>
    <row r="3" spans="1:70" x14ac:dyDescent="0.25">
      <c r="A3" s="21"/>
      <c r="B3" s="21"/>
      <c r="C3" s="21"/>
      <c r="D3" s="191"/>
      <c r="E3" s="21"/>
      <c r="F3" s="21"/>
      <c r="G3" s="21"/>
      <c r="I3" s="62" t="s">
        <v>945</v>
      </c>
      <c r="J3" s="63"/>
      <c r="K3" s="472" t="s">
        <v>2891</v>
      </c>
      <c r="L3" s="473"/>
      <c r="M3" s="474" t="s">
        <v>2892</v>
      </c>
      <c r="N3" s="475"/>
      <c r="O3" s="59" t="s">
        <v>455</v>
      </c>
      <c r="P3" s="60" t="s">
        <v>2893</v>
      </c>
      <c r="Q3" s="140"/>
      <c r="R3" s="140" t="s">
        <v>2942</v>
      </c>
      <c r="S3" s="140" t="s">
        <v>3688</v>
      </c>
      <c r="T3" s="60"/>
      <c r="U3" s="147"/>
      <c r="V3" s="140" t="s">
        <v>2942</v>
      </c>
      <c r="W3" s="140" t="s">
        <v>3688</v>
      </c>
      <c r="X3" s="64" t="s">
        <v>902</v>
      </c>
      <c r="Y3" s="65"/>
      <c r="Z3" s="47" t="s">
        <v>455</v>
      </c>
      <c r="AB3" s="8" t="s">
        <v>2897</v>
      </c>
      <c r="AC3" s="8" t="s">
        <v>903</v>
      </c>
      <c r="AD3" s="18"/>
      <c r="AE3" s="18"/>
      <c r="AQ3" s="8" t="s">
        <v>951</v>
      </c>
      <c r="AR3" s="8" t="s">
        <v>952</v>
      </c>
      <c r="AS3" t="s">
        <v>455</v>
      </c>
      <c r="AT3" s="71" t="s">
        <v>2909</v>
      </c>
      <c r="AU3" s="71" t="s">
        <v>2910</v>
      </c>
      <c r="AW3" t="s">
        <v>455</v>
      </c>
      <c r="BB3" t="s">
        <v>2945</v>
      </c>
      <c r="BC3" t="s">
        <v>2931</v>
      </c>
      <c r="BD3" t="s">
        <v>2929</v>
      </c>
    </row>
    <row r="4" spans="1:70" ht="13.5" customHeight="1" x14ac:dyDescent="0.25">
      <c r="A4">
        <v>1</v>
      </c>
      <c r="B4" s="144" t="s">
        <v>3672</v>
      </c>
      <c r="C4" s="123" t="s">
        <v>3671</v>
      </c>
      <c r="D4" s="141" t="str">
        <f>2&amp;C4</f>
        <v>2Z1</v>
      </c>
      <c r="E4" s="7" t="s">
        <v>821</v>
      </c>
      <c r="F4" s="41" t="s">
        <v>826</v>
      </c>
      <c r="G4" s="7" t="str">
        <f>"; //"&amp;B4</f>
        <v>; //ЗЭШ1-1</v>
      </c>
      <c r="H4" t="s">
        <v>1673</v>
      </c>
      <c r="I4" t="str">
        <f t="shared" ref="I4:I12" si="0">C4&amp;"_ctrl_ON"</f>
        <v>Z1_ctrl_ON</v>
      </c>
      <c r="J4" t="str">
        <f t="shared" ref="J4:J12" si="1">C4&amp;"_ctrl_OF"</f>
        <v>Z1_ctrl_OF</v>
      </c>
      <c r="K4" t="str">
        <f t="shared" ref="K4:K12" si="2">C4&amp;"_ctrl_ON : BOOL; "</f>
        <v xml:space="preserve">Z1_ctrl_ON : BOOL; </v>
      </c>
      <c r="L4" t="str">
        <f>C4&amp;"_ctrl_OF : BOOL; // Контроль открытия/закрытия "&amp;B4</f>
        <v>Z1_ctrl_OF : BOOL; // Контроль открытия/закрытия ЗЭШ1-1</v>
      </c>
      <c r="M4" t="str">
        <f t="shared" ref="M4:M12" si="3">C4&amp;"_ctrl_ON : TON;"</f>
        <v>Z1_ctrl_ON : TON;</v>
      </c>
      <c r="N4" t="str">
        <f t="shared" ref="N4:N12" si="4">C4&amp;"_ctrl_OF : TON;"</f>
        <v>Z1_ctrl_OF : TON;</v>
      </c>
      <c r="O4" s="59" t="s">
        <v>455</v>
      </c>
      <c r="P4" s="136" t="str">
        <f>C4&amp;"_ctrl_ON_pt"</f>
        <v>Z1_ctrl_ON_pt</v>
      </c>
      <c r="Q4" s="15" t="s">
        <v>3689</v>
      </c>
      <c r="R4" t="str">
        <f>P4&amp;" : int;"</f>
        <v>Z1_ctrl_ON_pt : int;</v>
      </c>
      <c r="S4" s="137" t="str">
        <f>P4&amp;":= DINT_TO_TIME(itg."&amp;P4&amp;" )*1000;"</f>
        <v>Z1_ctrl_ON_pt:= DINT_TO_TIME(itg.Z1_ctrl_ON_pt )*1000;</v>
      </c>
      <c r="X4" s="137" t="str">
        <f t="shared" ref="X4:X34" si="5">I4&amp;" ( IN := TIN."&amp;I4&amp;", PT := "&amp;P4&amp;"); TMQ."&amp;I4&amp;" := "&amp;I4&amp;".q;"</f>
        <v>Z1_ctrl_ON ( IN := TIN.Z1_ctrl_ON, PT := Z1_ctrl_ON_pt); TMQ.Z1_ctrl_ON := Z1_ctrl_ON.q;</v>
      </c>
      <c r="Y4" s="137" t="str">
        <f t="shared" ref="Y4:Y20" si="6">J4&amp;" ( IN := TIN."&amp;J4&amp;", PT := "&amp;P4&amp;"); TMQ."&amp;J4&amp;" := "&amp;J4&amp;".q;"</f>
        <v>Z1_ctrl_OF ( IN := TIN.Z1_ctrl_OF, PT := Z1_ctrl_ON_pt); TMQ.Z1_ctrl_OF := Z1_ctrl_OF.q;</v>
      </c>
      <c r="Z4" s="47" t="s">
        <v>455</v>
      </c>
      <c r="AB4" t="str">
        <f>C4&amp;" : "&amp;H4&amp;";//"&amp;B4</f>
        <v>Z1 : f2_2;//ЗЭШ1-1</v>
      </c>
      <c r="AC4" s="8" t="s">
        <v>455</v>
      </c>
      <c r="AF4" t="str">
        <f>C4&amp;"(diON :=  ACT."&amp;C4&amp;".diON , diOF :=  ACT."&amp;C4&amp;".diOF ,algON :=  ACT."&amp;C4&amp;".algON , algOF :=  ACT."&amp;C4&amp;".algOF , alwON :=  ACT."&amp;C4&amp;".alwON , 
alwOF :=  ACT."&amp;C4&amp;".alwOF  , btnRes :=  ACT."&amp;C4&amp;".btnRes ,btnON :=  ACT."&amp;C4&amp;".btnON  ,btnOF :=  ACT."&amp;C4&amp;".btnOF ,tmq_on :=  tmq."&amp;C4&amp;"_ctrl_ON ,
tmq_of :=  tmq."&amp;C4&amp;"_ctrl_OF ,DU :=  ACT."&amp;C4&amp;".DU ,doON := ACT."&amp;C4&amp;".doON ,doOF := ACT."&amp;C4&amp;".doOF, MU := ACT."&amp;C4&amp;".MU); 
 tin."&amp;C4&amp;"_ctrl_on := "&amp;C4&amp;".tin_on;  tin."&amp;C4&amp;"_ctrl_of :=  "&amp;C4&amp;".tin_of;ACT."&amp;C4&amp;".state :=  "&amp;C4&amp;".state; ACT."&amp;C4&amp;".prmON :=  "&amp;C4&amp;".prmON;  
ACT."&amp;C4&amp;".prmOF :=  "&amp;C4&amp;".prmOF;  ACT."&amp;C4&amp;".nOF :=  "&amp;C4&amp;".nOF;  ACT."&amp;C4&amp;".nON :=  "&amp;C4&amp;".nON;"</f>
        <v>Z1(diON :=  ACT.Z1.diON , diOF :=  ACT.Z1.diOF ,algON :=  ACT.Z1.algON , algOF :=  ACT.Z1.algOF , alwON :=  ACT.Z1.alwON , 
alwOF :=  ACT.Z1.alwOF  , btnRes :=  ACT.Z1.btnRes ,btnON :=  ACT.Z1.btnON  ,btnOF :=  ACT.Z1.btnOF ,tmq_on :=  tmq.Z1_ctrl_ON ,
tmq_of :=  tmq.Z1_ctrl_OF ,DU :=  ACT.Z1.DU ,doON := ACT.Z1.doON ,doOF := ACT.Z1.doOF, MU := ACT.Z1.MU); 
 tin.Z1_ctrl_on := Z1.tin_on;  tin.Z1_ctrl_of :=  Z1.tin_of;ACT.Z1.state :=  Z1.state; ACT.Z1.prmON :=  Z1.prmON;  
ACT.Z1.prmOF :=  Z1.prmOF;  ACT.Z1.nOF :=  Z1.nOF;  ACT.Z1.nON :=  Z1.nON;</v>
      </c>
      <c r="AH4" s="137" t="s">
        <v>455</v>
      </c>
      <c r="AI4" t="s">
        <v>455</v>
      </c>
      <c r="AO4" s="154" t="s">
        <v>3702</v>
      </c>
      <c r="AP4" t="str">
        <f>"//"&amp;B4&amp;"
act."&amp;C4&amp;".diON := dgi."&amp;C4&amp;"_ON;
act."&amp;C4&amp;".diOF := dgi."&amp;C4&amp;"_OF;
act."&amp;C4&amp;".algON := "&amp;AK4&amp;";
act."&amp;C4&amp;".algOF := "&amp;AL4&amp;";
act."&amp;C4&amp;".alwON := "&amp;AM4&amp;";
act."&amp;C4&amp;".alwOF := "&amp;AN4&amp;";
act."&amp;C4&amp;".MU := "&amp;AO4&amp;";
dgo."&amp;C4&amp;"_ON := act."&amp;C4&amp;".doON and not alg.doOF;
dgo."&amp;C4&amp;"_OF := act."&amp;C4&amp;".doOF and not alg.doOF;
"</f>
        <v xml:space="preserve">//ЗЭШ1-1
act.Z1.diON := dgi.Z1_ON;
act.Z1.diOF := dgi.Z1_OF;
act.Z1.algON := ;
act.Z1.algOF := ;
act.Z1.alwON := ;
act.Z1.alwOF := ;
act.Z1.MU := not dgi.AU_IM1;
dgo.Z1_ON := act.Z1.doON and not alg.doOF;
dgo.Z1_OF := act.Z1.doOF and not alg.doOF;
</v>
      </c>
      <c r="AS4" t="s">
        <v>455</v>
      </c>
      <c r="AT4" t="str">
        <f>C4&amp;" : ezsim;"</f>
        <v>Z1 : ezsim;</v>
      </c>
      <c r="AU4" t="str">
        <f>C4&amp;"_on : ton;"&amp;C4&amp;"_of : ton;"</f>
        <v>Z1_on : ton;Z1_of : ton;</v>
      </c>
      <c r="AV4" s="32" t="str">
        <f>C4&amp;"_on (in := "&amp;C4&amp;".onin, pt := t#4s);"&amp;C4&amp;"_of (in := "&amp;C4&amp;".ofin, pt := t#4s);"&amp;C4&amp;"(open := act."&amp;C4&amp;".doon ,close := act."&amp;C4&amp;".doof  ,ofq := "&amp;C4&amp;"_of.q ,onq := "&amp;C4&amp;"_on.q ); dgi."&amp;C4&amp;"_on := "&amp;C4&amp;".ezon;  dgi."&amp;C4&amp;"_of := "&amp;C4&amp;".ezof;"</f>
        <v>Z1_on (in := Z1.onin, pt := t#4s);Z1_of (in := Z1.ofin, pt := t#4s);Z1(open := act.Z1.doon ,close := act.Z1.doof  ,ofq := Z1_of.q ,onq := Z1_on.q ); dgi.Z1_on := Z1.ezon;  dgi.Z1_of := Z1.ezof;</v>
      </c>
      <c r="AW4" t="s">
        <v>455</v>
      </c>
      <c r="BG4" s="243" t="s">
        <v>964</v>
      </c>
      <c r="BN4" t="str">
        <f>"act."&amp;C4&amp;".DU := 1;"</f>
        <v>act.Z1.DU := 1;</v>
      </c>
      <c r="BO4" t="str">
        <f>"Кн. 'Закрыть "&amp;B4&amp;"'"</f>
        <v>Кн. 'Закрыть ЗЭШ1-1'</v>
      </c>
      <c r="BP4" t="str">
        <f>"Кн. 'Открыть "&amp;B4&amp;"'"</f>
        <v>Кн. 'Открыть ЗЭШ1-1'</v>
      </c>
      <c r="BQ4" t="str">
        <f>C4&amp;".btnON"</f>
        <v>Z1.btnON</v>
      </c>
      <c r="BR4" s="374" t="str">
        <f>C4&amp;".btnOF"</f>
        <v>Z1.btnOF</v>
      </c>
    </row>
    <row r="5" spans="1:70" ht="13.5" customHeight="1" x14ac:dyDescent="0.25">
      <c r="A5">
        <v>2</v>
      </c>
      <c r="B5" s="141" t="s">
        <v>429</v>
      </c>
      <c r="C5" s="123" t="s">
        <v>461</v>
      </c>
      <c r="D5" s="141" t="str">
        <f t="shared" ref="D5:D34" si="7">2&amp;C5</f>
        <v>2Z1_1</v>
      </c>
      <c r="E5" s="7" t="s">
        <v>821</v>
      </c>
      <c r="F5" s="7" t="s">
        <v>826</v>
      </c>
      <c r="G5" s="7" t="str">
        <f t="shared" ref="G5:G51" si="8">"; //"&amp;B5</f>
        <v>; //ЗЭ1-1</v>
      </c>
      <c r="H5" t="s">
        <v>1673</v>
      </c>
      <c r="I5" t="str">
        <f t="shared" si="0"/>
        <v>Z1_1_ctrl_ON</v>
      </c>
      <c r="J5" t="str">
        <f t="shared" si="1"/>
        <v>Z1_1_ctrl_OF</v>
      </c>
      <c r="K5" t="str">
        <f t="shared" si="2"/>
        <v xml:space="preserve">Z1_1_ctrl_ON : BOOL; </v>
      </c>
      <c r="L5" t="str">
        <f t="shared" ref="L5:L20" si="9">C5&amp;"_ctrl_OF : BOOL; // Контроль открытия/закрытия "&amp;B5</f>
        <v>Z1_1_ctrl_OF : BOOL; // Контроль открытия/закрытия ЗЭ1-1</v>
      </c>
      <c r="M5" t="str">
        <f t="shared" si="3"/>
        <v>Z1_1_ctrl_ON : TON;</v>
      </c>
      <c r="N5" t="str">
        <f t="shared" si="4"/>
        <v>Z1_1_ctrl_OF : TON;</v>
      </c>
      <c r="O5" s="59" t="s">
        <v>455</v>
      </c>
      <c r="P5" s="137" t="str">
        <f>C5&amp;"_ctrl_ON_pt"</f>
        <v>Z1_1_ctrl_ON_pt</v>
      </c>
      <c r="Q5" s="15" t="s">
        <v>3689</v>
      </c>
      <c r="R5" s="137" t="str">
        <f>P5&amp;" : int;"</f>
        <v>Z1_1_ctrl_ON_pt : int;</v>
      </c>
      <c r="S5" s="137" t="str">
        <f>P5&amp;":= DINT_TO_TIME(itg."&amp;P5&amp;" )*1000;"</f>
        <v>Z1_1_ctrl_ON_pt:= DINT_TO_TIME(itg.Z1_1_ctrl_ON_pt )*1000;</v>
      </c>
      <c r="X5" t="str">
        <f t="shared" si="5"/>
        <v>Z1_1_ctrl_ON ( IN := TIN.Z1_1_ctrl_ON, PT := Z1_1_ctrl_ON_pt); TMQ.Z1_1_ctrl_ON := Z1_1_ctrl_ON.q;</v>
      </c>
      <c r="Y5" t="str">
        <f t="shared" si="6"/>
        <v>Z1_1_ctrl_OF ( IN := TIN.Z1_1_ctrl_OF, PT := Z1_1_ctrl_ON_pt); TMQ.Z1_1_ctrl_OF := Z1_1_ctrl_OF.q;</v>
      </c>
      <c r="Z5" s="47" t="s">
        <v>455</v>
      </c>
      <c r="AB5" t="str">
        <f t="shared" ref="AB5:AB34" si="10">C5&amp;" : "&amp;H5&amp;";//"&amp;B5</f>
        <v>Z1_1 : f2_2;//ЗЭ1-1</v>
      </c>
      <c r="AC5" s="8" t="s">
        <v>455</v>
      </c>
      <c r="AF5" t="str">
        <f t="shared" ref="AF5:AF20" si="11">C5&amp;"(diON :=  ACT."&amp;C5&amp;".diON , diOF :=  ACT."&amp;C5&amp;".diOF ,algON :=  ACT."&amp;C5&amp;".algON , algOF :=  ACT."&amp;C5&amp;".algOF , alwON :=  ACT."&amp;C5&amp;".alwON , 
alwOF :=  ACT."&amp;C5&amp;".alwOF  , btnRes :=  ACT."&amp;C5&amp;".btnRes ,btnON :=  ACT."&amp;C5&amp;".btnON  ,btnOF :=  ACT."&amp;C5&amp;".btnOF ,tmq_on :=  tmq."&amp;C5&amp;"_ctrl_ON ,
tmq_of :=  tmq."&amp;C5&amp;"_ctrl_OF ,DU :=  ACT."&amp;C5&amp;".DU ,doON := ACT."&amp;C5&amp;".doON ,doOF := ACT."&amp;C5&amp;".doOF, MU := ACT."&amp;C5&amp;".MU); 
 tin."&amp;C5&amp;"_ctrl_on := "&amp;C5&amp;".tin_on;  tin."&amp;C5&amp;"_ctrl_of :=  "&amp;C5&amp;".tin_of;ACT."&amp;C5&amp;".state :=  "&amp;C5&amp;".state; ACT."&amp;C5&amp;".prmON :=  "&amp;C5&amp;".prmON;  
ACT."&amp;C5&amp;".prmOF :=  "&amp;C5&amp;".prmOF;  ACT."&amp;C5&amp;".nOF :=  "&amp;C5&amp;".nOF;  ACT."&amp;C5&amp;".nON :=  "&amp;C5&amp;".nON;"</f>
        <v>Z1_1(diON :=  ACT.Z1_1.diON , diOF :=  ACT.Z1_1.diOF ,algON :=  ACT.Z1_1.algON , algOF :=  ACT.Z1_1.algOF , alwON :=  ACT.Z1_1.alwON , 
alwOF :=  ACT.Z1_1.alwOF  , btnRes :=  ACT.Z1_1.btnRes ,btnON :=  ACT.Z1_1.btnON  ,btnOF :=  ACT.Z1_1.btnOF ,tmq_on :=  tmq.Z1_1_ctrl_ON ,
tmq_of :=  tmq.Z1_1_ctrl_OF ,DU :=  ACT.Z1_1.DU ,doON := ACT.Z1_1.doON ,doOF := ACT.Z1_1.doOF, MU := ACT.Z1_1.MU); 
 tin.Z1_1_ctrl_on := Z1_1.tin_on;  tin.Z1_1_ctrl_of :=  Z1_1.tin_of;ACT.Z1_1.state :=  Z1_1.state; ACT.Z1_1.prmON :=  Z1_1.prmON;  
ACT.Z1_1.prmOF :=  Z1_1.prmOF;  ACT.Z1_1.nOF :=  Z1_1.nOF;  ACT.Z1_1.nON :=  Z1_1.nON;</v>
      </c>
      <c r="AH5" s="137" t="s">
        <v>455</v>
      </c>
      <c r="AI5" t="s">
        <v>455</v>
      </c>
      <c r="AO5" s="190" t="s">
        <v>3707</v>
      </c>
      <c r="AP5" s="74" t="str">
        <f>"//"&amp;B5&amp;"
act."&amp;C5&amp;".diON := dgi."&amp;C5&amp;"_ON;
act."&amp;C5&amp;".diOF := dgi."&amp;C5&amp;"_OF;
act."&amp;C5&amp;".alwON := "&amp;AM4&amp;";
act."&amp;C5&amp;".alwOF := "&amp;AN4&amp;";
act."&amp;C5&amp;".MU := "&amp;AO5&amp;";
dgo."&amp;C5&amp;"_ON := act."&amp;C5&amp;".doON and not alg.doOF;
dgo."&amp;C5&amp;"_OF := act."&amp;C5&amp;".doOF and not alg.doOF;
"</f>
        <v xml:space="preserve">//ЗЭ1-1
act.Z1_1.diON := dgi.Z1_1_ON;
act.Z1_1.diOF := dgi.Z1_1_OF;
act.Z1_1.alwON := ;
act.Z1_1.alwOF := ;
act.Z1_1.MU := not dgi.AU_IM5;
dgo.Z1_1_ON := act.Z1_1.doON and not alg.doOF;
dgo.Z1_1_OF := act.Z1_1.doOF and not alg.doOF;
</v>
      </c>
      <c r="AS5" t="s">
        <v>455</v>
      </c>
      <c r="AT5" t="str">
        <f t="shared" ref="AT5:AT20" si="12">C5&amp;" : ezsim;"</f>
        <v>Z1_1 : ezsim;</v>
      </c>
      <c r="AU5" t="str">
        <f t="shared" ref="AU5:AU20" si="13">C5&amp;"_on : ton;"&amp;C5&amp;"_of : ton;"</f>
        <v>Z1_1_on : ton;Z1_1_of : ton;</v>
      </c>
      <c r="AV5" s="32" t="str">
        <f t="shared" ref="AV5:AV20" si="14">C5&amp;"_on (in := "&amp;C5&amp;".onin, pt := t#4s);"&amp;C5&amp;"_of (in := "&amp;C5&amp;".ofin, pt := t#4s);"&amp;C5&amp;"(open := act."&amp;C5&amp;".doon ,close := act."&amp;C5&amp;".doof  ,ofq := "&amp;C5&amp;"_of.q ,onq := "&amp;C5&amp;"_on.q ); dgi."&amp;C5&amp;"_on := "&amp;C5&amp;".ezon;  dgi."&amp;C5&amp;"_of := "&amp;C5&amp;".ezof;"</f>
        <v>Z1_1_on (in := Z1_1.onin, pt := t#4s);Z1_1_of (in := Z1_1.ofin, pt := t#4s);Z1_1(open := act.Z1_1.doon ,close := act.Z1_1.doof  ,ofq := Z1_1_of.q ,onq := Z1_1_on.q ); dgi.Z1_1_on := Z1_1.ezon;  dgi.Z1_1_of := Z1_1.ezof;</v>
      </c>
      <c r="AW5" t="s">
        <v>455</v>
      </c>
      <c r="BG5" s="243" t="s">
        <v>964</v>
      </c>
      <c r="BN5" s="374" t="str">
        <f t="shared" ref="BN5:BN68" si="15">"act."&amp;C5&amp;".DU := 1;"</f>
        <v>act.Z1_1.DU := 1;</v>
      </c>
      <c r="BO5" s="374" t="str">
        <f t="shared" ref="BO5:BO34" si="16">"Кн. 'Закрыть "&amp;B5&amp;"'"</f>
        <v>Кн. 'Закрыть ЗЭ1-1'</v>
      </c>
      <c r="BP5" s="374" t="str">
        <f t="shared" ref="BP5:BP34" si="17">"Кн. 'Открыть "&amp;B5&amp;"'"</f>
        <v>Кн. 'Открыть ЗЭ1-1'</v>
      </c>
      <c r="BQ5" s="374" t="str">
        <f t="shared" ref="BQ5:BQ34" si="18">C5&amp;".btnON"</f>
        <v>Z1_1.btnON</v>
      </c>
      <c r="BR5" s="374" t="str">
        <f t="shared" ref="BR5:BR34" si="19">C5&amp;".btnOF"</f>
        <v>Z1_1.btnOF</v>
      </c>
    </row>
    <row r="6" spans="1:70" ht="13.5" customHeight="1" x14ac:dyDescent="0.25">
      <c r="A6" s="137">
        <v>3</v>
      </c>
      <c r="B6" s="123" t="s">
        <v>430</v>
      </c>
      <c r="C6" s="123" t="s">
        <v>462</v>
      </c>
      <c r="D6" s="141" t="str">
        <f t="shared" si="7"/>
        <v>2Z1_2</v>
      </c>
      <c r="E6" s="7" t="s">
        <v>821</v>
      </c>
      <c r="F6" s="7" t="s">
        <v>826</v>
      </c>
      <c r="G6" s="7" t="str">
        <f t="shared" si="8"/>
        <v>; //ЗЭ1-2</v>
      </c>
      <c r="H6" t="s">
        <v>1673</v>
      </c>
      <c r="I6" t="str">
        <f t="shared" si="0"/>
        <v>Z1_2_ctrl_ON</v>
      </c>
      <c r="J6" t="str">
        <f t="shared" si="1"/>
        <v>Z1_2_ctrl_OF</v>
      </c>
      <c r="K6" t="str">
        <f t="shared" si="2"/>
        <v xml:space="preserve">Z1_2_ctrl_ON : BOOL; </v>
      </c>
      <c r="L6" t="str">
        <f t="shared" si="9"/>
        <v>Z1_2_ctrl_OF : BOOL; // Контроль открытия/закрытия ЗЭ1-2</v>
      </c>
      <c r="M6" t="str">
        <f t="shared" si="3"/>
        <v>Z1_2_ctrl_ON : TON;</v>
      </c>
      <c r="N6" t="str">
        <f t="shared" si="4"/>
        <v>Z1_2_ctrl_OF : TON;</v>
      </c>
      <c r="O6" s="59" t="s">
        <v>455</v>
      </c>
      <c r="P6" t="str">
        <f>P5</f>
        <v>Z1_1_ctrl_ON_pt</v>
      </c>
      <c r="Q6" s="15"/>
      <c r="X6" t="str">
        <f t="shared" si="5"/>
        <v>Z1_2_ctrl_ON ( IN := TIN.Z1_2_ctrl_ON, PT := Z1_1_ctrl_ON_pt); TMQ.Z1_2_ctrl_ON := Z1_2_ctrl_ON.q;</v>
      </c>
      <c r="Y6" t="str">
        <f t="shared" si="6"/>
        <v>Z1_2_ctrl_OF ( IN := TIN.Z1_2_ctrl_OF, PT := Z1_1_ctrl_ON_pt); TMQ.Z1_2_ctrl_OF := Z1_2_ctrl_OF.q;</v>
      </c>
      <c r="Z6" s="47" t="s">
        <v>455</v>
      </c>
      <c r="AB6" t="str">
        <f t="shared" si="10"/>
        <v>Z1_2 : f2_2;//ЗЭ1-2</v>
      </c>
      <c r="AC6" s="8" t="s">
        <v>455</v>
      </c>
      <c r="AF6" t="str">
        <f t="shared" si="11"/>
        <v>Z1_2(diON :=  ACT.Z1_2.diON , diOF :=  ACT.Z1_2.diOF ,algON :=  ACT.Z1_2.algON , algOF :=  ACT.Z1_2.algOF , alwON :=  ACT.Z1_2.alwON , 
alwOF :=  ACT.Z1_2.alwOF  , btnRes :=  ACT.Z1_2.btnRes ,btnON :=  ACT.Z1_2.btnON  ,btnOF :=  ACT.Z1_2.btnOF ,tmq_on :=  tmq.Z1_2_ctrl_ON ,
tmq_of :=  tmq.Z1_2_ctrl_OF ,DU :=  ACT.Z1_2.DU ,doON := ACT.Z1_2.doON ,doOF := ACT.Z1_2.doOF, MU := ACT.Z1_2.MU); 
 tin.Z1_2_ctrl_on := Z1_2.tin_on;  tin.Z1_2_ctrl_of :=  Z1_2.tin_of;ACT.Z1_2.state :=  Z1_2.state; ACT.Z1_2.prmON :=  Z1_2.prmON;  
ACT.Z1_2.prmOF :=  Z1_2.prmOF;  ACT.Z1_2.nOF :=  Z1_2.nOF;  ACT.Z1_2.nON :=  Z1_2.nON;</v>
      </c>
      <c r="AH6" s="137" t="s">
        <v>455</v>
      </c>
      <c r="AI6" t="s">
        <v>455</v>
      </c>
      <c r="AO6" s="162" t="s">
        <v>3707</v>
      </c>
      <c r="AP6" s="74" t="str">
        <f t="shared" ref="AP6:AP16" si="20">"//"&amp;B6&amp;"
act."&amp;C6&amp;".diON := dgi."&amp;C6&amp;"_ON;
act."&amp;C6&amp;".diOF := dgi."&amp;C6&amp;"_OF;
act."&amp;C6&amp;".alwON := "&amp;AM5&amp;";
act."&amp;C6&amp;".alwOF := "&amp;AN5&amp;";
act."&amp;C6&amp;".MU := "&amp;AO6&amp;";
dgo."&amp;C6&amp;"_ON := act."&amp;C6&amp;".doON and not alg.doOF;
dgo."&amp;C6&amp;"_OF := act."&amp;C6&amp;".doOF and not alg.doOF;
"</f>
        <v xml:space="preserve">//ЗЭ1-2
act.Z1_2.diON := dgi.Z1_2_ON;
act.Z1_2.diOF := dgi.Z1_2_OF;
act.Z1_2.alwON := ;
act.Z1_2.alwOF := ;
act.Z1_2.MU := not dgi.AU_IM5;
dgo.Z1_2_ON := act.Z1_2.doON and not alg.doOF;
dgo.Z1_2_OF := act.Z1_2.doOF and not alg.doOF;
</v>
      </c>
      <c r="AS6" t="s">
        <v>455</v>
      </c>
      <c r="AT6" t="str">
        <f t="shared" si="12"/>
        <v>Z1_2 : ezsim;</v>
      </c>
      <c r="AU6" t="str">
        <f t="shared" si="13"/>
        <v>Z1_2_on : ton;Z1_2_of : ton;</v>
      </c>
      <c r="AV6" s="32" t="str">
        <f t="shared" si="14"/>
        <v>Z1_2_on (in := Z1_2.onin, pt := t#4s);Z1_2_of (in := Z1_2.ofin, pt := t#4s);Z1_2(open := act.Z1_2.doon ,close := act.Z1_2.doof  ,ofq := Z1_2_of.q ,onq := Z1_2_on.q ); dgi.Z1_2_on := Z1_2.ezon;  dgi.Z1_2_of := Z1_2.ezof;</v>
      </c>
      <c r="AW6" t="s">
        <v>455</v>
      </c>
      <c r="BG6" s="243" t="s">
        <v>964</v>
      </c>
      <c r="BN6" s="374" t="str">
        <f t="shared" si="15"/>
        <v>act.Z1_2.DU := 1;</v>
      </c>
      <c r="BO6" s="374" t="str">
        <f t="shared" si="16"/>
        <v>Кн. 'Закрыть ЗЭ1-2'</v>
      </c>
      <c r="BP6" s="374" t="str">
        <f t="shared" si="17"/>
        <v>Кн. 'Открыть ЗЭ1-2'</v>
      </c>
      <c r="BQ6" s="374" t="str">
        <f t="shared" si="18"/>
        <v>Z1_2.btnON</v>
      </c>
      <c r="BR6" s="374" t="str">
        <f t="shared" si="19"/>
        <v>Z1_2.btnOF</v>
      </c>
    </row>
    <row r="7" spans="1:70" s="74" customFormat="1" ht="13.5" customHeight="1" x14ac:dyDescent="0.25">
      <c r="A7" s="137">
        <v>4</v>
      </c>
      <c r="B7" s="123" t="s">
        <v>431</v>
      </c>
      <c r="C7" s="123" t="s">
        <v>463</v>
      </c>
      <c r="D7" s="141" t="str">
        <f t="shared" si="7"/>
        <v>2Z1_3</v>
      </c>
      <c r="E7" s="75" t="s">
        <v>821</v>
      </c>
      <c r="F7" s="75" t="s">
        <v>826</v>
      </c>
      <c r="G7" s="75" t="str">
        <f t="shared" si="8"/>
        <v>; //ЗЭ1-3</v>
      </c>
      <c r="H7" s="74" t="s">
        <v>1673</v>
      </c>
      <c r="I7" s="74" t="str">
        <f>C7&amp;"_ctrl_ON"</f>
        <v>Z1_3_ctrl_ON</v>
      </c>
      <c r="J7" s="74" t="str">
        <f t="shared" si="1"/>
        <v>Z1_3_ctrl_OF</v>
      </c>
      <c r="K7" s="74" t="str">
        <f t="shared" si="2"/>
        <v xml:space="preserve">Z1_3_ctrl_ON : BOOL; </v>
      </c>
      <c r="L7" s="74" t="str">
        <f t="shared" si="9"/>
        <v>Z1_3_ctrl_OF : BOOL; // Контроль открытия/закрытия ЗЭ1-3</v>
      </c>
      <c r="M7" s="74" t="str">
        <f t="shared" si="3"/>
        <v>Z1_3_ctrl_ON : TON;</v>
      </c>
      <c r="N7" s="74" t="str">
        <f t="shared" si="4"/>
        <v>Z1_3_ctrl_OF : TON;</v>
      </c>
      <c r="O7" s="76" t="s">
        <v>455</v>
      </c>
      <c r="P7" s="137" t="str">
        <f>P6</f>
        <v>Z1_1_ctrl_ON_pt</v>
      </c>
      <c r="Q7" s="15"/>
      <c r="X7" s="74" t="str">
        <f t="shared" si="5"/>
        <v>Z1_3_ctrl_ON ( IN := TIN.Z1_3_ctrl_ON, PT := Z1_1_ctrl_ON_pt); TMQ.Z1_3_ctrl_ON := Z1_3_ctrl_ON.q;</v>
      </c>
      <c r="Y7" s="74" t="str">
        <f t="shared" si="6"/>
        <v>Z1_3_ctrl_OF ( IN := TIN.Z1_3_ctrl_OF, PT := Z1_1_ctrl_ON_pt); TMQ.Z1_3_ctrl_OF := Z1_3_ctrl_OF.q;</v>
      </c>
      <c r="Z7" s="76" t="s">
        <v>455</v>
      </c>
      <c r="AB7" s="74" t="str">
        <f t="shared" si="10"/>
        <v>Z1_3 : f2_2;//ЗЭ1-3</v>
      </c>
      <c r="AC7" s="77" t="s">
        <v>455</v>
      </c>
      <c r="AF7" s="74" t="str">
        <f t="shared" si="11"/>
        <v>Z1_3(diON :=  ACT.Z1_3.diON , diOF :=  ACT.Z1_3.diOF ,algON :=  ACT.Z1_3.algON , algOF :=  ACT.Z1_3.algOF , alwON :=  ACT.Z1_3.alwON , 
alwOF :=  ACT.Z1_3.alwOF  , btnRes :=  ACT.Z1_3.btnRes ,btnON :=  ACT.Z1_3.btnON  ,btnOF :=  ACT.Z1_3.btnOF ,tmq_on :=  tmq.Z1_3_ctrl_ON ,
tmq_of :=  tmq.Z1_3_ctrl_OF ,DU :=  ACT.Z1_3.DU ,doON := ACT.Z1_3.doON ,doOF := ACT.Z1_3.doOF, MU := ACT.Z1_3.MU); 
 tin.Z1_3_ctrl_on := Z1_3.tin_on;  tin.Z1_3_ctrl_of :=  Z1_3.tin_of;ACT.Z1_3.state :=  Z1_3.state; ACT.Z1_3.prmON :=  Z1_3.prmON;  
ACT.Z1_3.prmOF :=  Z1_3.prmOF;  ACT.Z1_3.nOF :=  Z1_3.nOF;  ACT.Z1_3.nON :=  Z1_3.nON;</v>
      </c>
      <c r="AH7" s="74" t="s">
        <v>455</v>
      </c>
      <c r="AI7" s="74" t="s">
        <v>455</v>
      </c>
      <c r="AO7" s="162" t="s">
        <v>3707</v>
      </c>
      <c r="AP7" s="74" t="str">
        <f t="shared" si="20"/>
        <v xml:space="preserve">//ЗЭ1-3
act.Z1_3.diON := dgi.Z1_3_ON;
act.Z1_3.diOF := dgi.Z1_3_OF;
act.Z1_3.alwON := ;
act.Z1_3.alwOF := ;
act.Z1_3.MU := not dgi.AU_IM5;
dgo.Z1_3_ON := act.Z1_3.doON and not alg.doOF;
dgo.Z1_3_OF := act.Z1_3.doOF and not alg.doOF;
</v>
      </c>
      <c r="AS7" s="74" t="s">
        <v>455</v>
      </c>
      <c r="AT7" s="74" t="str">
        <f t="shared" si="12"/>
        <v>Z1_3 : ezsim;</v>
      </c>
      <c r="AU7" s="74" t="str">
        <f t="shared" si="13"/>
        <v>Z1_3_on : ton;Z1_3_of : ton;</v>
      </c>
      <c r="AV7" s="32" t="str">
        <f t="shared" si="14"/>
        <v>Z1_3_on (in := Z1_3.onin, pt := t#4s);Z1_3_of (in := Z1_3.ofin, pt := t#4s);Z1_3(open := act.Z1_3.doon ,close := act.Z1_3.doof  ,ofq := Z1_3_of.q ,onq := Z1_3_on.q ); dgi.Z1_3_on := Z1_3.ezon;  dgi.Z1_3_of := Z1_3.ezof;</v>
      </c>
      <c r="AW7" s="74" t="s">
        <v>455</v>
      </c>
      <c r="BF7" s="241"/>
      <c r="BG7" s="243" t="s">
        <v>964</v>
      </c>
      <c r="BN7" s="374" t="str">
        <f t="shared" si="15"/>
        <v>act.Z1_3.DU := 1;</v>
      </c>
      <c r="BO7" s="374" t="str">
        <f t="shared" si="16"/>
        <v>Кн. 'Закрыть ЗЭ1-3'</v>
      </c>
      <c r="BP7" s="374" t="str">
        <f t="shared" si="17"/>
        <v>Кн. 'Открыть ЗЭ1-3'</v>
      </c>
      <c r="BQ7" s="374" t="str">
        <f t="shared" si="18"/>
        <v>Z1_3.btnON</v>
      </c>
      <c r="BR7" s="374" t="str">
        <f t="shared" si="19"/>
        <v>Z1_3.btnOF</v>
      </c>
    </row>
    <row r="8" spans="1:70" s="74" customFormat="1" ht="13.5" customHeight="1" x14ac:dyDescent="0.25">
      <c r="A8" s="137">
        <v>5</v>
      </c>
      <c r="B8" s="123" t="s">
        <v>3567</v>
      </c>
      <c r="C8" s="123" t="s">
        <v>464</v>
      </c>
      <c r="D8" s="141" t="str">
        <f t="shared" si="7"/>
        <v>2Z1_4</v>
      </c>
      <c r="E8" s="75" t="s">
        <v>821</v>
      </c>
      <c r="F8" s="75" t="s">
        <v>826</v>
      </c>
      <c r="G8" s="75" t="str">
        <f t="shared" si="8"/>
        <v>; //ЗЭ1-4</v>
      </c>
      <c r="H8" s="74" t="s">
        <v>1673</v>
      </c>
      <c r="I8" s="74" t="str">
        <f t="shared" si="0"/>
        <v>Z1_4_ctrl_ON</v>
      </c>
      <c r="J8" s="74" t="str">
        <f t="shared" si="1"/>
        <v>Z1_4_ctrl_OF</v>
      </c>
      <c r="K8" s="74" t="str">
        <f t="shared" si="2"/>
        <v xml:space="preserve">Z1_4_ctrl_ON : BOOL; </v>
      </c>
      <c r="L8" s="74" t="str">
        <f t="shared" si="9"/>
        <v>Z1_4_ctrl_OF : BOOL; // Контроль открытия/закрытия ЗЭ1-4</v>
      </c>
      <c r="M8" s="74" t="str">
        <f t="shared" si="3"/>
        <v>Z1_4_ctrl_ON : TON;</v>
      </c>
      <c r="N8" s="74" t="str">
        <f t="shared" si="4"/>
        <v>Z1_4_ctrl_OF : TON;</v>
      </c>
      <c r="O8" s="76" t="s">
        <v>455</v>
      </c>
      <c r="P8" s="137" t="str">
        <f>P7</f>
        <v>Z1_1_ctrl_ON_pt</v>
      </c>
      <c r="Q8" s="15"/>
      <c r="X8" s="74" t="str">
        <f t="shared" si="5"/>
        <v>Z1_4_ctrl_ON ( IN := TIN.Z1_4_ctrl_ON, PT := Z1_1_ctrl_ON_pt); TMQ.Z1_4_ctrl_ON := Z1_4_ctrl_ON.q;</v>
      </c>
      <c r="Y8" s="74" t="str">
        <f t="shared" si="6"/>
        <v>Z1_4_ctrl_OF ( IN := TIN.Z1_4_ctrl_OF, PT := Z1_1_ctrl_ON_pt); TMQ.Z1_4_ctrl_OF := Z1_4_ctrl_OF.q;</v>
      </c>
      <c r="Z8" s="76" t="s">
        <v>455</v>
      </c>
      <c r="AB8" s="74" t="str">
        <f t="shared" si="10"/>
        <v>Z1_4 : f2_2;//ЗЭ1-4</v>
      </c>
      <c r="AC8" s="77" t="s">
        <v>455</v>
      </c>
      <c r="AF8" s="74" t="str">
        <f t="shared" si="11"/>
        <v>Z1_4(diON :=  ACT.Z1_4.diON , diOF :=  ACT.Z1_4.diOF ,algON :=  ACT.Z1_4.algON , algOF :=  ACT.Z1_4.algOF , alwON :=  ACT.Z1_4.alwON , 
alwOF :=  ACT.Z1_4.alwOF  , btnRes :=  ACT.Z1_4.btnRes ,btnON :=  ACT.Z1_4.btnON  ,btnOF :=  ACT.Z1_4.btnOF ,tmq_on :=  tmq.Z1_4_ctrl_ON ,
tmq_of :=  tmq.Z1_4_ctrl_OF ,DU :=  ACT.Z1_4.DU ,doON := ACT.Z1_4.doON ,doOF := ACT.Z1_4.doOF, MU := ACT.Z1_4.MU); 
 tin.Z1_4_ctrl_on := Z1_4.tin_on;  tin.Z1_4_ctrl_of :=  Z1_4.tin_of;ACT.Z1_4.state :=  Z1_4.state; ACT.Z1_4.prmON :=  Z1_4.prmON;  
ACT.Z1_4.prmOF :=  Z1_4.prmOF;  ACT.Z1_4.nOF :=  Z1_4.nOF;  ACT.Z1_4.nON :=  Z1_4.nON;</v>
      </c>
      <c r="AH8" s="74" t="s">
        <v>455</v>
      </c>
      <c r="AI8" s="74" t="s">
        <v>455</v>
      </c>
      <c r="AO8" s="162" t="s">
        <v>3707</v>
      </c>
      <c r="AP8" s="74" t="str">
        <f t="shared" si="20"/>
        <v xml:space="preserve">//ЗЭ1-4
act.Z1_4.diON := dgi.Z1_4_ON;
act.Z1_4.diOF := dgi.Z1_4_OF;
act.Z1_4.alwON := ;
act.Z1_4.alwOF := ;
act.Z1_4.MU := not dgi.AU_IM5;
dgo.Z1_4_ON := act.Z1_4.doON and not alg.doOF;
dgo.Z1_4_OF := act.Z1_4.doOF and not alg.doOF;
</v>
      </c>
      <c r="AS8" s="74" t="s">
        <v>455</v>
      </c>
      <c r="AT8" s="74" t="str">
        <f t="shared" si="12"/>
        <v>Z1_4 : ezsim;</v>
      </c>
      <c r="AU8" s="74" t="str">
        <f t="shared" si="13"/>
        <v>Z1_4_on : ton;Z1_4_of : ton;</v>
      </c>
      <c r="AV8" s="32" t="str">
        <f t="shared" si="14"/>
        <v>Z1_4_on (in := Z1_4.onin, pt := t#4s);Z1_4_of (in := Z1_4.ofin, pt := t#4s);Z1_4(open := act.Z1_4.doon ,close := act.Z1_4.doof  ,ofq := Z1_4_of.q ,onq := Z1_4_on.q ); dgi.Z1_4_on := Z1_4.ezon;  dgi.Z1_4_of := Z1_4.ezof;</v>
      </c>
      <c r="AW8" s="74" t="s">
        <v>455</v>
      </c>
      <c r="BF8" s="241"/>
      <c r="BG8" s="243" t="s">
        <v>964</v>
      </c>
      <c r="BN8" s="374" t="str">
        <f t="shared" si="15"/>
        <v>act.Z1_4.DU := 1;</v>
      </c>
      <c r="BO8" s="374" t="str">
        <f t="shared" si="16"/>
        <v>Кн. 'Закрыть ЗЭ1-4'</v>
      </c>
      <c r="BP8" s="374" t="str">
        <f t="shared" si="17"/>
        <v>Кн. 'Открыть ЗЭ1-4'</v>
      </c>
      <c r="BQ8" s="374" t="str">
        <f t="shared" si="18"/>
        <v>Z1_4.btnON</v>
      </c>
      <c r="BR8" s="374" t="str">
        <f t="shared" si="19"/>
        <v>Z1_4.btnOF</v>
      </c>
    </row>
    <row r="9" spans="1:70" s="74" customFormat="1" ht="13.5" customHeight="1" x14ac:dyDescent="0.25">
      <c r="A9" s="137">
        <v>6</v>
      </c>
      <c r="B9" s="123" t="s">
        <v>3569</v>
      </c>
      <c r="C9" s="123" t="s">
        <v>465</v>
      </c>
      <c r="D9" s="141" t="str">
        <f t="shared" si="7"/>
        <v>2Z1_5</v>
      </c>
      <c r="E9" s="75" t="s">
        <v>821</v>
      </c>
      <c r="F9" s="75" t="s">
        <v>826</v>
      </c>
      <c r="G9" s="75" t="str">
        <f t="shared" si="8"/>
        <v>; //ЗЭ1-5</v>
      </c>
      <c r="H9" s="74" t="s">
        <v>1673</v>
      </c>
      <c r="I9" s="74" t="str">
        <f t="shared" si="0"/>
        <v>Z1_5_ctrl_ON</v>
      </c>
      <c r="J9" s="74" t="str">
        <f t="shared" si="1"/>
        <v>Z1_5_ctrl_OF</v>
      </c>
      <c r="K9" s="74" t="str">
        <f t="shared" si="2"/>
        <v xml:space="preserve">Z1_5_ctrl_ON : BOOL; </v>
      </c>
      <c r="L9" s="74" t="str">
        <f t="shared" si="9"/>
        <v>Z1_5_ctrl_OF : BOOL; // Контроль открытия/закрытия ЗЭ1-5</v>
      </c>
      <c r="M9" s="74" t="str">
        <f t="shared" si="3"/>
        <v>Z1_5_ctrl_ON : TON;</v>
      </c>
      <c r="N9" s="74" t="str">
        <f t="shared" si="4"/>
        <v>Z1_5_ctrl_OF : TON;</v>
      </c>
      <c r="O9" s="76" t="s">
        <v>455</v>
      </c>
      <c r="P9" s="137" t="str">
        <f>P8</f>
        <v>Z1_1_ctrl_ON_pt</v>
      </c>
      <c r="Q9" s="15"/>
      <c r="X9" s="74" t="str">
        <f t="shared" si="5"/>
        <v>Z1_5_ctrl_ON ( IN := TIN.Z1_5_ctrl_ON, PT := Z1_1_ctrl_ON_pt); TMQ.Z1_5_ctrl_ON := Z1_5_ctrl_ON.q;</v>
      </c>
      <c r="Y9" s="74" t="str">
        <f t="shared" si="6"/>
        <v>Z1_5_ctrl_OF ( IN := TIN.Z1_5_ctrl_OF, PT := Z1_1_ctrl_ON_pt); TMQ.Z1_5_ctrl_OF := Z1_5_ctrl_OF.q;</v>
      </c>
      <c r="Z9" s="76" t="s">
        <v>455</v>
      </c>
      <c r="AB9" s="74" t="str">
        <f t="shared" si="10"/>
        <v>Z1_5 : f2_2;//ЗЭ1-5</v>
      </c>
      <c r="AC9" s="77" t="s">
        <v>455</v>
      </c>
      <c r="AF9" s="74" t="str">
        <f t="shared" si="11"/>
        <v>Z1_5(diON :=  ACT.Z1_5.diON , diOF :=  ACT.Z1_5.diOF ,algON :=  ACT.Z1_5.algON , algOF :=  ACT.Z1_5.algOF , alwON :=  ACT.Z1_5.alwON , 
alwOF :=  ACT.Z1_5.alwOF  , btnRes :=  ACT.Z1_5.btnRes ,btnON :=  ACT.Z1_5.btnON  ,btnOF :=  ACT.Z1_5.btnOF ,tmq_on :=  tmq.Z1_5_ctrl_ON ,
tmq_of :=  tmq.Z1_5_ctrl_OF ,DU :=  ACT.Z1_5.DU ,doON := ACT.Z1_5.doON ,doOF := ACT.Z1_5.doOF, MU := ACT.Z1_5.MU); 
 tin.Z1_5_ctrl_on := Z1_5.tin_on;  tin.Z1_5_ctrl_of :=  Z1_5.tin_of;ACT.Z1_5.state :=  Z1_5.state; ACT.Z1_5.prmON :=  Z1_5.prmON;  
ACT.Z1_5.prmOF :=  Z1_5.prmOF;  ACT.Z1_5.nOF :=  Z1_5.nOF;  ACT.Z1_5.nON :=  Z1_5.nON;</v>
      </c>
      <c r="AH9" s="74" t="s">
        <v>455</v>
      </c>
      <c r="AI9" s="74" t="s">
        <v>455</v>
      </c>
      <c r="AO9" s="162" t="s">
        <v>3707</v>
      </c>
      <c r="AP9" s="74" t="str">
        <f t="shared" si="20"/>
        <v xml:space="preserve">//ЗЭ1-5
act.Z1_5.diON := dgi.Z1_5_ON;
act.Z1_5.diOF := dgi.Z1_5_OF;
act.Z1_5.alwON := ;
act.Z1_5.alwOF := ;
act.Z1_5.MU := not dgi.AU_IM5;
dgo.Z1_5_ON := act.Z1_5.doON and not alg.doOF;
dgo.Z1_5_OF := act.Z1_5.doOF and not alg.doOF;
</v>
      </c>
      <c r="AS9" s="74" t="s">
        <v>455</v>
      </c>
      <c r="AT9" s="74" t="str">
        <f t="shared" si="12"/>
        <v>Z1_5 : ezsim;</v>
      </c>
      <c r="AU9" s="74" t="str">
        <f t="shared" si="13"/>
        <v>Z1_5_on : ton;Z1_5_of : ton;</v>
      </c>
      <c r="AV9" s="32" t="str">
        <f t="shared" si="14"/>
        <v>Z1_5_on (in := Z1_5.onin, pt := t#4s);Z1_5_of (in := Z1_5.ofin, pt := t#4s);Z1_5(open := act.Z1_5.doon ,close := act.Z1_5.doof  ,ofq := Z1_5_of.q ,onq := Z1_5_on.q ); dgi.Z1_5_on := Z1_5.ezon;  dgi.Z1_5_of := Z1_5.ezof;</v>
      </c>
      <c r="AW9" s="74" t="s">
        <v>455</v>
      </c>
      <c r="BF9" s="241"/>
      <c r="BG9" s="243" t="s">
        <v>964</v>
      </c>
      <c r="BN9" s="374" t="str">
        <f t="shared" si="15"/>
        <v>act.Z1_5.DU := 1;</v>
      </c>
      <c r="BO9" s="374" t="str">
        <f t="shared" si="16"/>
        <v>Кн. 'Закрыть ЗЭ1-5'</v>
      </c>
      <c r="BP9" s="374" t="str">
        <f t="shared" si="17"/>
        <v>Кн. 'Открыть ЗЭ1-5'</v>
      </c>
      <c r="BQ9" s="374" t="str">
        <f t="shared" si="18"/>
        <v>Z1_5.btnON</v>
      </c>
      <c r="BR9" s="374" t="str">
        <f t="shared" si="19"/>
        <v>Z1_5.btnOF</v>
      </c>
    </row>
    <row r="10" spans="1:70" s="74" customFormat="1" ht="13.5" customHeight="1" x14ac:dyDescent="0.25">
      <c r="A10" s="137">
        <v>7</v>
      </c>
      <c r="B10" s="123" t="s">
        <v>3570</v>
      </c>
      <c r="C10" s="123" t="s">
        <v>466</v>
      </c>
      <c r="D10" s="141" t="str">
        <f t="shared" si="7"/>
        <v>2Z1_6</v>
      </c>
      <c r="E10" s="75" t="s">
        <v>821</v>
      </c>
      <c r="F10" s="75" t="s">
        <v>826</v>
      </c>
      <c r="G10" s="75" t="str">
        <f t="shared" si="8"/>
        <v>; //ЗЭ1-6</v>
      </c>
      <c r="H10" s="74" t="s">
        <v>1673</v>
      </c>
      <c r="I10" s="74" t="str">
        <f t="shared" si="0"/>
        <v>Z1_6_ctrl_ON</v>
      </c>
      <c r="J10" s="74" t="str">
        <f t="shared" si="1"/>
        <v>Z1_6_ctrl_OF</v>
      </c>
      <c r="K10" s="74" t="str">
        <f t="shared" si="2"/>
        <v xml:space="preserve">Z1_6_ctrl_ON : BOOL; </v>
      </c>
      <c r="L10" s="74" t="str">
        <f t="shared" si="9"/>
        <v>Z1_6_ctrl_OF : BOOL; // Контроль открытия/закрытия ЗЭ1-6</v>
      </c>
      <c r="M10" s="74" t="str">
        <f t="shared" si="3"/>
        <v>Z1_6_ctrl_ON : TON;</v>
      </c>
      <c r="N10" s="74" t="str">
        <f t="shared" si="4"/>
        <v>Z1_6_ctrl_OF : TON;</v>
      </c>
      <c r="O10" s="76" t="s">
        <v>455</v>
      </c>
      <c r="P10" s="137" t="str">
        <f>P9</f>
        <v>Z1_1_ctrl_ON_pt</v>
      </c>
      <c r="Q10" s="15"/>
      <c r="S10" s="137"/>
      <c r="X10" s="74" t="str">
        <f t="shared" si="5"/>
        <v>Z1_6_ctrl_ON ( IN := TIN.Z1_6_ctrl_ON, PT := Z1_1_ctrl_ON_pt); TMQ.Z1_6_ctrl_ON := Z1_6_ctrl_ON.q;</v>
      </c>
      <c r="Y10" s="74" t="str">
        <f t="shared" si="6"/>
        <v>Z1_6_ctrl_OF ( IN := TIN.Z1_6_ctrl_OF, PT := Z1_1_ctrl_ON_pt); TMQ.Z1_6_ctrl_OF := Z1_6_ctrl_OF.q;</v>
      </c>
      <c r="Z10" s="76" t="s">
        <v>455</v>
      </c>
      <c r="AB10" s="74" t="str">
        <f t="shared" si="10"/>
        <v>Z1_6 : f2_2;//ЗЭ1-6</v>
      </c>
      <c r="AC10" s="77" t="s">
        <v>455</v>
      </c>
      <c r="AF10" s="74" t="str">
        <f t="shared" si="11"/>
        <v>Z1_6(diON :=  ACT.Z1_6.diON , diOF :=  ACT.Z1_6.diOF ,algON :=  ACT.Z1_6.algON , algOF :=  ACT.Z1_6.algOF , alwON :=  ACT.Z1_6.alwON , 
alwOF :=  ACT.Z1_6.alwOF  , btnRes :=  ACT.Z1_6.btnRes ,btnON :=  ACT.Z1_6.btnON  ,btnOF :=  ACT.Z1_6.btnOF ,tmq_on :=  tmq.Z1_6_ctrl_ON ,
tmq_of :=  tmq.Z1_6_ctrl_OF ,DU :=  ACT.Z1_6.DU ,doON := ACT.Z1_6.doON ,doOF := ACT.Z1_6.doOF, MU := ACT.Z1_6.MU); 
 tin.Z1_6_ctrl_on := Z1_6.tin_on;  tin.Z1_6_ctrl_of :=  Z1_6.tin_of;ACT.Z1_6.state :=  Z1_6.state; ACT.Z1_6.prmON :=  Z1_6.prmON;  
ACT.Z1_6.prmOF :=  Z1_6.prmOF;  ACT.Z1_6.nOF :=  Z1_6.nOF;  ACT.Z1_6.nON :=  Z1_6.nON;</v>
      </c>
      <c r="AH10" s="74" t="s">
        <v>455</v>
      </c>
      <c r="AI10" s="74" t="s">
        <v>455</v>
      </c>
      <c r="AO10" s="162" t="s">
        <v>3707</v>
      </c>
      <c r="AP10" s="74" t="str">
        <f t="shared" si="20"/>
        <v xml:space="preserve">//ЗЭ1-6
act.Z1_6.diON := dgi.Z1_6_ON;
act.Z1_6.diOF := dgi.Z1_6_OF;
act.Z1_6.alwON := ;
act.Z1_6.alwOF := ;
act.Z1_6.MU := not dgi.AU_IM5;
dgo.Z1_6_ON := act.Z1_6.doON and not alg.doOF;
dgo.Z1_6_OF := act.Z1_6.doOF and not alg.doOF;
</v>
      </c>
      <c r="AS10" s="74" t="s">
        <v>455</v>
      </c>
      <c r="AT10" s="74" t="str">
        <f t="shared" si="12"/>
        <v>Z1_6 : ezsim;</v>
      </c>
      <c r="AU10" s="74" t="str">
        <f t="shared" si="13"/>
        <v>Z1_6_on : ton;Z1_6_of : ton;</v>
      </c>
      <c r="AV10" s="32" t="str">
        <f t="shared" si="14"/>
        <v>Z1_6_on (in := Z1_6.onin, pt := t#4s);Z1_6_of (in := Z1_6.ofin, pt := t#4s);Z1_6(open := act.Z1_6.doon ,close := act.Z1_6.doof  ,ofq := Z1_6_of.q ,onq := Z1_6_on.q ); dgi.Z1_6_on := Z1_6.ezon;  dgi.Z1_6_of := Z1_6.ezof;</v>
      </c>
      <c r="AW10" s="74" t="s">
        <v>455</v>
      </c>
      <c r="BF10" s="241"/>
      <c r="BG10" s="243" t="s">
        <v>964</v>
      </c>
      <c r="BN10" s="374" t="str">
        <f t="shared" si="15"/>
        <v>act.Z1_6.DU := 1;</v>
      </c>
      <c r="BO10" s="374" t="str">
        <f t="shared" si="16"/>
        <v>Кн. 'Закрыть ЗЭ1-6'</v>
      </c>
      <c r="BP10" s="374" t="str">
        <f t="shared" si="17"/>
        <v>Кн. 'Открыть ЗЭ1-6'</v>
      </c>
      <c r="BQ10" s="374" t="str">
        <f t="shared" si="18"/>
        <v>Z1_6.btnON</v>
      </c>
      <c r="BR10" s="374" t="str">
        <f t="shared" si="19"/>
        <v>Z1_6.btnOF</v>
      </c>
    </row>
    <row r="11" spans="1:70" s="74" customFormat="1" ht="13.5" customHeight="1" x14ac:dyDescent="0.25">
      <c r="A11" s="137">
        <v>8</v>
      </c>
      <c r="B11" s="123" t="s">
        <v>3571</v>
      </c>
      <c r="C11" s="123" t="s">
        <v>467</v>
      </c>
      <c r="D11" s="141" t="str">
        <f t="shared" si="7"/>
        <v>2Z1_7</v>
      </c>
      <c r="E11" s="75" t="s">
        <v>821</v>
      </c>
      <c r="F11" s="75" t="s">
        <v>826</v>
      </c>
      <c r="G11" s="75" t="str">
        <f t="shared" si="8"/>
        <v>; //ЗЭ1-7</v>
      </c>
      <c r="H11" s="74" t="s">
        <v>1673</v>
      </c>
      <c r="I11" s="74" t="str">
        <f t="shared" si="0"/>
        <v>Z1_7_ctrl_ON</v>
      </c>
      <c r="J11" s="74" t="str">
        <f t="shared" si="1"/>
        <v>Z1_7_ctrl_OF</v>
      </c>
      <c r="K11" s="74" t="str">
        <f t="shared" si="2"/>
        <v xml:space="preserve">Z1_7_ctrl_ON : BOOL; </v>
      </c>
      <c r="L11" s="74" t="str">
        <f t="shared" si="9"/>
        <v>Z1_7_ctrl_OF : BOOL; // Контроль открытия/закрытия ЗЭ1-7</v>
      </c>
      <c r="M11" s="74" t="str">
        <f t="shared" si="3"/>
        <v>Z1_7_ctrl_ON : TON;</v>
      </c>
      <c r="N11" s="74" t="str">
        <f t="shared" si="4"/>
        <v>Z1_7_ctrl_OF : TON;</v>
      </c>
      <c r="O11" s="76" t="s">
        <v>455</v>
      </c>
      <c r="P11" s="136" t="str">
        <f>C11&amp;"_ctrl_ON_pt"</f>
        <v>Z1_7_ctrl_ON_pt</v>
      </c>
      <c r="Q11" s="15" t="s">
        <v>3689</v>
      </c>
      <c r="R11" s="137" t="str">
        <f>P11&amp;" : int;"</f>
        <v>Z1_7_ctrl_ON_pt : int;</v>
      </c>
      <c r="S11" s="137" t="str">
        <f>P11&amp;":= DINT_TO_TIME(itg."&amp;P11&amp;" )*1000;"</f>
        <v>Z1_7_ctrl_ON_pt:= DINT_TO_TIME(itg.Z1_7_ctrl_ON_pt )*1000;</v>
      </c>
      <c r="X11" s="74" t="str">
        <f t="shared" si="5"/>
        <v>Z1_7_ctrl_ON ( IN := TIN.Z1_7_ctrl_ON, PT := Z1_7_ctrl_ON_pt); TMQ.Z1_7_ctrl_ON := Z1_7_ctrl_ON.q;</v>
      </c>
      <c r="Y11" s="74" t="str">
        <f t="shared" si="6"/>
        <v>Z1_7_ctrl_OF ( IN := TIN.Z1_7_ctrl_OF, PT := Z1_7_ctrl_ON_pt); TMQ.Z1_7_ctrl_OF := Z1_7_ctrl_OF.q;</v>
      </c>
      <c r="Z11" s="76" t="s">
        <v>455</v>
      </c>
      <c r="AB11" s="74" t="str">
        <f t="shared" si="10"/>
        <v>Z1_7 : f2_2;//ЗЭ1-7</v>
      </c>
      <c r="AC11" s="77" t="s">
        <v>455</v>
      </c>
      <c r="AF11" s="74" t="str">
        <f t="shared" si="11"/>
        <v>Z1_7(diON :=  ACT.Z1_7.diON , diOF :=  ACT.Z1_7.diOF ,algON :=  ACT.Z1_7.algON , algOF :=  ACT.Z1_7.algOF , alwON :=  ACT.Z1_7.alwON , 
alwOF :=  ACT.Z1_7.alwOF  , btnRes :=  ACT.Z1_7.btnRes ,btnON :=  ACT.Z1_7.btnON  ,btnOF :=  ACT.Z1_7.btnOF ,tmq_on :=  tmq.Z1_7_ctrl_ON ,
tmq_of :=  tmq.Z1_7_ctrl_OF ,DU :=  ACT.Z1_7.DU ,doON := ACT.Z1_7.doON ,doOF := ACT.Z1_7.doOF, MU := ACT.Z1_7.MU); 
 tin.Z1_7_ctrl_on := Z1_7.tin_on;  tin.Z1_7_ctrl_of :=  Z1_7.tin_of;ACT.Z1_7.state :=  Z1_7.state; ACT.Z1_7.prmON :=  Z1_7.prmON;  
ACT.Z1_7.prmOF :=  Z1_7.prmOF;  ACT.Z1_7.nOF :=  Z1_7.nOF;  ACT.Z1_7.nON :=  Z1_7.nON;</v>
      </c>
      <c r="AH11" s="74" t="s">
        <v>455</v>
      </c>
      <c r="AI11" s="74" t="s">
        <v>455</v>
      </c>
      <c r="AO11" s="162" t="s">
        <v>3707</v>
      </c>
      <c r="AP11" s="74" t="str">
        <f t="shared" si="20"/>
        <v xml:space="preserve">//ЗЭ1-7
act.Z1_7.diON := dgi.Z1_7_ON;
act.Z1_7.diOF := dgi.Z1_7_OF;
act.Z1_7.alwON := ;
act.Z1_7.alwOF := ;
act.Z1_7.MU := not dgi.AU_IM5;
dgo.Z1_7_ON := act.Z1_7.doON and not alg.doOF;
dgo.Z1_7_OF := act.Z1_7.doOF and not alg.doOF;
</v>
      </c>
      <c r="AS11" s="74" t="s">
        <v>455</v>
      </c>
      <c r="AT11" s="74" t="str">
        <f t="shared" si="12"/>
        <v>Z1_7 : ezsim;</v>
      </c>
      <c r="AU11" s="74" t="str">
        <f t="shared" si="13"/>
        <v>Z1_7_on : ton;Z1_7_of : ton;</v>
      </c>
      <c r="AV11" s="32" t="str">
        <f t="shared" si="14"/>
        <v>Z1_7_on (in := Z1_7.onin, pt := t#4s);Z1_7_of (in := Z1_7.ofin, pt := t#4s);Z1_7(open := act.Z1_7.doon ,close := act.Z1_7.doof  ,ofq := Z1_7_of.q ,onq := Z1_7_on.q ); dgi.Z1_7_on := Z1_7.ezon;  dgi.Z1_7_of := Z1_7.ezof;</v>
      </c>
      <c r="AW11" s="74" t="s">
        <v>455</v>
      </c>
      <c r="BF11" s="241"/>
      <c r="BG11" s="243" t="s">
        <v>964</v>
      </c>
      <c r="BN11" s="374" t="str">
        <f t="shared" si="15"/>
        <v>act.Z1_7.DU := 1;</v>
      </c>
      <c r="BO11" s="374" t="str">
        <f t="shared" si="16"/>
        <v>Кн. 'Закрыть ЗЭ1-7'</v>
      </c>
      <c r="BP11" s="374" t="str">
        <f t="shared" si="17"/>
        <v>Кн. 'Открыть ЗЭ1-7'</v>
      </c>
      <c r="BQ11" s="374" t="str">
        <f t="shared" si="18"/>
        <v>Z1_7.btnON</v>
      </c>
      <c r="BR11" s="374" t="str">
        <f t="shared" si="19"/>
        <v>Z1_7.btnOF</v>
      </c>
    </row>
    <row r="12" spans="1:70" s="74" customFormat="1" ht="13.5" customHeight="1" x14ac:dyDescent="0.25">
      <c r="A12" s="137">
        <v>9</v>
      </c>
      <c r="B12" s="123" t="s">
        <v>3572</v>
      </c>
      <c r="C12" s="123" t="s">
        <v>468</v>
      </c>
      <c r="D12" s="141" t="str">
        <f t="shared" si="7"/>
        <v>2Z1_8</v>
      </c>
      <c r="E12" s="75" t="s">
        <v>821</v>
      </c>
      <c r="F12" s="75" t="s">
        <v>826</v>
      </c>
      <c r="G12" s="75" t="str">
        <f t="shared" si="8"/>
        <v>; //ЗЭ1-8</v>
      </c>
      <c r="H12" s="74" t="s">
        <v>1673</v>
      </c>
      <c r="I12" s="74" t="str">
        <f t="shared" si="0"/>
        <v>Z1_8_ctrl_ON</v>
      </c>
      <c r="J12" s="74" t="str">
        <f t="shared" si="1"/>
        <v>Z1_8_ctrl_OF</v>
      </c>
      <c r="K12" s="74" t="str">
        <f t="shared" si="2"/>
        <v xml:space="preserve">Z1_8_ctrl_ON : BOOL; </v>
      </c>
      <c r="L12" s="74" t="str">
        <f t="shared" si="9"/>
        <v>Z1_8_ctrl_OF : BOOL; // Контроль открытия/закрытия ЗЭ1-8</v>
      </c>
      <c r="M12" s="74" t="str">
        <f t="shared" si="3"/>
        <v>Z1_8_ctrl_ON : TON;</v>
      </c>
      <c r="N12" s="74" t="str">
        <f t="shared" si="4"/>
        <v>Z1_8_ctrl_OF : TON;</v>
      </c>
      <c r="O12" s="76" t="s">
        <v>455</v>
      </c>
      <c r="P12" s="136" t="str">
        <f>P11</f>
        <v>Z1_7_ctrl_ON_pt</v>
      </c>
      <c r="Q12" s="15"/>
      <c r="X12" s="74" t="str">
        <f t="shared" si="5"/>
        <v>Z1_8_ctrl_ON ( IN := TIN.Z1_8_ctrl_ON, PT := Z1_7_ctrl_ON_pt); TMQ.Z1_8_ctrl_ON := Z1_8_ctrl_ON.q;</v>
      </c>
      <c r="Y12" s="74" t="str">
        <f t="shared" si="6"/>
        <v>Z1_8_ctrl_OF ( IN := TIN.Z1_8_ctrl_OF, PT := Z1_7_ctrl_ON_pt); TMQ.Z1_8_ctrl_OF := Z1_8_ctrl_OF.q;</v>
      </c>
      <c r="Z12" s="76" t="s">
        <v>455</v>
      </c>
      <c r="AB12" s="74" t="str">
        <f t="shared" si="10"/>
        <v>Z1_8 : f2_2;//ЗЭ1-8</v>
      </c>
      <c r="AC12" s="77" t="s">
        <v>455</v>
      </c>
      <c r="AF12" s="74" t="str">
        <f t="shared" si="11"/>
        <v>Z1_8(diON :=  ACT.Z1_8.diON , diOF :=  ACT.Z1_8.diOF ,algON :=  ACT.Z1_8.algON , algOF :=  ACT.Z1_8.algOF , alwON :=  ACT.Z1_8.alwON , 
alwOF :=  ACT.Z1_8.alwOF  , btnRes :=  ACT.Z1_8.btnRes ,btnON :=  ACT.Z1_8.btnON  ,btnOF :=  ACT.Z1_8.btnOF ,tmq_on :=  tmq.Z1_8_ctrl_ON ,
tmq_of :=  tmq.Z1_8_ctrl_OF ,DU :=  ACT.Z1_8.DU ,doON := ACT.Z1_8.doON ,doOF := ACT.Z1_8.doOF, MU := ACT.Z1_8.MU); 
 tin.Z1_8_ctrl_on := Z1_8.tin_on;  tin.Z1_8_ctrl_of :=  Z1_8.tin_of;ACT.Z1_8.state :=  Z1_8.state; ACT.Z1_8.prmON :=  Z1_8.prmON;  
ACT.Z1_8.prmOF :=  Z1_8.prmOF;  ACT.Z1_8.nOF :=  Z1_8.nOF;  ACT.Z1_8.nON :=  Z1_8.nON;</v>
      </c>
      <c r="AH12" s="74" t="s">
        <v>455</v>
      </c>
      <c r="AI12" s="74" t="s">
        <v>455</v>
      </c>
      <c r="AO12" s="162" t="s">
        <v>3707</v>
      </c>
      <c r="AP12" s="74" t="str">
        <f t="shared" si="20"/>
        <v xml:space="preserve">//ЗЭ1-8
act.Z1_8.diON := dgi.Z1_8_ON;
act.Z1_8.diOF := dgi.Z1_8_OF;
act.Z1_8.alwON := ;
act.Z1_8.alwOF := ;
act.Z1_8.MU := not dgi.AU_IM5;
dgo.Z1_8_ON := act.Z1_8.doON and not alg.doOF;
dgo.Z1_8_OF := act.Z1_8.doOF and not alg.doOF;
</v>
      </c>
      <c r="AS12" s="74" t="s">
        <v>455</v>
      </c>
      <c r="AT12" s="74" t="str">
        <f t="shared" si="12"/>
        <v>Z1_8 : ezsim;</v>
      </c>
      <c r="AU12" s="74" t="str">
        <f t="shared" si="13"/>
        <v>Z1_8_on : ton;Z1_8_of : ton;</v>
      </c>
      <c r="AV12" s="32" t="str">
        <f t="shared" si="14"/>
        <v>Z1_8_on (in := Z1_8.onin, pt := t#4s);Z1_8_of (in := Z1_8.ofin, pt := t#4s);Z1_8(open := act.Z1_8.doon ,close := act.Z1_8.doof  ,ofq := Z1_8_of.q ,onq := Z1_8_on.q ); dgi.Z1_8_on := Z1_8.ezon;  dgi.Z1_8_of := Z1_8.ezof;</v>
      </c>
      <c r="AW12" s="74" t="s">
        <v>455</v>
      </c>
      <c r="BF12" s="241"/>
      <c r="BG12" s="243" t="s">
        <v>964</v>
      </c>
      <c r="BN12" s="374" t="str">
        <f t="shared" si="15"/>
        <v>act.Z1_8.DU := 1;</v>
      </c>
      <c r="BO12" s="374" t="str">
        <f t="shared" si="16"/>
        <v>Кн. 'Закрыть ЗЭ1-8'</v>
      </c>
      <c r="BP12" s="374" t="str">
        <f t="shared" si="17"/>
        <v>Кн. 'Открыть ЗЭ1-8'</v>
      </c>
      <c r="BQ12" s="374" t="str">
        <f t="shared" si="18"/>
        <v>Z1_8.btnON</v>
      </c>
      <c r="BR12" s="374" t="str">
        <f t="shared" si="19"/>
        <v>Z1_8.btnOF</v>
      </c>
    </row>
    <row r="13" spans="1:70" s="74" customFormat="1" ht="13.5" customHeight="1" x14ac:dyDescent="0.25">
      <c r="A13" s="137">
        <v>10</v>
      </c>
      <c r="B13" s="123" t="s">
        <v>3574</v>
      </c>
      <c r="C13" s="123" t="s">
        <v>469</v>
      </c>
      <c r="D13" s="141" t="str">
        <f t="shared" si="7"/>
        <v>2Z1_9</v>
      </c>
      <c r="E13" s="75" t="s">
        <v>821</v>
      </c>
      <c r="F13" s="75" t="s">
        <v>826</v>
      </c>
      <c r="G13" s="75" t="str">
        <f t="shared" si="8"/>
        <v>; //ЗЭ1-9</v>
      </c>
      <c r="H13" s="74" t="s">
        <v>1673</v>
      </c>
      <c r="I13" s="74" t="str">
        <f>C13&amp;"_ctrl_ON"</f>
        <v>Z1_9_ctrl_ON</v>
      </c>
      <c r="J13" s="74" t="str">
        <f>C13&amp;"_ctrl_OF"</f>
        <v>Z1_9_ctrl_OF</v>
      </c>
      <c r="K13" s="74" t="str">
        <f>C13&amp;"_ctrl_ON : BOOL; "</f>
        <v xml:space="preserve">Z1_9_ctrl_ON : BOOL; </v>
      </c>
      <c r="L13" s="74" t="str">
        <f t="shared" si="9"/>
        <v>Z1_9_ctrl_OF : BOOL; // Контроль открытия/закрытия ЗЭ1-9</v>
      </c>
      <c r="M13" s="74" t="str">
        <f>C13&amp;"_ctrl_ON : TON;"</f>
        <v>Z1_9_ctrl_ON : TON;</v>
      </c>
      <c r="N13" s="74" t="str">
        <f>C13&amp;"_ctrl_OF : TON;"</f>
        <v>Z1_9_ctrl_OF : TON;</v>
      </c>
      <c r="O13" s="76" t="s">
        <v>455</v>
      </c>
      <c r="P13" s="136" t="str">
        <f>P12</f>
        <v>Z1_7_ctrl_ON_pt</v>
      </c>
      <c r="Q13" s="15"/>
      <c r="X13" s="74" t="str">
        <f t="shared" si="5"/>
        <v>Z1_9_ctrl_ON ( IN := TIN.Z1_9_ctrl_ON, PT := Z1_7_ctrl_ON_pt); TMQ.Z1_9_ctrl_ON := Z1_9_ctrl_ON.q;</v>
      </c>
      <c r="Y13" s="74" t="str">
        <f t="shared" si="6"/>
        <v>Z1_9_ctrl_OF ( IN := TIN.Z1_9_ctrl_OF, PT := Z1_7_ctrl_ON_pt); TMQ.Z1_9_ctrl_OF := Z1_9_ctrl_OF.q;</v>
      </c>
      <c r="Z13" s="76" t="s">
        <v>455</v>
      </c>
      <c r="AB13" s="74" t="str">
        <f t="shared" si="10"/>
        <v>Z1_9 : f2_2;//ЗЭ1-9</v>
      </c>
      <c r="AC13" s="77" t="s">
        <v>455</v>
      </c>
      <c r="AF13" s="74" t="str">
        <f t="shared" si="11"/>
        <v>Z1_9(diON :=  ACT.Z1_9.diON , diOF :=  ACT.Z1_9.diOF ,algON :=  ACT.Z1_9.algON , algOF :=  ACT.Z1_9.algOF , alwON :=  ACT.Z1_9.alwON , 
alwOF :=  ACT.Z1_9.alwOF  , btnRes :=  ACT.Z1_9.btnRes ,btnON :=  ACT.Z1_9.btnON  ,btnOF :=  ACT.Z1_9.btnOF ,tmq_on :=  tmq.Z1_9_ctrl_ON ,
tmq_of :=  tmq.Z1_9_ctrl_OF ,DU :=  ACT.Z1_9.DU ,doON := ACT.Z1_9.doON ,doOF := ACT.Z1_9.doOF, MU := ACT.Z1_9.MU); 
 tin.Z1_9_ctrl_on := Z1_9.tin_on;  tin.Z1_9_ctrl_of :=  Z1_9.tin_of;ACT.Z1_9.state :=  Z1_9.state; ACT.Z1_9.prmON :=  Z1_9.prmON;  
ACT.Z1_9.prmOF :=  Z1_9.prmOF;  ACT.Z1_9.nOF :=  Z1_9.nOF;  ACT.Z1_9.nON :=  Z1_9.nON;</v>
      </c>
      <c r="AH13" s="74" t="s">
        <v>455</v>
      </c>
      <c r="AI13" s="74" t="s">
        <v>455</v>
      </c>
      <c r="AO13" s="162" t="s">
        <v>3707</v>
      </c>
      <c r="AP13" s="74" t="str">
        <f t="shared" si="20"/>
        <v xml:space="preserve">//ЗЭ1-9
act.Z1_9.diON := dgi.Z1_9_ON;
act.Z1_9.diOF := dgi.Z1_9_OF;
act.Z1_9.alwON := ;
act.Z1_9.alwOF := ;
act.Z1_9.MU := not dgi.AU_IM5;
dgo.Z1_9_ON := act.Z1_9.doON and not alg.doOF;
dgo.Z1_9_OF := act.Z1_9.doOF and not alg.doOF;
</v>
      </c>
      <c r="AS13" s="74" t="s">
        <v>455</v>
      </c>
      <c r="AT13" s="74" t="str">
        <f t="shared" si="12"/>
        <v>Z1_9 : ezsim;</v>
      </c>
      <c r="AU13" s="74" t="str">
        <f t="shared" si="13"/>
        <v>Z1_9_on : ton;Z1_9_of : ton;</v>
      </c>
      <c r="AV13" s="32" t="str">
        <f t="shared" si="14"/>
        <v>Z1_9_on (in := Z1_9.onin, pt := t#4s);Z1_9_of (in := Z1_9.ofin, pt := t#4s);Z1_9(open := act.Z1_9.doon ,close := act.Z1_9.doof  ,ofq := Z1_9_of.q ,onq := Z1_9_on.q ); dgi.Z1_9_on := Z1_9.ezon;  dgi.Z1_9_of := Z1_9.ezof;</v>
      </c>
      <c r="AW13" s="74" t="s">
        <v>455</v>
      </c>
      <c r="BF13" s="241"/>
      <c r="BG13" s="243" t="s">
        <v>964</v>
      </c>
      <c r="BN13" s="374" t="str">
        <f t="shared" si="15"/>
        <v>act.Z1_9.DU := 1;</v>
      </c>
      <c r="BO13" s="374" t="str">
        <f t="shared" si="16"/>
        <v>Кн. 'Закрыть ЗЭ1-9'</v>
      </c>
      <c r="BP13" s="374" t="str">
        <f t="shared" si="17"/>
        <v>Кн. 'Открыть ЗЭ1-9'</v>
      </c>
      <c r="BQ13" s="374" t="str">
        <f t="shared" si="18"/>
        <v>Z1_9.btnON</v>
      </c>
      <c r="BR13" s="374" t="str">
        <f t="shared" si="19"/>
        <v>Z1_9.btnOF</v>
      </c>
    </row>
    <row r="14" spans="1:70" s="74" customFormat="1" ht="13.5" customHeight="1" x14ac:dyDescent="0.25">
      <c r="A14" s="137">
        <v>11</v>
      </c>
      <c r="B14" s="123" t="s">
        <v>3576</v>
      </c>
      <c r="C14" s="123" t="s">
        <v>470</v>
      </c>
      <c r="D14" s="141" t="str">
        <f t="shared" si="7"/>
        <v>2Z1_10</v>
      </c>
      <c r="E14" s="75" t="s">
        <v>821</v>
      </c>
      <c r="F14" s="75" t="s">
        <v>826</v>
      </c>
      <c r="G14" s="75" t="str">
        <f t="shared" si="8"/>
        <v>; //ЗЭ1-10</v>
      </c>
      <c r="H14" s="74" t="s">
        <v>1673</v>
      </c>
      <c r="I14" s="74" t="str">
        <f t="shared" ref="I14:I34" si="21">C14&amp;"_ctrl_ON"</f>
        <v>Z1_10_ctrl_ON</v>
      </c>
      <c r="J14" s="74" t="str">
        <f t="shared" ref="J14:J34" si="22">C14&amp;"_ctrl_OF"</f>
        <v>Z1_10_ctrl_OF</v>
      </c>
      <c r="K14" s="74" t="str">
        <f t="shared" ref="K14:K34" si="23">C14&amp;"_ctrl_ON : BOOL; "</f>
        <v xml:space="preserve">Z1_10_ctrl_ON : BOOL; </v>
      </c>
      <c r="L14" s="74" t="str">
        <f t="shared" si="9"/>
        <v>Z1_10_ctrl_OF : BOOL; // Контроль открытия/закрытия ЗЭ1-10</v>
      </c>
      <c r="M14" s="74" t="str">
        <f t="shared" ref="M14:M34" si="24">C14&amp;"_ctrl_ON : TON;"</f>
        <v>Z1_10_ctrl_ON : TON;</v>
      </c>
      <c r="N14" s="74" t="str">
        <f t="shared" ref="N14:N20" si="25">C14&amp;"_ctrl_OF : TON;"</f>
        <v>Z1_10_ctrl_OF : TON;</v>
      </c>
      <c r="O14" s="76" t="s">
        <v>455</v>
      </c>
      <c r="P14" s="136" t="str">
        <f>P13</f>
        <v>Z1_7_ctrl_ON_pt</v>
      </c>
      <c r="Q14" s="15"/>
      <c r="X14" s="74" t="str">
        <f t="shared" si="5"/>
        <v>Z1_10_ctrl_ON ( IN := TIN.Z1_10_ctrl_ON, PT := Z1_7_ctrl_ON_pt); TMQ.Z1_10_ctrl_ON := Z1_10_ctrl_ON.q;</v>
      </c>
      <c r="Y14" s="74" t="str">
        <f t="shared" si="6"/>
        <v>Z1_10_ctrl_OF ( IN := TIN.Z1_10_ctrl_OF, PT := Z1_7_ctrl_ON_pt); TMQ.Z1_10_ctrl_OF := Z1_10_ctrl_OF.q;</v>
      </c>
      <c r="Z14" s="76" t="s">
        <v>455</v>
      </c>
      <c r="AB14" s="74" t="str">
        <f t="shared" si="10"/>
        <v>Z1_10 : f2_2;//ЗЭ1-10</v>
      </c>
      <c r="AC14" s="77" t="s">
        <v>455</v>
      </c>
      <c r="AF14" s="74" t="str">
        <f t="shared" si="11"/>
        <v>Z1_10(diON :=  ACT.Z1_10.diON , diOF :=  ACT.Z1_10.diOF ,algON :=  ACT.Z1_10.algON , algOF :=  ACT.Z1_10.algOF , alwON :=  ACT.Z1_10.alwON , 
alwOF :=  ACT.Z1_10.alwOF  , btnRes :=  ACT.Z1_10.btnRes ,btnON :=  ACT.Z1_10.btnON  ,btnOF :=  ACT.Z1_10.btnOF ,tmq_on :=  tmq.Z1_10_ctrl_ON ,
tmq_of :=  tmq.Z1_10_ctrl_OF ,DU :=  ACT.Z1_10.DU ,doON := ACT.Z1_10.doON ,doOF := ACT.Z1_10.doOF, MU := ACT.Z1_10.MU); 
 tin.Z1_10_ctrl_on := Z1_10.tin_on;  tin.Z1_10_ctrl_of :=  Z1_10.tin_of;ACT.Z1_10.state :=  Z1_10.state; ACT.Z1_10.prmON :=  Z1_10.prmON;  
ACT.Z1_10.prmOF :=  Z1_10.prmOF;  ACT.Z1_10.nOF :=  Z1_10.nOF;  ACT.Z1_10.nON :=  Z1_10.nON;</v>
      </c>
      <c r="AH14" s="74" t="s">
        <v>455</v>
      </c>
      <c r="AI14" s="74" t="s">
        <v>455</v>
      </c>
      <c r="AO14" s="162" t="s">
        <v>3707</v>
      </c>
      <c r="AP14" s="74" t="str">
        <f t="shared" si="20"/>
        <v xml:space="preserve">//ЗЭ1-10
act.Z1_10.diON := dgi.Z1_10_ON;
act.Z1_10.diOF := dgi.Z1_10_OF;
act.Z1_10.alwON := ;
act.Z1_10.alwOF := ;
act.Z1_10.MU := not dgi.AU_IM5;
dgo.Z1_10_ON := act.Z1_10.doON and not alg.doOF;
dgo.Z1_10_OF := act.Z1_10.doOF and not alg.doOF;
</v>
      </c>
      <c r="AS14" s="74" t="s">
        <v>455</v>
      </c>
      <c r="AT14" s="74" t="str">
        <f t="shared" si="12"/>
        <v>Z1_10 : ezsim;</v>
      </c>
      <c r="AU14" s="74" t="str">
        <f t="shared" si="13"/>
        <v>Z1_10_on : ton;Z1_10_of : ton;</v>
      </c>
      <c r="AV14" s="32" t="str">
        <f t="shared" si="14"/>
        <v>Z1_10_on (in := Z1_10.onin, pt := t#4s);Z1_10_of (in := Z1_10.ofin, pt := t#4s);Z1_10(open := act.Z1_10.doon ,close := act.Z1_10.doof  ,ofq := Z1_10_of.q ,onq := Z1_10_on.q ); dgi.Z1_10_on := Z1_10.ezon;  dgi.Z1_10_of := Z1_10.ezof;</v>
      </c>
      <c r="AW14" s="74" t="s">
        <v>455</v>
      </c>
      <c r="BF14" s="241"/>
      <c r="BG14" s="243" t="s">
        <v>964</v>
      </c>
      <c r="BN14" s="374" t="str">
        <f t="shared" si="15"/>
        <v>act.Z1_10.DU := 1;</v>
      </c>
      <c r="BO14" s="374" t="str">
        <f t="shared" si="16"/>
        <v>Кн. 'Закрыть ЗЭ1-10'</v>
      </c>
      <c r="BP14" s="374" t="str">
        <f t="shared" si="17"/>
        <v>Кн. 'Открыть ЗЭ1-10'</v>
      </c>
      <c r="BQ14" s="374" t="str">
        <f t="shared" si="18"/>
        <v>Z1_10.btnON</v>
      </c>
      <c r="BR14" s="374" t="str">
        <f t="shared" si="19"/>
        <v>Z1_10.btnOF</v>
      </c>
    </row>
    <row r="15" spans="1:70" s="74" customFormat="1" ht="13.5" customHeight="1" x14ac:dyDescent="0.25">
      <c r="A15" s="137">
        <v>12</v>
      </c>
      <c r="B15" s="123" t="s">
        <v>3577</v>
      </c>
      <c r="C15" s="123" t="s">
        <v>471</v>
      </c>
      <c r="D15" s="141" t="str">
        <f t="shared" si="7"/>
        <v>2Z1_11</v>
      </c>
      <c r="E15" s="75" t="s">
        <v>821</v>
      </c>
      <c r="F15" s="75" t="s">
        <v>826</v>
      </c>
      <c r="G15" s="75" t="str">
        <f t="shared" si="8"/>
        <v>; //ЗЭ1-11</v>
      </c>
      <c r="H15" s="74" t="s">
        <v>1673</v>
      </c>
      <c r="I15" s="74" t="str">
        <f t="shared" si="21"/>
        <v>Z1_11_ctrl_ON</v>
      </c>
      <c r="J15" s="74" t="str">
        <f t="shared" si="22"/>
        <v>Z1_11_ctrl_OF</v>
      </c>
      <c r="K15" s="74" t="str">
        <f t="shared" si="23"/>
        <v xml:space="preserve">Z1_11_ctrl_ON : BOOL; </v>
      </c>
      <c r="L15" s="74" t="str">
        <f t="shared" si="9"/>
        <v>Z1_11_ctrl_OF : BOOL; // Контроль открытия/закрытия ЗЭ1-11</v>
      </c>
      <c r="M15" s="74" t="str">
        <f t="shared" si="24"/>
        <v>Z1_11_ctrl_ON : TON;</v>
      </c>
      <c r="N15" s="74" t="str">
        <f t="shared" si="25"/>
        <v>Z1_11_ctrl_OF : TON;</v>
      </c>
      <c r="O15" s="76" t="s">
        <v>455</v>
      </c>
      <c r="P15" s="136" t="str">
        <f>P14</f>
        <v>Z1_7_ctrl_ON_pt</v>
      </c>
      <c r="Q15" s="15"/>
      <c r="X15" s="74" t="str">
        <f t="shared" si="5"/>
        <v>Z1_11_ctrl_ON ( IN := TIN.Z1_11_ctrl_ON, PT := Z1_7_ctrl_ON_pt); TMQ.Z1_11_ctrl_ON := Z1_11_ctrl_ON.q;</v>
      </c>
      <c r="Y15" s="74" t="str">
        <f t="shared" si="6"/>
        <v>Z1_11_ctrl_OF ( IN := TIN.Z1_11_ctrl_OF, PT := Z1_7_ctrl_ON_pt); TMQ.Z1_11_ctrl_OF := Z1_11_ctrl_OF.q;</v>
      </c>
      <c r="Z15" s="78" t="s">
        <v>455</v>
      </c>
      <c r="AB15" s="74" t="str">
        <f t="shared" si="10"/>
        <v>Z1_11 : f2_2;//ЗЭ1-11</v>
      </c>
      <c r="AC15" s="77" t="s">
        <v>455</v>
      </c>
      <c r="AF15" s="74" t="str">
        <f>C15&amp;"(diON :=  ACT."&amp;C15&amp;".diON , diOF :=  ACT."&amp;C15&amp;".diOF ,algON :=  ACT."&amp;C15&amp;".algON , algOF :=  ACT."&amp;C15&amp;".algOF , alwON :=  ACT."&amp;C15&amp;".alwON , 
alwOF :=  ACT."&amp;C15&amp;".alwOF  , btnRes :=  ACT."&amp;C15&amp;".btnRes ,btnON :=  ACT."&amp;C15&amp;".btnON  ,btnOF :=  ACT."&amp;C15&amp;".btnOF ,tmq_on :=  tmq."&amp;C15&amp;"_ctrl_ON ,
tmq_of :=  tmq."&amp;C15&amp;"_ctrl_OF ,DU :=  ACT."&amp;C15&amp;".DU ,doON := ACT."&amp;C15&amp;".doON ,doOF := ACT."&amp;C15&amp;".doOF, MU := ACT."&amp;C15&amp;".MU); 
 tin."&amp;C15&amp;"_ctrl_on := "&amp;C15&amp;".tin_on;  tin."&amp;C15&amp;"_ctrl_of :=  "&amp;C15&amp;".tin_of;ACT."&amp;C15&amp;".state :=  "&amp;C15&amp;".state; ACT."&amp;C15&amp;".prmON :=  "&amp;C15&amp;".prmON;  
ACT."&amp;C15&amp;".prmOF :=  "&amp;C15&amp;".prmOF;  ACT."&amp;C15&amp;".nOF :=  "&amp;C15&amp;".nOF;  ACT."&amp;C15&amp;".nON :=  "&amp;C15&amp;".nON;"</f>
        <v>Z1_11(diON :=  ACT.Z1_11.diON , diOF :=  ACT.Z1_11.diOF ,algON :=  ACT.Z1_11.algON , algOF :=  ACT.Z1_11.algOF , alwON :=  ACT.Z1_11.alwON , 
alwOF :=  ACT.Z1_11.alwOF  , btnRes :=  ACT.Z1_11.btnRes ,btnON :=  ACT.Z1_11.btnON  ,btnOF :=  ACT.Z1_11.btnOF ,tmq_on :=  tmq.Z1_11_ctrl_ON ,
tmq_of :=  tmq.Z1_11_ctrl_OF ,DU :=  ACT.Z1_11.DU ,doON := ACT.Z1_11.doON ,doOF := ACT.Z1_11.doOF, MU := ACT.Z1_11.MU); 
 tin.Z1_11_ctrl_on := Z1_11.tin_on;  tin.Z1_11_ctrl_of :=  Z1_11.tin_of;ACT.Z1_11.state :=  Z1_11.state; ACT.Z1_11.prmON :=  Z1_11.prmON;  
ACT.Z1_11.prmOF :=  Z1_11.prmOF;  ACT.Z1_11.nOF :=  Z1_11.nOF;  ACT.Z1_11.nON :=  Z1_11.nON;</v>
      </c>
      <c r="AH15" s="74" t="s">
        <v>455</v>
      </c>
      <c r="AI15" s="74" t="s">
        <v>455</v>
      </c>
      <c r="AO15" s="162" t="s">
        <v>3707</v>
      </c>
      <c r="AP15" s="74" t="str">
        <f t="shared" si="20"/>
        <v xml:space="preserve">//ЗЭ1-11
act.Z1_11.diON := dgi.Z1_11_ON;
act.Z1_11.diOF := dgi.Z1_11_OF;
act.Z1_11.alwON := ;
act.Z1_11.alwOF := ;
act.Z1_11.MU := not dgi.AU_IM5;
dgo.Z1_11_ON := act.Z1_11.doON and not alg.doOF;
dgo.Z1_11_OF := act.Z1_11.doOF and not alg.doOF;
</v>
      </c>
      <c r="AS15" s="74" t="s">
        <v>455</v>
      </c>
      <c r="AT15" s="74" t="str">
        <f t="shared" si="12"/>
        <v>Z1_11 : ezsim;</v>
      </c>
      <c r="AU15" s="74" t="str">
        <f t="shared" si="13"/>
        <v>Z1_11_on : ton;Z1_11_of : ton;</v>
      </c>
      <c r="AV15" s="32" t="str">
        <f t="shared" si="14"/>
        <v>Z1_11_on (in := Z1_11.onin, pt := t#4s);Z1_11_of (in := Z1_11.ofin, pt := t#4s);Z1_11(open := act.Z1_11.doon ,close := act.Z1_11.doof  ,ofq := Z1_11_of.q ,onq := Z1_11_on.q ); dgi.Z1_11_on := Z1_11.ezon;  dgi.Z1_11_of := Z1_11.ezof;</v>
      </c>
      <c r="AW15" s="74" t="s">
        <v>455</v>
      </c>
      <c r="BF15" s="241"/>
      <c r="BG15" s="243" t="s">
        <v>964</v>
      </c>
      <c r="BN15" s="374" t="str">
        <f t="shared" si="15"/>
        <v>act.Z1_11.DU := 1;</v>
      </c>
      <c r="BO15" s="374" t="str">
        <f t="shared" si="16"/>
        <v>Кн. 'Закрыть ЗЭ1-11'</v>
      </c>
      <c r="BP15" s="374" t="str">
        <f t="shared" si="17"/>
        <v>Кн. 'Открыть ЗЭ1-11'</v>
      </c>
      <c r="BQ15" s="374" t="str">
        <f t="shared" si="18"/>
        <v>Z1_11.btnON</v>
      </c>
      <c r="BR15" s="374" t="str">
        <f t="shared" si="19"/>
        <v>Z1_11.btnOF</v>
      </c>
    </row>
    <row r="16" spans="1:70" s="74" customFormat="1" ht="13.5" customHeight="1" x14ac:dyDescent="0.25">
      <c r="A16" s="137">
        <v>13</v>
      </c>
      <c r="B16" s="123" t="s">
        <v>3578</v>
      </c>
      <c r="C16" s="123" t="s">
        <v>472</v>
      </c>
      <c r="D16" s="141" t="str">
        <f t="shared" si="7"/>
        <v>2Z1_12</v>
      </c>
      <c r="E16" s="75" t="s">
        <v>821</v>
      </c>
      <c r="F16" s="75" t="s">
        <v>826</v>
      </c>
      <c r="G16" s="75" t="str">
        <f t="shared" si="8"/>
        <v>; //ЗЭ1-12</v>
      </c>
      <c r="H16" s="74" t="s">
        <v>1673</v>
      </c>
      <c r="I16" s="74" t="str">
        <f t="shared" si="21"/>
        <v>Z1_12_ctrl_ON</v>
      </c>
      <c r="J16" s="74" t="str">
        <f t="shared" si="22"/>
        <v>Z1_12_ctrl_OF</v>
      </c>
      <c r="K16" s="74" t="str">
        <f t="shared" si="23"/>
        <v xml:space="preserve">Z1_12_ctrl_ON : BOOL; </v>
      </c>
      <c r="L16" s="74" t="str">
        <f t="shared" si="9"/>
        <v>Z1_12_ctrl_OF : BOOL; // Контроль открытия/закрытия ЗЭ1-12</v>
      </c>
      <c r="M16" s="74" t="str">
        <f t="shared" si="24"/>
        <v>Z1_12_ctrl_ON : TON;</v>
      </c>
      <c r="N16" s="74" t="str">
        <f t="shared" si="25"/>
        <v>Z1_12_ctrl_OF : TON;</v>
      </c>
      <c r="O16" s="76" t="s">
        <v>455</v>
      </c>
      <c r="P16" s="136" t="str">
        <f>P15</f>
        <v>Z1_7_ctrl_ON_pt</v>
      </c>
      <c r="Q16" s="15"/>
      <c r="X16" s="74" t="str">
        <f t="shared" si="5"/>
        <v>Z1_12_ctrl_ON ( IN := TIN.Z1_12_ctrl_ON, PT := Z1_7_ctrl_ON_pt); TMQ.Z1_12_ctrl_ON := Z1_12_ctrl_ON.q;</v>
      </c>
      <c r="Y16" s="74" t="str">
        <f t="shared" si="6"/>
        <v>Z1_12_ctrl_OF ( IN := TIN.Z1_12_ctrl_OF, PT := Z1_7_ctrl_ON_pt); TMQ.Z1_12_ctrl_OF := Z1_12_ctrl_OF.q;</v>
      </c>
      <c r="Z16" s="78" t="s">
        <v>455</v>
      </c>
      <c r="AB16" s="74" t="str">
        <f t="shared" si="10"/>
        <v>Z1_12 : f2_2;//ЗЭ1-12</v>
      </c>
      <c r="AC16" s="77" t="s">
        <v>455</v>
      </c>
      <c r="AF16" s="74" t="str">
        <f t="shared" si="11"/>
        <v>Z1_12(diON :=  ACT.Z1_12.diON , diOF :=  ACT.Z1_12.diOF ,algON :=  ACT.Z1_12.algON , algOF :=  ACT.Z1_12.algOF , alwON :=  ACT.Z1_12.alwON , 
alwOF :=  ACT.Z1_12.alwOF  , btnRes :=  ACT.Z1_12.btnRes ,btnON :=  ACT.Z1_12.btnON  ,btnOF :=  ACT.Z1_12.btnOF ,tmq_on :=  tmq.Z1_12_ctrl_ON ,
tmq_of :=  tmq.Z1_12_ctrl_OF ,DU :=  ACT.Z1_12.DU ,doON := ACT.Z1_12.doON ,doOF := ACT.Z1_12.doOF, MU := ACT.Z1_12.MU); 
 tin.Z1_12_ctrl_on := Z1_12.tin_on;  tin.Z1_12_ctrl_of :=  Z1_12.tin_of;ACT.Z1_12.state :=  Z1_12.state; ACT.Z1_12.prmON :=  Z1_12.prmON;  
ACT.Z1_12.prmOF :=  Z1_12.prmOF;  ACT.Z1_12.nOF :=  Z1_12.nOF;  ACT.Z1_12.nON :=  Z1_12.nON;</v>
      </c>
      <c r="AH16" s="74" t="s">
        <v>455</v>
      </c>
      <c r="AI16" s="74" t="s">
        <v>455</v>
      </c>
      <c r="AO16" s="162" t="s">
        <v>3707</v>
      </c>
      <c r="AP16" s="74" t="str">
        <f t="shared" si="20"/>
        <v xml:space="preserve">//ЗЭ1-12
act.Z1_12.diON := dgi.Z1_12_ON;
act.Z1_12.diOF := dgi.Z1_12_OF;
act.Z1_12.alwON := ;
act.Z1_12.alwOF := ;
act.Z1_12.MU := not dgi.AU_IM5;
dgo.Z1_12_ON := act.Z1_12.doON and not alg.doOF;
dgo.Z1_12_OF := act.Z1_12.doOF and not alg.doOF;
</v>
      </c>
      <c r="AS16" s="74" t="s">
        <v>455</v>
      </c>
      <c r="AT16" s="74" t="str">
        <f t="shared" si="12"/>
        <v>Z1_12 : ezsim;</v>
      </c>
      <c r="AU16" s="74" t="str">
        <f t="shared" si="13"/>
        <v>Z1_12_on : ton;Z1_12_of : ton;</v>
      </c>
      <c r="AV16" s="32" t="str">
        <f t="shared" si="14"/>
        <v>Z1_12_on (in := Z1_12.onin, pt := t#4s);Z1_12_of (in := Z1_12.ofin, pt := t#4s);Z1_12(open := act.Z1_12.doon ,close := act.Z1_12.doof  ,ofq := Z1_12_of.q ,onq := Z1_12_on.q ); dgi.Z1_12_on := Z1_12.ezon;  dgi.Z1_12_of := Z1_12.ezof;</v>
      </c>
      <c r="AW16" s="74" t="s">
        <v>455</v>
      </c>
      <c r="BF16" s="241"/>
      <c r="BG16" s="243" t="s">
        <v>964</v>
      </c>
      <c r="BN16" s="374" t="str">
        <f t="shared" si="15"/>
        <v>act.Z1_12.DU := 1;</v>
      </c>
      <c r="BO16" s="374" t="str">
        <f t="shared" si="16"/>
        <v>Кн. 'Закрыть ЗЭ1-12'</v>
      </c>
      <c r="BP16" s="374" t="str">
        <f t="shared" si="17"/>
        <v>Кн. 'Открыть ЗЭ1-12'</v>
      </c>
      <c r="BQ16" s="374" t="str">
        <f t="shared" si="18"/>
        <v>Z1_12.btnON</v>
      </c>
      <c r="BR16" s="374" t="str">
        <f t="shared" si="19"/>
        <v>Z1_12.btnOF</v>
      </c>
    </row>
    <row r="17" spans="1:70" s="74" customFormat="1" ht="13.5" customHeight="1" x14ac:dyDescent="0.25">
      <c r="A17" s="137">
        <v>14</v>
      </c>
      <c r="B17" s="123" t="s">
        <v>3580</v>
      </c>
      <c r="C17" s="123" t="s">
        <v>473</v>
      </c>
      <c r="D17" s="141" t="str">
        <f t="shared" si="7"/>
        <v>2Z1_13</v>
      </c>
      <c r="E17" s="75" t="s">
        <v>821</v>
      </c>
      <c r="F17" s="75" t="s">
        <v>826</v>
      </c>
      <c r="G17" s="75" t="str">
        <f t="shared" si="8"/>
        <v>; //ЗЭ1-13</v>
      </c>
      <c r="H17" s="74" t="s">
        <v>1673</v>
      </c>
      <c r="I17" s="74" t="str">
        <f t="shared" si="21"/>
        <v>Z1_13_ctrl_ON</v>
      </c>
      <c r="J17" s="74" t="str">
        <f t="shared" si="22"/>
        <v>Z1_13_ctrl_OF</v>
      </c>
      <c r="K17" s="74" t="str">
        <f t="shared" si="23"/>
        <v xml:space="preserve">Z1_13_ctrl_ON : BOOL; </v>
      </c>
      <c r="L17" s="74" t="str">
        <f t="shared" si="9"/>
        <v>Z1_13_ctrl_OF : BOOL; // Контроль открытия/закрытия ЗЭ1-13</v>
      </c>
      <c r="M17" s="74" t="str">
        <f t="shared" si="24"/>
        <v>Z1_13_ctrl_ON : TON;</v>
      </c>
      <c r="N17" s="74" t="str">
        <f t="shared" si="25"/>
        <v>Z1_13_ctrl_OF : TON;</v>
      </c>
      <c r="O17" s="76" t="s">
        <v>455</v>
      </c>
      <c r="P17" s="137" t="str">
        <f>C17&amp;"_ctrl_ON_pt"</f>
        <v>Z1_13_ctrl_ON_pt</v>
      </c>
      <c r="Q17" s="15" t="s">
        <v>3689</v>
      </c>
      <c r="R17" s="137" t="str">
        <f>P17&amp;" : int;"</f>
        <v>Z1_13_ctrl_ON_pt : int;</v>
      </c>
      <c r="S17" s="137" t="str">
        <f>P17&amp;":= DINT_TO_TIME(itg."&amp;P17&amp;" )*1000;"</f>
        <v>Z1_13_ctrl_ON_pt:= DINT_TO_TIME(itg.Z1_13_ctrl_ON_pt )*1000;</v>
      </c>
      <c r="X17" s="74" t="str">
        <f t="shared" si="5"/>
        <v>Z1_13_ctrl_ON ( IN := TIN.Z1_13_ctrl_ON, PT := Z1_13_ctrl_ON_pt); TMQ.Z1_13_ctrl_ON := Z1_13_ctrl_ON.q;</v>
      </c>
      <c r="Y17" s="74" t="str">
        <f t="shared" si="6"/>
        <v>Z1_13_ctrl_OF ( IN := TIN.Z1_13_ctrl_OF, PT := Z1_13_ctrl_ON_pt); TMQ.Z1_13_ctrl_OF := Z1_13_ctrl_OF.q;</v>
      </c>
      <c r="Z17" s="78" t="s">
        <v>455</v>
      </c>
      <c r="AB17" s="74" t="str">
        <f t="shared" si="10"/>
        <v>Z1_13 : f2_2;//ЗЭ1-13</v>
      </c>
      <c r="AC17" s="77" t="s">
        <v>455</v>
      </c>
      <c r="AF17" s="74" t="str">
        <f t="shared" si="11"/>
        <v>Z1_13(diON :=  ACT.Z1_13.diON , diOF :=  ACT.Z1_13.diOF ,algON :=  ACT.Z1_13.algON , algOF :=  ACT.Z1_13.algOF , alwON :=  ACT.Z1_13.alwON , 
alwOF :=  ACT.Z1_13.alwOF  , btnRes :=  ACT.Z1_13.btnRes ,btnON :=  ACT.Z1_13.btnON  ,btnOF :=  ACT.Z1_13.btnOF ,tmq_on :=  tmq.Z1_13_ctrl_ON ,
tmq_of :=  tmq.Z1_13_ctrl_OF ,DU :=  ACT.Z1_13.DU ,doON := ACT.Z1_13.doON ,doOF := ACT.Z1_13.doOF, MU := ACT.Z1_13.MU); 
 tin.Z1_13_ctrl_on := Z1_13.tin_on;  tin.Z1_13_ctrl_of :=  Z1_13.tin_of;ACT.Z1_13.state :=  Z1_13.state; ACT.Z1_13.prmON :=  Z1_13.prmON;  
ACT.Z1_13.prmOF :=  Z1_13.prmOF;  ACT.Z1_13.nOF :=  Z1_13.nOF;  ACT.Z1_13.nON :=  Z1_13.nON;</v>
      </c>
      <c r="AH17" s="74" t="s">
        <v>455</v>
      </c>
      <c r="AI17" s="74" t="s">
        <v>455</v>
      </c>
      <c r="AO17" s="165" t="s">
        <v>3709</v>
      </c>
      <c r="AP17" s="192" t="str">
        <f>"//"&amp;B17&amp;"
act."&amp;C17&amp;".diON := dgi."&amp;C17&amp;"_ON;
act."&amp;C17&amp;".diOF := dgi."&amp;C17&amp;"_OF;
act."&amp;C17&amp;".algON := "&amp;AK17&amp;";
act."&amp;C17&amp;".algOF := "&amp;AL17&amp;";
act."&amp;C17&amp;".alwON := "&amp;AM17&amp;";
act."&amp;C17&amp;".alwOF := "&amp;AN17&amp;";
act."&amp;C17&amp;".MU := "&amp;AO17&amp;";
dgo."&amp;C17&amp;"_ON := act."&amp;C17&amp;".doON and not alg.doOF;
dgo."&amp;C17&amp;"_OF := act."&amp;C17&amp;".doOF and not alg.doOF;
"</f>
        <v xml:space="preserve">//ЗЭ1-13
act.Z1_13.diON := dgi.Z1_13_ON;
act.Z1_13.diOF := dgi.Z1_13_OF;
act.Z1_13.algON := ;
act.Z1_13.algOF := ;
act.Z1_13.alwON := ;
act.Z1_13.alwOF := ;
act.Z1_13.MU := not dgi.AU_IM7;
dgo.Z1_13_ON := act.Z1_13.doON and not alg.doOF;
dgo.Z1_13_OF := act.Z1_13.doOF and not alg.doOF;
</v>
      </c>
      <c r="AS17" s="74" t="s">
        <v>455</v>
      </c>
      <c r="AT17" s="74" t="str">
        <f t="shared" si="12"/>
        <v>Z1_13 : ezsim;</v>
      </c>
      <c r="AU17" s="74" t="str">
        <f t="shared" si="13"/>
        <v>Z1_13_on : ton;Z1_13_of : ton;</v>
      </c>
      <c r="AV17" s="32" t="str">
        <f t="shared" si="14"/>
        <v>Z1_13_on (in := Z1_13.onin, pt := t#4s);Z1_13_of (in := Z1_13.ofin, pt := t#4s);Z1_13(open := act.Z1_13.doon ,close := act.Z1_13.doof  ,ofq := Z1_13_of.q ,onq := Z1_13_on.q ); dgi.Z1_13_on := Z1_13.ezon;  dgi.Z1_13_of := Z1_13.ezof;</v>
      </c>
      <c r="AW17" s="74" t="s">
        <v>455</v>
      </c>
      <c r="BF17" s="241"/>
      <c r="BG17" s="243" t="s">
        <v>964</v>
      </c>
      <c r="BN17" s="374" t="str">
        <f t="shared" si="15"/>
        <v>act.Z1_13.DU := 1;</v>
      </c>
      <c r="BO17" s="374" t="str">
        <f t="shared" si="16"/>
        <v>Кн. 'Закрыть ЗЭ1-13'</v>
      </c>
      <c r="BP17" s="374" t="str">
        <f t="shared" si="17"/>
        <v>Кн. 'Открыть ЗЭ1-13'</v>
      </c>
      <c r="BQ17" s="374" t="str">
        <f t="shared" si="18"/>
        <v>Z1_13.btnON</v>
      </c>
      <c r="BR17" s="374" t="str">
        <f t="shared" si="19"/>
        <v>Z1_13.btnOF</v>
      </c>
    </row>
    <row r="18" spans="1:70" s="74" customFormat="1" ht="13.5" customHeight="1" x14ac:dyDescent="0.25">
      <c r="A18" s="137">
        <v>15</v>
      </c>
      <c r="B18" s="125" t="s">
        <v>3581</v>
      </c>
      <c r="C18" s="125" t="s">
        <v>474</v>
      </c>
      <c r="D18" s="141" t="str">
        <f t="shared" si="7"/>
        <v>2Z1_14</v>
      </c>
      <c r="E18" s="75" t="s">
        <v>821</v>
      </c>
      <c r="F18" s="75" t="s">
        <v>826</v>
      </c>
      <c r="G18" s="75" t="str">
        <f t="shared" si="8"/>
        <v>; //ЗЭ1-14</v>
      </c>
      <c r="H18" s="74" t="s">
        <v>1673</v>
      </c>
      <c r="I18" s="74" t="str">
        <f t="shared" si="21"/>
        <v>Z1_14_ctrl_ON</v>
      </c>
      <c r="J18" s="74" t="str">
        <f t="shared" si="22"/>
        <v>Z1_14_ctrl_OF</v>
      </c>
      <c r="K18" s="74" t="str">
        <f t="shared" si="23"/>
        <v xml:space="preserve">Z1_14_ctrl_ON : BOOL; </v>
      </c>
      <c r="L18" s="74" t="str">
        <f t="shared" si="9"/>
        <v>Z1_14_ctrl_OF : BOOL; // Контроль открытия/закрытия ЗЭ1-14</v>
      </c>
      <c r="M18" s="74" t="str">
        <f t="shared" si="24"/>
        <v>Z1_14_ctrl_ON : TON;</v>
      </c>
      <c r="N18" s="74" t="str">
        <f t="shared" si="25"/>
        <v>Z1_14_ctrl_OF : TON;</v>
      </c>
      <c r="O18" s="76" t="s">
        <v>455</v>
      </c>
      <c r="P18" s="137" t="str">
        <f>P17</f>
        <v>Z1_13_ctrl_ON_pt</v>
      </c>
      <c r="Q18" s="15"/>
      <c r="X18" s="74" t="str">
        <f t="shared" si="5"/>
        <v>Z1_14_ctrl_ON ( IN := TIN.Z1_14_ctrl_ON, PT := Z1_13_ctrl_ON_pt); TMQ.Z1_14_ctrl_ON := Z1_14_ctrl_ON.q;</v>
      </c>
      <c r="Y18" s="74" t="str">
        <f t="shared" si="6"/>
        <v>Z1_14_ctrl_OF ( IN := TIN.Z1_14_ctrl_OF, PT := Z1_13_ctrl_ON_pt); TMQ.Z1_14_ctrl_OF := Z1_14_ctrl_OF.q;</v>
      </c>
      <c r="Z18" s="78" t="s">
        <v>455</v>
      </c>
      <c r="AB18" s="74" t="str">
        <f t="shared" si="10"/>
        <v>Z1_14 : f2_2;//ЗЭ1-14</v>
      </c>
      <c r="AC18" s="77" t="s">
        <v>455</v>
      </c>
      <c r="AF18" s="74" t="str">
        <f t="shared" si="11"/>
        <v>Z1_14(diON :=  ACT.Z1_14.diON , diOF :=  ACT.Z1_14.diOF ,algON :=  ACT.Z1_14.algON , algOF :=  ACT.Z1_14.algOF , alwON :=  ACT.Z1_14.alwON , 
alwOF :=  ACT.Z1_14.alwOF  , btnRes :=  ACT.Z1_14.btnRes ,btnON :=  ACT.Z1_14.btnON  ,btnOF :=  ACT.Z1_14.btnOF ,tmq_on :=  tmq.Z1_14_ctrl_ON ,
tmq_of :=  tmq.Z1_14_ctrl_OF ,DU :=  ACT.Z1_14.DU ,doON := ACT.Z1_14.doON ,doOF := ACT.Z1_14.doOF, MU := ACT.Z1_14.MU); 
 tin.Z1_14_ctrl_on := Z1_14.tin_on;  tin.Z1_14_ctrl_of :=  Z1_14.tin_of;ACT.Z1_14.state :=  Z1_14.state; ACT.Z1_14.prmON :=  Z1_14.prmON;  
ACT.Z1_14.prmOF :=  Z1_14.prmOF;  ACT.Z1_14.nOF :=  Z1_14.nOF;  ACT.Z1_14.nON :=  Z1_14.nON;</v>
      </c>
      <c r="AH18" s="74" t="s">
        <v>455</v>
      </c>
      <c r="AI18" s="74" t="s">
        <v>455</v>
      </c>
      <c r="AO18" s="166" t="s">
        <v>3710</v>
      </c>
      <c r="AP18" s="192" t="str">
        <f>"//"&amp;B18&amp;"
act."&amp;C18&amp;".diON := dgi."&amp;C18&amp;"_ON;
act."&amp;C18&amp;".diOF := dgi."&amp;C18&amp;"_OF;
act."&amp;C18&amp;".algON := "&amp;AK18&amp;";
act."&amp;C18&amp;".algOF := "&amp;AL18&amp;";
act."&amp;C18&amp;".alwON := "&amp;AM18&amp;";
act."&amp;C18&amp;".alwOF := "&amp;AN18&amp;";
act."&amp;C18&amp;".MU := "&amp;AO18&amp;";
dgo."&amp;C18&amp;"_ON := act."&amp;C18&amp;".doON and not alg.doOF;
dgo."&amp;C18&amp;"_OF := act."&amp;C18&amp;".doOF and not alg.doOF;
"</f>
        <v xml:space="preserve">//ЗЭ1-14
act.Z1_14.diON := dgi.Z1_14_ON;
act.Z1_14.diOF := dgi.Z1_14_OF;
act.Z1_14.algON := ;
act.Z1_14.algOF := ;
act.Z1_14.alwON := ;
act.Z1_14.alwOF := ;
act.Z1_14.MU := not dgi.AU_IM8;
dgo.Z1_14_ON := act.Z1_14.doON and not alg.doOF;
dgo.Z1_14_OF := act.Z1_14.doOF and not alg.doOF;
</v>
      </c>
      <c r="AS18" s="74" t="s">
        <v>455</v>
      </c>
      <c r="AT18" s="74" t="str">
        <f t="shared" si="12"/>
        <v>Z1_14 : ezsim;</v>
      </c>
      <c r="AU18" s="74" t="str">
        <f t="shared" si="13"/>
        <v>Z1_14_on : ton;Z1_14_of : ton;</v>
      </c>
      <c r="AV18" s="32" t="str">
        <f t="shared" si="14"/>
        <v>Z1_14_on (in := Z1_14.onin, pt := t#4s);Z1_14_of (in := Z1_14.ofin, pt := t#4s);Z1_14(open := act.Z1_14.doon ,close := act.Z1_14.doof  ,ofq := Z1_14_of.q ,onq := Z1_14_on.q ); dgi.Z1_14_on := Z1_14.ezon;  dgi.Z1_14_of := Z1_14.ezof;</v>
      </c>
      <c r="AW18" s="74" t="s">
        <v>455</v>
      </c>
      <c r="BF18" s="241"/>
      <c r="BG18" s="243" t="s">
        <v>964</v>
      </c>
      <c r="BN18" s="374" t="str">
        <f t="shared" si="15"/>
        <v>act.Z1_14.DU := 1;</v>
      </c>
      <c r="BO18" s="374" t="str">
        <f t="shared" si="16"/>
        <v>Кн. 'Закрыть ЗЭ1-14'</v>
      </c>
      <c r="BP18" s="374" t="str">
        <f t="shared" si="17"/>
        <v>Кн. 'Открыть ЗЭ1-14'</v>
      </c>
      <c r="BQ18" s="374" t="str">
        <f t="shared" si="18"/>
        <v>Z1_14.btnON</v>
      </c>
      <c r="BR18" s="374" t="str">
        <f t="shared" si="19"/>
        <v>Z1_14.btnOF</v>
      </c>
    </row>
    <row r="19" spans="1:70" s="74" customFormat="1" ht="13.5" customHeight="1" x14ac:dyDescent="0.25">
      <c r="A19" s="137">
        <v>16</v>
      </c>
      <c r="B19" s="123" t="s">
        <v>3582</v>
      </c>
      <c r="C19" s="123" t="s">
        <v>475</v>
      </c>
      <c r="D19" s="141" t="str">
        <f t="shared" si="7"/>
        <v>2Z3_1</v>
      </c>
      <c r="E19" s="75" t="s">
        <v>821</v>
      </c>
      <c r="F19" s="75" t="s">
        <v>826</v>
      </c>
      <c r="G19" s="75" t="str">
        <f t="shared" si="8"/>
        <v>; //ЗЭ3-1</v>
      </c>
      <c r="H19" s="74" t="s">
        <v>1673</v>
      </c>
      <c r="I19" s="74" t="str">
        <f t="shared" si="21"/>
        <v>Z3_1_ctrl_ON</v>
      </c>
      <c r="J19" s="74" t="str">
        <f t="shared" si="22"/>
        <v>Z3_1_ctrl_OF</v>
      </c>
      <c r="K19" s="74" t="str">
        <f t="shared" si="23"/>
        <v xml:space="preserve">Z3_1_ctrl_ON : BOOL; </v>
      </c>
      <c r="L19" s="74" t="str">
        <f t="shared" si="9"/>
        <v>Z3_1_ctrl_OF : BOOL; // Контроль открытия/закрытия ЗЭ3-1</v>
      </c>
      <c r="M19" s="74" t="str">
        <f t="shared" si="24"/>
        <v>Z3_1_ctrl_ON : TON;</v>
      </c>
      <c r="N19" s="74" t="str">
        <f t="shared" si="25"/>
        <v>Z3_1_ctrl_OF : TON;</v>
      </c>
      <c r="O19" s="76" t="s">
        <v>455</v>
      </c>
      <c r="P19" s="136" t="str">
        <f>C19&amp;"_ctrl_ON_pt"</f>
        <v>Z3_1_ctrl_ON_pt</v>
      </c>
      <c r="Q19" s="15" t="s">
        <v>3689</v>
      </c>
      <c r="R19" s="137" t="str">
        <f>P19&amp;" : int;"</f>
        <v>Z3_1_ctrl_ON_pt : int;</v>
      </c>
      <c r="S19" s="137" t="str">
        <f>P19&amp;":= DINT_TO_TIME(itg."&amp;P19&amp;" )*1000;"</f>
        <v>Z3_1_ctrl_ON_pt:= DINT_TO_TIME(itg.Z3_1_ctrl_ON_pt )*1000;</v>
      </c>
      <c r="X19" s="74" t="str">
        <f t="shared" si="5"/>
        <v>Z3_1_ctrl_ON ( IN := TIN.Z3_1_ctrl_ON, PT := Z3_1_ctrl_ON_pt); TMQ.Z3_1_ctrl_ON := Z3_1_ctrl_ON.q;</v>
      </c>
      <c r="Y19" s="74" t="str">
        <f t="shared" si="6"/>
        <v>Z3_1_ctrl_OF ( IN := TIN.Z3_1_ctrl_OF, PT := Z3_1_ctrl_ON_pt); TMQ.Z3_1_ctrl_OF := Z3_1_ctrl_OF.q;</v>
      </c>
      <c r="Z19" s="78" t="s">
        <v>455</v>
      </c>
      <c r="AB19" s="74" t="str">
        <f t="shared" si="10"/>
        <v>Z3_1 : f2_2;//ЗЭ3-1</v>
      </c>
      <c r="AC19" s="77" t="s">
        <v>455</v>
      </c>
      <c r="AF19" s="74" t="str">
        <f t="shared" si="11"/>
        <v>Z3_1(diON :=  ACT.Z3_1.diON , diOF :=  ACT.Z3_1.diOF ,algON :=  ACT.Z3_1.algON , algOF :=  ACT.Z3_1.algOF , alwON :=  ACT.Z3_1.alwON , 
alwOF :=  ACT.Z3_1.alwOF  , btnRes :=  ACT.Z3_1.btnRes ,btnON :=  ACT.Z3_1.btnON  ,btnOF :=  ACT.Z3_1.btnOF ,tmq_on :=  tmq.Z3_1_ctrl_ON ,
tmq_of :=  tmq.Z3_1_ctrl_OF ,DU :=  ACT.Z3_1.DU ,doON := ACT.Z3_1.doON ,doOF := ACT.Z3_1.doOF, MU := ACT.Z3_1.MU); 
 tin.Z3_1_ctrl_on := Z3_1.tin_on;  tin.Z3_1_ctrl_of :=  Z3_1.tin_of;ACT.Z3_1.state :=  Z3_1.state; ACT.Z3_1.prmON :=  Z3_1.prmON;  
ACT.Z3_1.prmOF :=  Z3_1.prmOF;  ACT.Z3_1.nOF :=  Z3_1.nOF;  ACT.Z3_1.nON :=  Z3_1.nON;</v>
      </c>
      <c r="AH19" s="74" t="s">
        <v>455</v>
      </c>
      <c r="AI19" s="74" t="s">
        <v>455</v>
      </c>
      <c r="AO19" s="186" t="s">
        <v>3718</v>
      </c>
      <c r="AP19" s="74" t="str">
        <f t="shared" ref="AP19:AP33" si="26">"//"&amp;B19&amp;"
act."&amp;C19&amp;".diON := dgi."&amp;C19&amp;"_ON;
act."&amp;C19&amp;".diOF := dgi."&amp;C19&amp;"_OF;
act."&amp;C19&amp;".alwON := "&amp;AM18&amp;";
act."&amp;C19&amp;".alwOF := "&amp;AN18&amp;";
act."&amp;C19&amp;".MU := "&amp;AO19&amp;";
dgo."&amp;C19&amp;"_ON := act."&amp;C19&amp;".doON and not alg.doOF;
dgo."&amp;C19&amp;"_OF := act."&amp;C19&amp;".doOF and not alg.doOF;
"</f>
        <v xml:space="preserve">//ЗЭ3-1
act.Z3_1.diON := dgi.Z3_1_ON;
act.Z3_1.diOF := dgi.Z3_1_OF;
act.Z3_1.alwON := ;
act.Z3_1.alwOF := ;
act.Z3_1.MU := not dgi.AU_IM16;
dgo.Z3_1_ON := act.Z3_1.doON and not alg.doOF;
dgo.Z3_1_OF := act.Z3_1.doOF and not alg.doOF;
</v>
      </c>
      <c r="AS19" s="74" t="s">
        <v>455</v>
      </c>
      <c r="AT19" s="74" t="str">
        <f t="shared" si="12"/>
        <v>Z3_1 : ezsim;</v>
      </c>
      <c r="AU19" s="74" t="str">
        <f t="shared" si="13"/>
        <v>Z3_1_on : ton;Z3_1_of : ton;</v>
      </c>
      <c r="AV19" s="32" t="str">
        <f t="shared" si="14"/>
        <v>Z3_1_on (in := Z3_1.onin, pt := t#4s);Z3_1_of (in := Z3_1.ofin, pt := t#4s);Z3_1(open := act.Z3_1.doon ,close := act.Z3_1.doof  ,ofq := Z3_1_of.q ,onq := Z3_1_on.q ); dgi.Z3_1_on := Z3_1.ezon;  dgi.Z3_1_of := Z3_1.ezof;</v>
      </c>
      <c r="AW19" s="74" t="s">
        <v>455</v>
      </c>
      <c r="BF19" s="241"/>
      <c r="BG19" s="243" t="s">
        <v>964</v>
      </c>
      <c r="BN19" s="374" t="str">
        <f t="shared" si="15"/>
        <v>act.Z3_1.DU := 1;</v>
      </c>
      <c r="BO19" s="374" t="str">
        <f t="shared" si="16"/>
        <v>Кн. 'Закрыть ЗЭ3-1'</v>
      </c>
      <c r="BP19" s="374" t="str">
        <f t="shared" si="17"/>
        <v>Кн. 'Открыть ЗЭ3-1'</v>
      </c>
      <c r="BQ19" s="374" t="str">
        <f t="shared" si="18"/>
        <v>Z3_1.btnON</v>
      </c>
      <c r="BR19" s="374" t="str">
        <f t="shared" si="19"/>
        <v>Z3_1.btnOF</v>
      </c>
    </row>
    <row r="20" spans="1:70" s="74" customFormat="1" ht="13.5" customHeight="1" x14ac:dyDescent="0.25">
      <c r="A20" s="137">
        <v>17</v>
      </c>
      <c r="B20" s="123" t="s">
        <v>3584</v>
      </c>
      <c r="C20" s="123" t="s">
        <v>476</v>
      </c>
      <c r="D20" s="141" t="str">
        <f t="shared" si="7"/>
        <v>2Z3_2</v>
      </c>
      <c r="E20" s="75" t="s">
        <v>821</v>
      </c>
      <c r="F20" s="75" t="s">
        <v>826</v>
      </c>
      <c r="G20" s="75" t="str">
        <f t="shared" si="8"/>
        <v>; //ЗЭ3-2</v>
      </c>
      <c r="H20" s="74" t="s">
        <v>1673</v>
      </c>
      <c r="I20" s="74" t="str">
        <f t="shared" si="21"/>
        <v>Z3_2_ctrl_ON</v>
      </c>
      <c r="J20" s="74" t="str">
        <f t="shared" si="22"/>
        <v>Z3_2_ctrl_OF</v>
      </c>
      <c r="K20" s="74" t="str">
        <f t="shared" si="23"/>
        <v xml:space="preserve">Z3_2_ctrl_ON : BOOL; </v>
      </c>
      <c r="L20" s="74" t="str">
        <f t="shared" si="9"/>
        <v>Z3_2_ctrl_OF : BOOL; // Контроль открытия/закрытия ЗЭ3-2</v>
      </c>
      <c r="M20" s="74" t="str">
        <f t="shared" si="24"/>
        <v>Z3_2_ctrl_ON : TON;</v>
      </c>
      <c r="N20" s="74" t="str">
        <f t="shared" si="25"/>
        <v>Z3_2_ctrl_OF : TON;</v>
      </c>
      <c r="O20" s="76" t="s">
        <v>455</v>
      </c>
      <c r="P20" s="136" t="str">
        <f>P19</f>
        <v>Z3_1_ctrl_ON_pt</v>
      </c>
      <c r="Q20" s="15"/>
      <c r="X20" s="74" t="str">
        <f t="shared" si="5"/>
        <v>Z3_2_ctrl_ON ( IN := TIN.Z3_2_ctrl_ON, PT := Z3_1_ctrl_ON_pt); TMQ.Z3_2_ctrl_ON := Z3_2_ctrl_ON.q;</v>
      </c>
      <c r="Y20" s="74" t="str">
        <f t="shared" si="6"/>
        <v>Z3_2_ctrl_OF ( IN := TIN.Z3_2_ctrl_OF, PT := Z3_1_ctrl_ON_pt); TMQ.Z3_2_ctrl_OF := Z3_2_ctrl_OF.q;</v>
      </c>
      <c r="Z20" s="78" t="s">
        <v>455</v>
      </c>
      <c r="AB20" s="74" t="str">
        <f t="shared" si="10"/>
        <v>Z3_2 : f2_2;//ЗЭ3-2</v>
      </c>
      <c r="AC20" s="77" t="s">
        <v>455</v>
      </c>
      <c r="AF20" s="74" t="str">
        <f t="shared" si="11"/>
        <v>Z3_2(diON :=  ACT.Z3_2.diON , diOF :=  ACT.Z3_2.diOF ,algON :=  ACT.Z3_2.algON , algOF :=  ACT.Z3_2.algOF , alwON :=  ACT.Z3_2.alwON , 
alwOF :=  ACT.Z3_2.alwOF  , btnRes :=  ACT.Z3_2.btnRes ,btnON :=  ACT.Z3_2.btnON  ,btnOF :=  ACT.Z3_2.btnOF ,tmq_on :=  tmq.Z3_2_ctrl_ON ,
tmq_of :=  tmq.Z3_2_ctrl_OF ,DU :=  ACT.Z3_2.DU ,doON := ACT.Z3_2.doON ,doOF := ACT.Z3_2.doOF, MU := ACT.Z3_2.MU); 
 tin.Z3_2_ctrl_on := Z3_2.tin_on;  tin.Z3_2_ctrl_of :=  Z3_2.tin_of;ACT.Z3_2.state :=  Z3_2.state; ACT.Z3_2.prmON :=  Z3_2.prmON;  
ACT.Z3_2.prmOF :=  Z3_2.prmOF;  ACT.Z3_2.nOF :=  Z3_2.nOF;  ACT.Z3_2.nON :=  Z3_2.nON;</v>
      </c>
      <c r="AH20" s="74" t="s">
        <v>455</v>
      </c>
      <c r="AI20" s="74" t="s">
        <v>455</v>
      </c>
      <c r="AO20" s="186" t="s">
        <v>3718</v>
      </c>
      <c r="AP20" s="74" t="str">
        <f t="shared" si="26"/>
        <v xml:space="preserve">//ЗЭ3-2
act.Z3_2.diON := dgi.Z3_2_ON;
act.Z3_2.diOF := dgi.Z3_2_OF;
act.Z3_2.alwON := ;
act.Z3_2.alwOF := ;
act.Z3_2.MU := not dgi.AU_IM16;
dgo.Z3_2_ON := act.Z3_2.doON and not alg.doOF;
dgo.Z3_2_OF := act.Z3_2.doOF and not alg.doOF;
</v>
      </c>
      <c r="AS20" s="74" t="s">
        <v>455</v>
      </c>
      <c r="AT20" s="74" t="str">
        <f t="shared" si="12"/>
        <v>Z3_2 : ezsim;</v>
      </c>
      <c r="AU20" s="74" t="str">
        <f t="shared" si="13"/>
        <v>Z3_2_on : ton;Z3_2_of : ton;</v>
      </c>
      <c r="AV20" s="32" t="str">
        <f t="shared" si="14"/>
        <v>Z3_2_on (in := Z3_2.onin, pt := t#4s);Z3_2_of (in := Z3_2.ofin, pt := t#4s);Z3_2(open := act.Z3_2.doon ,close := act.Z3_2.doof  ,ofq := Z3_2_of.q ,onq := Z3_2_on.q ); dgi.Z3_2_on := Z3_2.ezon;  dgi.Z3_2_of := Z3_2.ezof;</v>
      </c>
      <c r="AW20" s="74" t="s">
        <v>455</v>
      </c>
      <c r="BF20" s="241"/>
      <c r="BG20" s="243" t="s">
        <v>964</v>
      </c>
      <c r="BN20" s="374" t="str">
        <f t="shared" si="15"/>
        <v>act.Z3_2.DU := 1;</v>
      </c>
      <c r="BO20" s="374" t="str">
        <f t="shared" si="16"/>
        <v>Кн. 'Закрыть ЗЭ3-2'</v>
      </c>
      <c r="BP20" s="374" t="str">
        <f t="shared" si="17"/>
        <v>Кн. 'Открыть ЗЭ3-2'</v>
      </c>
      <c r="BQ20" s="374" t="str">
        <f t="shared" si="18"/>
        <v>Z3_2.btnON</v>
      </c>
      <c r="BR20" s="374" t="str">
        <f t="shared" si="19"/>
        <v>Z3_2.btnOF</v>
      </c>
    </row>
    <row r="21" spans="1:70" s="74" customFormat="1" ht="13.5" customHeight="1" x14ac:dyDescent="0.25">
      <c r="A21" s="137">
        <v>18</v>
      </c>
      <c r="B21" s="123" t="s">
        <v>3585</v>
      </c>
      <c r="C21" s="123" t="s">
        <v>521</v>
      </c>
      <c r="D21" s="141" t="str">
        <f t="shared" si="7"/>
        <v>2Z4_1</v>
      </c>
      <c r="E21" s="75" t="s">
        <v>821</v>
      </c>
      <c r="F21" s="75" t="s">
        <v>826</v>
      </c>
      <c r="G21" s="75" t="str">
        <f t="shared" si="8"/>
        <v>; //ЗЭ4-1</v>
      </c>
      <c r="H21" s="74" t="s">
        <v>1672</v>
      </c>
      <c r="I21" s="74" t="str">
        <f t="shared" si="21"/>
        <v>Z4_1_ctrl_ON</v>
      </c>
      <c r="J21" s="74" t="str">
        <f t="shared" si="22"/>
        <v>Z4_1_ctrl_OF</v>
      </c>
      <c r="K21" s="74" t="str">
        <f t="shared" si="23"/>
        <v xml:space="preserve">Z4_1_ctrl_ON : BOOL; </v>
      </c>
      <c r="L21" s="76" t="s">
        <v>823</v>
      </c>
      <c r="M21" s="74" t="str">
        <f t="shared" si="24"/>
        <v>Z4_1_ctrl_ON : TON;</v>
      </c>
      <c r="N21" s="76" t="s">
        <v>823</v>
      </c>
      <c r="O21" s="76" t="s">
        <v>455</v>
      </c>
      <c r="P21" s="137" t="str">
        <f>C21&amp;"_ctrl_ON_pt"</f>
        <v>Z4_1_ctrl_ON_pt</v>
      </c>
      <c r="Q21" s="15" t="s">
        <v>3689</v>
      </c>
      <c r="R21" s="137" t="str">
        <f>P21&amp;" : int;"</f>
        <v>Z4_1_ctrl_ON_pt : int;</v>
      </c>
      <c r="S21" s="137" t="str">
        <f>P21&amp;":= DINT_TO_TIME(itg."&amp;P21&amp;" )*1000;"</f>
        <v>Z4_1_ctrl_ON_pt:= DINT_TO_TIME(itg.Z4_1_ctrl_ON_pt )*1000;</v>
      </c>
      <c r="X21" s="74" t="str">
        <f t="shared" si="5"/>
        <v>Z4_1_ctrl_ON ( IN := TIN.Z4_1_ctrl_ON, PT := Z4_1_ctrl_ON_pt); TMQ.Z4_1_ctrl_ON := Z4_1_ctrl_ON.q;</v>
      </c>
      <c r="Y21" s="78" t="s">
        <v>455</v>
      </c>
      <c r="Z21" s="78" t="s">
        <v>455</v>
      </c>
      <c r="AB21" s="74" t="str">
        <f t="shared" si="10"/>
        <v>Z4_1 : f2_1;//ЗЭ4-1</v>
      </c>
      <c r="AC21" s="77" t="s">
        <v>455</v>
      </c>
      <c r="AF21" s="74" t="str">
        <f>C21&amp;"(diON :=  ACT."&amp;C21&amp;".diON , diOF :=  ACT."&amp;C21&amp;".diOF ,algON :=  ACT."&amp;C21&amp;".algON , algOF :=  ACT."&amp;C21&amp;".algOF , alwON :=  ACT."&amp;C21&amp;".alwON , 
alwOF :=  ACT."&amp;C21&amp;".alwOF  , btnRes :=  ACT."&amp;C21&amp;".btnRes ,btnON :=  ACT."&amp;C21&amp;".btnON  ,btnOF :=  ACT."&amp;C21&amp;".btnOF ,tmq_on :=  tmq."&amp;C21&amp;"_ctrl_ON ,
DU :=  ACT."&amp;C21&amp;".DU ,doON := ACT."&amp;C21&amp;".doON , MU := ACT."&amp;C21&amp;".MU); 
 tin."&amp;C21&amp;"_ctrl_on := "&amp;C21&amp;".tin_on;  ACT."&amp;C21&amp;".state :=  "&amp;C21&amp;".state; ACT."&amp;C21&amp;".prmON :=  "&amp;C21&amp;".prmON;  
ACT."&amp;C21&amp;".prmOF :=  "&amp;C21&amp;".prmOF;  ACT."&amp;C21&amp;".nON :=  "&amp;C21&amp;".nON;"</f>
        <v>Z4_1(diON :=  ACT.Z4_1.diON , diOF :=  ACT.Z4_1.diOF ,algON :=  ACT.Z4_1.algON , algOF :=  ACT.Z4_1.algOF , alwON :=  ACT.Z4_1.alwON , 
alwOF :=  ACT.Z4_1.alwOF  , btnRes :=  ACT.Z4_1.btnRes ,btnON :=  ACT.Z4_1.btnON  ,btnOF :=  ACT.Z4_1.btnOF ,tmq_on :=  tmq.Z4_1_ctrl_ON ,
DU :=  ACT.Z4_1.DU ,doON := ACT.Z4_1.doON , MU := ACT.Z4_1.MU); 
 tin.Z4_1_ctrl_on := Z4_1.tin_on;  ACT.Z4_1.state :=  Z4_1.state; ACT.Z4_1.prmON :=  Z4_1.prmON;  
ACT.Z4_1.prmOF :=  Z4_1.prmOF;  ACT.Z4_1.nON :=  Z4_1.nON;</v>
      </c>
      <c r="AH21" s="74" t="s">
        <v>455</v>
      </c>
      <c r="AI21" s="74" t="s">
        <v>455</v>
      </c>
      <c r="AO21" s="192" t="s">
        <v>3711</v>
      </c>
      <c r="AP21" s="74" t="str">
        <f t="shared" si="26"/>
        <v xml:space="preserve">//ЗЭ4-1
act.Z4_1.diON := dgi.Z4_1_ON;
act.Z4_1.diOF := dgi.Z4_1_OF;
act.Z4_1.alwON := ;
act.Z4_1.alwOF := ;
act.Z4_1.MU := not dgi.AU_IM9;
dgo.Z4_1_ON := act.Z4_1.doON and not alg.doOF;
dgo.Z4_1_OF := act.Z4_1.doOF and not alg.doOF;
</v>
      </c>
      <c r="AS21" s="74" t="s">
        <v>455</v>
      </c>
      <c r="AV21" s="201" t="str">
        <f>"dgi."&amp;C21&amp;"_on :=  dgo."&amp;C21&amp;"_on;
dgi."&amp;C21&amp;"_of := not dgo."&amp;C21&amp;"_on;"</f>
        <v>dgi.Z4_1_on :=  dgo.Z4_1_on;
dgi.Z4_1_of := not dgo.Z4_1_on;</v>
      </c>
      <c r="AW21" s="74" t="s">
        <v>455</v>
      </c>
      <c r="BF21" s="241"/>
      <c r="BG21" s="244"/>
      <c r="BN21" s="374" t="str">
        <f t="shared" si="15"/>
        <v>act.Z4_1.DU := 1;</v>
      </c>
      <c r="BO21" s="374" t="str">
        <f t="shared" si="16"/>
        <v>Кн. 'Закрыть ЗЭ4-1'</v>
      </c>
      <c r="BP21" s="374" t="str">
        <f t="shared" si="17"/>
        <v>Кн. 'Открыть ЗЭ4-1'</v>
      </c>
      <c r="BQ21" s="374" t="str">
        <f t="shared" si="18"/>
        <v>Z4_1.btnON</v>
      </c>
      <c r="BR21" s="374" t="str">
        <f t="shared" si="19"/>
        <v>Z4_1.btnOF</v>
      </c>
    </row>
    <row r="22" spans="1:70" s="74" customFormat="1" ht="13.5" customHeight="1" x14ac:dyDescent="0.25">
      <c r="A22" s="137">
        <v>19</v>
      </c>
      <c r="B22" s="123" t="s">
        <v>3587</v>
      </c>
      <c r="C22" s="123" t="s">
        <v>522</v>
      </c>
      <c r="D22" s="141" t="str">
        <f t="shared" si="7"/>
        <v>2Z4_2</v>
      </c>
      <c r="E22" s="75" t="s">
        <v>821</v>
      </c>
      <c r="F22" s="75" t="s">
        <v>826</v>
      </c>
      <c r="G22" s="75" t="str">
        <f t="shared" si="8"/>
        <v>; //ЗЭ4-2</v>
      </c>
      <c r="H22" s="74" t="s">
        <v>1672</v>
      </c>
      <c r="I22" s="74" t="str">
        <f t="shared" si="21"/>
        <v>Z4_2_ctrl_ON</v>
      </c>
      <c r="J22" s="74" t="str">
        <f t="shared" si="22"/>
        <v>Z4_2_ctrl_OF</v>
      </c>
      <c r="K22" s="74" t="str">
        <f t="shared" si="23"/>
        <v xml:space="preserve">Z4_2_ctrl_ON : BOOL; </v>
      </c>
      <c r="L22" s="76" t="s">
        <v>823</v>
      </c>
      <c r="M22" s="74" t="str">
        <f t="shared" si="24"/>
        <v>Z4_2_ctrl_ON : TON;</v>
      </c>
      <c r="N22" s="76" t="s">
        <v>823</v>
      </c>
      <c r="O22" s="76" t="s">
        <v>455</v>
      </c>
      <c r="P22" s="137" t="str">
        <f>P21</f>
        <v>Z4_1_ctrl_ON_pt</v>
      </c>
      <c r="Q22" s="15"/>
      <c r="X22" s="74" t="str">
        <f t="shared" si="5"/>
        <v>Z4_2_ctrl_ON ( IN := TIN.Z4_2_ctrl_ON, PT := Z4_1_ctrl_ON_pt); TMQ.Z4_2_ctrl_ON := Z4_2_ctrl_ON.q;</v>
      </c>
      <c r="Y22" s="78" t="s">
        <v>455</v>
      </c>
      <c r="Z22" s="78" t="s">
        <v>455</v>
      </c>
      <c r="AB22" s="74" t="str">
        <f t="shared" si="10"/>
        <v>Z4_2 : f2_1;//ЗЭ4-2</v>
      </c>
      <c r="AC22" s="77" t="s">
        <v>455</v>
      </c>
      <c r="AF22" s="74" t="str">
        <f t="shared" ref="AF22:AF34" si="27">C22&amp;"(diON :=  ACT."&amp;C22&amp;".diON , diOF :=  ACT."&amp;C22&amp;".diOF ,algON :=  ACT."&amp;C22&amp;".algON , algOF :=  ACT."&amp;C22&amp;".algOF , alwON :=  ACT."&amp;C22&amp;".alwON , 
alwOF :=  ACT."&amp;C22&amp;".alwOF  , btnRes :=  ACT."&amp;C22&amp;".btnRes ,btnON :=  ACT."&amp;C22&amp;".btnON  ,btnOF :=  ACT."&amp;C22&amp;".btnOF ,tmq_on :=  tmq."&amp;C22&amp;"_ctrl_ON ,
DU :=  ACT."&amp;C22&amp;".DU ,doON := ACT."&amp;C22&amp;".doON , MU := ACT."&amp;C22&amp;".MU); 
 tin."&amp;C22&amp;"_ctrl_on := "&amp;C22&amp;".tin_on;  ACT."&amp;C22&amp;".state :=  "&amp;C22&amp;".state; ACT."&amp;C22&amp;".prmON :=  "&amp;C22&amp;".prmON;  
ACT."&amp;C22&amp;".prmOF :=  "&amp;C22&amp;".prmOF;  ACT."&amp;C22&amp;".nON :=  "&amp;C22&amp;".nON;"</f>
        <v>Z4_2(diON :=  ACT.Z4_2.diON , diOF :=  ACT.Z4_2.diOF ,algON :=  ACT.Z4_2.algON , algOF :=  ACT.Z4_2.algOF , alwON :=  ACT.Z4_2.alwON , 
alwOF :=  ACT.Z4_2.alwOF  , btnRes :=  ACT.Z4_2.btnRes ,btnON :=  ACT.Z4_2.btnON  ,btnOF :=  ACT.Z4_2.btnOF ,tmq_on :=  tmq.Z4_2_ctrl_ON ,
DU :=  ACT.Z4_2.DU ,doON := ACT.Z4_2.doON , MU := ACT.Z4_2.MU); 
 tin.Z4_2_ctrl_on := Z4_2.tin_on;  ACT.Z4_2.state :=  Z4_2.state; ACT.Z4_2.prmON :=  Z4_2.prmON;  
ACT.Z4_2.prmOF :=  Z4_2.prmOF;  ACT.Z4_2.nON :=  Z4_2.nON;</v>
      </c>
      <c r="AH22" s="74" t="s">
        <v>455</v>
      </c>
      <c r="AI22" s="74" t="s">
        <v>455</v>
      </c>
      <c r="AO22" s="192" t="s">
        <v>3712</v>
      </c>
      <c r="AP22" s="74" t="str">
        <f t="shared" si="26"/>
        <v xml:space="preserve">//ЗЭ4-2
act.Z4_2.diON := dgi.Z4_2_ON;
act.Z4_2.diOF := dgi.Z4_2_OF;
act.Z4_2.alwON := ;
act.Z4_2.alwOF := ;
act.Z4_2.MU := not dgi.AU_IM10;
dgo.Z4_2_ON := act.Z4_2.doON and not alg.doOF;
dgo.Z4_2_OF := act.Z4_2.doOF and not alg.doOF;
</v>
      </c>
      <c r="AS22" s="74" t="s">
        <v>455</v>
      </c>
      <c r="AV22" s="201" t="str">
        <f t="shared" ref="AV22:AV34" si="28">"dgi."&amp;C22&amp;"_on :=  dgo."&amp;C22&amp;"_on;
dgi."&amp;C22&amp;"_of := not dgo."&amp;C22&amp;"_on;"</f>
        <v>dgi.Z4_2_on :=  dgo.Z4_2_on;
dgi.Z4_2_of := not dgo.Z4_2_on;</v>
      </c>
      <c r="AW22" s="74" t="s">
        <v>455</v>
      </c>
      <c r="BF22" s="241"/>
      <c r="BG22" s="244"/>
      <c r="BN22" s="374" t="str">
        <f t="shared" si="15"/>
        <v>act.Z4_2.DU := 1;</v>
      </c>
      <c r="BO22" s="374" t="str">
        <f t="shared" si="16"/>
        <v>Кн. 'Закрыть ЗЭ4-2'</v>
      </c>
      <c r="BP22" s="374" t="str">
        <f t="shared" si="17"/>
        <v>Кн. 'Открыть ЗЭ4-2'</v>
      </c>
      <c r="BQ22" s="374" t="str">
        <f t="shared" si="18"/>
        <v>Z4_2.btnON</v>
      </c>
      <c r="BR22" s="374" t="str">
        <f t="shared" si="19"/>
        <v>Z4_2.btnOF</v>
      </c>
    </row>
    <row r="23" spans="1:70" s="74" customFormat="1" ht="13.5" customHeight="1" x14ac:dyDescent="0.25">
      <c r="A23" s="137">
        <v>20</v>
      </c>
      <c r="B23" s="123" t="s">
        <v>3588</v>
      </c>
      <c r="C23" s="123" t="s">
        <v>523</v>
      </c>
      <c r="D23" s="141" t="str">
        <f t="shared" si="7"/>
        <v>2Z4_3</v>
      </c>
      <c r="E23" s="75" t="s">
        <v>821</v>
      </c>
      <c r="F23" s="75" t="s">
        <v>826</v>
      </c>
      <c r="G23" s="75" t="str">
        <f t="shared" si="8"/>
        <v>; //ЗЭ4-3</v>
      </c>
      <c r="H23" s="74" t="s">
        <v>1672</v>
      </c>
      <c r="I23" s="74" t="str">
        <f t="shared" si="21"/>
        <v>Z4_3_ctrl_ON</v>
      </c>
      <c r="J23" s="74" t="str">
        <f t="shared" si="22"/>
        <v>Z4_3_ctrl_OF</v>
      </c>
      <c r="K23" s="74" t="str">
        <f t="shared" si="23"/>
        <v xml:space="preserve">Z4_3_ctrl_ON : BOOL; </v>
      </c>
      <c r="L23" s="76" t="s">
        <v>823</v>
      </c>
      <c r="M23" s="74" t="str">
        <f t="shared" si="24"/>
        <v>Z4_3_ctrl_ON : TON;</v>
      </c>
      <c r="N23" s="76" t="s">
        <v>823</v>
      </c>
      <c r="O23" s="76" t="s">
        <v>455</v>
      </c>
      <c r="P23" s="137" t="str">
        <f>P22</f>
        <v>Z4_1_ctrl_ON_pt</v>
      </c>
      <c r="Q23" s="15"/>
      <c r="X23" s="74" t="str">
        <f t="shared" si="5"/>
        <v>Z4_3_ctrl_ON ( IN := TIN.Z4_3_ctrl_ON, PT := Z4_1_ctrl_ON_pt); TMQ.Z4_3_ctrl_ON := Z4_3_ctrl_ON.q;</v>
      </c>
      <c r="Y23" s="78" t="s">
        <v>455</v>
      </c>
      <c r="Z23" s="78" t="s">
        <v>455</v>
      </c>
      <c r="AB23" s="74" t="str">
        <f t="shared" si="10"/>
        <v>Z4_3 : f2_1;//ЗЭ4-3</v>
      </c>
      <c r="AC23" s="77" t="s">
        <v>455</v>
      </c>
      <c r="AF23" s="74" t="str">
        <f t="shared" si="27"/>
        <v>Z4_3(diON :=  ACT.Z4_3.diON , diOF :=  ACT.Z4_3.diOF ,algON :=  ACT.Z4_3.algON , algOF :=  ACT.Z4_3.algOF , alwON :=  ACT.Z4_3.alwON , 
alwOF :=  ACT.Z4_3.alwOF  , btnRes :=  ACT.Z4_3.btnRes ,btnON :=  ACT.Z4_3.btnON  ,btnOF :=  ACT.Z4_3.btnOF ,tmq_on :=  tmq.Z4_3_ctrl_ON ,
DU :=  ACT.Z4_3.DU ,doON := ACT.Z4_3.doON , MU := ACT.Z4_3.MU); 
 tin.Z4_3_ctrl_on := Z4_3.tin_on;  ACT.Z4_3.state :=  Z4_3.state; ACT.Z4_3.prmON :=  Z4_3.prmON;  
ACT.Z4_3.prmOF :=  Z4_3.prmOF;  ACT.Z4_3.nON :=  Z4_3.nON;</v>
      </c>
      <c r="AH23" s="74" t="s">
        <v>455</v>
      </c>
      <c r="AI23" s="74" t="s">
        <v>455</v>
      </c>
      <c r="AO23" s="192" t="s">
        <v>3711</v>
      </c>
      <c r="AP23" s="74" t="str">
        <f t="shared" si="26"/>
        <v xml:space="preserve">//ЗЭ4-3
act.Z4_3.diON := dgi.Z4_3_ON;
act.Z4_3.diOF := dgi.Z4_3_OF;
act.Z4_3.alwON := ;
act.Z4_3.alwOF := ;
act.Z4_3.MU := not dgi.AU_IM9;
dgo.Z4_3_ON := act.Z4_3.doON and not alg.doOF;
dgo.Z4_3_OF := act.Z4_3.doOF and not alg.doOF;
</v>
      </c>
      <c r="AS23" s="74" t="s">
        <v>455</v>
      </c>
      <c r="AV23" s="201" t="str">
        <f t="shared" si="28"/>
        <v>dgi.Z4_3_on :=  dgo.Z4_3_on;
dgi.Z4_3_of := not dgo.Z4_3_on;</v>
      </c>
      <c r="AW23" s="74" t="s">
        <v>455</v>
      </c>
      <c r="BF23" s="241"/>
      <c r="BG23" s="244"/>
      <c r="BN23" s="374" t="str">
        <f t="shared" si="15"/>
        <v>act.Z4_3.DU := 1;</v>
      </c>
      <c r="BO23" s="374" t="str">
        <f t="shared" si="16"/>
        <v>Кн. 'Закрыть ЗЭ4-3'</v>
      </c>
      <c r="BP23" s="374" t="str">
        <f t="shared" si="17"/>
        <v>Кн. 'Открыть ЗЭ4-3'</v>
      </c>
      <c r="BQ23" s="374" t="str">
        <f t="shared" si="18"/>
        <v>Z4_3.btnON</v>
      </c>
      <c r="BR23" s="374" t="str">
        <f t="shared" si="19"/>
        <v>Z4_3.btnOF</v>
      </c>
    </row>
    <row r="24" spans="1:70" s="74" customFormat="1" ht="13.5" customHeight="1" x14ac:dyDescent="0.25">
      <c r="A24" s="137">
        <v>21</v>
      </c>
      <c r="B24" s="123" t="s">
        <v>3590</v>
      </c>
      <c r="C24" s="123" t="s">
        <v>524</v>
      </c>
      <c r="D24" s="141" t="str">
        <f t="shared" si="7"/>
        <v>2Z4_4</v>
      </c>
      <c r="E24" s="75" t="s">
        <v>821</v>
      </c>
      <c r="F24" s="75" t="s">
        <v>826</v>
      </c>
      <c r="G24" s="75" t="str">
        <f t="shared" si="8"/>
        <v>; //ЗЭ4-4</v>
      </c>
      <c r="H24" s="74" t="s">
        <v>1672</v>
      </c>
      <c r="I24" s="74" t="str">
        <f t="shared" si="21"/>
        <v>Z4_4_ctrl_ON</v>
      </c>
      <c r="J24" s="74" t="str">
        <f t="shared" si="22"/>
        <v>Z4_4_ctrl_OF</v>
      </c>
      <c r="K24" s="74" t="str">
        <f t="shared" si="23"/>
        <v xml:space="preserve">Z4_4_ctrl_ON : BOOL; </v>
      </c>
      <c r="L24" s="76" t="s">
        <v>823</v>
      </c>
      <c r="M24" s="74" t="str">
        <f t="shared" si="24"/>
        <v>Z4_4_ctrl_ON : TON;</v>
      </c>
      <c r="N24" s="76" t="s">
        <v>823</v>
      </c>
      <c r="O24" s="76" t="s">
        <v>455</v>
      </c>
      <c r="P24" s="137" t="str">
        <f>P23</f>
        <v>Z4_1_ctrl_ON_pt</v>
      </c>
      <c r="Q24" s="15"/>
      <c r="X24" s="74" t="str">
        <f t="shared" si="5"/>
        <v>Z4_4_ctrl_ON ( IN := TIN.Z4_4_ctrl_ON, PT := Z4_1_ctrl_ON_pt); TMQ.Z4_4_ctrl_ON := Z4_4_ctrl_ON.q;</v>
      </c>
      <c r="Y24" s="78" t="s">
        <v>455</v>
      </c>
      <c r="Z24" s="78" t="s">
        <v>455</v>
      </c>
      <c r="AB24" s="74" t="str">
        <f t="shared" si="10"/>
        <v>Z4_4 : f2_1;//ЗЭ4-4</v>
      </c>
      <c r="AC24" s="77" t="s">
        <v>455</v>
      </c>
      <c r="AF24" s="74" t="str">
        <f t="shared" si="27"/>
        <v>Z4_4(diON :=  ACT.Z4_4.diON , diOF :=  ACT.Z4_4.diOF ,algON :=  ACT.Z4_4.algON , algOF :=  ACT.Z4_4.algOF , alwON :=  ACT.Z4_4.alwON , 
alwOF :=  ACT.Z4_4.alwOF  , btnRes :=  ACT.Z4_4.btnRes ,btnON :=  ACT.Z4_4.btnON  ,btnOF :=  ACT.Z4_4.btnOF ,tmq_on :=  tmq.Z4_4_ctrl_ON ,
DU :=  ACT.Z4_4.DU ,doON := ACT.Z4_4.doON , MU := ACT.Z4_4.MU); 
 tin.Z4_4_ctrl_on := Z4_4.tin_on;  ACT.Z4_4.state :=  Z4_4.state; ACT.Z4_4.prmON :=  Z4_4.prmON;  
ACT.Z4_4.prmOF :=  Z4_4.prmOF;  ACT.Z4_4.nON :=  Z4_4.nON;</v>
      </c>
      <c r="AH24" s="74" t="s">
        <v>455</v>
      </c>
      <c r="AI24" s="74" t="s">
        <v>455</v>
      </c>
      <c r="AO24" s="192" t="s">
        <v>3712</v>
      </c>
      <c r="AP24" s="74" t="str">
        <f t="shared" si="26"/>
        <v xml:space="preserve">//ЗЭ4-4
act.Z4_4.diON := dgi.Z4_4_ON;
act.Z4_4.diOF := dgi.Z4_4_OF;
act.Z4_4.alwON := ;
act.Z4_4.alwOF := ;
act.Z4_4.MU := not dgi.AU_IM10;
dgo.Z4_4_ON := act.Z4_4.doON and not alg.doOF;
dgo.Z4_4_OF := act.Z4_4.doOF and not alg.doOF;
</v>
      </c>
      <c r="AS24" s="74" t="s">
        <v>455</v>
      </c>
      <c r="AV24" s="201" t="str">
        <f t="shared" si="28"/>
        <v>dgi.Z4_4_on :=  dgo.Z4_4_on;
dgi.Z4_4_of := not dgo.Z4_4_on;</v>
      </c>
      <c r="AW24" s="74" t="s">
        <v>455</v>
      </c>
      <c r="BF24" s="241"/>
      <c r="BG24" s="244"/>
      <c r="BN24" s="374" t="str">
        <f t="shared" si="15"/>
        <v>act.Z4_4.DU := 1;</v>
      </c>
      <c r="BO24" s="374" t="str">
        <f t="shared" si="16"/>
        <v>Кн. 'Закрыть ЗЭ4-4'</v>
      </c>
      <c r="BP24" s="374" t="str">
        <f t="shared" si="17"/>
        <v>Кн. 'Открыть ЗЭ4-4'</v>
      </c>
      <c r="BQ24" s="374" t="str">
        <f t="shared" si="18"/>
        <v>Z4_4.btnON</v>
      </c>
      <c r="BR24" s="374" t="str">
        <f t="shared" si="19"/>
        <v>Z4_4.btnOF</v>
      </c>
    </row>
    <row r="25" spans="1:70" s="74" customFormat="1" ht="13.5" customHeight="1" x14ac:dyDescent="0.25">
      <c r="A25" s="137">
        <v>22</v>
      </c>
      <c r="B25" s="123" t="s">
        <v>3591</v>
      </c>
      <c r="C25" s="123" t="s">
        <v>525</v>
      </c>
      <c r="D25" s="141" t="str">
        <f t="shared" si="7"/>
        <v>2Z4_5</v>
      </c>
      <c r="E25" s="75" t="s">
        <v>821</v>
      </c>
      <c r="F25" s="75" t="s">
        <v>826</v>
      </c>
      <c r="G25" s="75" t="str">
        <f t="shared" si="8"/>
        <v>; //ЗЭ4-5</v>
      </c>
      <c r="H25" s="74" t="s">
        <v>1672</v>
      </c>
      <c r="I25" s="74" t="str">
        <f t="shared" si="21"/>
        <v>Z4_5_ctrl_ON</v>
      </c>
      <c r="J25" s="74" t="str">
        <f t="shared" si="22"/>
        <v>Z4_5_ctrl_OF</v>
      </c>
      <c r="K25" s="74" t="str">
        <f t="shared" si="23"/>
        <v xml:space="preserve">Z4_5_ctrl_ON : BOOL; </v>
      </c>
      <c r="L25" s="76" t="s">
        <v>823</v>
      </c>
      <c r="M25" s="74" t="str">
        <f t="shared" si="24"/>
        <v>Z4_5_ctrl_ON : TON;</v>
      </c>
      <c r="N25" s="76" t="s">
        <v>823</v>
      </c>
      <c r="O25" s="76" t="s">
        <v>455</v>
      </c>
      <c r="P25" s="136" t="str">
        <f>C25&amp;"_ctrl_ON_pt"</f>
        <v>Z4_5_ctrl_ON_pt</v>
      </c>
      <c r="Q25" s="15" t="s">
        <v>3689</v>
      </c>
      <c r="R25" s="137" t="str">
        <f>P25&amp;" : int;"</f>
        <v>Z4_5_ctrl_ON_pt : int;</v>
      </c>
      <c r="S25" s="137" t="str">
        <f>P25&amp;":= DINT_TO_TIME(itg."&amp;P25&amp;" )*1000;"</f>
        <v>Z4_5_ctrl_ON_pt:= DINT_TO_TIME(itg.Z4_5_ctrl_ON_pt )*1000;</v>
      </c>
      <c r="X25" s="74" t="str">
        <f t="shared" si="5"/>
        <v>Z4_5_ctrl_ON ( IN := TIN.Z4_5_ctrl_ON, PT := Z4_5_ctrl_ON_pt); TMQ.Z4_5_ctrl_ON := Z4_5_ctrl_ON.q;</v>
      </c>
      <c r="Y25" s="78" t="s">
        <v>455</v>
      </c>
      <c r="Z25" s="78" t="s">
        <v>455</v>
      </c>
      <c r="AB25" s="74" t="str">
        <f>C25&amp;" : "&amp;H25&amp;";//"&amp;B25</f>
        <v>Z4_5 : f2_1;//ЗЭ4-5</v>
      </c>
      <c r="AC25" s="77" t="s">
        <v>455</v>
      </c>
      <c r="AF25" s="74" t="str">
        <f>C25&amp;"(diON :=  ACT."&amp;C25&amp;".diON , diOF :=  ACT."&amp;C25&amp;".diOF ,algON :=  ACT."&amp;C25&amp;".algON , algOF :=  ACT."&amp;C25&amp;".algOF , alwON :=  ACT."&amp;C25&amp;".alwON , 
alwOF :=  ACT."&amp;C25&amp;".alwOF  , btnRes :=  ACT."&amp;C25&amp;".btnRes ,btnON :=  ACT."&amp;C25&amp;".btnON  ,btnOF :=  ACT."&amp;C25&amp;".btnOF ,tmq_on :=  tmq."&amp;C25&amp;"_ctrl_ON ,
DU :=  ACT."&amp;C25&amp;".DU ,doON := ACT."&amp;C25&amp;".doON , MU := ACT."&amp;C25&amp;".MU); 
 tin."&amp;C25&amp;"_ctrl_on := "&amp;C25&amp;".tin_on;  ACT."&amp;C25&amp;".state :=  "&amp;C25&amp;".state; ACT."&amp;C25&amp;".prmON :=  "&amp;C25&amp;".prmON;  
ACT."&amp;C25&amp;".prmOF :=  "&amp;C25&amp;".prmOF;  ACT."&amp;C25&amp;".nON :=  "&amp;C25&amp;".nON;"</f>
        <v>Z4_5(diON :=  ACT.Z4_5.diON , diOF :=  ACT.Z4_5.diOF ,algON :=  ACT.Z4_5.algON , algOF :=  ACT.Z4_5.algOF , alwON :=  ACT.Z4_5.alwON , 
alwOF :=  ACT.Z4_5.alwOF  , btnRes :=  ACT.Z4_5.btnRes ,btnON :=  ACT.Z4_5.btnON  ,btnOF :=  ACT.Z4_5.btnOF ,tmq_on :=  tmq.Z4_5_ctrl_ON ,
DU :=  ACT.Z4_5.DU ,doON := ACT.Z4_5.doON , MU := ACT.Z4_5.MU); 
 tin.Z4_5_ctrl_on := Z4_5.tin_on;  ACT.Z4_5.state :=  Z4_5.state; ACT.Z4_5.prmON :=  Z4_5.prmON;  
ACT.Z4_5.prmOF :=  Z4_5.prmOF;  ACT.Z4_5.nON :=  Z4_5.nON;</v>
      </c>
      <c r="AH25" s="74" t="s">
        <v>455</v>
      </c>
      <c r="AI25" s="74" t="s">
        <v>455</v>
      </c>
      <c r="AO25" s="192" t="s">
        <v>3711</v>
      </c>
      <c r="AP25" s="74" t="str">
        <f t="shared" si="26"/>
        <v xml:space="preserve">//ЗЭ4-5
act.Z4_5.diON := dgi.Z4_5_ON;
act.Z4_5.diOF := dgi.Z4_5_OF;
act.Z4_5.alwON := ;
act.Z4_5.alwOF := ;
act.Z4_5.MU := not dgi.AU_IM9;
dgo.Z4_5_ON := act.Z4_5.doON and not alg.doOF;
dgo.Z4_5_OF := act.Z4_5.doOF and not alg.doOF;
</v>
      </c>
      <c r="AS25" s="74" t="s">
        <v>455</v>
      </c>
      <c r="AV25" s="201" t="str">
        <f t="shared" si="28"/>
        <v>dgi.Z4_5_on :=  dgo.Z4_5_on;
dgi.Z4_5_of := not dgo.Z4_5_on;</v>
      </c>
      <c r="AW25" s="74" t="s">
        <v>455</v>
      </c>
      <c r="BF25" s="241"/>
      <c r="BG25" s="244"/>
      <c r="BN25" s="374" t="str">
        <f t="shared" si="15"/>
        <v>act.Z4_5.DU := 1;</v>
      </c>
      <c r="BO25" s="374" t="str">
        <f t="shared" si="16"/>
        <v>Кн. 'Закрыть ЗЭ4-5'</v>
      </c>
      <c r="BP25" s="374" t="str">
        <f t="shared" si="17"/>
        <v>Кн. 'Открыть ЗЭ4-5'</v>
      </c>
      <c r="BQ25" s="374" t="str">
        <f t="shared" si="18"/>
        <v>Z4_5.btnON</v>
      </c>
      <c r="BR25" s="374" t="str">
        <f t="shared" si="19"/>
        <v>Z4_5.btnOF</v>
      </c>
    </row>
    <row r="26" spans="1:70" s="74" customFormat="1" ht="13.5" customHeight="1" x14ac:dyDescent="0.25">
      <c r="A26" s="137">
        <v>23</v>
      </c>
      <c r="B26" s="123" t="s">
        <v>3593</v>
      </c>
      <c r="C26" s="123" t="s">
        <v>526</v>
      </c>
      <c r="D26" s="141" t="str">
        <f t="shared" si="7"/>
        <v>2Z4_6</v>
      </c>
      <c r="E26" s="75" t="s">
        <v>821</v>
      </c>
      <c r="F26" s="75" t="s">
        <v>826</v>
      </c>
      <c r="G26" s="75" t="str">
        <f t="shared" si="8"/>
        <v>; //ЗЭ4-6</v>
      </c>
      <c r="H26" s="74" t="s">
        <v>1672</v>
      </c>
      <c r="I26" s="74" t="str">
        <f t="shared" si="21"/>
        <v>Z4_6_ctrl_ON</v>
      </c>
      <c r="J26" s="74" t="str">
        <f t="shared" si="22"/>
        <v>Z4_6_ctrl_OF</v>
      </c>
      <c r="K26" s="74" t="str">
        <f t="shared" si="23"/>
        <v xml:space="preserve">Z4_6_ctrl_ON : BOOL; </v>
      </c>
      <c r="L26" s="76" t="s">
        <v>823</v>
      </c>
      <c r="M26" s="74" t="str">
        <f t="shared" si="24"/>
        <v>Z4_6_ctrl_ON : TON;</v>
      </c>
      <c r="N26" s="76" t="s">
        <v>823</v>
      </c>
      <c r="O26" s="76" t="s">
        <v>455</v>
      </c>
      <c r="P26" s="136" t="str">
        <f>P25</f>
        <v>Z4_5_ctrl_ON_pt</v>
      </c>
      <c r="Q26" s="15"/>
      <c r="X26" s="74" t="str">
        <f t="shared" si="5"/>
        <v>Z4_6_ctrl_ON ( IN := TIN.Z4_6_ctrl_ON, PT := Z4_5_ctrl_ON_pt); TMQ.Z4_6_ctrl_ON := Z4_6_ctrl_ON.q;</v>
      </c>
      <c r="Y26" s="78" t="s">
        <v>455</v>
      </c>
      <c r="Z26" s="78" t="s">
        <v>455</v>
      </c>
      <c r="AB26" s="74" t="str">
        <f t="shared" si="10"/>
        <v>Z4_6 : f2_1;//ЗЭ4-6</v>
      </c>
      <c r="AC26" s="77" t="s">
        <v>455</v>
      </c>
      <c r="AF26" s="74" t="str">
        <f t="shared" si="27"/>
        <v>Z4_6(diON :=  ACT.Z4_6.diON , diOF :=  ACT.Z4_6.diOF ,algON :=  ACT.Z4_6.algON , algOF :=  ACT.Z4_6.algOF , alwON :=  ACT.Z4_6.alwON , 
alwOF :=  ACT.Z4_6.alwOF  , btnRes :=  ACT.Z4_6.btnRes ,btnON :=  ACT.Z4_6.btnON  ,btnOF :=  ACT.Z4_6.btnOF ,tmq_on :=  tmq.Z4_6_ctrl_ON ,
DU :=  ACT.Z4_6.DU ,doON := ACT.Z4_6.doON , MU := ACT.Z4_6.MU); 
 tin.Z4_6_ctrl_on := Z4_6.tin_on;  ACT.Z4_6.state :=  Z4_6.state; ACT.Z4_6.prmON :=  Z4_6.prmON;  
ACT.Z4_6.prmOF :=  Z4_6.prmOF;  ACT.Z4_6.nON :=  Z4_6.nON;</v>
      </c>
      <c r="AH26" s="74" t="s">
        <v>455</v>
      </c>
      <c r="AI26" s="74" t="s">
        <v>455</v>
      </c>
      <c r="AO26" s="192" t="s">
        <v>3712</v>
      </c>
      <c r="AP26" s="74" t="str">
        <f t="shared" si="26"/>
        <v xml:space="preserve">//ЗЭ4-6
act.Z4_6.diON := dgi.Z4_6_ON;
act.Z4_6.diOF := dgi.Z4_6_OF;
act.Z4_6.alwON := ;
act.Z4_6.alwOF := ;
act.Z4_6.MU := not dgi.AU_IM10;
dgo.Z4_6_ON := act.Z4_6.doON and not alg.doOF;
dgo.Z4_6_OF := act.Z4_6.doOF and not alg.doOF;
</v>
      </c>
      <c r="AS26" s="74" t="s">
        <v>455</v>
      </c>
      <c r="AV26" s="201" t="str">
        <f t="shared" si="28"/>
        <v>dgi.Z4_6_on :=  dgo.Z4_6_on;
dgi.Z4_6_of := not dgo.Z4_6_on;</v>
      </c>
      <c r="AW26" s="74" t="s">
        <v>455</v>
      </c>
      <c r="BF26" s="241"/>
      <c r="BG26" s="244"/>
      <c r="BN26" s="374" t="str">
        <f t="shared" si="15"/>
        <v>act.Z4_6.DU := 1;</v>
      </c>
      <c r="BO26" s="374" t="str">
        <f t="shared" si="16"/>
        <v>Кн. 'Закрыть ЗЭ4-6'</v>
      </c>
      <c r="BP26" s="374" t="str">
        <f t="shared" si="17"/>
        <v>Кн. 'Открыть ЗЭ4-6'</v>
      </c>
      <c r="BQ26" s="374" t="str">
        <f t="shared" si="18"/>
        <v>Z4_6.btnON</v>
      </c>
      <c r="BR26" s="374" t="str">
        <f t="shared" si="19"/>
        <v>Z4_6.btnOF</v>
      </c>
    </row>
    <row r="27" spans="1:70" s="74" customFormat="1" ht="13.5" customHeight="1" x14ac:dyDescent="0.25">
      <c r="A27" s="137">
        <v>24</v>
      </c>
      <c r="B27" s="126" t="s">
        <v>3594</v>
      </c>
      <c r="C27" s="126" t="s">
        <v>959</v>
      </c>
      <c r="D27" s="141" t="str">
        <f t="shared" si="7"/>
        <v>2Z11_03</v>
      </c>
      <c r="E27" s="75" t="s">
        <v>821</v>
      </c>
      <c r="F27" s="75" t="s">
        <v>826</v>
      </c>
      <c r="G27" s="75" t="str">
        <f t="shared" si="8"/>
        <v>; //11-03</v>
      </c>
      <c r="H27" s="74" t="s">
        <v>1672</v>
      </c>
      <c r="I27" s="74" t="str">
        <f t="shared" si="21"/>
        <v>Z11_03_ctrl_ON</v>
      </c>
      <c r="J27" s="74" t="str">
        <f t="shared" si="22"/>
        <v>Z11_03_ctrl_OF</v>
      </c>
      <c r="K27" s="74" t="str">
        <f t="shared" si="23"/>
        <v xml:space="preserve">Z11_03_ctrl_ON : BOOL; </v>
      </c>
      <c r="L27" s="76" t="s">
        <v>823</v>
      </c>
      <c r="M27" s="74" t="str">
        <f t="shared" si="24"/>
        <v>Z11_03_ctrl_ON : TON;</v>
      </c>
      <c r="N27" s="76" t="s">
        <v>823</v>
      </c>
      <c r="O27" s="76" t="s">
        <v>455</v>
      </c>
      <c r="P27" s="137" t="str">
        <f>C27&amp;"_ctrl_ON_pt"</f>
        <v>Z11_03_ctrl_ON_pt</v>
      </c>
      <c r="Q27" s="15" t="s">
        <v>3689</v>
      </c>
      <c r="R27" s="137" t="str">
        <f>P27&amp;" : int;"</f>
        <v>Z11_03_ctrl_ON_pt : int;</v>
      </c>
      <c r="S27" s="137" t="str">
        <f>P27&amp;":= DINT_TO_TIME(itg."&amp;P27&amp;" )*1000;"</f>
        <v>Z11_03_ctrl_ON_pt:= DINT_TO_TIME(itg.Z11_03_ctrl_ON_pt )*1000;</v>
      </c>
      <c r="X27" s="74" t="str">
        <f t="shared" si="5"/>
        <v>Z11_03_ctrl_ON ( IN := TIN.Z11_03_ctrl_ON, PT := Z11_03_ctrl_ON_pt); TMQ.Z11_03_ctrl_ON := Z11_03_ctrl_ON.q;</v>
      </c>
      <c r="Y27" s="78" t="s">
        <v>455</v>
      </c>
      <c r="Z27" s="78" t="s">
        <v>455</v>
      </c>
      <c r="AB27" s="74" t="str">
        <f t="shared" si="10"/>
        <v>Z11_03 : f2_1;//11-03</v>
      </c>
      <c r="AC27" s="77" t="s">
        <v>455</v>
      </c>
      <c r="AF27" s="74" t="str">
        <f t="shared" si="27"/>
        <v>Z11_03(diON :=  ACT.Z11_03.diON , diOF :=  ACT.Z11_03.diOF ,algON :=  ACT.Z11_03.algON , algOF :=  ACT.Z11_03.algOF , alwON :=  ACT.Z11_03.alwON , 
alwOF :=  ACT.Z11_03.alwOF  , btnRes :=  ACT.Z11_03.btnRes ,btnON :=  ACT.Z11_03.btnON  ,btnOF :=  ACT.Z11_03.btnOF ,tmq_on :=  tmq.Z11_03_ctrl_ON ,
DU :=  ACT.Z11_03.DU ,doON := ACT.Z11_03.doON , MU := ACT.Z11_03.MU); 
 tin.Z11_03_ctrl_on := Z11_03.tin_on;  ACT.Z11_03.state :=  Z11_03.state; ACT.Z11_03.prmON :=  Z11_03.prmON;  
ACT.Z11_03.prmOF :=  Z11_03.prmOF;  ACT.Z11_03.nON :=  Z11_03.nON;</v>
      </c>
      <c r="AH27" s="74" t="s">
        <v>455</v>
      </c>
      <c r="AI27" s="74" t="s">
        <v>455</v>
      </c>
      <c r="AO27" s="192" t="s">
        <v>3711</v>
      </c>
      <c r="AP27" s="74" t="str">
        <f t="shared" si="26"/>
        <v xml:space="preserve">//11-03
act.Z11_03.diON := dgi.Z11_03_ON;
act.Z11_03.diOF := dgi.Z11_03_OF;
act.Z11_03.alwON := ;
act.Z11_03.alwOF := ;
act.Z11_03.MU := not dgi.AU_IM9;
dgo.Z11_03_ON := act.Z11_03.doON and not alg.doOF;
dgo.Z11_03_OF := act.Z11_03.doOF and not alg.doOF;
</v>
      </c>
      <c r="AS27" s="74" t="s">
        <v>455</v>
      </c>
      <c r="AV27" s="201" t="str">
        <f t="shared" si="28"/>
        <v>dgi.Z11_03_on :=  dgo.Z11_03_on;
dgi.Z11_03_of := not dgo.Z11_03_on;</v>
      </c>
      <c r="AW27" s="74" t="s">
        <v>455</v>
      </c>
      <c r="BF27" s="241"/>
      <c r="BG27" s="244"/>
      <c r="BN27" s="374" t="str">
        <f t="shared" si="15"/>
        <v>act.Z11_03.DU := 1;</v>
      </c>
      <c r="BO27" s="374" t="str">
        <f t="shared" si="16"/>
        <v>Кн. 'Закрыть 11-03'</v>
      </c>
      <c r="BP27" s="374" t="str">
        <f t="shared" si="17"/>
        <v>Кн. 'Открыть 11-03'</v>
      </c>
      <c r="BQ27" s="374" t="str">
        <f t="shared" si="18"/>
        <v>Z11_03.btnON</v>
      </c>
      <c r="BR27" s="374" t="str">
        <f t="shared" si="19"/>
        <v>Z11_03.btnOF</v>
      </c>
    </row>
    <row r="28" spans="1:70" s="74" customFormat="1" ht="13.5" customHeight="1" x14ac:dyDescent="0.25">
      <c r="A28" s="137">
        <v>25</v>
      </c>
      <c r="B28" s="126" t="s">
        <v>3596</v>
      </c>
      <c r="C28" s="126" t="s">
        <v>960</v>
      </c>
      <c r="D28" s="141" t="str">
        <f t="shared" si="7"/>
        <v>2Z11_05</v>
      </c>
      <c r="E28" s="75" t="s">
        <v>821</v>
      </c>
      <c r="F28" s="75" t="s">
        <v>826</v>
      </c>
      <c r="G28" s="75" t="str">
        <f t="shared" si="8"/>
        <v>; //11-05</v>
      </c>
      <c r="H28" s="74" t="s">
        <v>1672</v>
      </c>
      <c r="I28" s="74" t="str">
        <f t="shared" si="21"/>
        <v>Z11_05_ctrl_ON</v>
      </c>
      <c r="J28" s="74" t="str">
        <f t="shared" si="22"/>
        <v>Z11_05_ctrl_OF</v>
      </c>
      <c r="K28" s="74" t="str">
        <f t="shared" si="23"/>
        <v xml:space="preserve">Z11_05_ctrl_ON : BOOL; </v>
      </c>
      <c r="L28" s="76" t="s">
        <v>823</v>
      </c>
      <c r="M28" s="74" t="str">
        <f t="shared" si="24"/>
        <v>Z11_05_ctrl_ON : TON;</v>
      </c>
      <c r="N28" s="76" t="s">
        <v>823</v>
      </c>
      <c r="O28" s="76" t="s">
        <v>455</v>
      </c>
      <c r="P28" s="137" t="str">
        <f t="shared" ref="P28:P34" si="29">P27</f>
        <v>Z11_03_ctrl_ON_pt</v>
      </c>
      <c r="Q28" s="15"/>
      <c r="X28" s="74" t="str">
        <f t="shared" si="5"/>
        <v>Z11_05_ctrl_ON ( IN := TIN.Z11_05_ctrl_ON, PT := Z11_03_ctrl_ON_pt); TMQ.Z11_05_ctrl_ON := Z11_05_ctrl_ON.q;</v>
      </c>
      <c r="Y28" s="78" t="s">
        <v>455</v>
      </c>
      <c r="Z28" s="78" t="s">
        <v>455</v>
      </c>
      <c r="AB28" s="74" t="str">
        <f t="shared" si="10"/>
        <v>Z11_05 : f2_1;//11-05</v>
      </c>
      <c r="AC28" s="77" t="s">
        <v>455</v>
      </c>
      <c r="AF28" s="74" t="str">
        <f t="shared" si="27"/>
        <v>Z11_05(diON :=  ACT.Z11_05.diON , diOF :=  ACT.Z11_05.diOF ,algON :=  ACT.Z11_05.algON , algOF :=  ACT.Z11_05.algOF , alwON :=  ACT.Z11_05.alwON , 
alwOF :=  ACT.Z11_05.alwOF  , btnRes :=  ACT.Z11_05.btnRes ,btnON :=  ACT.Z11_05.btnON  ,btnOF :=  ACT.Z11_05.btnOF ,tmq_on :=  tmq.Z11_05_ctrl_ON ,
DU :=  ACT.Z11_05.DU ,doON := ACT.Z11_05.doON , MU := ACT.Z11_05.MU); 
 tin.Z11_05_ctrl_on := Z11_05.tin_on;  ACT.Z11_05.state :=  Z11_05.state; ACT.Z11_05.prmON :=  Z11_05.prmON;  
ACT.Z11_05.prmOF :=  Z11_05.prmOF;  ACT.Z11_05.nON :=  Z11_05.nON;</v>
      </c>
      <c r="AH28" s="74" t="s">
        <v>455</v>
      </c>
      <c r="AI28" s="74" t="s">
        <v>455</v>
      </c>
      <c r="AO28" s="192" t="s">
        <v>3711</v>
      </c>
      <c r="AP28" s="74" t="str">
        <f t="shared" si="26"/>
        <v xml:space="preserve">//11-05
act.Z11_05.diON := dgi.Z11_05_ON;
act.Z11_05.diOF := dgi.Z11_05_OF;
act.Z11_05.alwON := ;
act.Z11_05.alwOF := ;
act.Z11_05.MU := not dgi.AU_IM9;
dgo.Z11_05_ON := act.Z11_05.doON and not alg.doOF;
dgo.Z11_05_OF := act.Z11_05.doOF and not alg.doOF;
</v>
      </c>
      <c r="AS28" s="74" t="s">
        <v>455</v>
      </c>
      <c r="AV28" s="201" t="str">
        <f t="shared" si="28"/>
        <v>dgi.Z11_05_on :=  dgo.Z11_05_on;
dgi.Z11_05_of := not dgo.Z11_05_on;</v>
      </c>
      <c r="AW28" s="74" t="s">
        <v>455</v>
      </c>
      <c r="BF28" s="241"/>
      <c r="BG28" s="244"/>
      <c r="BN28" s="374" t="str">
        <f t="shared" si="15"/>
        <v>act.Z11_05.DU := 1;</v>
      </c>
      <c r="BO28" s="374" t="str">
        <f t="shared" si="16"/>
        <v>Кн. 'Закрыть 11-05'</v>
      </c>
      <c r="BP28" s="374" t="str">
        <f t="shared" si="17"/>
        <v>Кн. 'Открыть 11-05'</v>
      </c>
      <c r="BQ28" s="374" t="str">
        <f t="shared" si="18"/>
        <v>Z11_05.btnON</v>
      </c>
      <c r="BR28" s="374" t="str">
        <f t="shared" si="19"/>
        <v>Z11_05.btnOF</v>
      </c>
    </row>
    <row r="29" spans="1:70" s="74" customFormat="1" ht="13.5" customHeight="1" x14ac:dyDescent="0.25">
      <c r="A29" s="137">
        <v>26</v>
      </c>
      <c r="B29" s="126" t="s">
        <v>3598</v>
      </c>
      <c r="C29" s="126" t="s">
        <v>829</v>
      </c>
      <c r="D29" s="141" t="str">
        <f t="shared" si="7"/>
        <v>2Z11_06</v>
      </c>
      <c r="E29" s="75" t="s">
        <v>821</v>
      </c>
      <c r="F29" s="75" t="s">
        <v>826</v>
      </c>
      <c r="G29" s="75" t="str">
        <f t="shared" si="8"/>
        <v>; //11-06</v>
      </c>
      <c r="H29" s="74" t="s">
        <v>1672</v>
      </c>
      <c r="I29" s="74" t="str">
        <f t="shared" si="21"/>
        <v>Z11_06_ctrl_ON</v>
      </c>
      <c r="J29" s="74" t="str">
        <f t="shared" si="22"/>
        <v>Z11_06_ctrl_OF</v>
      </c>
      <c r="K29" s="74" t="str">
        <f t="shared" si="23"/>
        <v xml:space="preserve">Z11_06_ctrl_ON : BOOL; </v>
      </c>
      <c r="L29" s="76" t="s">
        <v>823</v>
      </c>
      <c r="M29" s="74" t="str">
        <f t="shared" si="24"/>
        <v>Z11_06_ctrl_ON : TON;</v>
      </c>
      <c r="N29" s="76" t="s">
        <v>823</v>
      </c>
      <c r="O29" s="76" t="s">
        <v>455</v>
      </c>
      <c r="P29" s="137" t="str">
        <f t="shared" si="29"/>
        <v>Z11_03_ctrl_ON_pt</v>
      </c>
      <c r="Q29" s="15"/>
      <c r="X29" s="74" t="str">
        <f t="shared" si="5"/>
        <v>Z11_06_ctrl_ON ( IN := TIN.Z11_06_ctrl_ON, PT := Z11_03_ctrl_ON_pt); TMQ.Z11_06_ctrl_ON := Z11_06_ctrl_ON.q;</v>
      </c>
      <c r="Y29" s="78" t="s">
        <v>455</v>
      </c>
      <c r="Z29" s="78" t="s">
        <v>455</v>
      </c>
      <c r="AB29" s="74" t="str">
        <f t="shared" si="10"/>
        <v>Z11_06 : f2_1;//11-06</v>
      </c>
      <c r="AC29" s="77" t="s">
        <v>455</v>
      </c>
      <c r="AF29" s="74" t="str">
        <f t="shared" si="27"/>
        <v>Z11_06(diON :=  ACT.Z11_06.diON , diOF :=  ACT.Z11_06.diOF ,algON :=  ACT.Z11_06.algON , algOF :=  ACT.Z11_06.algOF , alwON :=  ACT.Z11_06.alwON , 
alwOF :=  ACT.Z11_06.alwOF  , btnRes :=  ACT.Z11_06.btnRes ,btnON :=  ACT.Z11_06.btnON  ,btnOF :=  ACT.Z11_06.btnOF ,tmq_on :=  tmq.Z11_06_ctrl_ON ,
DU :=  ACT.Z11_06.DU ,doON := ACT.Z11_06.doON , MU := ACT.Z11_06.MU); 
 tin.Z11_06_ctrl_on := Z11_06.tin_on;  ACT.Z11_06.state :=  Z11_06.state; ACT.Z11_06.prmON :=  Z11_06.prmON;  
ACT.Z11_06.prmOF :=  Z11_06.prmOF;  ACT.Z11_06.nON :=  Z11_06.nON;</v>
      </c>
      <c r="AH29" s="74" t="s">
        <v>455</v>
      </c>
      <c r="AI29" s="74" t="s">
        <v>455</v>
      </c>
      <c r="AO29" s="192" t="s">
        <v>3711</v>
      </c>
      <c r="AP29" s="74" t="str">
        <f t="shared" si="26"/>
        <v xml:space="preserve">//11-06
act.Z11_06.diON := dgi.Z11_06_ON;
act.Z11_06.diOF := dgi.Z11_06_OF;
act.Z11_06.alwON := ;
act.Z11_06.alwOF := ;
act.Z11_06.MU := not dgi.AU_IM9;
dgo.Z11_06_ON := act.Z11_06.doON and not alg.doOF;
dgo.Z11_06_OF := act.Z11_06.doOF and not alg.doOF;
</v>
      </c>
      <c r="AS29" s="74" t="s">
        <v>455</v>
      </c>
      <c r="AV29" s="201" t="str">
        <f t="shared" si="28"/>
        <v>dgi.Z11_06_on :=  dgo.Z11_06_on;
dgi.Z11_06_of := not dgo.Z11_06_on;</v>
      </c>
      <c r="AW29" s="74" t="s">
        <v>455</v>
      </c>
      <c r="BF29" s="241"/>
      <c r="BG29" s="244"/>
      <c r="BN29" s="374" t="str">
        <f t="shared" si="15"/>
        <v>act.Z11_06.DU := 1;</v>
      </c>
      <c r="BO29" s="374" t="str">
        <f t="shared" si="16"/>
        <v>Кн. 'Закрыть 11-06'</v>
      </c>
      <c r="BP29" s="374" t="str">
        <f t="shared" si="17"/>
        <v>Кн. 'Открыть 11-06'</v>
      </c>
      <c r="BQ29" s="374" t="str">
        <f t="shared" si="18"/>
        <v>Z11_06.btnON</v>
      </c>
      <c r="BR29" s="374" t="str">
        <f t="shared" si="19"/>
        <v>Z11_06.btnOF</v>
      </c>
    </row>
    <row r="30" spans="1:70" s="74" customFormat="1" ht="13.5" customHeight="1" x14ac:dyDescent="0.25">
      <c r="A30" s="137">
        <v>27</v>
      </c>
      <c r="B30" s="126" t="s">
        <v>3599</v>
      </c>
      <c r="C30" s="126" t="s">
        <v>958</v>
      </c>
      <c r="D30" s="141" t="str">
        <f t="shared" si="7"/>
        <v>2Z11_07</v>
      </c>
      <c r="E30" s="75" t="s">
        <v>821</v>
      </c>
      <c r="F30" s="75" t="s">
        <v>826</v>
      </c>
      <c r="G30" s="75" t="str">
        <f t="shared" si="8"/>
        <v>; //11-07</v>
      </c>
      <c r="H30" s="74" t="s">
        <v>1672</v>
      </c>
      <c r="I30" s="74" t="str">
        <f t="shared" si="21"/>
        <v>Z11_07_ctrl_ON</v>
      </c>
      <c r="J30" s="74" t="str">
        <f t="shared" si="22"/>
        <v>Z11_07_ctrl_OF</v>
      </c>
      <c r="K30" s="74" t="str">
        <f t="shared" si="23"/>
        <v xml:space="preserve">Z11_07_ctrl_ON : BOOL; </v>
      </c>
      <c r="L30" s="76" t="s">
        <v>823</v>
      </c>
      <c r="M30" s="74" t="str">
        <f t="shared" si="24"/>
        <v>Z11_07_ctrl_ON : TON;</v>
      </c>
      <c r="N30" s="76" t="s">
        <v>823</v>
      </c>
      <c r="O30" s="76" t="s">
        <v>455</v>
      </c>
      <c r="P30" s="137" t="str">
        <f t="shared" si="29"/>
        <v>Z11_03_ctrl_ON_pt</v>
      </c>
      <c r="Q30" s="15"/>
      <c r="X30" s="74" t="str">
        <f t="shared" si="5"/>
        <v>Z11_07_ctrl_ON ( IN := TIN.Z11_07_ctrl_ON, PT := Z11_03_ctrl_ON_pt); TMQ.Z11_07_ctrl_ON := Z11_07_ctrl_ON.q;</v>
      </c>
      <c r="Y30" s="78" t="s">
        <v>455</v>
      </c>
      <c r="Z30" s="78" t="s">
        <v>455</v>
      </c>
      <c r="AB30" s="74" t="str">
        <f t="shared" si="10"/>
        <v>Z11_07 : f2_1;//11-07</v>
      </c>
      <c r="AC30" s="77" t="s">
        <v>455</v>
      </c>
      <c r="AF30" s="74" t="str">
        <f t="shared" si="27"/>
        <v>Z11_07(diON :=  ACT.Z11_07.diON , diOF :=  ACT.Z11_07.diOF ,algON :=  ACT.Z11_07.algON , algOF :=  ACT.Z11_07.algOF , alwON :=  ACT.Z11_07.alwON , 
alwOF :=  ACT.Z11_07.alwOF  , btnRes :=  ACT.Z11_07.btnRes ,btnON :=  ACT.Z11_07.btnON  ,btnOF :=  ACT.Z11_07.btnOF ,tmq_on :=  tmq.Z11_07_ctrl_ON ,
DU :=  ACT.Z11_07.DU ,doON := ACT.Z11_07.doON , MU := ACT.Z11_07.MU); 
 tin.Z11_07_ctrl_on := Z11_07.tin_on;  ACT.Z11_07.state :=  Z11_07.state; ACT.Z11_07.prmON :=  Z11_07.prmON;  
ACT.Z11_07.prmOF :=  Z11_07.prmOF;  ACT.Z11_07.nON :=  Z11_07.nON;</v>
      </c>
      <c r="AH30" s="74" t="s">
        <v>455</v>
      </c>
      <c r="AI30" s="74" t="s">
        <v>455</v>
      </c>
      <c r="AO30" s="192" t="s">
        <v>3711</v>
      </c>
      <c r="AP30" s="192" t="str">
        <f>"//"&amp;B30&amp;"
act."&amp;C30&amp;".diON := dgi."&amp;C30&amp;"_ON;
act."&amp;C30&amp;".diOF := dgi."&amp;C30&amp;"_OF;
act."&amp;C30&amp;".algON := "&amp;AK30&amp;";
act."&amp;C30&amp;".algOF := "&amp;AL30&amp;";
act."&amp;C30&amp;".alwON := "&amp;AM30&amp;";
act."&amp;C30&amp;".alwOF := "&amp;AN30&amp;";
act."&amp;C30&amp;".MU := "&amp;AO30&amp;";
dgo."&amp;C30&amp;"_ON := act."&amp;C30&amp;".doON and not alg.doOF;
dgo."&amp;C30&amp;"_OF := act."&amp;C30&amp;".doOF and not alg.doOF;
"</f>
        <v xml:space="preserve">//11-07
act.Z11_07.diON := dgi.Z11_07_ON;
act.Z11_07.diOF := dgi.Z11_07_OF;
act.Z11_07.algON := ;
act.Z11_07.algOF := ;
act.Z11_07.alwON := ;
act.Z11_07.alwOF := ;
act.Z11_07.MU := not dgi.AU_IM9;
dgo.Z11_07_ON := act.Z11_07.doON and not alg.doOF;
dgo.Z11_07_OF := act.Z11_07.doOF and not alg.doOF;
</v>
      </c>
      <c r="AS30" s="74" t="s">
        <v>455</v>
      </c>
      <c r="AV30" s="201" t="str">
        <f t="shared" si="28"/>
        <v>dgi.Z11_07_on :=  dgo.Z11_07_on;
dgi.Z11_07_of := not dgo.Z11_07_on;</v>
      </c>
      <c r="AW30" s="74" t="s">
        <v>455</v>
      </c>
      <c r="BF30" s="241"/>
      <c r="BG30" s="244"/>
      <c r="BN30" s="374" t="str">
        <f t="shared" si="15"/>
        <v>act.Z11_07.DU := 1;</v>
      </c>
      <c r="BO30" s="374" t="str">
        <f t="shared" si="16"/>
        <v>Кн. 'Закрыть 11-07'</v>
      </c>
      <c r="BP30" s="374" t="str">
        <f t="shared" si="17"/>
        <v>Кн. 'Открыть 11-07'</v>
      </c>
      <c r="BQ30" s="374" t="str">
        <f t="shared" si="18"/>
        <v>Z11_07.btnON</v>
      </c>
      <c r="BR30" s="374" t="str">
        <f t="shared" si="19"/>
        <v>Z11_07.btnOF</v>
      </c>
    </row>
    <row r="31" spans="1:70" s="74" customFormat="1" ht="13.5" customHeight="1" x14ac:dyDescent="0.25">
      <c r="A31" s="137">
        <v>28</v>
      </c>
      <c r="B31" s="126" t="s">
        <v>3673</v>
      </c>
      <c r="C31" s="126" t="s">
        <v>961</v>
      </c>
      <c r="D31" s="141" t="str">
        <f t="shared" si="7"/>
        <v>2Z12_03</v>
      </c>
      <c r="E31" s="75" t="s">
        <v>821</v>
      </c>
      <c r="F31" s="75" t="s">
        <v>826</v>
      </c>
      <c r="G31" s="75" t="str">
        <f t="shared" si="8"/>
        <v>; //12-03</v>
      </c>
      <c r="H31" s="74" t="s">
        <v>1672</v>
      </c>
      <c r="I31" s="74" t="str">
        <f t="shared" si="21"/>
        <v>Z12_03_ctrl_ON</v>
      </c>
      <c r="J31" s="74" t="str">
        <f t="shared" si="22"/>
        <v>Z12_03_ctrl_OF</v>
      </c>
      <c r="K31" s="74" t="str">
        <f t="shared" si="23"/>
        <v xml:space="preserve">Z12_03_ctrl_ON : BOOL; </v>
      </c>
      <c r="L31" s="76" t="s">
        <v>823</v>
      </c>
      <c r="M31" s="74" t="str">
        <f t="shared" si="24"/>
        <v>Z12_03_ctrl_ON : TON;</v>
      </c>
      <c r="N31" s="76" t="s">
        <v>823</v>
      </c>
      <c r="O31" s="76" t="s">
        <v>455</v>
      </c>
      <c r="P31" s="137" t="str">
        <f t="shared" si="29"/>
        <v>Z11_03_ctrl_ON_pt</v>
      </c>
      <c r="Q31" s="15"/>
      <c r="X31" s="74" t="str">
        <f t="shared" si="5"/>
        <v>Z12_03_ctrl_ON ( IN := TIN.Z12_03_ctrl_ON, PT := Z11_03_ctrl_ON_pt); TMQ.Z12_03_ctrl_ON := Z12_03_ctrl_ON.q;</v>
      </c>
      <c r="Y31" s="78" t="s">
        <v>455</v>
      </c>
      <c r="Z31" s="78" t="s">
        <v>455</v>
      </c>
      <c r="AB31" s="74" t="str">
        <f t="shared" si="10"/>
        <v>Z12_03 : f2_1;//12-03</v>
      </c>
      <c r="AC31" s="77" t="s">
        <v>455</v>
      </c>
      <c r="AF31" s="74" t="str">
        <f t="shared" si="27"/>
        <v>Z12_03(diON :=  ACT.Z12_03.diON , diOF :=  ACT.Z12_03.diOF ,algON :=  ACT.Z12_03.algON , algOF :=  ACT.Z12_03.algOF , alwON :=  ACT.Z12_03.alwON , 
alwOF :=  ACT.Z12_03.alwOF  , btnRes :=  ACT.Z12_03.btnRes ,btnON :=  ACT.Z12_03.btnON  ,btnOF :=  ACT.Z12_03.btnOF ,tmq_on :=  tmq.Z12_03_ctrl_ON ,
DU :=  ACT.Z12_03.DU ,doON := ACT.Z12_03.doON , MU := ACT.Z12_03.MU); 
 tin.Z12_03_ctrl_on := Z12_03.tin_on;  ACT.Z12_03.state :=  Z12_03.state; ACT.Z12_03.prmON :=  Z12_03.prmON;  
ACT.Z12_03.prmOF :=  Z12_03.prmOF;  ACT.Z12_03.nON :=  Z12_03.nON;</v>
      </c>
      <c r="AH31" s="74" t="s">
        <v>455</v>
      </c>
      <c r="AI31" s="74" t="s">
        <v>455</v>
      </c>
      <c r="AO31" s="192" t="s">
        <v>3712</v>
      </c>
      <c r="AP31" s="74" t="str">
        <f t="shared" si="26"/>
        <v xml:space="preserve">//12-03
act.Z12_03.diON := dgi.Z12_03_ON;
act.Z12_03.diOF := dgi.Z12_03_OF;
act.Z12_03.alwON := ;
act.Z12_03.alwOF := ;
act.Z12_03.MU := not dgi.AU_IM10;
dgo.Z12_03_ON := act.Z12_03.doON and not alg.doOF;
dgo.Z12_03_OF := act.Z12_03.doOF and not alg.doOF;
</v>
      </c>
      <c r="AS31" s="74" t="s">
        <v>455</v>
      </c>
      <c r="AV31" s="201" t="str">
        <f t="shared" si="28"/>
        <v>dgi.Z12_03_on :=  dgo.Z12_03_on;
dgi.Z12_03_of := not dgo.Z12_03_on;</v>
      </c>
      <c r="AW31" s="74" t="s">
        <v>455</v>
      </c>
      <c r="BF31" s="241"/>
      <c r="BG31" s="244"/>
      <c r="BN31" s="374" t="str">
        <f t="shared" si="15"/>
        <v>act.Z12_03.DU := 1;</v>
      </c>
      <c r="BO31" s="374" t="str">
        <f t="shared" si="16"/>
        <v>Кн. 'Закрыть 12-03'</v>
      </c>
      <c r="BP31" s="374" t="str">
        <f t="shared" si="17"/>
        <v>Кн. 'Открыть 12-03'</v>
      </c>
      <c r="BQ31" s="374" t="str">
        <f t="shared" si="18"/>
        <v>Z12_03.btnON</v>
      </c>
      <c r="BR31" s="374" t="str">
        <f t="shared" si="19"/>
        <v>Z12_03.btnOF</v>
      </c>
    </row>
    <row r="32" spans="1:70" s="74" customFormat="1" ht="13.5" customHeight="1" x14ac:dyDescent="0.25">
      <c r="A32" s="137">
        <v>29</v>
      </c>
      <c r="B32" s="126" t="s">
        <v>3601</v>
      </c>
      <c r="C32" s="126" t="s">
        <v>962</v>
      </c>
      <c r="D32" s="141" t="str">
        <f t="shared" si="7"/>
        <v>2Z12_05</v>
      </c>
      <c r="E32" s="75" t="s">
        <v>821</v>
      </c>
      <c r="F32" s="75" t="s">
        <v>826</v>
      </c>
      <c r="G32" s="75" t="str">
        <f t="shared" si="8"/>
        <v>; //12-05</v>
      </c>
      <c r="H32" s="74" t="s">
        <v>1672</v>
      </c>
      <c r="I32" s="74" t="str">
        <f t="shared" si="21"/>
        <v>Z12_05_ctrl_ON</v>
      </c>
      <c r="J32" s="74" t="str">
        <f t="shared" si="22"/>
        <v>Z12_05_ctrl_OF</v>
      </c>
      <c r="K32" s="74" t="str">
        <f t="shared" si="23"/>
        <v xml:space="preserve">Z12_05_ctrl_ON : BOOL; </v>
      </c>
      <c r="L32" s="76" t="s">
        <v>823</v>
      </c>
      <c r="M32" s="74" t="str">
        <f t="shared" si="24"/>
        <v>Z12_05_ctrl_ON : TON;</v>
      </c>
      <c r="N32" s="76" t="s">
        <v>823</v>
      </c>
      <c r="O32" s="76" t="s">
        <v>455</v>
      </c>
      <c r="P32" s="137" t="str">
        <f t="shared" si="29"/>
        <v>Z11_03_ctrl_ON_pt</v>
      </c>
      <c r="Q32" s="15"/>
      <c r="X32" s="74" t="str">
        <f t="shared" si="5"/>
        <v>Z12_05_ctrl_ON ( IN := TIN.Z12_05_ctrl_ON, PT := Z11_03_ctrl_ON_pt); TMQ.Z12_05_ctrl_ON := Z12_05_ctrl_ON.q;</v>
      </c>
      <c r="Y32" s="78" t="s">
        <v>455</v>
      </c>
      <c r="Z32" s="78" t="s">
        <v>455</v>
      </c>
      <c r="AB32" s="74" t="str">
        <f t="shared" si="10"/>
        <v>Z12_05 : f2_1;//12-05</v>
      </c>
      <c r="AC32" s="77" t="s">
        <v>455</v>
      </c>
      <c r="AF32" s="74" t="str">
        <f t="shared" si="27"/>
        <v>Z12_05(diON :=  ACT.Z12_05.diON , diOF :=  ACT.Z12_05.diOF ,algON :=  ACT.Z12_05.algON , algOF :=  ACT.Z12_05.algOF , alwON :=  ACT.Z12_05.alwON , 
alwOF :=  ACT.Z12_05.alwOF  , btnRes :=  ACT.Z12_05.btnRes ,btnON :=  ACT.Z12_05.btnON  ,btnOF :=  ACT.Z12_05.btnOF ,tmq_on :=  tmq.Z12_05_ctrl_ON ,
DU :=  ACT.Z12_05.DU ,doON := ACT.Z12_05.doON , MU := ACT.Z12_05.MU); 
 tin.Z12_05_ctrl_on := Z12_05.tin_on;  ACT.Z12_05.state :=  Z12_05.state; ACT.Z12_05.prmON :=  Z12_05.prmON;  
ACT.Z12_05.prmOF :=  Z12_05.prmOF;  ACT.Z12_05.nON :=  Z12_05.nON;</v>
      </c>
      <c r="AH32" s="74" t="s">
        <v>455</v>
      </c>
      <c r="AI32" s="74" t="s">
        <v>455</v>
      </c>
      <c r="AO32" s="192" t="s">
        <v>3712</v>
      </c>
      <c r="AP32" s="74" t="str">
        <f t="shared" si="26"/>
        <v xml:space="preserve">//12-05
act.Z12_05.diON := dgi.Z12_05_ON;
act.Z12_05.diOF := dgi.Z12_05_OF;
act.Z12_05.alwON := ;
act.Z12_05.alwOF := ;
act.Z12_05.MU := not dgi.AU_IM10;
dgo.Z12_05_ON := act.Z12_05.doON and not alg.doOF;
dgo.Z12_05_OF := act.Z12_05.doOF and not alg.doOF;
</v>
      </c>
      <c r="AS32" s="74" t="s">
        <v>455</v>
      </c>
      <c r="AV32" s="201" t="str">
        <f t="shared" si="28"/>
        <v>dgi.Z12_05_on :=  dgo.Z12_05_on;
dgi.Z12_05_of := not dgo.Z12_05_on;</v>
      </c>
      <c r="AW32" s="74" t="s">
        <v>455</v>
      </c>
      <c r="BF32" s="241"/>
      <c r="BG32" s="244"/>
      <c r="BN32" s="374" t="str">
        <f t="shared" si="15"/>
        <v>act.Z12_05.DU := 1;</v>
      </c>
      <c r="BO32" s="374" t="str">
        <f t="shared" si="16"/>
        <v>Кн. 'Закрыть 12-05'</v>
      </c>
      <c r="BP32" s="374" t="str">
        <f t="shared" si="17"/>
        <v>Кн. 'Открыть 12-05'</v>
      </c>
      <c r="BQ32" s="374" t="str">
        <f t="shared" si="18"/>
        <v>Z12_05.btnON</v>
      </c>
      <c r="BR32" s="374" t="str">
        <f t="shared" si="19"/>
        <v>Z12_05.btnOF</v>
      </c>
    </row>
    <row r="33" spans="1:70" s="74" customFormat="1" ht="13.5" customHeight="1" x14ac:dyDescent="0.25">
      <c r="A33" s="137">
        <v>30</v>
      </c>
      <c r="B33" s="126" t="s">
        <v>3602</v>
      </c>
      <c r="C33" s="126" t="s">
        <v>830</v>
      </c>
      <c r="D33" s="141" t="str">
        <f t="shared" si="7"/>
        <v>2Z12_06</v>
      </c>
      <c r="E33" s="75" t="s">
        <v>821</v>
      </c>
      <c r="F33" s="75" t="s">
        <v>826</v>
      </c>
      <c r="G33" s="75" t="str">
        <f t="shared" si="8"/>
        <v>; //12-06</v>
      </c>
      <c r="H33" s="74" t="s">
        <v>1672</v>
      </c>
      <c r="I33" s="74" t="str">
        <f t="shared" si="21"/>
        <v>Z12_06_ctrl_ON</v>
      </c>
      <c r="J33" s="74" t="str">
        <f t="shared" si="22"/>
        <v>Z12_06_ctrl_OF</v>
      </c>
      <c r="K33" s="74" t="str">
        <f t="shared" si="23"/>
        <v xml:space="preserve">Z12_06_ctrl_ON : BOOL; </v>
      </c>
      <c r="L33" s="76" t="s">
        <v>823</v>
      </c>
      <c r="M33" s="74" t="str">
        <f t="shared" si="24"/>
        <v>Z12_06_ctrl_ON : TON;</v>
      </c>
      <c r="N33" s="76" t="s">
        <v>823</v>
      </c>
      <c r="O33" s="76" t="s">
        <v>455</v>
      </c>
      <c r="P33" s="137" t="str">
        <f t="shared" si="29"/>
        <v>Z11_03_ctrl_ON_pt</v>
      </c>
      <c r="Q33" s="15"/>
      <c r="X33" s="74" t="str">
        <f t="shared" si="5"/>
        <v>Z12_06_ctrl_ON ( IN := TIN.Z12_06_ctrl_ON, PT := Z11_03_ctrl_ON_pt); TMQ.Z12_06_ctrl_ON := Z12_06_ctrl_ON.q;</v>
      </c>
      <c r="Y33" s="78" t="s">
        <v>455</v>
      </c>
      <c r="Z33" s="78" t="s">
        <v>455</v>
      </c>
      <c r="AB33" s="74" t="str">
        <f t="shared" si="10"/>
        <v>Z12_06 : f2_1;//12-06</v>
      </c>
      <c r="AC33" s="77" t="s">
        <v>455</v>
      </c>
      <c r="AF33" s="74" t="str">
        <f t="shared" si="27"/>
        <v>Z12_06(diON :=  ACT.Z12_06.diON , diOF :=  ACT.Z12_06.diOF ,algON :=  ACT.Z12_06.algON , algOF :=  ACT.Z12_06.algOF , alwON :=  ACT.Z12_06.alwON , 
alwOF :=  ACT.Z12_06.alwOF  , btnRes :=  ACT.Z12_06.btnRes ,btnON :=  ACT.Z12_06.btnON  ,btnOF :=  ACT.Z12_06.btnOF ,tmq_on :=  tmq.Z12_06_ctrl_ON ,
DU :=  ACT.Z12_06.DU ,doON := ACT.Z12_06.doON , MU := ACT.Z12_06.MU); 
 tin.Z12_06_ctrl_on := Z12_06.tin_on;  ACT.Z12_06.state :=  Z12_06.state; ACT.Z12_06.prmON :=  Z12_06.prmON;  
ACT.Z12_06.prmOF :=  Z12_06.prmOF;  ACT.Z12_06.nON :=  Z12_06.nON;</v>
      </c>
      <c r="AH33" s="74" t="s">
        <v>455</v>
      </c>
      <c r="AI33" s="74" t="s">
        <v>455</v>
      </c>
      <c r="AO33" s="192" t="s">
        <v>3712</v>
      </c>
      <c r="AP33" s="74" t="str">
        <f t="shared" si="26"/>
        <v xml:space="preserve">//12-06
act.Z12_06.diON := dgi.Z12_06_ON;
act.Z12_06.diOF := dgi.Z12_06_OF;
act.Z12_06.alwON := ;
act.Z12_06.alwOF := ;
act.Z12_06.MU := not dgi.AU_IM10;
dgo.Z12_06_ON := act.Z12_06.doON and not alg.doOF;
dgo.Z12_06_OF := act.Z12_06.doOF and not alg.doOF;
</v>
      </c>
      <c r="AS33" s="74" t="s">
        <v>455</v>
      </c>
      <c r="AV33" s="201" t="str">
        <f t="shared" si="28"/>
        <v>dgi.Z12_06_on :=  dgo.Z12_06_on;
dgi.Z12_06_of := not dgo.Z12_06_on;</v>
      </c>
      <c r="AW33" s="74" t="s">
        <v>455</v>
      </c>
      <c r="BF33" s="241"/>
      <c r="BG33" s="244"/>
      <c r="BN33" s="374" t="str">
        <f t="shared" si="15"/>
        <v>act.Z12_06.DU := 1;</v>
      </c>
      <c r="BO33" s="374" t="str">
        <f t="shared" si="16"/>
        <v>Кн. 'Закрыть 12-06'</v>
      </c>
      <c r="BP33" s="374" t="str">
        <f t="shared" si="17"/>
        <v>Кн. 'Открыть 12-06'</v>
      </c>
      <c r="BQ33" s="374" t="str">
        <f t="shared" si="18"/>
        <v>Z12_06.btnON</v>
      </c>
      <c r="BR33" s="374" t="str">
        <f t="shared" si="19"/>
        <v>Z12_06.btnOF</v>
      </c>
    </row>
    <row r="34" spans="1:70" s="74" customFormat="1" ht="13.5" customHeight="1" x14ac:dyDescent="0.25">
      <c r="A34" s="137">
        <v>31</v>
      </c>
      <c r="B34" s="126" t="s">
        <v>3603</v>
      </c>
      <c r="C34" s="126" t="s">
        <v>957</v>
      </c>
      <c r="D34" s="141" t="str">
        <f t="shared" si="7"/>
        <v>2Z12_07</v>
      </c>
      <c r="E34" s="75" t="s">
        <v>821</v>
      </c>
      <c r="F34" s="75" t="s">
        <v>826</v>
      </c>
      <c r="G34" s="75" t="str">
        <f t="shared" si="8"/>
        <v>; //12-07</v>
      </c>
      <c r="H34" s="74" t="s">
        <v>1672</v>
      </c>
      <c r="I34" s="74" t="str">
        <f t="shared" si="21"/>
        <v>Z12_07_ctrl_ON</v>
      </c>
      <c r="J34" s="74" t="str">
        <f t="shared" si="22"/>
        <v>Z12_07_ctrl_OF</v>
      </c>
      <c r="K34" s="74" t="str">
        <f t="shared" si="23"/>
        <v xml:space="preserve">Z12_07_ctrl_ON : BOOL; </v>
      </c>
      <c r="L34" s="76" t="s">
        <v>823</v>
      </c>
      <c r="M34" s="74" t="str">
        <f t="shared" si="24"/>
        <v>Z12_07_ctrl_ON : TON;</v>
      </c>
      <c r="N34" s="76" t="s">
        <v>823</v>
      </c>
      <c r="O34" s="76" t="s">
        <v>455</v>
      </c>
      <c r="P34" s="137" t="str">
        <f t="shared" si="29"/>
        <v>Z11_03_ctrl_ON_pt</v>
      </c>
      <c r="Q34" s="15"/>
      <c r="X34" s="74" t="str">
        <f t="shared" si="5"/>
        <v>Z12_07_ctrl_ON ( IN := TIN.Z12_07_ctrl_ON, PT := Z11_03_ctrl_ON_pt); TMQ.Z12_07_ctrl_ON := Z12_07_ctrl_ON.q;</v>
      </c>
      <c r="Y34" s="78" t="s">
        <v>455</v>
      </c>
      <c r="Z34" s="78" t="s">
        <v>455</v>
      </c>
      <c r="AB34" s="74" t="str">
        <f t="shared" si="10"/>
        <v>Z12_07 : f2_1;//12-07</v>
      </c>
      <c r="AC34" s="77" t="s">
        <v>455</v>
      </c>
      <c r="AF34" s="74" t="str">
        <f t="shared" si="27"/>
        <v>Z12_07(diON :=  ACT.Z12_07.diON , diOF :=  ACT.Z12_07.diOF ,algON :=  ACT.Z12_07.algON , algOF :=  ACT.Z12_07.algOF , alwON :=  ACT.Z12_07.alwON , 
alwOF :=  ACT.Z12_07.alwOF  , btnRes :=  ACT.Z12_07.btnRes ,btnON :=  ACT.Z12_07.btnON  ,btnOF :=  ACT.Z12_07.btnOF ,tmq_on :=  tmq.Z12_07_ctrl_ON ,
DU :=  ACT.Z12_07.DU ,doON := ACT.Z12_07.doON , MU := ACT.Z12_07.MU); 
 tin.Z12_07_ctrl_on := Z12_07.tin_on;  ACT.Z12_07.state :=  Z12_07.state; ACT.Z12_07.prmON :=  Z12_07.prmON;  
ACT.Z12_07.prmOF :=  Z12_07.prmOF;  ACT.Z12_07.nON :=  Z12_07.nON;</v>
      </c>
      <c r="AH34" s="74" t="s">
        <v>455</v>
      </c>
      <c r="AI34" s="74" t="s">
        <v>455</v>
      </c>
      <c r="AO34" s="192" t="s">
        <v>3712</v>
      </c>
      <c r="AP34" s="192" t="str">
        <f>"//"&amp;B34&amp;"
act."&amp;C34&amp;".diON := dgi."&amp;C34&amp;"_ON;
act."&amp;C34&amp;".diOF := dgi."&amp;C34&amp;"_OF;
act."&amp;C34&amp;".algON := "&amp;AK34&amp;";
act."&amp;C34&amp;".algOF := "&amp;AL34&amp;";
act."&amp;C34&amp;".alwON := "&amp;AM34&amp;";
act."&amp;C34&amp;".alwOF := "&amp;AN34&amp;";
act."&amp;C34&amp;".MU := "&amp;AO34&amp;";
dgo."&amp;C34&amp;"_ON := act."&amp;C34&amp;".doON and not alg.doOF;
dgo."&amp;C34&amp;"_OF := act."&amp;C34&amp;".doOF and not alg.doOF;
"</f>
        <v xml:space="preserve">//12-07
act.Z12_07.diON := dgi.Z12_07_ON;
act.Z12_07.diOF := dgi.Z12_07_OF;
act.Z12_07.algON := ;
act.Z12_07.algOF := ;
act.Z12_07.alwON := ;
act.Z12_07.alwOF := ;
act.Z12_07.MU := not dgi.AU_IM10;
dgo.Z12_07_ON := act.Z12_07.doON and not alg.doOF;
dgo.Z12_07_OF := act.Z12_07.doOF and not alg.doOF;
</v>
      </c>
      <c r="AS34" s="74" t="s">
        <v>455</v>
      </c>
      <c r="AV34" s="201" t="str">
        <f t="shared" si="28"/>
        <v>dgi.Z12_07_on :=  dgo.Z12_07_on;
dgi.Z12_07_of := not dgo.Z12_07_on;</v>
      </c>
      <c r="AW34" s="74" t="s">
        <v>455</v>
      </c>
      <c r="BF34" s="241"/>
      <c r="BG34" s="244"/>
      <c r="BN34" s="374" t="str">
        <f t="shared" si="15"/>
        <v>act.Z12_07.DU := 1;</v>
      </c>
      <c r="BO34" s="374" t="str">
        <f t="shared" si="16"/>
        <v>Кн. 'Закрыть 12-07'</v>
      </c>
      <c r="BP34" s="374" t="str">
        <f t="shared" si="17"/>
        <v>Кн. 'Открыть 12-07'</v>
      </c>
      <c r="BQ34" s="374" t="str">
        <f t="shared" si="18"/>
        <v>Z12_07.btnON</v>
      </c>
      <c r="BR34" s="374" t="str">
        <f t="shared" si="19"/>
        <v>Z12_07.btnOF</v>
      </c>
    </row>
    <row r="35" spans="1:70" s="48" customFormat="1" x14ac:dyDescent="0.25">
      <c r="B35" s="49"/>
      <c r="C35" s="49"/>
      <c r="D35" s="49"/>
      <c r="E35" s="50"/>
      <c r="F35" s="50"/>
      <c r="G35" s="7" t="str">
        <f t="shared" si="8"/>
        <v>; //</v>
      </c>
      <c r="Q35" s="15"/>
      <c r="Z35"/>
      <c r="AE35"/>
      <c r="AF35"/>
      <c r="AS35" t="s">
        <v>455</v>
      </c>
      <c r="BF35" s="242"/>
      <c r="BG35" s="245"/>
      <c r="BN35" s="374"/>
    </row>
    <row r="36" spans="1:70" x14ac:dyDescent="0.25">
      <c r="B36" s="6"/>
      <c r="C36" s="45"/>
      <c r="D36" s="45"/>
      <c r="E36" s="44"/>
      <c r="F36" s="44"/>
      <c r="G36" s="7" t="str">
        <f t="shared" si="8"/>
        <v>; //</v>
      </c>
      <c r="Q36" s="15"/>
      <c r="AS36" t="s">
        <v>455</v>
      </c>
      <c r="BN36" s="374"/>
      <c r="BQ36" s="374"/>
    </row>
    <row r="37" spans="1:70" ht="13.5" customHeight="1" x14ac:dyDescent="0.25">
      <c r="A37">
        <v>32</v>
      </c>
      <c r="B37" s="141" t="s">
        <v>439</v>
      </c>
      <c r="C37" s="141" t="s">
        <v>831</v>
      </c>
      <c r="D37" s="141" t="str">
        <f t="shared" ref="D37:D89" si="30">2&amp;C37</f>
        <v>2N1_1</v>
      </c>
      <c r="E37" s="44" t="s">
        <v>821</v>
      </c>
      <c r="F37" s="46" t="s">
        <v>827</v>
      </c>
      <c r="G37" s="7" t="str">
        <f t="shared" si="8"/>
        <v>; //Н1-1</v>
      </c>
      <c r="H37" s="2" t="s">
        <v>1663</v>
      </c>
      <c r="I37" s="2" t="str">
        <f>C37&amp;"_ctrl_ON"</f>
        <v>N1_1_ctrl_ON</v>
      </c>
      <c r="J37" s="139" t="s">
        <v>823</v>
      </c>
      <c r="K37" s="2" t="str">
        <f>C37&amp;"_ctrl_ON : BOOL; // Контроль включения "&amp;B37</f>
        <v>N1_1_ctrl_ON : BOOL; // Контроль включения Н1-1</v>
      </c>
      <c r="L37" s="139" t="s">
        <v>823</v>
      </c>
      <c r="M37" s="2" t="str">
        <f>C37&amp;"_ctrl_ON : TON;"</f>
        <v>N1_1_ctrl_ON : TON;</v>
      </c>
      <c r="N37" s="139" t="s">
        <v>823</v>
      </c>
      <c r="O37" s="67" t="s">
        <v>455</v>
      </c>
      <c r="P37" s="2" t="str">
        <f>C37&amp;"_ctrl_ON_pt"</f>
        <v>N1_1_ctrl_ON_pt</v>
      </c>
      <c r="Q37" s="15" t="s">
        <v>3689</v>
      </c>
      <c r="R37" s="137" t="str">
        <f>P37&amp;" : int;"</f>
        <v>N1_1_ctrl_ON_pt : int;</v>
      </c>
      <c r="S37" s="137" t="str">
        <f>P37&amp;":= DINT_TO_TIME(itg."&amp;P37&amp;" )*1000;"</f>
        <v>N1_1_ctrl_ON_pt:= DINT_TO_TIME(itg.N1_1_ctrl_ON_pt )*1000;</v>
      </c>
      <c r="T37" s="139" t="s">
        <v>823</v>
      </c>
      <c r="U37" s="149"/>
      <c r="V37" s="149"/>
      <c r="W37" s="149"/>
      <c r="X37" s="2" t="str">
        <f t="shared" ref="X37:X79" si="31">I37&amp;" ( IN := TIN."&amp;I37&amp;", PT := "&amp;P37&amp;"); TMQ."&amp;I37&amp;" := "&amp;I37&amp;".q;"</f>
        <v>N1_1_ctrl_ON ( IN := TIN.N1_1_ctrl_ON, PT := N1_1_ctrl_ON_pt); TMQ.N1_1_ctrl_ON := N1_1_ctrl_ON.q;</v>
      </c>
      <c r="Y37" s="139" t="s">
        <v>823</v>
      </c>
      <c r="Z37" s="66" t="s">
        <v>455</v>
      </c>
      <c r="AA37" s="8" t="s">
        <v>455</v>
      </c>
      <c r="AB37" t="str">
        <f>C37&amp;" : "&amp;H37&amp;";//"&amp;B37</f>
        <v>N1_1 : f1_1;//Н1-1</v>
      </c>
      <c r="AC37" s="138" t="s">
        <v>3723</v>
      </c>
      <c r="AD37" s="187" t="s">
        <v>3725</v>
      </c>
      <c r="AE37" t="str">
        <f>AG38&amp;" := "&amp;AG37&amp;" +1;
"&amp;AC37&amp;"(of1 := act."&amp;C37&amp;".state=5  ,of2 := act."&amp;C38&amp;".state=5); 
"&amp;AG37&amp;" := "&amp;AC37&amp;".w;"</f>
        <v>itg.N1_2 := itg.N1_1 +1;
N1_12(of1 := act.N1_1.state=5  ,of2 := act.N1_2.state=5); 
itg.N1_1 := N1_12.w;</v>
      </c>
      <c r="AF37" s="1" t="str">
        <f>C37&amp;"(diON := ACT."&amp;C37&amp;".diON ,diCRS := ACT."&amp;C37&amp;".diCRS ,algON := ACT."&amp;C37&amp;".algON ,algOF := ACT."&amp;C37&amp;".algOF ,alwON := ACT."&amp;C37&amp;".alwON
 ,alwOF := ACT."&amp;C37&amp;".alwOF ,btnRes := ACT."&amp;C37&amp;".btnRes ,btnON := ACT."&amp;C37&amp;".btnON ,btnOF := ACT."&amp;C37&amp;".btnOF ,group := "&amp;AH37&amp;"
 ,f_fp := "&amp;AJ37&amp;" ,fp := "&amp;AI37&amp;" ,tmq_on := tmq."&amp;C37&amp;"_ctrl_ON ,tmq_fp := tmq."&amp;C37&amp;"_ctrl_FP,DU := ACT."&amp;C37&amp;".DU ,doON := ACT."&amp;C37&amp;".doON
 ,wr := "&amp;AG37&amp;" ,reg := ACT."&amp;C37&amp;".reg ,regDU := ACT."&amp;C37&amp;".regDU ,aoReg := ACT."&amp;C37&amp;".aoReg, tin_on := tin."&amp;C37&amp;"_ctrl_ON, tin_fp :=  tin."&amp;C37&amp;"_ctrl_FP); 
ACT."&amp;C37&amp;".state := "&amp;C37&amp;".state;ACT."&amp;C37&amp;".prmON := "&amp;C37&amp;".prmON; ACT."&amp;C37&amp;".prmOF := "&amp;C37&amp;".prmOF; ACT."&amp;C37&amp;".nFP := "&amp;C37&amp;".nFP; ACT."&amp;C37&amp;".nON := "&amp;C37&amp;".nON;"</f>
        <v>N1_1(diON := ACT.N1_1.diON ,diCRS := ACT.N1_1.diCRS ,algON := ACT.N1_1.algON ,algOF := ACT.N1_1.algOF ,alwON := ACT.N1_1.alwON
 ,alwOF := ACT.N1_1.alwOF ,btnRes := ACT.N1_1.btnRes ,btnON := ACT.N1_1.btnON ,btnOF := ACT.N1_1.btnOF ,group := 2
 ,f_fp := 0 ,fp := not ani.Q_F1_4_6.L ,tmq_on := tmq.N1_1_ctrl_ON ,tmq_fp := tmq.N1_1_ctrl_FP,DU := ACT.N1_1.DU ,doON := ACT.N1_1.doON
 ,wr := itg.N1_1 ,reg := ACT.N1_1.reg ,regDU := ACT.N1_1.regDU ,aoReg := ACT.N1_1.aoReg, tin_on := tin.N1_1_ctrl_ON, tin_fp :=  tin.N1_1_ctrl_FP); 
ACT.N1_1.state := N1_1.state;ACT.N1_1.prmON := N1_1.prmON; ACT.N1_1.prmOF := N1_1.prmOF; ACT.N1_1.nFP := N1_1.nFP; ACT.N1_1.nON := N1_1.nON;</v>
      </c>
      <c r="AG37" s="190" t="s">
        <v>3719</v>
      </c>
      <c r="AH37" s="2">
        <v>2</v>
      </c>
      <c r="AI37" s="192" t="s">
        <v>3978</v>
      </c>
      <c r="AJ37" s="2">
        <v>0</v>
      </c>
      <c r="AO37" s="192" t="s">
        <v>3704</v>
      </c>
      <c r="AP37" t="str">
        <f>"//"&amp;B37&amp;"
act."&amp;C37&amp;".diON := dgi."&amp;C37&amp;"_ON;
act."&amp;C37&amp;".diCrs := dgi."&amp;C37&amp;"_crs;
act."&amp;C37&amp;".algON := "&amp;AK37&amp;";
act."&amp;C37&amp;".algOF := "&amp;AL37&amp;";
act."&amp;C37&amp;".alwON := "&amp;AM37&amp;";
act."&amp;C37&amp;".alwOF := "&amp;AN37&amp;";
act."&amp;C37&amp;".MU := "&amp;AO37&amp;";
dgo."&amp;C37&amp;"_on := act."&amp;C37&amp;".doON and not alg.doOF;
ano."&amp;C37&amp;"_set.val := act."&amp;C37&amp;".aoReg;"</f>
        <v>//Н1-1
act.N1_1.diON := dgi.N1_1_ON;
act.N1_1.diCrs := dgi.N1_1_crs;
act.N1_1.algON := ;
act.N1_1.algOF := ;
act.N1_1.alwON := ;
act.N1_1.alwOF := ;
act.N1_1.MU := not dgi.AU_IM3;
dgo.N1_1_on := act.N1_1.doON and not alg.doOF;
ano.N1_1_set.val := act.N1_1.aoReg;</v>
      </c>
      <c r="AQ37" s="192" t="str">
        <f>C37&amp;" : tmr; //"&amp;B37</f>
        <v>N1_1 : tmr; //Н1-1</v>
      </c>
      <c r="AR37" s="32" t="str">
        <f>"//--------------"&amp;B37&amp;"-------------
"&amp;C37&amp;"(in := dgi."&amp;C37&amp;"_ON, res := act."&amp;C37&amp;".reset,un  := 0, pt := itg.nTime); 
  act."&amp;C37&amp;".TimeW.s := "&amp;C37&amp;".q.s;  act."&amp;C37&amp;".TimeW.m := "&amp;C37&amp;".q.m;  act."&amp;C37&amp;".TimeW.h:= "&amp;C37&amp;".q.h;
  act."&amp;C37&amp;".TimeW.d := "&amp;C37&amp;".q.d;  act."&amp;C37&amp;".TimeW.y := "&amp;C37&amp;".q.y;"</f>
        <v>//--------------Н1-1-------------
N1_1(in := dgi.N1_1_ON, res := act.N1_1.reset,un  := 0, pt := itg.nTime); 
  act.N1_1.TimeW.s := N1_1.q.s;  act.N1_1.TimeW.m := N1_1.q.m;  act.N1_1.TimeW.h:= N1_1.q.h;
  act.N1_1.TimeW.d := N1_1.q.d;  act.N1_1.TimeW.y := N1_1.q.y;</v>
      </c>
      <c r="AS37" t="s">
        <v>455</v>
      </c>
      <c r="AV37" t="str">
        <f t="shared" ref="AV37:AV79" si="32">"DGI."&amp;C37&amp;"_ON := DGO."&amp;C37&amp;"_ON;"</f>
        <v>DGI.N1_1_ON := DGO.N1_1_ON;</v>
      </c>
      <c r="BB37" t="str">
        <f>C37&amp;"_ON, "&amp;C37&amp;"_OF : bool;"</f>
        <v>N1_1_ON, N1_1_OF : bool;</v>
      </c>
      <c r="BC37" t="str">
        <f>C37&amp;"_byTimer :bool;"</f>
        <v>N1_1_byTimer :bool;</v>
      </c>
      <c r="BD37" t="str">
        <f>C37&amp;"_ON, "&amp;C37&amp;"_OF : tm; "&amp;C37&amp;"_ON_un, "&amp;C37&amp;"_OF_un : int;"</f>
        <v>N1_1_ON, N1_1_OF : tm; N1_1_ON_un, N1_1_OF_un : int;</v>
      </c>
      <c r="BG37" s="243" t="s">
        <v>964</v>
      </c>
      <c r="BN37" s="374" t="str">
        <f t="shared" si="15"/>
        <v>act.N1_1.DU := 1;</v>
      </c>
      <c r="BO37" s="374" t="str">
        <f>"Кн. 'Включить "&amp;B37&amp;"'"</f>
        <v>Кн. 'Включить Н1-1'</v>
      </c>
      <c r="BP37" s="374" t="str">
        <f>"Кн. 'Отключить "&amp;B37&amp;"'"</f>
        <v>Кн. 'Отключить Н1-1'</v>
      </c>
      <c r="BQ37" s="374" t="str">
        <f t="shared" ref="BQ37" si="33">C37&amp;".btnON"</f>
        <v>N1_1.btnON</v>
      </c>
      <c r="BR37" s="374" t="str">
        <f t="shared" ref="BR37" si="34">C37&amp;".btnOF"</f>
        <v>N1_1.btnOF</v>
      </c>
    </row>
    <row r="38" spans="1:70" ht="13.5" customHeight="1" x14ac:dyDescent="0.25">
      <c r="A38">
        <v>33</v>
      </c>
      <c r="B38" s="141" t="s">
        <v>440</v>
      </c>
      <c r="C38" s="141" t="s">
        <v>833</v>
      </c>
      <c r="D38" s="141" t="str">
        <f t="shared" si="30"/>
        <v>2N1_2</v>
      </c>
      <c r="E38" s="44" t="s">
        <v>821</v>
      </c>
      <c r="F38" s="46" t="s">
        <v>827</v>
      </c>
      <c r="G38" s="7" t="str">
        <f t="shared" si="8"/>
        <v>; //Н1-2</v>
      </c>
      <c r="H38" s="2" t="s">
        <v>1663</v>
      </c>
      <c r="I38" s="2" t="str">
        <f t="shared" ref="I38:I79" si="35">C38&amp;"_ctrl_ON"</f>
        <v>N1_2_ctrl_ON</v>
      </c>
      <c r="J38" s="139" t="s">
        <v>823</v>
      </c>
      <c r="K38" s="2" t="str">
        <f t="shared" ref="K38:K79" si="36">C38&amp;"_ctrl_ON : BOOL; "</f>
        <v xml:space="preserve">N1_2_ctrl_ON : BOOL; </v>
      </c>
      <c r="L38" s="59" t="s">
        <v>823</v>
      </c>
      <c r="M38" s="2" t="str">
        <f t="shared" ref="M38:M79" si="37">C38&amp;"_ctrl_ON : TON;"</f>
        <v>N1_2_ctrl_ON : TON;</v>
      </c>
      <c r="N38" s="59" t="s">
        <v>823</v>
      </c>
      <c r="O38" s="67" t="s">
        <v>455</v>
      </c>
      <c r="P38" s="2" t="str">
        <f>P37</f>
        <v>N1_1_ctrl_ON_pt</v>
      </c>
      <c r="Q38" s="15"/>
      <c r="T38" s="59" t="s">
        <v>823</v>
      </c>
      <c r="U38" s="149"/>
      <c r="V38" s="149"/>
      <c r="W38" s="149"/>
      <c r="X38" s="2" t="str">
        <f t="shared" si="31"/>
        <v>N1_2_ctrl_ON ( IN := TIN.N1_2_ctrl_ON, PT := N1_1_ctrl_ON_pt); TMQ.N1_2_ctrl_ON := N1_2_ctrl_ON.q;</v>
      </c>
      <c r="Y38" s="59" t="s">
        <v>823</v>
      </c>
      <c r="Z38" s="66" t="s">
        <v>455</v>
      </c>
      <c r="AA38" s="8" t="s">
        <v>455</v>
      </c>
      <c r="AB38" t="str">
        <f t="shared" ref="AB38:AB79" si="38">C38&amp;" : "&amp;H38&amp;";//"&amp;B38</f>
        <v>N1_2 : f1_1;//Н1-2</v>
      </c>
      <c r="AC38" s="8"/>
      <c r="AF38" s="1" t="str">
        <f t="shared" ref="AF38:AF79" si="39">C38&amp;"(diON := ACT."&amp;C38&amp;".diON ,diCRS := ACT."&amp;C38&amp;".diCRS ,algON := ACT."&amp;C38&amp;".algON ,algOF := ACT."&amp;C38&amp;".algOF ,alwON := ACT."&amp;C38&amp;".alwON
 ,alwOF := ACT."&amp;C38&amp;".alwOF ,btnRes := ACT."&amp;C38&amp;".btnRes ,btnON := ACT."&amp;C38&amp;".btnON ,btnOF := ACT."&amp;C38&amp;".btnOF ,group := "&amp;AH38&amp;"
 ,f_fp := "&amp;AJ38&amp;" ,fp := "&amp;AI38&amp;" ,tmq_on := tmq."&amp;C38&amp;"_ctrl_ON ,tmq_fp := tmq."&amp;C38&amp;"_ctrl_FP,DU := ACT."&amp;C38&amp;".DU ,doON := ACT."&amp;C38&amp;".doON
 ,wr := "&amp;AG38&amp;" ,reg := ACT."&amp;C38&amp;".reg ,regDU := ACT."&amp;C38&amp;".regDU ,aoReg := ACT."&amp;C38&amp;".aoReg, tin_on := tin."&amp;C38&amp;"_ctrl_ON, tin_fp :=  tin."&amp;C38&amp;"_ctrl_FP); 
ACT."&amp;C38&amp;".state := "&amp;C38&amp;".state;ACT."&amp;C38&amp;".prmON := "&amp;C38&amp;".prmON; ACT."&amp;C38&amp;".prmOF := "&amp;C38&amp;".prmOF; ACT."&amp;C38&amp;".nFP := "&amp;C38&amp;".nFP; ACT."&amp;C38&amp;".nON := "&amp;C38&amp;".nON;"</f>
        <v>N1_2(diON := ACT.N1_2.diON ,diCRS := ACT.N1_2.diCRS ,algON := ACT.N1_2.algON ,algOF := ACT.N1_2.algOF ,alwON := ACT.N1_2.alwON
 ,alwOF := ACT.N1_2.alwOF ,btnRes := ACT.N1_2.btnRes ,btnON := ACT.N1_2.btnON ,btnOF := ACT.N1_2.btnOF ,group := 2
 ,f_fp := 0 ,fp := not ani.Q_F1_4_6.L ,tmq_on := tmq.N1_2_ctrl_ON ,tmq_fp := tmq.N1_2_ctrl_FP,DU := ACT.N1_2.DU ,doON := ACT.N1_2.doON
 ,wr := itg.N1_2 ,reg := ACT.N1_2.reg ,regDU := ACT.N1_2.regDU ,aoReg := ACT.N1_2.aoReg, tin_on := tin.N1_2_ctrl_ON, tin_fp :=  tin.N1_2_ctrl_FP); 
ACT.N1_2.state := N1_2.state;ACT.N1_2.prmON := N1_2.prmON; ACT.N1_2.prmOF := N1_2.prmOF; ACT.N1_2.nFP := N1_2.nFP; ACT.N1_2.nON := N1_2.nON;</v>
      </c>
      <c r="AG38" s="190" t="s">
        <v>3720</v>
      </c>
      <c r="AH38" s="2">
        <v>2</v>
      </c>
      <c r="AI38" s="192" t="s">
        <v>3978</v>
      </c>
      <c r="AJ38" s="2">
        <v>0</v>
      </c>
      <c r="AO38" s="159" t="s">
        <v>3704</v>
      </c>
      <c r="AP38" t="str">
        <f t="shared" ref="AP38:AP57" si="40">"//"&amp;B38&amp;"
act."&amp;C38&amp;".diON := dgi."&amp;C38&amp;"_ON;
act."&amp;C38&amp;".diCrs := dgi."&amp;C38&amp;"_crs;
act."&amp;C38&amp;".algON := "&amp;AK38&amp;";
act."&amp;C38&amp;".algOF := "&amp;AL38&amp;";
act."&amp;C38&amp;".alwON := "&amp;AM38&amp;";
act."&amp;C38&amp;".alwOF := "&amp;AN38&amp;";
act."&amp;C38&amp;".MU := "&amp;AO38&amp;";
dgo."&amp;C38&amp;"_on := act."&amp;C38&amp;".doON and not alg.doOF;
ano."&amp;C38&amp;"_set.val := act."&amp;C38&amp;".aoReg;"</f>
        <v>//Н1-2
act.N1_2.diON := dgi.N1_2_ON;
act.N1_2.diCrs := dgi.N1_2_crs;
act.N1_2.algON := ;
act.N1_2.algOF := ;
act.N1_2.alwON := ;
act.N1_2.alwOF := ;
act.N1_2.MU := not dgi.AU_IM3;
dgo.N1_2_on := act.N1_2.doON and not alg.doOF;
ano.N1_2_set.val := act.N1_2.aoReg;</v>
      </c>
      <c r="AQ38" s="192" t="str">
        <f t="shared" ref="AQ38:AQ94" si="41">C38&amp;" : tmr; //"&amp;B38</f>
        <v>N1_2 : tmr; //Н1-2</v>
      </c>
      <c r="AR38" s="32" t="str">
        <f t="shared" ref="AR38:AR79" si="42">"//--------------"&amp;B38&amp;"-------------
"&amp;C38&amp;"(in := dgi."&amp;C38&amp;"_ON, res := act."&amp;C38&amp;".reset,un  := 0, pt := itg.nTime); 
  act."&amp;C38&amp;".TimeW.s := "&amp;C38&amp;".q.s;  act."&amp;C38&amp;".TimeW.m := "&amp;C38&amp;".q.m;  act."&amp;C38&amp;".TimeW.h:= "&amp;C38&amp;".q.h;
  act."&amp;C38&amp;".TimeW.d := "&amp;C38&amp;".q.d;  act."&amp;C38&amp;".TimeW.y := "&amp;C38&amp;".q.y;"</f>
        <v>//--------------Н1-2-------------
N1_2(in := dgi.N1_2_ON, res := act.N1_2.reset,un  := 0, pt := itg.nTime); 
  act.N1_2.TimeW.s := N1_2.q.s;  act.N1_2.TimeW.m := N1_2.q.m;  act.N1_2.TimeW.h:= N1_2.q.h;
  act.N1_2.TimeW.d := N1_2.q.d;  act.N1_2.TimeW.y := N1_2.q.y;</v>
      </c>
      <c r="AS38" t="s">
        <v>455</v>
      </c>
      <c r="AV38" t="str">
        <f t="shared" si="32"/>
        <v>DGI.N1_2_ON := DGO.N1_2_ON;</v>
      </c>
      <c r="BB38" t="str">
        <f t="shared" ref="BB38:BB57" si="43">C38&amp;"_ON, "&amp;C38&amp;"_OF : bool;"</f>
        <v>N1_2_ON, N1_2_OF : bool;</v>
      </c>
      <c r="BC38" t="str">
        <f t="shared" ref="BC38:BC57" si="44">C38&amp;"_byTimer :bool;"</f>
        <v>N1_2_byTimer :bool;</v>
      </c>
      <c r="BD38" t="str">
        <f t="shared" ref="BD38:BD47" si="45">C38&amp;"_ON, "&amp;C38&amp;"_OF : tm; "&amp;C38&amp;"_ON_un, "&amp;C38&amp;"_OF_un : int;"</f>
        <v>N1_2_ON, N1_2_OF : tm; N1_2_ON_un, N1_2_OF_un : int;</v>
      </c>
      <c r="BG38" s="243" t="s">
        <v>964</v>
      </c>
      <c r="BN38" s="374" t="str">
        <f t="shared" si="15"/>
        <v>act.N1_2.DU := 1;</v>
      </c>
      <c r="BO38" s="374" t="str">
        <f t="shared" ref="BO38:BO69" si="46">"Кн. 'Включить "&amp;B38&amp;"'"</f>
        <v>Кн. 'Включить Н1-2'</v>
      </c>
      <c r="BP38" s="374" t="str">
        <f t="shared" ref="BP38:BP69" si="47">"Кн. 'Отключить "&amp;B38&amp;"'"</f>
        <v>Кн. 'Отключить Н1-2'</v>
      </c>
      <c r="BQ38" s="374" t="str">
        <f t="shared" ref="BQ38:BQ58" si="48">C38&amp;".btnON"</f>
        <v>N1_2.btnON</v>
      </c>
      <c r="BR38" s="374" t="str">
        <f t="shared" ref="BR38:BR58" si="49">C38&amp;".btnOF"</f>
        <v>N1_2.btnOF</v>
      </c>
    </row>
    <row r="39" spans="1:70" ht="13.5" customHeight="1" x14ac:dyDescent="0.25">
      <c r="A39" s="137">
        <v>34</v>
      </c>
      <c r="B39" s="141" t="s">
        <v>432</v>
      </c>
      <c r="C39" s="141" t="s">
        <v>478</v>
      </c>
      <c r="D39" s="141" t="str">
        <f t="shared" si="30"/>
        <v>2N1_3</v>
      </c>
      <c r="E39" s="44" t="s">
        <v>821</v>
      </c>
      <c r="F39" s="46" t="s">
        <v>827</v>
      </c>
      <c r="G39" s="7" t="str">
        <f t="shared" si="8"/>
        <v>; //Н1-3</v>
      </c>
      <c r="H39" s="2" t="s">
        <v>1663</v>
      </c>
      <c r="I39" s="2" t="str">
        <f t="shared" si="35"/>
        <v>N1_3_ctrl_ON</v>
      </c>
      <c r="J39" s="2" t="str">
        <f t="shared" ref="J39:J52" si="50">C39&amp;"_ctrl_FP"</f>
        <v>N1_3_ctrl_FP</v>
      </c>
      <c r="K39" s="2" t="str">
        <f t="shared" si="36"/>
        <v xml:space="preserve">N1_3_ctrl_ON : BOOL; </v>
      </c>
      <c r="L39" s="2" t="str">
        <f>C39&amp;"_ctrl_FP : BOOL; // Контроль потока "&amp;B39</f>
        <v>N1_3_ctrl_FP : BOOL; // Контроль потока Н1-3</v>
      </c>
      <c r="M39" s="2" t="str">
        <f>C39&amp;"_ctrl_ON : TON;"</f>
        <v>N1_3_ctrl_ON : TON;</v>
      </c>
      <c r="N39" s="2" t="str">
        <f>C39&amp;"_ctrl_FP : TON;"</f>
        <v>N1_3_ctrl_FP : TON;</v>
      </c>
      <c r="O39" s="67" t="s">
        <v>455</v>
      </c>
      <c r="P39" s="146" t="str">
        <f>C39&amp;"_ctrl_ON_pt"</f>
        <v>N1_3_ctrl_ON_pt</v>
      </c>
      <c r="Q39" s="15" t="s">
        <v>3689</v>
      </c>
      <c r="R39" s="137" t="str">
        <f>P39&amp;" : int;"</f>
        <v>N1_3_ctrl_ON_pt : int;</v>
      </c>
      <c r="S39" s="137" t="str">
        <f>P39&amp;":= DINT_TO_TIME(itg."&amp;P39&amp;" )*1000;"</f>
        <v>N1_3_ctrl_ON_pt:= DINT_TO_TIME(itg.N1_3_ctrl_ON_pt )*1000;</v>
      </c>
      <c r="T39" s="68" t="str">
        <f>C39&amp;"_ctrl_FP_pt"</f>
        <v>N1_3_ctrl_FP_pt</v>
      </c>
      <c r="U39" s="15" t="s">
        <v>3689</v>
      </c>
      <c r="V39" s="15" t="str">
        <f>T39&amp;" : int;"</f>
        <v>N1_3_ctrl_FP_pt : int;</v>
      </c>
      <c r="W39" s="150" t="str">
        <f>T39&amp;":= DINT_TO_TIME(itg."&amp;T39&amp;" )*1000;"</f>
        <v>N1_3_ctrl_FP_pt:= DINT_TO_TIME(itg.N1_3_ctrl_FP_pt )*1000;</v>
      </c>
      <c r="X39" s="2" t="str">
        <f t="shared" si="31"/>
        <v>N1_3_ctrl_ON ( IN := TIN.N1_3_ctrl_ON, PT := N1_3_ctrl_ON_pt); TMQ.N1_3_ctrl_ON := N1_3_ctrl_ON.q;</v>
      </c>
      <c r="Y39" s="74" t="str">
        <f>J39&amp;" ( IN := TIN."&amp;J39&amp;", PT := "&amp;T39&amp;"); TMQ."&amp;J39&amp;" := "&amp;J39&amp;".q;"</f>
        <v>N1_3_ctrl_FP ( IN := TIN.N1_3_ctrl_FP, PT := N1_3_ctrl_FP_pt); TMQ.N1_3_ctrl_FP := N1_3_ctrl_FP.q;</v>
      </c>
      <c r="Z39" s="66" t="s">
        <v>455</v>
      </c>
      <c r="AA39" s="8" t="s">
        <v>455</v>
      </c>
      <c r="AB39" t="str">
        <f>C39&amp;" : "&amp;H39&amp;";//"&amp;B39</f>
        <v>N1_3 : f1_1;//Н1-3</v>
      </c>
      <c r="AC39" s="8"/>
      <c r="AF39" s="1" t="str">
        <f t="shared" si="39"/>
        <v>N1_3(diON := ACT.N1_3.diON ,diCRS := ACT.N1_3.diCRS ,algON := ACT.N1_3.algON ,algOF := ACT.N1_3.algOF ,alwON := ACT.N1_3.alwON
 ,alwOF := ACT.N1_3.alwOF ,btnRes := ACT.N1_3.btnRes ,btnON := ACT.N1_3.btnON ,btnOF := ACT.N1_3.btnOF ,group := 1
 ,f_fp := 1 ,fp := dgi.F_afN1_3 ,tmq_on := tmq.N1_3_ctrl_ON ,tmq_fp := tmq.N1_3_ctrl_FP,DU := ACT.N1_3.DU ,doON := ACT.N1_3.doON
 ,wr := itg.none ,reg := ACT.N1_3.reg ,regDU := ACT.N1_3.regDU ,aoReg := ACT.N1_3.aoReg, tin_on := tin.N1_3_ctrl_ON, tin_fp :=  tin.N1_3_ctrl_FP); 
ACT.N1_3.state := N1_3.state;ACT.N1_3.prmON := N1_3.prmON; ACT.N1_3.prmOF := N1_3.prmOF; ACT.N1_3.nFP := N1_3.nFP; ACT.N1_3.nON := N1_3.nON;</v>
      </c>
      <c r="AG39" s="137" t="s">
        <v>2911</v>
      </c>
      <c r="AH39" s="2">
        <v>1</v>
      </c>
      <c r="AI39" s="192" t="s">
        <v>3690</v>
      </c>
      <c r="AJ39" s="137">
        <v>1</v>
      </c>
      <c r="AO39" s="160" t="s">
        <v>3705</v>
      </c>
      <c r="AP39" t="str">
        <f>"//"&amp;B39&amp;"
act."&amp;C39&amp;".diON := dgi."&amp;C39&amp;"_ON;
act."&amp;C39&amp;".diCrs := dgi."&amp;C39&amp;"_crs;
act."&amp;C39&amp;".algON := "&amp;AK39&amp;";
act."&amp;C39&amp;".algOF := "&amp;AL39&amp;";
act."&amp;C39&amp;".alwON := "&amp;AM39&amp;";
act."&amp;C39&amp;".alwOF := "&amp;AN39&amp;";
act."&amp;C39&amp;".MU := "&amp;AO39&amp;";
dgo."&amp;C39&amp;"_on := act."&amp;C39&amp;".doON and not alg.doOF;
ano."&amp;C39&amp;"_set.val := act."&amp;C39&amp;".aoReg;"</f>
        <v>//Н1-3
act.N1_3.diON := dgi.N1_3_ON;
act.N1_3.diCrs := dgi.N1_3_crs;
act.N1_3.algON := ;
act.N1_3.algOF := ;
act.N1_3.alwON := ;
act.N1_3.alwOF := ;
act.N1_3.MU := not dgi.AU_IM4;
dgo.N1_3_on := act.N1_3.doON and not alg.doOF;
ano.N1_3_set.val := act.N1_3.aoReg;</v>
      </c>
      <c r="AQ39" s="192" t="str">
        <f t="shared" si="41"/>
        <v>N1_3 : tmr; //Н1-3</v>
      </c>
      <c r="AR39" s="32" t="str">
        <f t="shared" si="42"/>
        <v>//--------------Н1-3-------------
N1_3(in := dgi.N1_3_ON, res := act.N1_3.reset,un  := 0, pt := itg.nTime); 
  act.N1_3.TimeW.s := N1_3.q.s;  act.N1_3.TimeW.m := N1_3.q.m;  act.N1_3.TimeW.h:= N1_3.q.h;
  act.N1_3.TimeW.d := N1_3.q.d;  act.N1_3.TimeW.y := N1_3.q.y;</v>
      </c>
      <c r="AS39" t="s">
        <v>455</v>
      </c>
      <c r="AV39" t="str">
        <f t="shared" si="32"/>
        <v>DGI.N1_3_ON := DGO.N1_3_ON;</v>
      </c>
      <c r="BB39" t="str">
        <f t="shared" si="43"/>
        <v>N1_3_ON, N1_3_OF : bool;</v>
      </c>
      <c r="BC39" t="str">
        <f t="shared" si="44"/>
        <v>N1_3_byTimer :bool;</v>
      </c>
      <c r="BD39" t="str">
        <f t="shared" si="45"/>
        <v>N1_3_ON, N1_3_OF : tm; N1_3_ON_un, N1_3_OF_un : int;</v>
      </c>
      <c r="BG39" s="243" t="s">
        <v>964</v>
      </c>
      <c r="BN39" s="374" t="str">
        <f t="shared" si="15"/>
        <v>act.N1_3.DU := 1;</v>
      </c>
      <c r="BO39" s="374" t="str">
        <f t="shared" si="46"/>
        <v>Кн. 'Включить Н1-3'</v>
      </c>
      <c r="BP39" s="374" t="str">
        <f t="shared" si="47"/>
        <v>Кн. 'Отключить Н1-3'</v>
      </c>
      <c r="BQ39" s="374" t="str">
        <f t="shared" si="48"/>
        <v>N1_3.btnON</v>
      </c>
      <c r="BR39" s="374" t="str">
        <f t="shared" si="49"/>
        <v>N1_3.btnOF</v>
      </c>
    </row>
    <row r="40" spans="1:70" ht="13.5" customHeight="1" x14ac:dyDescent="0.25">
      <c r="A40" s="137">
        <v>35</v>
      </c>
      <c r="B40" s="141" t="s">
        <v>441</v>
      </c>
      <c r="C40" s="141" t="s">
        <v>832</v>
      </c>
      <c r="D40" s="141" t="str">
        <f t="shared" si="30"/>
        <v>2N2_1</v>
      </c>
      <c r="E40" s="44" t="s">
        <v>821</v>
      </c>
      <c r="F40" s="46" t="s">
        <v>827</v>
      </c>
      <c r="G40" s="7" t="str">
        <f t="shared" si="8"/>
        <v>; //Н2-1</v>
      </c>
      <c r="H40" s="2" t="s">
        <v>1663</v>
      </c>
      <c r="I40" s="2" t="str">
        <f t="shared" si="35"/>
        <v>N2_1_ctrl_ON</v>
      </c>
      <c r="J40" s="2" t="str">
        <f t="shared" si="50"/>
        <v>N2_1_ctrl_FP</v>
      </c>
      <c r="K40" s="2" t="str">
        <f t="shared" si="36"/>
        <v xml:space="preserve">N2_1_ctrl_ON : BOOL; </v>
      </c>
      <c r="L40" s="2" t="str">
        <f>C40&amp;"_ctrl_FP : BOOL; // Контроль потока "&amp;B40</f>
        <v>N2_1_ctrl_FP : BOOL; // Контроль потока Н2-1</v>
      </c>
      <c r="M40" s="2" t="str">
        <f>C40&amp;"_ctrl_ON : TON;"</f>
        <v>N2_1_ctrl_ON : TON;</v>
      </c>
      <c r="N40" s="2" t="str">
        <f>C40&amp;"_ctrl_FP : TON;"</f>
        <v>N2_1_ctrl_FP : TON;</v>
      </c>
      <c r="O40" s="67" t="s">
        <v>455</v>
      </c>
      <c r="P40" s="2" t="str">
        <f>C40&amp;"_ctrl_ON_pt"</f>
        <v>N2_1_ctrl_ON_pt</v>
      </c>
      <c r="Q40" s="15" t="s">
        <v>3689</v>
      </c>
      <c r="R40" s="137" t="str">
        <f>P40&amp;" : int;"</f>
        <v>N2_1_ctrl_ON_pt : int;</v>
      </c>
      <c r="S40" s="137" t="str">
        <f>P40&amp;":= DINT_TO_TIME(itg."&amp;P40&amp;" )*1000;"</f>
        <v>N2_1_ctrl_ON_pt:= DINT_TO_TIME(itg.N2_1_ctrl_ON_pt )*1000;</v>
      </c>
      <c r="T40" s="151" t="str">
        <f>C40&amp;"_ctrl_FP_pt"</f>
        <v>N2_1_ctrl_FP_pt</v>
      </c>
      <c r="U40" s="15" t="s">
        <v>3689</v>
      </c>
      <c r="V40" s="15" t="str">
        <f>T40&amp;" : int;"</f>
        <v>N2_1_ctrl_FP_pt : int;</v>
      </c>
      <c r="W40" s="150" t="str">
        <f>T40&amp;":= DINT_TO_TIME(itg."&amp;T40&amp;" )*1000;"</f>
        <v>N2_1_ctrl_FP_pt:= DINT_TO_TIME(itg.N2_1_ctrl_FP_pt )*1000;</v>
      </c>
      <c r="X40" s="2" t="str">
        <f t="shared" si="31"/>
        <v>N2_1_ctrl_ON ( IN := TIN.N2_1_ctrl_ON, PT := N2_1_ctrl_ON_pt); TMQ.N2_1_ctrl_ON := N2_1_ctrl_ON.q;</v>
      </c>
      <c r="Y40" s="74" t="str">
        <f>J40&amp;" ( IN := TIN."&amp;J40&amp;", PT := "&amp;T40&amp;"); TMQ."&amp;J40&amp;" := "&amp;J40&amp;".q;"</f>
        <v>N2_1_ctrl_FP ( IN := TIN.N2_1_ctrl_FP, PT := N2_1_ctrl_FP_pt); TMQ.N2_1_ctrl_FP := N2_1_ctrl_FP.q;</v>
      </c>
      <c r="Z40" s="66" t="s">
        <v>455</v>
      </c>
      <c r="AA40" s="8" t="s">
        <v>455</v>
      </c>
      <c r="AB40" t="str">
        <f t="shared" si="38"/>
        <v>N2_1 : f1_1;//Н2-1</v>
      </c>
      <c r="AC40" s="8"/>
      <c r="AF40" s="1" t="str">
        <f t="shared" si="39"/>
        <v>N2_1(diON := ACT.N2_1.diON ,diCRS := ACT.N2_1.diCRS ,algON := ACT.N2_1.algON ,algOF := ACT.N2_1.algOF ,alwON := ACT.N2_1.alwON
 ,alwOF := ACT.N2_1.alwOF ,btnRes := ACT.N2_1.btnRes ,btnON := ACT.N2_1.btnON ,btnOF := ACT.N2_1.btnOF ,group := 1
 ,f_fp := 1 ,fp := dgi.F_afN2_1 ,tmq_on := tmq.N2_1_ctrl_ON ,tmq_fp := tmq.N2_1_ctrl_FP,DU := ACT.N2_1.DU ,doON := ACT.N2_1.doON
 ,wr := itg.none ,reg := ACT.N2_1.reg ,regDU := ACT.N2_1.regDU ,aoReg := ACT.N2_1.aoReg, tin_on := tin.N2_1_ctrl_ON, tin_fp :=  tin.N2_1_ctrl_FP); 
ACT.N2_1.state := N2_1.state;ACT.N2_1.prmON := N2_1.prmON; ACT.N2_1.prmOF := N2_1.prmOF; ACT.N2_1.nFP := N2_1.nFP; ACT.N2_1.nON := N2_1.nON;</v>
      </c>
      <c r="AG40" s="137" t="s">
        <v>2911</v>
      </c>
      <c r="AH40" s="2">
        <v>1</v>
      </c>
      <c r="AI40" s="137" t="s">
        <v>3691</v>
      </c>
      <c r="AJ40" s="137">
        <v>1</v>
      </c>
      <c r="AO40" s="167" t="s">
        <v>3709</v>
      </c>
      <c r="AP40" t="str">
        <f t="shared" si="40"/>
        <v>//Н2-1
act.N2_1.diON := dgi.N2_1_ON;
act.N2_1.diCrs := dgi.N2_1_crs;
act.N2_1.algON := ;
act.N2_1.algOF := ;
act.N2_1.alwON := ;
act.N2_1.alwOF := ;
act.N2_1.MU := not dgi.AU_IM7;
dgo.N2_1_on := act.N2_1.doON and not alg.doOF;
ano.N2_1_set.val := act.N2_1.aoReg;</v>
      </c>
      <c r="AQ40" s="192" t="str">
        <f t="shared" si="41"/>
        <v>N2_1 : tmr; //Н2-1</v>
      </c>
      <c r="AR40" s="32" t="str">
        <f t="shared" si="42"/>
        <v>//--------------Н2-1-------------
N2_1(in := dgi.N2_1_ON, res := act.N2_1.reset,un  := 0, pt := itg.nTime); 
  act.N2_1.TimeW.s := N2_1.q.s;  act.N2_1.TimeW.m := N2_1.q.m;  act.N2_1.TimeW.h:= N2_1.q.h;
  act.N2_1.TimeW.d := N2_1.q.d;  act.N2_1.TimeW.y := N2_1.q.y;</v>
      </c>
      <c r="AS40" t="s">
        <v>455</v>
      </c>
      <c r="AV40" t="str">
        <f t="shared" si="32"/>
        <v>DGI.N2_1_ON := DGO.N2_1_ON;</v>
      </c>
      <c r="BG40" s="243" t="s">
        <v>964</v>
      </c>
      <c r="BI40" s="74" t="str">
        <f>"act."&amp;C40&amp;".regDU := 50.0;"</f>
        <v>act.N2_1.regDU := 50.0;</v>
      </c>
      <c r="BN40" s="374" t="str">
        <f t="shared" si="15"/>
        <v>act.N2_1.DU := 1;</v>
      </c>
      <c r="BO40" s="374" t="str">
        <f t="shared" si="46"/>
        <v>Кн. 'Включить Н2-1'</v>
      </c>
      <c r="BP40" s="374" t="str">
        <f t="shared" si="47"/>
        <v>Кн. 'Отключить Н2-1'</v>
      </c>
      <c r="BQ40" s="374" t="str">
        <f t="shared" si="48"/>
        <v>N2_1.btnON</v>
      </c>
      <c r="BR40" s="374" t="str">
        <f t="shared" si="49"/>
        <v>N2_1.btnOF</v>
      </c>
    </row>
    <row r="41" spans="1:70" ht="13.5" customHeight="1" x14ac:dyDescent="0.25">
      <c r="A41" s="137">
        <v>36</v>
      </c>
      <c r="B41" s="141" t="s">
        <v>442</v>
      </c>
      <c r="C41" s="141" t="s">
        <v>834</v>
      </c>
      <c r="D41" s="141" t="str">
        <f t="shared" si="30"/>
        <v>2N2_2</v>
      </c>
      <c r="E41" s="44" t="s">
        <v>821</v>
      </c>
      <c r="F41" s="46" t="s">
        <v>827</v>
      </c>
      <c r="G41" s="7" t="str">
        <f t="shared" si="8"/>
        <v>; //Н2-2</v>
      </c>
      <c r="H41" s="2" t="s">
        <v>1663</v>
      </c>
      <c r="I41" s="2" t="str">
        <f t="shared" si="35"/>
        <v>N2_2_ctrl_ON</v>
      </c>
      <c r="J41" s="2" t="str">
        <f t="shared" si="50"/>
        <v>N2_2_ctrl_FP</v>
      </c>
      <c r="K41" s="2" t="str">
        <f t="shared" si="36"/>
        <v xml:space="preserve">N2_2_ctrl_ON : BOOL; </v>
      </c>
      <c r="L41" s="2" t="str">
        <f>C41&amp;"_ctrl_FP : BOOL; // Контроль потока "&amp;B41</f>
        <v>N2_2_ctrl_FP : BOOL; // Контроль потока Н2-2</v>
      </c>
      <c r="M41" s="2" t="str">
        <f>C41&amp;"_ctrl_ON : TON;"</f>
        <v>N2_2_ctrl_ON : TON;</v>
      </c>
      <c r="N41" s="2" t="str">
        <f>C41&amp;"_ctrl_FP : TON;"</f>
        <v>N2_2_ctrl_FP : TON;</v>
      </c>
      <c r="O41" s="67" t="s">
        <v>455</v>
      </c>
      <c r="P41" s="2" t="str">
        <f>P40</f>
        <v>N2_1_ctrl_ON_pt</v>
      </c>
      <c r="Q41" s="15"/>
      <c r="R41" s="2"/>
      <c r="S41" s="2"/>
      <c r="T41" s="151" t="str">
        <f>T40</f>
        <v>N2_1_ctrl_FP_pt</v>
      </c>
      <c r="U41" s="15" t="s">
        <v>3689</v>
      </c>
      <c r="V41" s="15"/>
      <c r="W41" s="150"/>
      <c r="X41" s="2" t="str">
        <f t="shared" si="31"/>
        <v>N2_2_ctrl_ON ( IN := TIN.N2_2_ctrl_ON, PT := N2_1_ctrl_ON_pt); TMQ.N2_2_ctrl_ON := N2_2_ctrl_ON.q;</v>
      </c>
      <c r="Y41" s="74" t="str">
        <f>J41&amp;" ( IN := TIN."&amp;J41&amp;", PT := "&amp;T41&amp;"); TMQ."&amp;J41&amp;" := "&amp;J41&amp;".q;"</f>
        <v>N2_2_ctrl_FP ( IN := TIN.N2_2_ctrl_FP, PT := N2_1_ctrl_FP_pt); TMQ.N2_2_ctrl_FP := N2_2_ctrl_FP.q;</v>
      </c>
      <c r="Z41" s="66" t="s">
        <v>455</v>
      </c>
      <c r="AA41" s="8" t="s">
        <v>455</v>
      </c>
      <c r="AB41" t="str">
        <f t="shared" si="38"/>
        <v>N2_2 : f1_1;//Н2-2</v>
      </c>
      <c r="AC41" s="8"/>
      <c r="AF41" s="1" t="str">
        <f t="shared" si="39"/>
        <v>N2_2(diON := ACT.N2_2.diON ,diCRS := ACT.N2_2.diCRS ,algON := ACT.N2_2.algON ,algOF := ACT.N2_2.algOF ,alwON := ACT.N2_2.alwON
 ,alwOF := ACT.N2_2.alwOF ,btnRes := ACT.N2_2.btnRes ,btnON := ACT.N2_2.btnON ,btnOF := ACT.N2_2.btnOF ,group := 1
 ,f_fp := 1 ,fp := dgi.F_afN2_2 ,tmq_on := tmq.N2_2_ctrl_ON ,tmq_fp := tmq.N2_2_ctrl_FP,DU := ACT.N2_2.DU ,doON := ACT.N2_2.doON
 ,wr := itg.none ,reg := ACT.N2_2.reg ,regDU := ACT.N2_2.regDU ,aoReg := ACT.N2_2.aoReg, tin_on := tin.N2_2_ctrl_ON, tin_fp :=  tin.N2_2_ctrl_FP); 
ACT.N2_2.state := N2_2.state;ACT.N2_2.prmON := N2_2.prmON; ACT.N2_2.prmOF := N2_2.prmOF; ACT.N2_2.nFP := N2_2.nFP; ACT.N2_2.nON := N2_2.nON;</v>
      </c>
      <c r="AG41" s="137" t="s">
        <v>2911</v>
      </c>
      <c r="AH41" s="2">
        <v>1</v>
      </c>
      <c r="AI41" s="137" t="s">
        <v>3692</v>
      </c>
      <c r="AJ41" s="137">
        <v>1</v>
      </c>
      <c r="AO41" s="168" t="s">
        <v>3710</v>
      </c>
      <c r="AP41" t="str">
        <f t="shared" si="40"/>
        <v>//Н2-2
act.N2_2.diON := dgi.N2_2_ON;
act.N2_2.diCrs := dgi.N2_2_crs;
act.N2_2.algON := ;
act.N2_2.algOF := ;
act.N2_2.alwON := ;
act.N2_2.alwOF := ;
act.N2_2.MU := not dgi.AU_IM8;
dgo.N2_2_on := act.N2_2.doON and not alg.doOF;
ano.N2_2_set.val := act.N2_2.aoReg;</v>
      </c>
      <c r="AQ41" s="192" t="str">
        <f t="shared" si="41"/>
        <v>N2_2 : tmr; //Н2-2</v>
      </c>
      <c r="AR41" s="32" t="str">
        <f t="shared" si="42"/>
        <v>//--------------Н2-2-------------
N2_2(in := dgi.N2_2_ON, res := act.N2_2.reset,un  := 0, pt := itg.nTime); 
  act.N2_2.TimeW.s := N2_2.q.s;  act.N2_2.TimeW.m := N2_2.q.m;  act.N2_2.TimeW.h:= N2_2.q.h;
  act.N2_2.TimeW.d := N2_2.q.d;  act.N2_2.TimeW.y := N2_2.q.y;</v>
      </c>
      <c r="AS41" t="s">
        <v>455</v>
      </c>
      <c r="AV41" t="str">
        <f t="shared" si="32"/>
        <v>DGI.N2_2_ON := DGO.N2_2_ON;</v>
      </c>
      <c r="BB41" t="str">
        <f t="shared" si="43"/>
        <v>N2_2_ON, N2_2_OF : bool;</v>
      </c>
      <c r="BC41" t="str">
        <f t="shared" si="44"/>
        <v>N2_2_byTimer :bool;</v>
      </c>
      <c r="BD41" t="str">
        <f t="shared" si="45"/>
        <v>N2_2_ON, N2_2_OF : tm; N2_2_ON_un, N2_2_OF_un : int;</v>
      </c>
      <c r="BG41" s="243" t="s">
        <v>964</v>
      </c>
      <c r="BI41" s="74" t="str">
        <f t="shared" ref="BI41:BI49" si="51">"act."&amp;C41&amp;".regDU := 50.0;"</f>
        <v>act.N2_2.regDU := 50.0;</v>
      </c>
      <c r="BN41" s="374" t="str">
        <f t="shared" si="15"/>
        <v>act.N2_2.DU := 1;</v>
      </c>
      <c r="BO41" s="374" t="str">
        <f t="shared" si="46"/>
        <v>Кн. 'Включить Н2-2'</v>
      </c>
      <c r="BP41" s="374" t="str">
        <f t="shared" si="47"/>
        <v>Кн. 'Отключить Н2-2'</v>
      </c>
      <c r="BQ41" s="374" t="str">
        <f t="shared" si="48"/>
        <v>N2_2.btnON</v>
      </c>
      <c r="BR41" s="374" t="str">
        <f t="shared" si="49"/>
        <v>N2_2.btnOF</v>
      </c>
    </row>
    <row r="42" spans="1:70" ht="13.5" customHeight="1" x14ac:dyDescent="0.25">
      <c r="A42" s="137">
        <v>37</v>
      </c>
      <c r="B42" s="141" t="s">
        <v>443</v>
      </c>
      <c r="C42" s="141" t="s">
        <v>835</v>
      </c>
      <c r="D42" s="141" t="str">
        <f t="shared" si="30"/>
        <v>2N2_3</v>
      </c>
      <c r="E42" s="44" t="s">
        <v>821</v>
      </c>
      <c r="F42" s="46" t="s">
        <v>827</v>
      </c>
      <c r="G42" s="7" t="str">
        <f t="shared" si="8"/>
        <v>; //Н2-3</v>
      </c>
      <c r="H42" s="2" t="s">
        <v>1663</v>
      </c>
      <c r="I42" s="2" t="str">
        <f t="shared" si="35"/>
        <v>N2_3_ctrl_ON</v>
      </c>
      <c r="J42" s="2" t="str">
        <f t="shared" si="50"/>
        <v>N2_3_ctrl_FP</v>
      </c>
      <c r="K42" s="2" t="str">
        <f t="shared" si="36"/>
        <v xml:space="preserve">N2_3_ctrl_ON : BOOL; </v>
      </c>
      <c r="L42" s="2" t="str">
        <f>C42&amp;"_ctrl_FP : BOOL; // Контроль потока "&amp;B42</f>
        <v>N2_3_ctrl_FP : BOOL; // Контроль потока Н2-3</v>
      </c>
      <c r="M42" s="2" t="str">
        <f>C42&amp;"_ctrl_ON : TON;"</f>
        <v>N2_3_ctrl_ON : TON;</v>
      </c>
      <c r="N42" s="2" t="str">
        <f>C42&amp;"_ctrl_FP : TON;"</f>
        <v>N2_3_ctrl_FP : TON;</v>
      </c>
      <c r="O42" s="67" t="s">
        <v>455</v>
      </c>
      <c r="P42" s="146" t="str">
        <f>C42&amp;"_ctrl_ON_pt"</f>
        <v>N2_3_ctrl_ON_pt</v>
      </c>
      <c r="Q42" s="15" t="s">
        <v>3689</v>
      </c>
      <c r="R42" s="137" t="str">
        <f>P42&amp;" : int;"</f>
        <v>N2_3_ctrl_ON_pt : int;</v>
      </c>
      <c r="S42" s="137" t="str">
        <f>P42&amp;":= DINT_TO_TIME(itg."&amp;P42&amp;" )*1000;"</f>
        <v>N2_3_ctrl_ON_pt:= DINT_TO_TIME(itg.N2_3_ctrl_ON_pt )*1000;</v>
      </c>
      <c r="T42" s="68" t="str">
        <f>C42&amp;"_ctrl_FP_pt"</f>
        <v>N2_3_ctrl_FP_pt</v>
      </c>
      <c r="U42" s="15" t="s">
        <v>3689</v>
      </c>
      <c r="V42" s="15" t="str">
        <f>T42&amp;" : int;"</f>
        <v>N2_3_ctrl_FP_pt : int;</v>
      </c>
      <c r="W42" s="150" t="str">
        <f>T42&amp;":= DINT_TO_TIME(itg."&amp;T42&amp;" )*1000;"</f>
        <v>N2_3_ctrl_FP_pt:= DINT_TO_TIME(itg.N2_3_ctrl_FP_pt )*1000;</v>
      </c>
      <c r="X42" s="2" t="str">
        <f t="shared" si="31"/>
        <v>N2_3_ctrl_ON ( IN := TIN.N2_3_ctrl_ON, PT := N2_3_ctrl_ON_pt); TMQ.N2_3_ctrl_ON := N2_3_ctrl_ON.q;</v>
      </c>
      <c r="Y42" s="74" t="str">
        <f>J42&amp;" ( IN := TIN."&amp;J42&amp;", PT := "&amp;T42&amp;"); TMQ."&amp;J42&amp;" := "&amp;J42&amp;".q;"</f>
        <v>N2_3_ctrl_FP ( IN := TIN.N2_3_ctrl_FP, PT := N2_3_ctrl_FP_pt); TMQ.N2_3_ctrl_FP := N2_3_ctrl_FP.q;</v>
      </c>
      <c r="Z42" s="66" t="s">
        <v>455</v>
      </c>
      <c r="AA42" s="8" t="s">
        <v>455</v>
      </c>
      <c r="AB42" t="str">
        <f t="shared" si="38"/>
        <v>N2_3 : f1_1;//Н2-3</v>
      </c>
      <c r="AC42" s="8"/>
      <c r="AF42" s="1" t="str">
        <f t="shared" si="39"/>
        <v>N2_3(diON := ACT.N2_3.diON ,diCRS := ACT.N2_3.diCRS ,algON := ACT.N2_3.algON ,algOF := ACT.N2_3.algOF ,alwON := ACT.N2_3.alwON
 ,alwOF := ACT.N2_3.alwOF ,btnRes := ACT.N2_3.btnRes ,btnON := ACT.N2_3.btnON ,btnOF := ACT.N2_3.btnOF ,group := 1
 ,f_fp := 1 ,fp := dgi.F_afN2_3 ,tmq_on := tmq.N2_3_ctrl_ON ,tmq_fp := tmq.N2_3_ctrl_FP,DU := ACT.N2_3.DU ,doON := ACT.N2_3.doON
 ,wr := itg.none ,reg := ACT.N2_3.reg ,regDU := ACT.N2_3.regDU ,aoReg := ACT.N2_3.aoReg, tin_on := tin.N2_3_ctrl_ON, tin_fp :=  tin.N2_3_ctrl_FP); 
ACT.N2_3.state := N2_3.state;ACT.N2_3.prmON := N2_3.prmON; ACT.N2_3.prmOF := N2_3.prmOF; ACT.N2_3.nFP := N2_3.nFP; ACT.N2_3.nON := N2_3.nON;</v>
      </c>
      <c r="AG42" t="s">
        <v>2911</v>
      </c>
      <c r="AH42" s="2">
        <v>1</v>
      </c>
      <c r="AI42" s="137" t="s">
        <v>3693</v>
      </c>
      <c r="AJ42" s="137">
        <v>1</v>
      </c>
      <c r="AO42" s="167" t="s">
        <v>3709</v>
      </c>
      <c r="AP42" t="str">
        <f t="shared" si="40"/>
        <v>//Н2-3
act.N2_3.diON := dgi.N2_3_ON;
act.N2_3.diCrs := dgi.N2_3_crs;
act.N2_3.algON := ;
act.N2_3.algOF := ;
act.N2_3.alwON := ;
act.N2_3.alwOF := ;
act.N2_3.MU := not dgi.AU_IM7;
dgo.N2_3_on := act.N2_3.doON and not alg.doOF;
ano.N2_3_set.val := act.N2_3.aoReg;</v>
      </c>
      <c r="AQ42" s="192" t="str">
        <f t="shared" si="41"/>
        <v>N2_3 : tmr; //Н2-3</v>
      </c>
      <c r="AR42" s="32" t="str">
        <f t="shared" si="42"/>
        <v>//--------------Н2-3-------------
N2_3(in := dgi.N2_3_ON, res := act.N2_3.reset,un  := 0, pt := itg.nTime); 
  act.N2_3.TimeW.s := N2_3.q.s;  act.N2_3.TimeW.m := N2_3.q.m;  act.N2_3.TimeW.h:= N2_3.q.h;
  act.N2_3.TimeW.d := N2_3.q.d;  act.N2_3.TimeW.y := N2_3.q.y;</v>
      </c>
      <c r="AS42" t="s">
        <v>455</v>
      </c>
      <c r="AV42" t="str">
        <f t="shared" si="32"/>
        <v>DGI.N2_3_ON := DGO.N2_3_ON;</v>
      </c>
      <c r="BB42" t="str">
        <f t="shared" si="43"/>
        <v>N2_3_ON, N2_3_OF : bool;</v>
      </c>
      <c r="BC42" t="str">
        <f t="shared" si="44"/>
        <v>N2_3_byTimer :bool;</v>
      </c>
      <c r="BD42" t="str">
        <f t="shared" si="45"/>
        <v>N2_3_ON, N2_3_OF : tm; N2_3_ON_un, N2_3_OF_un : int;</v>
      </c>
      <c r="BG42" s="243" t="s">
        <v>964</v>
      </c>
      <c r="BI42" s="74" t="str">
        <f t="shared" si="51"/>
        <v>act.N2_3.regDU := 50.0;</v>
      </c>
      <c r="BN42" s="374" t="str">
        <f t="shared" si="15"/>
        <v>act.N2_3.DU := 1;</v>
      </c>
      <c r="BO42" s="374" t="str">
        <f t="shared" si="46"/>
        <v>Кн. 'Включить Н2-3'</v>
      </c>
      <c r="BP42" s="374" t="str">
        <f t="shared" si="47"/>
        <v>Кн. 'Отключить Н2-3'</v>
      </c>
      <c r="BQ42" s="374" t="str">
        <f t="shared" si="48"/>
        <v>N2_3.btnON</v>
      </c>
      <c r="BR42" s="374" t="str">
        <f t="shared" si="49"/>
        <v>N2_3.btnOF</v>
      </c>
    </row>
    <row r="43" spans="1:70" ht="13.5" customHeight="1" x14ac:dyDescent="0.25">
      <c r="A43" s="137">
        <v>38</v>
      </c>
      <c r="B43" s="141" t="s">
        <v>444</v>
      </c>
      <c r="C43" s="141" t="s">
        <v>836</v>
      </c>
      <c r="D43" s="141" t="str">
        <f t="shared" si="30"/>
        <v>2N2_4</v>
      </c>
      <c r="E43" s="44" t="s">
        <v>821</v>
      </c>
      <c r="F43" s="46" t="s">
        <v>827</v>
      </c>
      <c r="G43" s="7" t="str">
        <f t="shared" si="8"/>
        <v>; //Н2-4</v>
      </c>
      <c r="H43" s="2" t="s">
        <v>1663</v>
      </c>
      <c r="I43" s="2" t="str">
        <f t="shared" si="35"/>
        <v>N2_4_ctrl_ON</v>
      </c>
      <c r="J43" s="2" t="str">
        <f t="shared" si="50"/>
        <v>N2_4_ctrl_FP</v>
      </c>
      <c r="K43" s="2" t="str">
        <f t="shared" si="36"/>
        <v xml:space="preserve">N2_4_ctrl_ON : BOOL; </v>
      </c>
      <c r="L43" s="2" t="str">
        <f>C43&amp;"_ctrl_FP : BOOL; // Контроль потока "&amp;B43</f>
        <v>N2_4_ctrl_FP : BOOL; // Контроль потока Н2-4</v>
      </c>
      <c r="M43" s="2" t="str">
        <f>C43&amp;"_ctrl_ON : TON;"</f>
        <v>N2_4_ctrl_ON : TON;</v>
      </c>
      <c r="N43" s="2" t="str">
        <f>C43&amp;"_ctrl_FP : TON;"</f>
        <v>N2_4_ctrl_FP : TON;</v>
      </c>
      <c r="O43" s="67" t="s">
        <v>455</v>
      </c>
      <c r="P43" s="146" t="str">
        <f>P42</f>
        <v>N2_3_ctrl_ON_pt</v>
      </c>
      <c r="Q43" s="15"/>
      <c r="R43" s="2"/>
      <c r="S43" s="2"/>
      <c r="T43" s="68" t="str">
        <f>T42</f>
        <v>N2_3_ctrl_FP_pt</v>
      </c>
      <c r="U43" s="15" t="s">
        <v>3689</v>
      </c>
      <c r="V43" s="15"/>
      <c r="W43" s="150"/>
      <c r="X43" s="2" t="str">
        <f t="shared" si="31"/>
        <v>N2_4_ctrl_ON ( IN := TIN.N2_4_ctrl_ON, PT := N2_3_ctrl_ON_pt); TMQ.N2_4_ctrl_ON := N2_4_ctrl_ON.q;</v>
      </c>
      <c r="Y43" s="74" t="str">
        <f>J43&amp;" ( IN := TIN."&amp;J43&amp;", PT := "&amp;T43&amp;"); TMQ."&amp;J43&amp;" := "&amp;J43&amp;".q;"</f>
        <v>N2_4_ctrl_FP ( IN := TIN.N2_4_ctrl_FP, PT := N2_3_ctrl_FP_pt); TMQ.N2_4_ctrl_FP := N2_4_ctrl_FP.q;</v>
      </c>
      <c r="Z43" s="66" t="s">
        <v>455</v>
      </c>
      <c r="AA43" s="8" t="s">
        <v>455</v>
      </c>
      <c r="AB43" t="str">
        <f t="shared" si="38"/>
        <v>N2_4 : f1_1;//Н2-4</v>
      </c>
      <c r="AC43" s="8"/>
      <c r="AF43" s="1" t="str">
        <f t="shared" si="39"/>
        <v>N2_4(diON := ACT.N2_4.diON ,diCRS := ACT.N2_4.diCRS ,algON := ACT.N2_4.algON ,algOF := ACT.N2_4.algOF ,alwON := ACT.N2_4.alwON
 ,alwOF := ACT.N2_4.alwOF ,btnRes := ACT.N2_4.btnRes ,btnON := ACT.N2_4.btnON ,btnOF := ACT.N2_4.btnOF ,group := 1
 ,f_fp := 1 ,fp := dgi.F_afN2_4 ,tmq_on := tmq.N2_4_ctrl_ON ,tmq_fp := tmq.N2_4_ctrl_FP,DU := ACT.N2_4.DU ,doON := ACT.N2_4.doON
 ,wr := itg.none ,reg := ACT.N2_4.reg ,regDU := ACT.N2_4.regDU ,aoReg := ACT.N2_4.aoReg, tin_on := tin.N2_4_ctrl_ON, tin_fp :=  tin.N2_4_ctrl_FP); 
ACT.N2_4.state := N2_4.state;ACT.N2_4.prmON := N2_4.prmON; ACT.N2_4.prmOF := N2_4.prmOF; ACT.N2_4.nFP := N2_4.nFP; ACT.N2_4.nON := N2_4.nON;</v>
      </c>
      <c r="AG43" t="s">
        <v>2911</v>
      </c>
      <c r="AH43" s="2">
        <v>1</v>
      </c>
      <c r="AI43" s="137" t="s">
        <v>3694</v>
      </c>
      <c r="AJ43" s="137">
        <v>1</v>
      </c>
      <c r="AO43" s="169" t="s">
        <v>3710</v>
      </c>
      <c r="AP43" t="str">
        <f t="shared" si="40"/>
        <v>//Н2-4
act.N2_4.diON := dgi.N2_4_ON;
act.N2_4.diCrs := dgi.N2_4_crs;
act.N2_4.algON := ;
act.N2_4.algOF := ;
act.N2_4.alwON := ;
act.N2_4.alwOF := ;
act.N2_4.MU := not dgi.AU_IM8;
dgo.N2_4_on := act.N2_4.doON and not alg.doOF;
ano.N2_4_set.val := act.N2_4.aoReg;</v>
      </c>
      <c r="AQ43" s="192" t="str">
        <f t="shared" si="41"/>
        <v>N2_4 : tmr; //Н2-4</v>
      </c>
      <c r="AR43" s="32" t="str">
        <f t="shared" si="42"/>
        <v>//--------------Н2-4-------------
N2_4(in := dgi.N2_4_ON, res := act.N2_4.reset,un  := 0, pt := itg.nTime); 
  act.N2_4.TimeW.s := N2_4.q.s;  act.N2_4.TimeW.m := N2_4.q.m;  act.N2_4.TimeW.h:= N2_4.q.h;
  act.N2_4.TimeW.d := N2_4.q.d;  act.N2_4.TimeW.y := N2_4.q.y;</v>
      </c>
      <c r="AS43" t="s">
        <v>455</v>
      </c>
      <c r="AV43" t="str">
        <f t="shared" si="32"/>
        <v>DGI.N2_4_ON := DGO.N2_4_ON;</v>
      </c>
      <c r="BB43" t="str">
        <f t="shared" si="43"/>
        <v>N2_4_ON, N2_4_OF : bool;</v>
      </c>
      <c r="BC43" t="str">
        <f t="shared" si="44"/>
        <v>N2_4_byTimer :bool;</v>
      </c>
      <c r="BD43" t="str">
        <f t="shared" si="45"/>
        <v>N2_4_ON, N2_4_OF : tm; N2_4_ON_un, N2_4_OF_un : int;</v>
      </c>
      <c r="BG43" s="243" t="s">
        <v>964</v>
      </c>
      <c r="BI43" s="74" t="str">
        <f t="shared" si="51"/>
        <v>act.N2_4.regDU := 50.0;</v>
      </c>
      <c r="BN43" s="374" t="str">
        <f t="shared" si="15"/>
        <v>act.N2_4.DU := 1;</v>
      </c>
      <c r="BO43" s="374" t="str">
        <f t="shared" si="46"/>
        <v>Кн. 'Включить Н2-4'</v>
      </c>
      <c r="BP43" s="374" t="str">
        <f t="shared" si="47"/>
        <v>Кн. 'Отключить Н2-4'</v>
      </c>
      <c r="BQ43" s="374" t="str">
        <f t="shared" si="48"/>
        <v>N2_4.btnON</v>
      </c>
      <c r="BR43" s="374" t="str">
        <f t="shared" si="49"/>
        <v>N2_4.btnOF</v>
      </c>
    </row>
    <row r="44" spans="1:70" ht="13.5" customHeight="1" x14ac:dyDescent="0.25">
      <c r="A44" s="137">
        <v>39</v>
      </c>
      <c r="B44" s="141" t="s">
        <v>445</v>
      </c>
      <c r="C44" s="141" t="s">
        <v>838</v>
      </c>
      <c r="D44" s="141" t="str">
        <f t="shared" si="30"/>
        <v>2N4_1</v>
      </c>
      <c r="E44" s="44" t="s">
        <v>821</v>
      </c>
      <c r="F44" s="46" t="s">
        <v>827</v>
      </c>
      <c r="G44" s="7" t="str">
        <f t="shared" si="8"/>
        <v>; //Н4-1</v>
      </c>
      <c r="H44" s="2" t="s">
        <v>1663</v>
      </c>
      <c r="I44" s="2" t="str">
        <f t="shared" si="35"/>
        <v>N4_1_ctrl_ON</v>
      </c>
      <c r="J44" s="139" t="s">
        <v>823</v>
      </c>
      <c r="K44" s="2" t="str">
        <f t="shared" si="36"/>
        <v xml:space="preserve">N4_1_ctrl_ON : BOOL; </v>
      </c>
      <c r="L44" s="59" t="s">
        <v>823</v>
      </c>
      <c r="M44" s="2" t="str">
        <f t="shared" si="37"/>
        <v>N4_1_ctrl_ON : TON;</v>
      </c>
      <c r="N44" s="59" t="s">
        <v>823</v>
      </c>
      <c r="O44" s="67" t="s">
        <v>455</v>
      </c>
      <c r="P44" s="2" t="str">
        <f>C44&amp;"_ctrl_ON_pt"</f>
        <v>N4_1_ctrl_ON_pt</v>
      </c>
      <c r="Q44" s="15" t="s">
        <v>3689</v>
      </c>
      <c r="R44" s="137" t="str">
        <f>P44&amp;" : int;"</f>
        <v>N4_1_ctrl_ON_pt : int;</v>
      </c>
      <c r="S44" s="137" t="str">
        <f>P44&amp;":= DINT_TO_TIME(itg."&amp;P44&amp;" )*1000;"</f>
        <v>N4_1_ctrl_ON_pt:= DINT_TO_TIME(itg.N4_1_ctrl_ON_pt )*1000;</v>
      </c>
      <c r="T44" s="59" t="s">
        <v>823</v>
      </c>
      <c r="U44" s="149"/>
      <c r="V44" s="149"/>
      <c r="W44" s="149"/>
      <c r="X44" s="2" t="str">
        <f t="shared" si="31"/>
        <v>N4_1_ctrl_ON ( IN := TIN.N4_1_ctrl_ON, PT := N4_1_ctrl_ON_pt); TMQ.N4_1_ctrl_ON := N4_1_ctrl_ON.q;</v>
      </c>
      <c r="Y44" s="59" t="s">
        <v>823</v>
      </c>
      <c r="Z44" s="66" t="s">
        <v>455</v>
      </c>
      <c r="AA44" s="8" t="s">
        <v>455</v>
      </c>
      <c r="AB44" t="str">
        <f t="shared" si="38"/>
        <v>N4_1 : f1_1;//Н4-1</v>
      </c>
      <c r="AC44" s="8"/>
      <c r="AF44" s="1" t="str">
        <f t="shared" si="39"/>
        <v>N4_1(diON := ACT.N4_1.diON ,diCRS := ACT.N4_1.diCRS ,algON := ACT.N4_1.algON ,algOF := ACT.N4_1.algOF ,alwON := ACT.N4_1.alwON
 ,alwOF := ACT.N4_1.alwOF ,btnRes := ACT.N4_1.btnRes ,btnON := ACT.N4_1.btnON ,btnOF := ACT.N4_1.btnOF ,group := 1
 ,f_fp := 0 ,fp := 0 ,tmq_on := tmq.N4_1_ctrl_ON ,tmq_fp := tmq.N4_1_ctrl_FP,DU := ACT.N4_1.DU ,doON := ACT.N4_1.doON
 ,wr := itg.none ,reg := ACT.N4_1.reg ,regDU := ACT.N4_1.regDU ,aoReg := ACT.N4_1.aoReg, tin_on := tin.N4_1_ctrl_ON, tin_fp :=  tin.N4_1_ctrl_FP); 
ACT.N4_1.state := N4_1.state;ACT.N4_1.prmON := N4_1.prmON; ACT.N4_1.prmOF := N4_1.prmOF; ACT.N4_1.nFP := N4_1.nFP; ACT.N4_1.nON := N4_1.nON;</v>
      </c>
      <c r="AG44" t="s">
        <v>2911</v>
      </c>
      <c r="AH44" s="2">
        <v>1</v>
      </c>
      <c r="AI44" s="2">
        <v>0</v>
      </c>
      <c r="AJ44" s="2">
        <v>0</v>
      </c>
      <c r="AO44" s="173" t="s">
        <v>3711</v>
      </c>
      <c r="AP44" t="str">
        <f t="shared" si="40"/>
        <v>//Н4-1
act.N4_1.diON := dgi.N4_1_ON;
act.N4_1.diCrs := dgi.N4_1_crs;
act.N4_1.algON := ;
act.N4_1.algOF := ;
act.N4_1.alwON := ;
act.N4_1.alwOF := ;
act.N4_1.MU := not dgi.AU_IM9;
dgo.N4_1_on := act.N4_1.doON and not alg.doOF;
ano.N4_1_set.val := act.N4_1.aoReg;</v>
      </c>
      <c r="AQ44" s="192" t="str">
        <f t="shared" si="41"/>
        <v>N4_1 : tmr; //Н4-1</v>
      </c>
      <c r="AR44" s="32" t="str">
        <f t="shared" si="42"/>
        <v>//--------------Н4-1-------------
N4_1(in := dgi.N4_1_ON, res := act.N4_1.reset,un  := 0, pt := itg.nTime); 
  act.N4_1.TimeW.s := N4_1.q.s;  act.N4_1.TimeW.m := N4_1.q.m;  act.N4_1.TimeW.h:= N4_1.q.h;
  act.N4_1.TimeW.d := N4_1.q.d;  act.N4_1.TimeW.y := N4_1.q.y;</v>
      </c>
      <c r="AS44" t="s">
        <v>455</v>
      </c>
      <c r="AV44" t="str">
        <f t="shared" si="32"/>
        <v>DGI.N4_1_ON := DGO.N4_1_ON;</v>
      </c>
      <c r="BB44" t="str">
        <f t="shared" si="43"/>
        <v>N4_1_ON, N4_1_OF : bool;</v>
      </c>
      <c r="BC44" t="str">
        <f t="shared" si="44"/>
        <v>N4_1_byTimer :bool;</v>
      </c>
      <c r="BD44" t="str">
        <f t="shared" si="45"/>
        <v>N4_1_ON, N4_1_OF : tm; N4_1_ON_un, N4_1_OF_un : int;</v>
      </c>
      <c r="BI44" s="74" t="str">
        <f t="shared" si="51"/>
        <v>act.N4_1.regDU := 50.0;</v>
      </c>
      <c r="BN44" s="374" t="str">
        <f t="shared" si="15"/>
        <v>act.N4_1.DU := 1;</v>
      </c>
      <c r="BO44" s="374" t="str">
        <f t="shared" si="46"/>
        <v>Кн. 'Включить Н4-1'</v>
      </c>
      <c r="BP44" s="374" t="str">
        <f t="shared" si="47"/>
        <v>Кн. 'Отключить Н4-1'</v>
      </c>
      <c r="BQ44" s="374" t="str">
        <f t="shared" si="48"/>
        <v>N4_1.btnON</v>
      </c>
      <c r="BR44" s="374" t="str">
        <f t="shared" si="49"/>
        <v>N4_1.btnOF</v>
      </c>
    </row>
    <row r="45" spans="1:70" ht="13.5" customHeight="1" x14ac:dyDescent="0.25">
      <c r="A45" s="137">
        <v>40</v>
      </c>
      <c r="B45" s="141" t="s">
        <v>422</v>
      </c>
      <c r="C45" s="141" t="s">
        <v>839</v>
      </c>
      <c r="D45" s="141" t="str">
        <f t="shared" si="30"/>
        <v>2N4_2</v>
      </c>
      <c r="E45" s="44" t="s">
        <v>821</v>
      </c>
      <c r="F45" s="46" t="s">
        <v>827</v>
      </c>
      <c r="G45" s="7" t="str">
        <f>"; //"&amp;B45</f>
        <v>; //Н4-2</v>
      </c>
      <c r="H45" s="2" t="s">
        <v>1663</v>
      </c>
      <c r="I45" s="2" t="str">
        <f>C45&amp;"_ctrl_ON"</f>
        <v>N4_2_ctrl_ON</v>
      </c>
      <c r="J45" s="139" t="s">
        <v>823</v>
      </c>
      <c r="K45" s="2" t="str">
        <f>C45&amp;"_ctrl_ON : BOOL; "</f>
        <v xml:space="preserve">N4_2_ctrl_ON : BOOL; </v>
      </c>
      <c r="L45" s="59" t="s">
        <v>823</v>
      </c>
      <c r="M45" s="2" t="str">
        <f>C45&amp;"_ctrl_ON : TON;"</f>
        <v>N4_2_ctrl_ON : TON;</v>
      </c>
      <c r="N45" s="59" t="s">
        <v>823</v>
      </c>
      <c r="O45" s="67" t="s">
        <v>455</v>
      </c>
      <c r="P45" s="2" t="str">
        <f>P44</f>
        <v>N4_1_ctrl_ON_pt</v>
      </c>
      <c r="Q45" s="15"/>
      <c r="R45" s="2"/>
      <c r="S45" s="2"/>
      <c r="T45" s="59" t="s">
        <v>823</v>
      </c>
      <c r="U45" s="149"/>
      <c r="V45" s="149"/>
      <c r="W45" s="149"/>
      <c r="X45" s="2" t="str">
        <f t="shared" si="31"/>
        <v>N4_2_ctrl_ON ( IN := TIN.N4_2_ctrl_ON, PT := N4_1_ctrl_ON_pt); TMQ.N4_2_ctrl_ON := N4_2_ctrl_ON.q;</v>
      </c>
      <c r="Y45" s="59" t="s">
        <v>823</v>
      </c>
      <c r="Z45" s="66" t="s">
        <v>455</v>
      </c>
      <c r="AA45" s="8" t="s">
        <v>455</v>
      </c>
      <c r="AB45" t="str">
        <f t="shared" si="38"/>
        <v>N4_2 : f1_1;//Н4-2</v>
      </c>
      <c r="AC45" s="8"/>
      <c r="AF45" s="1" t="str">
        <f t="shared" si="39"/>
        <v>N4_2(diON := ACT.N4_2.diON ,diCRS := ACT.N4_2.diCRS ,algON := ACT.N4_2.algON ,algOF := ACT.N4_2.algOF ,alwON := ACT.N4_2.alwON
 ,alwOF := ACT.N4_2.alwOF ,btnRes := ACT.N4_2.btnRes ,btnON := ACT.N4_2.btnON ,btnOF := ACT.N4_2.btnOF ,group := 1
 ,f_fp := 0 ,fp := 0 ,tmq_on := tmq.N4_2_ctrl_ON ,tmq_fp := tmq.N4_2_ctrl_FP,DU := ACT.N4_2.DU ,doON := ACT.N4_2.doON
 ,wr := itg.none ,reg := ACT.N4_2.reg ,regDU := ACT.N4_2.regDU ,aoReg := ACT.N4_2.aoReg, tin_on := tin.N4_2_ctrl_ON, tin_fp :=  tin.N4_2_ctrl_FP); 
ACT.N4_2.state := N4_2.state;ACT.N4_2.prmON := N4_2.prmON; ACT.N4_2.prmOF := N4_2.prmOF; ACT.N4_2.nFP := N4_2.nFP; ACT.N4_2.nON := N4_2.nON;</v>
      </c>
      <c r="AG45" t="s">
        <v>2911</v>
      </c>
      <c r="AH45" s="2">
        <v>1</v>
      </c>
      <c r="AI45" s="2">
        <v>0</v>
      </c>
      <c r="AJ45" s="2">
        <v>0</v>
      </c>
      <c r="AO45" s="175" t="s">
        <v>3712</v>
      </c>
      <c r="AP45" t="str">
        <f t="shared" si="40"/>
        <v>//Н4-2
act.N4_2.diON := dgi.N4_2_ON;
act.N4_2.diCrs := dgi.N4_2_crs;
act.N4_2.algON := ;
act.N4_2.algOF := ;
act.N4_2.alwON := ;
act.N4_2.alwOF := ;
act.N4_2.MU := not dgi.AU_IM10;
dgo.N4_2_on := act.N4_2.doON and not alg.doOF;
ano.N4_2_set.val := act.N4_2.aoReg;</v>
      </c>
      <c r="AQ45" s="192" t="str">
        <f t="shared" si="41"/>
        <v>N4_2 : tmr; //Н4-2</v>
      </c>
      <c r="AR45" s="32" t="str">
        <f t="shared" si="42"/>
        <v>//--------------Н4-2-------------
N4_2(in := dgi.N4_2_ON, res := act.N4_2.reset,un  := 0, pt := itg.nTime); 
  act.N4_2.TimeW.s := N4_2.q.s;  act.N4_2.TimeW.m := N4_2.q.m;  act.N4_2.TimeW.h:= N4_2.q.h;
  act.N4_2.TimeW.d := N4_2.q.d;  act.N4_2.TimeW.y := N4_2.q.y;</v>
      </c>
      <c r="AS45" t="s">
        <v>455</v>
      </c>
      <c r="AV45" t="str">
        <f t="shared" si="32"/>
        <v>DGI.N4_2_ON := DGO.N4_2_ON;</v>
      </c>
      <c r="BB45" t="str">
        <f t="shared" si="43"/>
        <v>N4_2_ON, N4_2_OF : bool;</v>
      </c>
      <c r="BC45" t="str">
        <f t="shared" si="44"/>
        <v>N4_2_byTimer :bool;</v>
      </c>
      <c r="BD45" t="str">
        <f t="shared" si="45"/>
        <v>N4_2_ON, N4_2_OF : tm; N4_2_ON_un, N4_2_OF_un : int;</v>
      </c>
      <c r="BI45" s="74" t="str">
        <f t="shared" si="51"/>
        <v>act.N4_2.regDU := 50.0;</v>
      </c>
      <c r="BN45" s="374" t="str">
        <f t="shared" si="15"/>
        <v>act.N4_2.DU := 1;</v>
      </c>
      <c r="BO45" s="374" t="str">
        <f t="shared" si="46"/>
        <v>Кн. 'Включить Н4-2'</v>
      </c>
      <c r="BP45" s="374" t="str">
        <f t="shared" si="47"/>
        <v>Кн. 'Отключить Н4-2'</v>
      </c>
      <c r="BQ45" s="374" t="str">
        <f t="shared" si="48"/>
        <v>N4_2.btnON</v>
      </c>
      <c r="BR45" s="374" t="str">
        <f t="shared" si="49"/>
        <v>N4_2.btnOF</v>
      </c>
    </row>
    <row r="46" spans="1:70" ht="13.5" customHeight="1" x14ac:dyDescent="0.25">
      <c r="A46" s="137">
        <v>41</v>
      </c>
      <c r="B46" s="141" t="s">
        <v>446</v>
      </c>
      <c r="C46" s="141" t="s">
        <v>840</v>
      </c>
      <c r="D46" s="141" t="str">
        <f t="shared" si="30"/>
        <v>2N4_3</v>
      </c>
      <c r="E46" s="44" t="s">
        <v>821</v>
      </c>
      <c r="F46" s="46" t="s">
        <v>827</v>
      </c>
      <c r="G46" s="7" t="str">
        <f>"; //"&amp;B46</f>
        <v>; //Н4-3</v>
      </c>
      <c r="H46" s="2" t="s">
        <v>1663</v>
      </c>
      <c r="I46" s="2" t="str">
        <f>C46&amp;"_ctrl_ON"</f>
        <v>N4_3_ctrl_ON</v>
      </c>
      <c r="J46" s="139" t="s">
        <v>823</v>
      </c>
      <c r="K46" s="2" t="str">
        <f>C46&amp;"_ctrl_ON : BOOL; "</f>
        <v xml:space="preserve">N4_3_ctrl_ON : BOOL; </v>
      </c>
      <c r="L46" s="59" t="s">
        <v>823</v>
      </c>
      <c r="M46" s="2" t="str">
        <f>C46&amp;"_ctrl_ON : TON;"</f>
        <v>N4_3_ctrl_ON : TON;</v>
      </c>
      <c r="N46" s="59" t="s">
        <v>823</v>
      </c>
      <c r="O46" s="67" t="s">
        <v>455</v>
      </c>
      <c r="P46" s="146" t="str">
        <f>C46&amp;"_ctrl_ON_pt"</f>
        <v>N4_3_ctrl_ON_pt</v>
      </c>
      <c r="Q46" s="15" t="s">
        <v>3689</v>
      </c>
      <c r="R46" s="137" t="str">
        <f>P46&amp;" : int;"</f>
        <v>N4_3_ctrl_ON_pt : int;</v>
      </c>
      <c r="S46" s="137" t="str">
        <f>P46&amp;":= DINT_TO_TIME(itg."&amp;P46&amp;" )*1000;"</f>
        <v>N4_3_ctrl_ON_pt:= DINT_TO_TIME(itg.N4_3_ctrl_ON_pt )*1000;</v>
      </c>
      <c r="T46" s="59" t="s">
        <v>823</v>
      </c>
      <c r="U46" s="149"/>
      <c r="V46" s="149"/>
      <c r="W46" s="149"/>
      <c r="X46" s="2" t="str">
        <f t="shared" si="31"/>
        <v>N4_3_ctrl_ON ( IN := TIN.N4_3_ctrl_ON, PT := N4_3_ctrl_ON_pt); TMQ.N4_3_ctrl_ON := N4_3_ctrl_ON.q;</v>
      </c>
      <c r="Y46" s="59" t="s">
        <v>823</v>
      </c>
      <c r="Z46" s="66" t="s">
        <v>455</v>
      </c>
      <c r="AA46" s="8" t="s">
        <v>455</v>
      </c>
      <c r="AB46" t="str">
        <f t="shared" si="38"/>
        <v>N4_3 : f1_1;//Н4-3</v>
      </c>
      <c r="AC46" s="8"/>
      <c r="AF46" s="1" t="str">
        <f t="shared" si="39"/>
        <v>N4_3(diON := ACT.N4_3.diON ,diCRS := ACT.N4_3.diCRS ,algON := ACT.N4_3.algON ,algOF := ACT.N4_3.algOF ,alwON := ACT.N4_3.alwON
 ,alwOF := ACT.N4_3.alwOF ,btnRes := ACT.N4_3.btnRes ,btnON := ACT.N4_3.btnON ,btnOF := ACT.N4_3.btnOF ,group := 1
 ,f_fp := 0 ,fp := 0 ,tmq_on := tmq.N4_3_ctrl_ON ,tmq_fp := tmq.N4_3_ctrl_FP,DU := ACT.N4_3.DU ,doON := ACT.N4_3.doON
 ,wr := itg.none ,reg := ACT.N4_3.reg ,regDU := ACT.N4_3.regDU ,aoReg := ACT.N4_3.aoReg, tin_on := tin.N4_3_ctrl_ON, tin_fp :=  tin.N4_3_ctrl_FP); 
ACT.N4_3.state := N4_3.state;ACT.N4_3.prmON := N4_3.prmON; ACT.N4_3.prmOF := N4_3.prmOF; ACT.N4_3.nFP := N4_3.nFP; ACT.N4_3.nON := N4_3.nON;</v>
      </c>
      <c r="AG46" t="s">
        <v>2911</v>
      </c>
      <c r="AH46" s="2">
        <v>1</v>
      </c>
      <c r="AI46" s="2">
        <v>0</v>
      </c>
      <c r="AJ46" s="2">
        <v>0</v>
      </c>
      <c r="AO46" s="174" t="s">
        <v>3711</v>
      </c>
      <c r="AP46" t="str">
        <f t="shared" si="40"/>
        <v>//Н4-3
act.N4_3.diON := dgi.N4_3_ON;
act.N4_3.diCrs := dgi.N4_3_crs;
act.N4_3.algON := ;
act.N4_3.algOF := ;
act.N4_3.alwON := ;
act.N4_3.alwOF := ;
act.N4_3.MU := not dgi.AU_IM9;
dgo.N4_3_on := act.N4_3.doON and not alg.doOF;
ano.N4_3_set.val := act.N4_3.aoReg;</v>
      </c>
      <c r="AQ46" s="192" t="str">
        <f t="shared" si="41"/>
        <v>N4_3 : tmr; //Н4-3</v>
      </c>
      <c r="AR46" s="32" t="str">
        <f t="shared" si="42"/>
        <v>//--------------Н4-3-------------
N4_3(in := dgi.N4_3_ON, res := act.N4_3.reset,un  := 0, pt := itg.nTime); 
  act.N4_3.TimeW.s := N4_3.q.s;  act.N4_3.TimeW.m := N4_3.q.m;  act.N4_3.TimeW.h:= N4_3.q.h;
  act.N4_3.TimeW.d := N4_3.q.d;  act.N4_3.TimeW.y := N4_3.q.y;</v>
      </c>
      <c r="AS46" t="s">
        <v>455</v>
      </c>
      <c r="AV46" t="str">
        <f t="shared" si="32"/>
        <v>DGI.N4_3_ON := DGO.N4_3_ON;</v>
      </c>
      <c r="BB46" t="str">
        <f t="shared" si="43"/>
        <v>N4_3_ON, N4_3_OF : bool;</v>
      </c>
      <c r="BC46" t="str">
        <f t="shared" si="44"/>
        <v>N4_3_byTimer :bool;</v>
      </c>
      <c r="BD46" t="str">
        <f t="shared" si="45"/>
        <v>N4_3_ON, N4_3_OF : tm; N4_3_ON_un, N4_3_OF_un : int;</v>
      </c>
      <c r="BI46" s="74" t="str">
        <f t="shared" si="51"/>
        <v>act.N4_3.regDU := 50.0;</v>
      </c>
      <c r="BN46" s="374" t="str">
        <f t="shared" si="15"/>
        <v>act.N4_3.DU := 1;</v>
      </c>
      <c r="BO46" s="374" t="str">
        <f t="shared" si="46"/>
        <v>Кн. 'Включить Н4-3'</v>
      </c>
      <c r="BP46" s="374" t="str">
        <f t="shared" si="47"/>
        <v>Кн. 'Отключить Н4-3'</v>
      </c>
      <c r="BQ46" s="374" t="str">
        <f t="shared" si="48"/>
        <v>N4_3.btnON</v>
      </c>
      <c r="BR46" s="374" t="str">
        <f t="shared" si="49"/>
        <v>N4_3.btnOF</v>
      </c>
    </row>
    <row r="47" spans="1:70" ht="13.5" customHeight="1" x14ac:dyDescent="0.25">
      <c r="A47" s="137">
        <v>42</v>
      </c>
      <c r="B47" s="141" t="s">
        <v>447</v>
      </c>
      <c r="C47" s="141" t="s">
        <v>841</v>
      </c>
      <c r="D47" s="141" t="str">
        <f t="shared" si="30"/>
        <v>2N4_4</v>
      </c>
      <c r="E47" s="44" t="s">
        <v>821</v>
      </c>
      <c r="F47" s="46" t="s">
        <v>827</v>
      </c>
      <c r="G47" s="7" t="str">
        <f t="shared" si="8"/>
        <v>; //Н4-4</v>
      </c>
      <c r="H47" s="2" t="s">
        <v>1663</v>
      </c>
      <c r="I47" s="2" t="str">
        <f t="shared" si="35"/>
        <v>N4_4_ctrl_ON</v>
      </c>
      <c r="J47" s="139" t="s">
        <v>823</v>
      </c>
      <c r="K47" s="2" t="str">
        <f t="shared" si="36"/>
        <v xml:space="preserve">N4_4_ctrl_ON : BOOL; </v>
      </c>
      <c r="L47" s="59" t="s">
        <v>823</v>
      </c>
      <c r="M47" s="2" t="str">
        <f t="shared" si="37"/>
        <v>N4_4_ctrl_ON : TON;</v>
      </c>
      <c r="N47" s="59" t="s">
        <v>823</v>
      </c>
      <c r="O47" s="67" t="s">
        <v>455</v>
      </c>
      <c r="P47" s="146" t="str">
        <f>P46</f>
        <v>N4_3_ctrl_ON_pt</v>
      </c>
      <c r="Q47" s="15"/>
      <c r="R47" s="2"/>
      <c r="S47" s="2"/>
      <c r="T47" s="59" t="s">
        <v>823</v>
      </c>
      <c r="U47" s="149"/>
      <c r="V47" s="149"/>
      <c r="W47" s="149"/>
      <c r="X47" s="2" t="str">
        <f t="shared" si="31"/>
        <v>N4_4_ctrl_ON ( IN := TIN.N4_4_ctrl_ON, PT := N4_3_ctrl_ON_pt); TMQ.N4_4_ctrl_ON := N4_4_ctrl_ON.q;</v>
      </c>
      <c r="Y47" s="59" t="s">
        <v>823</v>
      </c>
      <c r="Z47" s="66" t="s">
        <v>455</v>
      </c>
      <c r="AA47" s="8" t="s">
        <v>455</v>
      </c>
      <c r="AB47" t="str">
        <f t="shared" si="38"/>
        <v>N4_4 : f1_1;//Н4-4</v>
      </c>
      <c r="AF47" s="1" t="str">
        <f t="shared" si="39"/>
        <v>N4_4(diON := ACT.N4_4.diON ,diCRS := ACT.N4_4.diCRS ,algON := ACT.N4_4.algON ,algOF := ACT.N4_4.algOF ,alwON := ACT.N4_4.alwON
 ,alwOF := ACT.N4_4.alwOF ,btnRes := ACT.N4_4.btnRes ,btnON := ACT.N4_4.btnON ,btnOF := ACT.N4_4.btnOF ,group := 1
 ,f_fp := 0 ,fp := 0 ,tmq_on := tmq.N4_4_ctrl_ON ,tmq_fp := tmq.N4_4_ctrl_FP,DU := ACT.N4_4.DU ,doON := ACT.N4_4.doON
 ,wr := itg.none ,reg := ACT.N4_4.reg ,regDU := ACT.N4_4.regDU ,aoReg := ACT.N4_4.aoReg, tin_on := tin.N4_4_ctrl_ON, tin_fp :=  tin.N4_4_ctrl_FP); 
ACT.N4_4.state := N4_4.state;ACT.N4_4.prmON := N4_4.prmON; ACT.N4_4.prmOF := N4_4.prmOF; ACT.N4_4.nFP := N4_4.nFP; ACT.N4_4.nON := N4_4.nON;</v>
      </c>
      <c r="AG47" s="137" t="s">
        <v>2911</v>
      </c>
      <c r="AH47" s="2">
        <v>1</v>
      </c>
      <c r="AI47" s="2">
        <v>0</v>
      </c>
      <c r="AJ47" s="2">
        <v>0</v>
      </c>
      <c r="AO47" s="176" t="s">
        <v>3712</v>
      </c>
      <c r="AP47" t="str">
        <f t="shared" si="40"/>
        <v>//Н4-4
act.N4_4.diON := dgi.N4_4_ON;
act.N4_4.diCrs := dgi.N4_4_crs;
act.N4_4.algON := ;
act.N4_4.algOF := ;
act.N4_4.alwON := ;
act.N4_4.alwOF := ;
act.N4_4.MU := not dgi.AU_IM10;
dgo.N4_4_on := act.N4_4.doON and not alg.doOF;
ano.N4_4_set.val := act.N4_4.aoReg;</v>
      </c>
      <c r="AQ47" s="192" t="str">
        <f t="shared" si="41"/>
        <v>N4_4 : tmr; //Н4-4</v>
      </c>
      <c r="AR47" s="32" t="str">
        <f t="shared" si="42"/>
        <v>//--------------Н4-4-------------
N4_4(in := dgi.N4_4_ON, res := act.N4_4.reset,un  := 0, pt := itg.nTime); 
  act.N4_4.TimeW.s := N4_4.q.s;  act.N4_4.TimeW.m := N4_4.q.m;  act.N4_4.TimeW.h:= N4_4.q.h;
  act.N4_4.TimeW.d := N4_4.q.d;  act.N4_4.TimeW.y := N4_4.q.y;</v>
      </c>
      <c r="AS47" t="s">
        <v>455</v>
      </c>
      <c r="AV47" t="str">
        <f t="shared" si="32"/>
        <v>DGI.N4_4_ON := DGO.N4_4_ON;</v>
      </c>
      <c r="BB47" t="str">
        <f t="shared" si="43"/>
        <v>N4_4_ON, N4_4_OF : bool;</v>
      </c>
      <c r="BC47" t="str">
        <f t="shared" si="44"/>
        <v>N4_4_byTimer :bool;</v>
      </c>
      <c r="BD47" t="str">
        <f t="shared" si="45"/>
        <v>N4_4_ON, N4_4_OF : tm; N4_4_ON_un, N4_4_OF_un : int;</v>
      </c>
      <c r="BI47" s="74" t="str">
        <f t="shared" si="51"/>
        <v>act.N4_4.regDU := 50.0;</v>
      </c>
      <c r="BN47" s="374" t="str">
        <f t="shared" si="15"/>
        <v>act.N4_4.DU := 1;</v>
      </c>
      <c r="BO47" s="374" t="str">
        <f t="shared" si="46"/>
        <v>Кн. 'Включить Н4-4'</v>
      </c>
      <c r="BP47" s="374" t="str">
        <f t="shared" si="47"/>
        <v>Кн. 'Отключить Н4-4'</v>
      </c>
      <c r="BQ47" s="374" t="str">
        <f t="shared" si="48"/>
        <v>N4_4.btnON</v>
      </c>
      <c r="BR47" s="374" t="str">
        <f t="shared" si="49"/>
        <v>N4_4.btnOF</v>
      </c>
    </row>
    <row r="48" spans="1:70" ht="13.5" customHeight="1" x14ac:dyDescent="0.25">
      <c r="A48" s="137">
        <v>43</v>
      </c>
      <c r="B48" s="141" t="s">
        <v>438</v>
      </c>
      <c r="C48" s="141" t="s">
        <v>842</v>
      </c>
      <c r="D48" s="141" t="str">
        <f t="shared" si="30"/>
        <v>2N4_5</v>
      </c>
      <c r="E48" s="44" t="s">
        <v>821</v>
      </c>
      <c r="F48" s="46" t="s">
        <v>827</v>
      </c>
      <c r="G48" s="7" t="str">
        <f t="shared" si="8"/>
        <v>; //Н4-5</v>
      </c>
      <c r="H48" s="2" t="s">
        <v>1663</v>
      </c>
      <c r="I48" s="2" t="str">
        <f t="shared" si="35"/>
        <v>N4_5_ctrl_ON</v>
      </c>
      <c r="J48" s="139" t="s">
        <v>823</v>
      </c>
      <c r="K48" s="2" t="str">
        <f t="shared" si="36"/>
        <v xml:space="preserve">N4_5_ctrl_ON : BOOL; </v>
      </c>
      <c r="L48" s="59" t="s">
        <v>823</v>
      </c>
      <c r="M48" s="2" t="str">
        <f t="shared" si="37"/>
        <v>N4_5_ctrl_ON : TON;</v>
      </c>
      <c r="N48" s="59" t="s">
        <v>823</v>
      </c>
      <c r="O48" s="67" t="s">
        <v>455</v>
      </c>
      <c r="P48" s="2" t="str">
        <f>C48&amp;"_ctrl_ON_pt"</f>
        <v>N4_5_ctrl_ON_pt</v>
      </c>
      <c r="Q48" s="15" t="s">
        <v>3689</v>
      </c>
      <c r="R48" s="137" t="str">
        <f>P48&amp;" : int;"</f>
        <v>N4_5_ctrl_ON_pt : int;</v>
      </c>
      <c r="S48" s="137" t="str">
        <f>P48&amp;":= DINT_TO_TIME(itg."&amp;P48&amp;" )*1000;"</f>
        <v>N4_5_ctrl_ON_pt:= DINT_TO_TIME(itg.N4_5_ctrl_ON_pt )*1000;</v>
      </c>
      <c r="T48" s="59" t="s">
        <v>823</v>
      </c>
      <c r="U48" s="149"/>
      <c r="V48" s="149"/>
      <c r="W48" s="149"/>
      <c r="X48" s="2" t="str">
        <f t="shared" si="31"/>
        <v>N4_5_ctrl_ON ( IN := TIN.N4_5_ctrl_ON, PT := N4_5_ctrl_ON_pt); TMQ.N4_5_ctrl_ON := N4_5_ctrl_ON.q;</v>
      </c>
      <c r="Y48" s="59" t="s">
        <v>823</v>
      </c>
      <c r="Z48" s="66" t="s">
        <v>455</v>
      </c>
      <c r="AA48" s="8" t="s">
        <v>455</v>
      </c>
      <c r="AB48" t="str">
        <f t="shared" si="38"/>
        <v>N4_5 : f1_1;//Н4-5</v>
      </c>
      <c r="AF48" s="1" t="str">
        <f t="shared" si="39"/>
        <v>N4_5(diON := ACT.N4_5.diON ,diCRS := ACT.N4_5.diCRS ,algON := ACT.N4_5.algON ,algOF := ACT.N4_5.algOF ,alwON := ACT.N4_5.alwON
 ,alwOF := ACT.N4_5.alwOF ,btnRes := ACT.N4_5.btnRes ,btnON := ACT.N4_5.btnON ,btnOF := ACT.N4_5.btnOF ,group := 1
 ,f_fp := 0 ,fp := 0 ,tmq_on := tmq.N4_5_ctrl_ON ,tmq_fp := tmq.N4_5_ctrl_FP,DU := ACT.N4_5.DU ,doON := ACT.N4_5.doON
 ,wr := itg.none ,reg := ACT.N4_5.reg ,regDU := ACT.N4_5.regDU ,aoReg := ACT.N4_5.aoReg, tin_on := tin.N4_5_ctrl_ON, tin_fp :=  tin.N4_5_ctrl_FP); 
ACT.N4_5.state := N4_5.state;ACT.N4_5.prmON := N4_5.prmON; ACT.N4_5.prmOF := N4_5.prmOF; ACT.N4_5.nFP := N4_5.nFP; ACT.N4_5.nON := N4_5.nON;</v>
      </c>
      <c r="AG48" s="137" t="s">
        <v>2911</v>
      </c>
      <c r="AH48" s="2">
        <v>1</v>
      </c>
      <c r="AI48" s="2">
        <v>0</v>
      </c>
      <c r="AJ48" s="2">
        <v>0</v>
      </c>
      <c r="AO48" s="178" t="s">
        <v>3713</v>
      </c>
      <c r="AP48" t="str">
        <f t="shared" si="40"/>
        <v>//Н4-5
act.N4_5.diON := dgi.N4_5_ON;
act.N4_5.diCrs := dgi.N4_5_crs;
act.N4_5.algON := ;
act.N4_5.algOF := ;
act.N4_5.alwON := ;
act.N4_5.alwOF := ;
act.N4_5.MU := not dgi.AU_IM11;
dgo.N4_5_on := act.N4_5.doON and not alg.doOF;
ano.N4_5_set.val := act.N4_5.aoReg;</v>
      </c>
      <c r="AQ48" s="192" t="str">
        <f t="shared" si="41"/>
        <v>N4_5 : tmr; //Н4-5</v>
      </c>
      <c r="AR48" s="32" t="str">
        <f t="shared" si="42"/>
        <v>//--------------Н4-5-------------
N4_5(in := dgi.N4_5_ON, res := act.N4_5.reset,un  := 0, pt := itg.nTime); 
  act.N4_5.TimeW.s := N4_5.q.s;  act.N4_5.TimeW.m := N4_5.q.m;  act.N4_5.TimeW.h:= N4_5.q.h;
  act.N4_5.TimeW.d := N4_5.q.d;  act.N4_5.TimeW.y := N4_5.q.y;</v>
      </c>
      <c r="AS48" t="s">
        <v>455</v>
      </c>
      <c r="AV48" t="str">
        <f t="shared" si="32"/>
        <v>DGI.N4_5_ON := DGO.N4_5_ON;</v>
      </c>
      <c r="BI48" s="74" t="str">
        <f t="shared" si="51"/>
        <v>act.N4_5.regDU := 50.0;</v>
      </c>
      <c r="BN48" s="374" t="str">
        <f t="shared" si="15"/>
        <v>act.N4_5.DU := 1;</v>
      </c>
      <c r="BO48" s="374" t="str">
        <f t="shared" si="46"/>
        <v>Кн. 'Включить Н4-5'</v>
      </c>
      <c r="BP48" s="374" t="str">
        <f t="shared" si="47"/>
        <v>Кн. 'Отключить Н4-5'</v>
      </c>
      <c r="BQ48" s="374" t="str">
        <f t="shared" si="48"/>
        <v>N4_5.btnON</v>
      </c>
      <c r="BR48" s="374" t="str">
        <f t="shared" si="49"/>
        <v>N4_5.btnOF</v>
      </c>
    </row>
    <row r="49" spans="1:70" ht="13.5" customHeight="1" x14ac:dyDescent="0.25">
      <c r="A49" s="137">
        <v>44</v>
      </c>
      <c r="B49" s="141" t="s">
        <v>433</v>
      </c>
      <c r="C49" s="141" t="s">
        <v>479</v>
      </c>
      <c r="D49" s="141" t="str">
        <f t="shared" si="30"/>
        <v>2N4_6</v>
      </c>
      <c r="E49" s="44" t="s">
        <v>821</v>
      </c>
      <c r="F49" s="46" t="s">
        <v>827</v>
      </c>
      <c r="G49" s="7" t="str">
        <f t="shared" si="8"/>
        <v>; //Н4-6</v>
      </c>
      <c r="H49" s="2" t="s">
        <v>1663</v>
      </c>
      <c r="I49" s="2" t="str">
        <f t="shared" si="35"/>
        <v>N4_6_ctrl_ON</v>
      </c>
      <c r="J49" s="139" t="s">
        <v>823</v>
      </c>
      <c r="K49" s="2" t="str">
        <f t="shared" si="36"/>
        <v xml:space="preserve">N4_6_ctrl_ON : BOOL; </v>
      </c>
      <c r="L49" s="59" t="s">
        <v>823</v>
      </c>
      <c r="M49" s="2" t="str">
        <f t="shared" si="37"/>
        <v>N4_6_ctrl_ON : TON;</v>
      </c>
      <c r="N49" s="59" t="s">
        <v>823</v>
      </c>
      <c r="O49" s="67" t="s">
        <v>455</v>
      </c>
      <c r="P49" s="146" t="str">
        <f>C49&amp;"_ctrl_ON_pt"</f>
        <v>N4_6_ctrl_ON_pt</v>
      </c>
      <c r="Q49" s="15" t="s">
        <v>3689</v>
      </c>
      <c r="R49" s="137" t="str">
        <f>P49&amp;" : int;"</f>
        <v>N4_6_ctrl_ON_pt : int;</v>
      </c>
      <c r="S49" s="137" t="str">
        <f>P49&amp;":= DINT_TO_TIME(itg."&amp;P49&amp;" )*1000;"</f>
        <v>N4_6_ctrl_ON_pt:= DINT_TO_TIME(itg.N4_6_ctrl_ON_pt )*1000;</v>
      </c>
      <c r="T49" s="59" t="s">
        <v>823</v>
      </c>
      <c r="U49" s="149"/>
      <c r="V49" s="149"/>
      <c r="W49" s="149"/>
      <c r="X49" s="2" t="str">
        <f t="shared" si="31"/>
        <v>N4_6_ctrl_ON ( IN := TIN.N4_6_ctrl_ON, PT := N4_6_ctrl_ON_pt); TMQ.N4_6_ctrl_ON := N4_6_ctrl_ON.q;</v>
      </c>
      <c r="Y49" s="59" t="s">
        <v>823</v>
      </c>
      <c r="Z49" s="66" t="s">
        <v>455</v>
      </c>
      <c r="AA49" s="8" t="s">
        <v>455</v>
      </c>
      <c r="AB49" t="str">
        <f t="shared" si="38"/>
        <v>N4_6 : f1_1;//Н4-6</v>
      </c>
      <c r="AF49" s="1" t="str">
        <f t="shared" si="39"/>
        <v>N4_6(diON := ACT.N4_6.diON ,diCRS := ACT.N4_6.diCRS ,algON := ACT.N4_6.algON ,algOF := ACT.N4_6.algOF ,alwON := ACT.N4_6.alwON
 ,alwOF := ACT.N4_6.alwOF ,btnRes := ACT.N4_6.btnRes ,btnON := ACT.N4_6.btnON ,btnOF := ACT.N4_6.btnOF ,group := 1
 ,f_fp := 0 ,fp := 0 ,tmq_on := tmq.N4_6_ctrl_ON ,tmq_fp := tmq.N4_6_ctrl_FP,DU := ACT.N4_6.DU ,doON := ACT.N4_6.doON
 ,wr := itg.none ,reg := ACT.N4_6.reg ,regDU := ACT.N4_6.regDU ,aoReg := ACT.N4_6.aoReg, tin_on := tin.N4_6_ctrl_ON, tin_fp :=  tin.N4_6_ctrl_FP); 
ACT.N4_6.state := N4_6.state;ACT.N4_6.prmON := N4_6.prmON; ACT.N4_6.prmOF := N4_6.prmOF; ACT.N4_6.nFP := N4_6.nFP; ACT.N4_6.nON := N4_6.nON;</v>
      </c>
      <c r="AG49" s="137" t="s">
        <v>2911</v>
      </c>
      <c r="AH49" s="2">
        <v>1</v>
      </c>
      <c r="AI49" s="2">
        <v>0</v>
      </c>
      <c r="AJ49" s="2">
        <v>0</v>
      </c>
      <c r="AO49" s="180" t="s">
        <v>3714</v>
      </c>
      <c r="AP49" t="str">
        <f t="shared" si="40"/>
        <v>//Н4-6
act.N4_6.diON := dgi.N4_6_ON;
act.N4_6.diCrs := dgi.N4_6_crs;
act.N4_6.algON := ;
act.N4_6.algOF := ;
act.N4_6.alwON := ;
act.N4_6.alwOF := ;
act.N4_6.MU := not dgi.AU_IM12;
dgo.N4_6_on := act.N4_6.doON and not alg.doOF;
ano.N4_6_set.val := act.N4_6.aoReg;</v>
      </c>
      <c r="AQ49" s="192" t="str">
        <f t="shared" si="41"/>
        <v>N4_6 : tmr; //Н4-6</v>
      </c>
      <c r="AR49" s="32" t="str">
        <f t="shared" si="42"/>
        <v>//--------------Н4-6-------------
N4_6(in := dgi.N4_6_ON, res := act.N4_6.reset,un  := 0, pt := itg.nTime); 
  act.N4_6.TimeW.s := N4_6.q.s;  act.N4_6.TimeW.m := N4_6.q.m;  act.N4_6.TimeW.h:= N4_6.q.h;
  act.N4_6.TimeW.d := N4_6.q.d;  act.N4_6.TimeW.y := N4_6.q.y;</v>
      </c>
      <c r="AS49" t="s">
        <v>455</v>
      </c>
      <c r="AV49" t="str">
        <f t="shared" si="32"/>
        <v>DGI.N4_6_ON := DGO.N4_6_ON;</v>
      </c>
      <c r="BI49" s="74" t="str">
        <f t="shared" si="51"/>
        <v>act.N4_6.regDU := 50.0;</v>
      </c>
      <c r="BN49" s="374" t="str">
        <f t="shared" si="15"/>
        <v>act.N4_6.DU := 1;</v>
      </c>
      <c r="BO49" s="374" t="str">
        <f t="shared" si="46"/>
        <v>Кн. 'Включить Н4-6'</v>
      </c>
      <c r="BP49" s="374" t="str">
        <f t="shared" si="47"/>
        <v>Кн. 'Отключить Н4-6'</v>
      </c>
      <c r="BQ49" s="374" t="str">
        <f t="shared" si="48"/>
        <v>N4_6.btnON</v>
      </c>
      <c r="BR49" s="374" t="str">
        <f t="shared" si="49"/>
        <v>N4_6.btnOF</v>
      </c>
    </row>
    <row r="50" spans="1:70" ht="13.5" customHeight="1" x14ac:dyDescent="0.25">
      <c r="A50" s="137">
        <v>45</v>
      </c>
      <c r="B50" s="141" t="s">
        <v>453</v>
      </c>
      <c r="C50" s="141" t="s">
        <v>480</v>
      </c>
      <c r="D50" s="141" t="str">
        <f t="shared" si="30"/>
        <v>2N5_1</v>
      </c>
      <c r="E50" s="44" t="s">
        <v>821</v>
      </c>
      <c r="F50" s="46" t="s">
        <v>827</v>
      </c>
      <c r="G50" s="7" t="str">
        <f t="shared" si="8"/>
        <v>; //Н5-1</v>
      </c>
      <c r="H50" s="2" t="s">
        <v>1663</v>
      </c>
      <c r="I50" s="2" t="str">
        <f t="shared" si="35"/>
        <v>N5_1_ctrl_ON</v>
      </c>
      <c r="J50" s="2" t="str">
        <f t="shared" si="50"/>
        <v>N5_1_ctrl_FP</v>
      </c>
      <c r="K50" s="2" t="str">
        <f t="shared" si="36"/>
        <v xml:space="preserve">N5_1_ctrl_ON : BOOL; </v>
      </c>
      <c r="L50" s="2" t="str">
        <f>C50&amp;"_ctrl_FP : BOOL; // Контроль потока "&amp;B50</f>
        <v>N5_1_ctrl_FP : BOOL; // Контроль потока Н5-1</v>
      </c>
      <c r="M50" s="2" t="str">
        <f t="shared" si="37"/>
        <v>N5_1_ctrl_ON : TON;</v>
      </c>
      <c r="N50" s="2" t="str">
        <f>C50&amp;"_ctrl_FP : TON;"</f>
        <v>N5_1_ctrl_FP : TON;</v>
      </c>
      <c r="O50" s="67" t="s">
        <v>455</v>
      </c>
      <c r="P50" s="2" t="str">
        <f>C50&amp;"_ctrl_ON_pt"</f>
        <v>N5_1_ctrl_ON_pt</v>
      </c>
      <c r="Q50" s="15" t="s">
        <v>3689</v>
      </c>
      <c r="R50" s="137" t="str">
        <f>P50&amp;" : int;"</f>
        <v>N5_1_ctrl_ON_pt : int;</v>
      </c>
      <c r="S50" s="137" t="str">
        <f>P50&amp;":= DINT_TO_TIME(itg."&amp;P50&amp;" )*1000;"</f>
        <v>N5_1_ctrl_ON_pt:= DINT_TO_TIME(itg.N5_1_ctrl_ON_pt )*1000;</v>
      </c>
      <c r="T50" s="68" t="str">
        <f>C50&amp;"_ctrl_FP_pt"</f>
        <v>N5_1_ctrl_FP_pt</v>
      </c>
      <c r="U50" s="15" t="s">
        <v>3689</v>
      </c>
      <c r="V50" s="15" t="str">
        <f>T50&amp;" : int;"</f>
        <v>N5_1_ctrl_FP_pt : int;</v>
      </c>
      <c r="W50" s="150" t="str">
        <f>T50&amp;":= DINT_TO_TIME(itg."&amp;T50&amp;" )*1000;"</f>
        <v>N5_1_ctrl_FP_pt:= DINT_TO_TIME(itg.N5_1_ctrl_FP_pt )*1000;</v>
      </c>
      <c r="X50" s="2" t="str">
        <f t="shared" si="31"/>
        <v>N5_1_ctrl_ON ( IN := TIN.N5_1_ctrl_ON, PT := N5_1_ctrl_ON_pt); TMQ.N5_1_ctrl_ON := N5_1_ctrl_ON.q;</v>
      </c>
      <c r="Y50" s="74" t="str">
        <f>J50&amp;" ( IN := TIN."&amp;J50&amp;", PT := "&amp;T50&amp;"); TMQ."&amp;J50&amp;" := "&amp;J50&amp;".q;"</f>
        <v>N5_1_ctrl_FP ( IN := TIN.N5_1_ctrl_FP, PT := N5_1_ctrl_FP_pt); TMQ.N5_1_ctrl_FP := N5_1_ctrl_FP.q;</v>
      </c>
      <c r="Z50" s="66" t="s">
        <v>455</v>
      </c>
      <c r="AA50" s="8" t="s">
        <v>455</v>
      </c>
      <c r="AB50" t="str">
        <f t="shared" si="38"/>
        <v>N5_1 : f1_1;//Н5-1</v>
      </c>
      <c r="AC50" s="138" t="s">
        <v>3724</v>
      </c>
      <c r="AD50" s="187" t="s">
        <v>3725</v>
      </c>
      <c r="AE50" s="190" t="str">
        <f>AG51&amp;" := "&amp;AG50&amp;" +1;
"&amp;AC50&amp;"(of1 := act."&amp;C50&amp;".state=5  ,of2 := act."&amp;C51&amp;".state=5); 
"&amp;AG50&amp;" := "&amp;AC50&amp;".w;"</f>
        <v>itg.N5_2 := itg.N5_1 +1;
N5_12(of1 := act.N5_1.state=5  ,of2 := act.N5_2.state=5); 
itg.N5_1 := N5_12.w;</v>
      </c>
      <c r="AF50" s="1" t="str">
        <f t="shared" si="39"/>
        <v>N5_1(diON := ACT.N5_1.diON ,diCRS := ACT.N5_1.diCRS ,algON := ACT.N5_1.algON ,algOF := ACT.N5_1.algOF ,alwON := ACT.N5_1.alwON
 ,alwOF := ACT.N5_1.alwOF ,btnRes := ACT.N5_1.btnRes ,btnON := ACT.N5_1.btnON ,btnOF := ACT.N5_1.btnOF ,group := 2
 ,f_fp := 1 ,fp := dgi.F_afN5 ,tmq_on := tmq.N5_1_ctrl_ON ,tmq_fp := tmq.N5_1_ctrl_FP,DU := ACT.N5_1.DU ,doON := ACT.N5_1.doON
 ,wr := itg.N5_1 ,reg := ACT.N5_1.reg ,regDU := ACT.N5_1.regDU ,aoReg := ACT.N5_1.aoReg, tin_on := tin.N5_1_ctrl_ON, tin_fp :=  tin.N5_1_ctrl_FP); 
ACT.N5_1.state := N5_1.state;ACT.N5_1.prmON := N5_1.prmON; ACT.N5_1.prmOF := N5_1.prmOF; ACT.N5_1.nFP := N5_1.nFP; ACT.N5_1.nON := N5_1.nON;</v>
      </c>
      <c r="AG50" s="138" t="s">
        <v>3721</v>
      </c>
      <c r="AH50" s="2">
        <v>2</v>
      </c>
      <c r="AI50" s="137" t="s">
        <v>3695</v>
      </c>
      <c r="AJ50">
        <v>1</v>
      </c>
      <c r="AO50" s="183" t="s">
        <v>3716</v>
      </c>
      <c r="AP50" t="str">
        <f t="shared" si="40"/>
        <v>//Н5-1
act.N5_1.diON := dgi.N5_1_ON;
act.N5_1.diCrs := dgi.N5_1_crs;
act.N5_1.algON := ;
act.N5_1.algOF := ;
act.N5_1.alwON := ;
act.N5_1.alwOF := ;
act.N5_1.MU := not dgi.AU_IM14;
dgo.N5_1_on := act.N5_1.doON and not alg.doOF;
ano.N5_1_set.val := act.N5_1.aoReg;</v>
      </c>
      <c r="AQ50" s="192" t="str">
        <f t="shared" si="41"/>
        <v>N5_1 : tmr; //Н5-1</v>
      </c>
      <c r="AR50" s="32" t="str">
        <f t="shared" si="42"/>
        <v>//--------------Н5-1-------------
N5_1(in := dgi.N5_1_ON, res := act.N5_1.reset,un  := 0, pt := itg.nTime); 
  act.N5_1.TimeW.s := N5_1.q.s;  act.N5_1.TimeW.m := N5_1.q.m;  act.N5_1.TimeW.h:= N5_1.q.h;
  act.N5_1.TimeW.d := N5_1.q.d;  act.N5_1.TimeW.y := N5_1.q.y;</v>
      </c>
      <c r="AS50" t="s">
        <v>455</v>
      </c>
      <c r="AV50" t="str">
        <f t="shared" si="32"/>
        <v>DGI.N5_1_ON := DGO.N5_1_ON;</v>
      </c>
      <c r="BB50" t="str">
        <f t="shared" si="43"/>
        <v>N5_1_ON, N5_1_OF : bool;</v>
      </c>
      <c r="BC50" t="str">
        <f t="shared" si="44"/>
        <v>N5_1_byTimer :bool;</v>
      </c>
      <c r="BD50" t="str">
        <f>C50&amp;"_ON, "&amp;C50&amp;"_OF : tm; "&amp;C50&amp;"_ON_un, "&amp;C50&amp;"_OF_un : int;"</f>
        <v>N5_1_ON, N5_1_OF : tm; N5_1_ON_un, N5_1_OF_un : int;</v>
      </c>
      <c r="BG50" s="243" t="s">
        <v>964</v>
      </c>
      <c r="BN50" s="374" t="str">
        <f t="shared" si="15"/>
        <v>act.N5_1.DU := 1;</v>
      </c>
      <c r="BO50" s="374" t="str">
        <f t="shared" si="46"/>
        <v>Кн. 'Включить Н5-1'</v>
      </c>
      <c r="BP50" s="374" t="str">
        <f t="shared" si="47"/>
        <v>Кн. 'Отключить Н5-1'</v>
      </c>
      <c r="BQ50" s="374" t="str">
        <f t="shared" si="48"/>
        <v>N5_1.btnON</v>
      </c>
      <c r="BR50" s="374" t="str">
        <f t="shared" si="49"/>
        <v>N5_1.btnOF</v>
      </c>
    </row>
    <row r="51" spans="1:70" ht="13.5" customHeight="1" x14ac:dyDescent="0.25">
      <c r="A51" s="137">
        <v>46</v>
      </c>
      <c r="B51" s="141" t="s">
        <v>454</v>
      </c>
      <c r="C51" s="141" t="s">
        <v>481</v>
      </c>
      <c r="D51" s="141" t="str">
        <f t="shared" si="30"/>
        <v>2N5_2</v>
      </c>
      <c r="E51" s="44" t="s">
        <v>821</v>
      </c>
      <c r="F51" s="46" t="s">
        <v>827</v>
      </c>
      <c r="G51" s="7" t="str">
        <f t="shared" si="8"/>
        <v>; //Н5-2</v>
      </c>
      <c r="H51" s="2" t="s">
        <v>1663</v>
      </c>
      <c r="I51" s="2" t="str">
        <f t="shared" si="35"/>
        <v>N5_2_ctrl_ON</v>
      </c>
      <c r="J51" s="2" t="str">
        <f t="shared" si="50"/>
        <v>N5_2_ctrl_FP</v>
      </c>
      <c r="K51" s="2" t="str">
        <f t="shared" si="36"/>
        <v xml:space="preserve">N5_2_ctrl_ON : BOOL; </v>
      </c>
      <c r="L51" s="2" t="str">
        <f>C51&amp;"_ctrl_FP : BOOL; // Контроль потока "&amp;B51</f>
        <v>N5_2_ctrl_FP : BOOL; // Контроль потока Н5-2</v>
      </c>
      <c r="M51" s="2" t="str">
        <f t="shared" si="37"/>
        <v>N5_2_ctrl_ON : TON;</v>
      </c>
      <c r="N51" s="2" t="str">
        <f>C51&amp;"_ctrl_FP : TON;"</f>
        <v>N5_2_ctrl_FP : TON;</v>
      </c>
      <c r="O51" s="67" t="s">
        <v>455</v>
      </c>
      <c r="P51" s="2" t="str">
        <f>P50</f>
        <v>N5_1_ctrl_ON_pt</v>
      </c>
      <c r="Q51" s="15"/>
      <c r="R51" s="2"/>
      <c r="S51" s="2"/>
      <c r="T51" s="129" t="str">
        <f>T50</f>
        <v>N5_1_ctrl_FP_pt</v>
      </c>
      <c r="U51" s="149"/>
      <c r="V51" s="149"/>
      <c r="W51" s="149"/>
      <c r="X51" s="2" t="str">
        <f t="shared" si="31"/>
        <v>N5_2_ctrl_ON ( IN := TIN.N5_2_ctrl_ON, PT := N5_1_ctrl_ON_pt); TMQ.N5_2_ctrl_ON := N5_2_ctrl_ON.q;</v>
      </c>
      <c r="Y51" s="74" t="str">
        <f>J51&amp;" ( IN := TIN."&amp;J51&amp;", PT := "&amp;T51&amp;"); TMQ."&amp;J51&amp;" := "&amp;J51&amp;".q;"</f>
        <v>N5_2_ctrl_FP ( IN := TIN.N5_2_ctrl_FP, PT := N5_1_ctrl_FP_pt); TMQ.N5_2_ctrl_FP := N5_2_ctrl_FP.q;</v>
      </c>
      <c r="Z51" s="66" t="s">
        <v>455</v>
      </c>
      <c r="AA51" s="8" t="s">
        <v>455</v>
      </c>
      <c r="AB51" t="str">
        <f t="shared" si="38"/>
        <v>N5_2 : f1_1;//Н5-2</v>
      </c>
      <c r="AF51" s="1" t="str">
        <f t="shared" si="39"/>
        <v>N5_2(diON := ACT.N5_2.diON ,diCRS := ACT.N5_2.diCRS ,algON := ACT.N5_2.algON ,algOF := ACT.N5_2.algOF ,alwON := ACT.N5_2.alwON
 ,alwOF := ACT.N5_2.alwOF ,btnRes := ACT.N5_2.btnRes ,btnON := ACT.N5_2.btnON ,btnOF := ACT.N5_2.btnOF ,group := 2
 ,f_fp := 1 ,fp := dgi.F_afN5 ,tmq_on := tmq.N5_2_ctrl_ON ,tmq_fp := tmq.N5_2_ctrl_FP,DU := ACT.N5_2.DU ,doON := ACT.N5_2.doON
 ,wr := itg.N5_2 ,reg := ACT.N5_2.reg ,regDU := ACT.N5_2.regDU ,aoReg := ACT.N5_2.aoReg, tin_on := tin.N5_2_ctrl_ON, tin_fp :=  tin.N5_2_ctrl_FP); 
ACT.N5_2.state := N5_2.state;ACT.N5_2.prmON := N5_2.prmON; ACT.N5_2.prmOF := N5_2.prmOF; ACT.N5_2.nFP := N5_2.nFP; ACT.N5_2.nON := N5_2.nON;</v>
      </c>
      <c r="AG51" s="138" t="s">
        <v>3722</v>
      </c>
      <c r="AH51" s="2">
        <v>2</v>
      </c>
      <c r="AI51" s="137" t="s">
        <v>3695</v>
      </c>
      <c r="AJ51" s="137">
        <v>1</v>
      </c>
      <c r="AO51" s="183" t="s">
        <v>3716</v>
      </c>
      <c r="AP51" t="str">
        <f t="shared" si="40"/>
        <v>//Н5-2
act.N5_2.diON := dgi.N5_2_ON;
act.N5_2.diCrs := dgi.N5_2_crs;
act.N5_2.algON := ;
act.N5_2.algOF := ;
act.N5_2.alwON := ;
act.N5_2.alwOF := ;
act.N5_2.MU := not dgi.AU_IM14;
dgo.N5_2_on := act.N5_2.doON and not alg.doOF;
ano.N5_2_set.val := act.N5_2.aoReg;</v>
      </c>
      <c r="AQ51" s="192" t="str">
        <f t="shared" si="41"/>
        <v>N5_2 : tmr; //Н5-2</v>
      </c>
      <c r="AR51" s="32" t="str">
        <f t="shared" si="42"/>
        <v>//--------------Н5-2-------------
N5_2(in := dgi.N5_2_ON, res := act.N5_2.reset,un  := 0, pt := itg.nTime); 
  act.N5_2.TimeW.s := N5_2.q.s;  act.N5_2.TimeW.m := N5_2.q.m;  act.N5_2.TimeW.h:= N5_2.q.h;
  act.N5_2.TimeW.d := N5_2.q.d;  act.N5_2.TimeW.y := N5_2.q.y;</v>
      </c>
      <c r="AS51" t="s">
        <v>455</v>
      </c>
      <c r="AV51" t="str">
        <f t="shared" si="32"/>
        <v>DGI.N5_2_ON := DGO.N5_2_ON;</v>
      </c>
      <c r="BB51" t="str">
        <f t="shared" si="43"/>
        <v>N5_2_ON, N5_2_OF : bool;</v>
      </c>
      <c r="BC51" t="str">
        <f t="shared" si="44"/>
        <v>N5_2_byTimer :bool;</v>
      </c>
      <c r="BD51" t="str">
        <f>C51&amp;"_ON, "&amp;C51&amp;"_OF : tm; "&amp;C51&amp;"_ON_un, "&amp;C51&amp;"_OF_un : int;"</f>
        <v>N5_2_ON, N5_2_OF : tm; N5_2_ON_un, N5_2_OF_un : int;</v>
      </c>
      <c r="BG51" s="243" t="s">
        <v>964</v>
      </c>
      <c r="BN51" s="374" t="str">
        <f t="shared" si="15"/>
        <v>act.N5_2.DU := 1;</v>
      </c>
      <c r="BO51" s="374" t="str">
        <f t="shared" si="46"/>
        <v>Кн. 'Включить Н5-2'</v>
      </c>
      <c r="BP51" s="374" t="str">
        <f t="shared" si="47"/>
        <v>Кн. 'Отключить Н5-2'</v>
      </c>
      <c r="BQ51" s="374" t="str">
        <f t="shared" si="48"/>
        <v>N5_2.btnON</v>
      </c>
      <c r="BR51" s="374" t="str">
        <f t="shared" si="49"/>
        <v>N5_2.btnOF</v>
      </c>
    </row>
    <row r="52" spans="1:70" ht="13.5" customHeight="1" x14ac:dyDescent="0.25">
      <c r="A52" s="137">
        <v>47</v>
      </c>
      <c r="B52" s="141" t="s">
        <v>435</v>
      </c>
      <c r="C52" s="141" t="s">
        <v>843</v>
      </c>
      <c r="D52" s="141" t="str">
        <f t="shared" si="30"/>
        <v>2N6_1</v>
      </c>
      <c r="E52" s="44" t="s">
        <v>821</v>
      </c>
      <c r="F52" s="46" t="s">
        <v>827</v>
      </c>
      <c r="G52" s="7" t="str">
        <f t="shared" ref="G52:G83" si="52">"; //"&amp;B52</f>
        <v>; //Н6-1</v>
      </c>
      <c r="H52" s="2" t="s">
        <v>1663</v>
      </c>
      <c r="I52" s="2" t="str">
        <f t="shared" si="35"/>
        <v>N6_1_ctrl_ON</v>
      </c>
      <c r="J52" s="2" t="str">
        <f t="shared" si="50"/>
        <v>N6_1_ctrl_FP</v>
      </c>
      <c r="K52" s="2" t="str">
        <f t="shared" si="36"/>
        <v xml:space="preserve">N6_1_ctrl_ON : BOOL; </v>
      </c>
      <c r="L52" s="2" t="str">
        <f>C52&amp;"_ctrl_FP : BOOL; // Контроль потока "&amp;B52</f>
        <v>N6_1_ctrl_FP : BOOL; // Контроль потока Н6-1</v>
      </c>
      <c r="M52" s="2" t="str">
        <f t="shared" si="37"/>
        <v>N6_1_ctrl_ON : TON;</v>
      </c>
      <c r="N52" s="2" t="str">
        <f>C52&amp;"_ctrl_FP : TON;"</f>
        <v>N6_1_ctrl_FP : TON;</v>
      </c>
      <c r="O52" s="67" t="s">
        <v>455</v>
      </c>
      <c r="P52" s="146" t="str">
        <f>C52&amp;"_ctrl_ON_pt"</f>
        <v>N6_1_ctrl_ON_pt</v>
      </c>
      <c r="Q52" s="15" t="s">
        <v>3689</v>
      </c>
      <c r="R52" s="137" t="str">
        <f>P52&amp;" : int;"</f>
        <v>N6_1_ctrl_ON_pt : int;</v>
      </c>
      <c r="S52" s="137" t="str">
        <f>P52&amp;":= DINT_TO_TIME(itg."&amp;P52&amp;" )*1000;"</f>
        <v>N6_1_ctrl_ON_pt:= DINT_TO_TIME(itg.N6_1_ctrl_ON_pt )*1000;</v>
      </c>
      <c r="T52" s="68" t="str">
        <f>C52&amp;"_ctrl_FP_pt"</f>
        <v>N6_1_ctrl_FP_pt</v>
      </c>
      <c r="U52" s="15" t="s">
        <v>3689</v>
      </c>
      <c r="V52" s="15" t="str">
        <f>T52&amp;" : int;"</f>
        <v>N6_1_ctrl_FP_pt : int;</v>
      </c>
      <c r="W52" s="150" t="str">
        <f>T52&amp;":= DINT_TO_TIME(itg."&amp;T52&amp;" )*1000;"</f>
        <v>N6_1_ctrl_FP_pt:= DINT_TO_TIME(itg.N6_1_ctrl_FP_pt )*1000;</v>
      </c>
      <c r="X52" s="2" t="str">
        <f t="shared" si="31"/>
        <v>N6_1_ctrl_ON ( IN := TIN.N6_1_ctrl_ON, PT := N6_1_ctrl_ON_pt); TMQ.N6_1_ctrl_ON := N6_1_ctrl_ON.q;</v>
      </c>
      <c r="Y52" s="59" t="s">
        <v>823</v>
      </c>
      <c r="Z52" s="66" t="s">
        <v>455</v>
      </c>
      <c r="AA52" s="8" t="s">
        <v>455</v>
      </c>
      <c r="AB52" t="str">
        <f t="shared" si="38"/>
        <v>N6_1 : f1_1;//Н6-1</v>
      </c>
      <c r="AF52" s="1" t="str">
        <f t="shared" si="39"/>
        <v>N6_1(diON := ACT.N6_1.diON ,diCRS := ACT.N6_1.diCRS ,algON := ACT.N6_1.algON ,algOF := ACT.N6_1.algOF ,alwON := ACT.N6_1.alwON
 ,alwOF := ACT.N6_1.alwOF ,btnRes := ACT.N6_1.btnRes ,btnON := ACT.N6_1.btnON ,btnOF := ACT.N6_1.btnOF ,group := 1
 ,f_fp := 0 ,fp := 0 ,tmq_on := tmq.N6_1_ctrl_ON ,tmq_fp := tmq.N6_1_ctrl_FP,DU := ACT.N6_1.DU ,doON := ACT.N6_1.doON
 ,wr := itg.none ,reg := ACT.N6_1.reg ,regDU := ACT.N6_1.regDU ,aoReg := ACT.N6_1.aoReg, tin_on := tin.N6_1_ctrl_ON, tin_fp :=  tin.N6_1_ctrl_FP); 
ACT.N6_1.state := N6_1.state;ACT.N6_1.prmON := N6_1.prmON; ACT.N6_1.prmOF := N6_1.prmOF; ACT.N6_1.nFP := N6_1.nFP; ACT.N6_1.nON := N6_1.nON;</v>
      </c>
      <c r="AG52" s="137" t="s">
        <v>2911</v>
      </c>
      <c r="AH52" s="2">
        <v>1</v>
      </c>
      <c r="AI52" s="2">
        <v>0</v>
      </c>
      <c r="AJ52" s="2">
        <v>0</v>
      </c>
      <c r="AO52" s="181" t="s">
        <v>3715</v>
      </c>
      <c r="AP52" t="str">
        <f t="shared" si="40"/>
        <v>//Н6-1
act.N6_1.diON := dgi.N6_1_ON;
act.N6_1.diCrs := dgi.N6_1_crs;
act.N6_1.algON := ;
act.N6_1.algOF := ;
act.N6_1.alwON := ;
act.N6_1.alwOF := ;
act.N6_1.MU := not dgi.AU_IM13;
dgo.N6_1_on := act.N6_1.doON and not alg.doOF;
ano.N6_1_set.val := act.N6_1.aoReg;</v>
      </c>
      <c r="AQ52" s="192" t="str">
        <f t="shared" si="41"/>
        <v>N6_1 : tmr; //Н6-1</v>
      </c>
      <c r="AR52" s="32" t="str">
        <f t="shared" si="42"/>
        <v>//--------------Н6-1-------------
N6_1(in := dgi.N6_1_ON, res := act.N6_1.reset,un  := 0, pt := itg.nTime); 
  act.N6_1.TimeW.s := N6_1.q.s;  act.N6_1.TimeW.m := N6_1.q.m;  act.N6_1.TimeW.h:= N6_1.q.h;
  act.N6_1.TimeW.d := N6_1.q.d;  act.N6_1.TimeW.y := N6_1.q.y;</v>
      </c>
      <c r="AS52" t="s">
        <v>455</v>
      </c>
      <c r="AV52" t="str">
        <f t="shared" si="32"/>
        <v>DGI.N6_1_ON := DGO.N6_1_ON;</v>
      </c>
      <c r="BG52" s="243" t="s">
        <v>964</v>
      </c>
      <c r="BN52" s="374" t="str">
        <f t="shared" si="15"/>
        <v>act.N6_1.DU := 1;</v>
      </c>
      <c r="BO52" s="374" t="str">
        <f t="shared" si="46"/>
        <v>Кн. 'Включить Н6-1'</v>
      </c>
      <c r="BP52" s="374" t="str">
        <f t="shared" si="47"/>
        <v>Кн. 'Отключить Н6-1'</v>
      </c>
      <c r="BQ52" s="374" t="str">
        <f t="shared" si="48"/>
        <v>N6_1.btnON</v>
      </c>
      <c r="BR52" s="374" t="str">
        <f t="shared" si="49"/>
        <v>N6_1.btnOF</v>
      </c>
    </row>
    <row r="53" spans="1:70" ht="13.5" customHeight="1" x14ac:dyDescent="0.25">
      <c r="A53" s="137">
        <v>48</v>
      </c>
      <c r="B53" s="142" t="s">
        <v>3674</v>
      </c>
      <c r="C53" s="143" t="s">
        <v>3675</v>
      </c>
      <c r="D53" s="141" t="str">
        <f t="shared" si="30"/>
        <v>2N8_1</v>
      </c>
      <c r="E53" s="44" t="s">
        <v>821</v>
      </c>
      <c r="F53" s="46" t="s">
        <v>827</v>
      </c>
      <c r="G53" s="7" t="str">
        <f t="shared" si="52"/>
        <v>; //Н8-1</v>
      </c>
      <c r="H53" s="2" t="s">
        <v>1663</v>
      </c>
      <c r="I53" s="2" t="str">
        <f t="shared" si="35"/>
        <v>N8_1_ctrl_ON</v>
      </c>
      <c r="J53" s="139" t="s">
        <v>823</v>
      </c>
      <c r="K53" s="2" t="str">
        <f t="shared" si="36"/>
        <v xml:space="preserve">N8_1_ctrl_ON : BOOL; </v>
      </c>
      <c r="L53" s="139" t="s">
        <v>823</v>
      </c>
      <c r="M53" s="2" t="str">
        <f t="shared" si="37"/>
        <v>N8_1_ctrl_ON : TON;</v>
      </c>
      <c r="N53" s="139" t="s">
        <v>823</v>
      </c>
      <c r="O53" s="67" t="s">
        <v>455</v>
      </c>
      <c r="P53" s="2" t="str">
        <f>C53&amp;"_ctrl_ON_pt"</f>
        <v>N8_1_ctrl_ON_pt</v>
      </c>
      <c r="Q53" s="15" t="s">
        <v>3689</v>
      </c>
      <c r="R53" s="137" t="str">
        <f>P53&amp;" : int;"</f>
        <v>N8_1_ctrl_ON_pt : int;</v>
      </c>
      <c r="S53" s="137" t="str">
        <f>P53&amp;":= DINT_TO_TIME(itg."&amp;P53&amp;" )*1000;"</f>
        <v>N8_1_ctrl_ON_pt:= DINT_TO_TIME(itg.N8_1_ctrl_ON_pt )*1000;</v>
      </c>
      <c r="T53" s="139" t="s">
        <v>823</v>
      </c>
      <c r="U53" s="149"/>
      <c r="V53" s="149"/>
      <c r="W53" s="149"/>
      <c r="X53" s="2" t="str">
        <f t="shared" si="31"/>
        <v>N8_1_ctrl_ON ( IN := TIN.N8_1_ctrl_ON, PT := N8_1_ctrl_ON_pt); TMQ.N8_1_ctrl_ON := N8_1_ctrl_ON.q;</v>
      </c>
      <c r="Y53" s="139" t="s">
        <v>823</v>
      </c>
      <c r="Z53" s="66" t="s">
        <v>455</v>
      </c>
      <c r="AA53" s="8" t="s">
        <v>455</v>
      </c>
      <c r="AB53" t="str">
        <f t="shared" si="38"/>
        <v>N8_1 : f1_1;//Н8-1</v>
      </c>
      <c r="AF53" s="1" t="str">
        <f t="shared" si="39"/>
        <v>N8_1(diON := ACT.N8_1.diON ,diCRS := ACT.N8_1.diCRS ,algON := ACT.N8_1.algON ,algOF := ACT.N8_1.algOF ,alwON := ACT.N8_1.alwON
 ,alwOF := ACT.N8_1.alwOF ,btnRes := ACT.N8_1.btnRes ,btnON := ACT.N8_1.btnON ,btnOF := ACT.N8_1.btnOF ,group := 1
 ,f_fp := 0 ,fp := 0 ,tmq_on := tmq.N8_1_ctrl_ON ,tmq_fp := tmq.N8_1_ctrl_FP,DU := ACT.N8_1.DU ,doON := ACT.N8_1.doON
 ,wr := itg.none ,reg := ACT.N8_1.reg ,regDU := ACT.N8_1.regDU ,aoReg := ACT.N8_1.aoReg, tin_on := tin.N8_1_ctrl_ON, tin_fp :=  tin.N8_1_ctrl_FP); 
ACT.N8_1.state := N8_1.state;ACT.N8_1.prmON := N8_1.prmON; ACT.N8_1.prmOF := N8_1.prmOF; ACT.N8_1.nFP := N8_1.nFP; ACT.N8_1.nON := N8_1.nON;</v>
      </c>
      <c r="AG53" s="137" t="s">
        <v>2911</v>
      </c>
      <c r="AH53" s="2">
        <v>1</v>
      </c>
      <c r="AI53" s="2">
        <v>0</v>
      </c>
      <c r="AJ53" s="2">
        <v>0</v>
      </c>
      <c r="AO53" s="184" t="s">
        <v>3717</v>
      </c>
      <c r="AP53" t="str">
        <f t="shared" si="40"/>
        <v>//Н8-1
act.N8_1.diON := dgi.N8_1_ON;
act.N8_1.diCrs := dgi.N8_1_crs;
act.N8_1.algON := ;
act.N8_1.algOF := ;
act.N8_1.alwON := ;
act.N8_1.alwOF := ;
act.N8_1.MU := not dgi.AU_IM15;
dgo.N8_1_on := act.N8_1.doON and not alg.doOF;
ano.N8_1_set.val := act.N8_1.aoReg;</v>
      </c>
      <c r="AQ53" s="192" t="str">
        <f t="shared" si="41"/>
        <v>N8_1 : tmr; //Н8-1</v>
      </c>
      <c r="AR53" s="32" t="str">
        <f t="shared" si="42"/>
        <v>//--------------Н8-1-------------
N8_1(in := dgi.N8_1_ON, res := act.N8_1.reset,un  := 0, pt := itg.nTime); 
  act.N8_1.TimeW.s := N8_1.q.s;  act.N8_1.TimeW.m := N8_1.q.m;  act.N8_1.TimeW.h:= N8_1.q.h;
  act.N8_1.TimeW.d := N8_1.q.d;  act.N8_1.TimeW.y := N8_1.q.y;</v>
      </c>
      <c r="AS53" t="s">
        <v>455</v>
      </c>
      <c r="AV53" t="str">
        <f t="shared" si="32"/>
        <v>DGI.N8_1_ON := DGO.N8_1_ON;</v>
      </c>
      <c r="BG53" s="243" t="s">
        <v>964</v>
      </c>
      <c r="BN53" s="374" t="str">
        <f t="shared" si="15"/>
        <v>act.N8_1.DU := 1;</v>
      </c>
      <c r="BO53" s="374" t="str">
        <f t="shared" si="46"/>
        <v>Кн. 'Включить Н8-1'</v>
      </c>
      <c r="BP53" s="374" t="str">
        <f t="shared" si="47"/>
        <v>Кн. 'Отключить Н8-1'</v>
      </c>
      <c r="BQ53" s="374" t="str">
        <f t="shared" si="48"/>
        <v>N8_1.btnON</v>
      </c>
      <c r="BR53" s="374" t="str">
        <f t="shared" si="49"/>
        <v>N8_1.btnOF</v>
      </c>
    </row>
    <row r="54" spans="1:70" s="160" customFormat="1" ht="13.5" customHeight="1" x14ac:dyDescent="0.25">
      <c r="A54" s="160">
        <v>49</v>
      </c>
      <c r="B54" s="81" t="s">
        <v>3706</v>
      </c>
      <c r="C54" s="81" t="s">
        <v>2866</v>
      </c>
      <c r="D54" s="141" t="str">
        <f t="shared" si="30"/>
        <v>2K1_1</v>
      </c>
      <c r="E54" s="44" t="s">
        <v>821</v>
      </c>
      <c r="F54" s="46" t="s">
        <v>827</v>
      </c>
      <c r="G54" s="7" t="str">
        <f>"; //"&amp;B54</f>
        <v>; //КРЛ1-1</v>
      </c>
      <c r="H54" s="2" t="s">
        <v>1663</v>
      </c>
      <c r="I54" s="2" t="str">
        <f>C54&amp;"_ctrl_ON"</f>
        <v>K1_1_ctrl_ON</v>
      </c>
      <c r="J54" s="139" t="s">
        <v>823</v>
      </c>
      <c r="K54" s="2" t="str">
        <f>C54&amp;"_ctrl_ON : BOOL; "</f>
        <v xml:space="preserve">K1_1_ctrl_ON : BOOL; </v>
      </c>
      <c r="L54" s="139" t="s">
        <v>823</v>
      </c>
      <c r="M54" s="2" t="str">
        <f t="shared" ref="M54:M59" si="53">C54&amp;"_ctrl_ON : TON;"</f>
        <v>K1_1_ctrl_ON : TON;</v>
      </c>
      <c r="N54" s="139" t="s">
        <v>823</v>
      </c>
      <c r="O54" s="67" t="s">
        <v>455</v>
      </c>
      <c r="P54" s="2" t="str">
        <f>C54&amp;"_ctrl_ON_pt"</f>
        <v>K1_1_ctrl_ON_pt</v>
      </c>
      <c r="Q54" s="15" t="s">
        <v>3689</v>
      </c>
      <c r="R54" s="190" t="str">
        <f>P54&amp;" : int;"</f>
        <v>K1_1_ctrl_ON_pt : int;</v>
      </c>
      <c r="S54" s="190" t="str">
        <f>P54&amp;":= DINT_TO_TIME(itg."&amp;P54&amp;" )*1000;"</f>
        <v>K1_1_ctrl_ON_pt:= DINT_TO_TIME(itg.K1_1_ctrl_ON_pt )*1000;</v>
      </c>
      <c r="T54" s="139" t="s">
        <v>823</v>
      </c>
      <c r="U54" s="149"/>
      <c r="V54" s="149"/>
      <c r="W54" s="149"/>
      <c r="X54" s="2" t="str">
        <f t="shared" si="31"/>
        <v>K1_1_ctrl_ON ( IN := TIN.K1_1_ctrl_ON, PT := K1_1_ctrl_ON_pt); TMQ.K1_1_ctrl_ON := K1_1_ctrl_ON.q;</v>
      </c>
      <c r="Y54" s="139" t="s">
        <v>823</v>
      </c>
      <c r="Z54" s="66" t="s">
        <v>455</v>
      </c>
      <c r="AA54" s="138" t="s">
        <v>455</v>
      </c>
      <c r="AB54" s="190" t="str">
        <f>C54&amp;" : "&amp;H54&amp;";//"&amp;B54</f>
        <v>K1_1 : f1_1;//КРЛ1-1</v>
      </c>
      <c r="AF54" s="1" t="str">
        <f t="shared" si="39"/>
        <v>K1_1(diON := ACT.K1_1.diON ,diCRS := ACT.K1_1.diCRS ,algON := ACT.K1_1.algON ,algOF := ACT.K1_1.algOF ,alwON := ACT.K1_1.alwON
 ,alwOF := ACT.K1_1.alwOF ,btnRes := ACT.K1_1.btnRes ,btnON := ACT.K1_1.btnON ,btnOF := ACT.K1_1.btnOF ,group := 1
 ,f_fp := 0 ,fp := 0 ,tmq_on := tmq.K1_1_ctrl_ON ,tmq_fp := tmq.K1_1_ctrl_FP,DU := ACT.K1_1.DU ,doON := ACT.K1_1.doON
 ,wr := itg.none ,reg := ACT.K1_1.reg ,regDU := ACT.K1_1.regDU ,aoReg := ACT.K1_1.aoReg, tin_on := tin.K1_1_ctrl_ON, tin_fp :=  tin.K1_1_ctrl_FP); 
ACT.K1_1.state := K1_1.state;ACT.K1_1.prmON := K1_1.prmON; ACT.K1_1.prmOF := K1_1.prmOF; ACT.K1_1.nFP := K1_1.nFP; ACT.K1_1.nON := K1_1.nON;</v>
      </c>
      <c r="AG54" s="190" t="s">
        <v>2911</v>
      </c>
      <c r="AH54" s="2">
        <v>1</v>
      </c>
      <c r="AI54" s="2">
        <v>0</v>
      </c>
      <c r="AJ54" s="2">
        <v>0</v>
      </c>
      <c r="AO54" s="161" t="s">
        <v>3705</v>
      </c>
      <c r="AP54" s="192" t="str">
        <f t="shared" si="40"/>
        <v>//КРЛ1-1
act.K1_1.diON := dgi.K1_1_ON;
act.K1_1.diCrs := dgi.K1_1_crs;
act.K1_1.algON := ;
act.K1_1.algOF := ;
act.K1_1.alwON := ;
act.K1_1.alwOF := ;
act.K1_1.MU := not dgi.AU_IM4;
dgo.K1_1_on := act.K1_1.doON and not alg.doOF;
ano.K1_1_set.val := act.K1_1.aoReg;</v>
      </c>
      <c r="AQ54" s="192" t="str">
        <f t="shared" si="41"/>
        <v>K1_1 : tmr; //КРЛ1-1</v>
      </c>
      <c r="AR54" s="32" t="str">
        <f t="shared" si="42"/>
        <v>//--------------КРЛ1-1-------------
K1_1(in := dgi.K1_1_ON, res := act.K1_1.reset,un  := 0, pt := itg.nTime); 
  act.K1_1.TimeW.s := K1_1.q.s;  act.K1_1.TimeW.m := K1_1.q.m;  act.K1_1.TimeW.h:= K1_1.q.h;
  act.K1_1.TimeW.d := K1_1.q.d;  act.K1_1.TimeW.y := K1_1.q.y;</v>
      </c>
      <c r="AV54" s="192" t="str">
        <f t="shared" si="32"/>
        <v>DGI.K1_1_ON := DGO.K1_1_ON;</v>
      </c>
      <c r="BF54" s="240"/>
      <c r="BG54" s="243" t="s">
        <v>964</v>
      </c>
      <c r="BI54" s="74" t="str">
        <f t="shared" ref="BI54:BI59" si="54">"act."&amp;C54&amp;".regDU := 50.0;"</f>
        <v>act.K1_1.regDU := 50.0;</v>
      </c>
      <c r="BN54" s="374" t="str">
        <f t="shared" si="15"/>
        <v>act.K1_1.DU := 1;</v>
      </c>
      <c r="BO54" s="374" t="str">
        <f t="shared" si="46"/>
        <v>Кн. 'Включить КРЛ1-1'</v>
      </c>
      <c r="BP54" s="374" t="str">
        <f t="shared" si="47"/>
        <v>Кн. 'Отключить КРЛ1-1'</v>
      </c>
      <c r="BQ54" s="374" t="str">
        <f t="shared" si="48"/>
        <v>K1_1.btnON</v>
      </c>
      <c r="BR54" s="374" t="str">
        <f t="shared" si="49"/>
        <v>K1_1.btnOF</v>
      </c>
    </row>
    <row r="55" spans="1:70" ht="13.5" customHeight="1" x14ac:dyDescent="0.25">
      <c r="A55" s="160">
        <v>50</v>
      </c>
      <c r="B55" s="141" t="s">
        <v>459</v>
      </c>
      <c r="C55" s="141" t="s">
        <v>787</v>
      </c>
      <c r="D55" s="141" t="str">
        <f t="shared" si="30"/>
        <v>2K3_1</v>
      </c>
      <c r="E55" s="44" t="s">
        <v>821</v>
      </c>
      <c r="F55" s="46" t="s">
        <v>827</v>
      </c>
      <c r="G55" s="7" t="str">
        <f t="shared" si="52"/>
        <v>; //КРЛ3-1</v>
      </c>
      <c r="H55" s="2" t="s">
        <v>1663</v>
      </c>
      <c r="I55" s="2" t="str">
        <f t="shared" si="35"/>
        <v>K3_1_ctrl_ON</v>
      </c>
      <c r="J55" s="139" t="s">
        <v>823</v>
      </c>
      <c r="K55" s="2" t="str">
        <f t="shared" si="36"/>
        <v xml:space="preserve">K3_1_ctrl_ON : BOOL; </v>
      </c>
      <c r="L55" s="139" t="s">
        <v>823</v>
      </c>
      <c r="M55" s="2" t="str">
        <f t="shared" si="53"/>
        <v>K3_1_ctrl_ON : TON;</v>
      </c>
      <c r="N55" s="139" t="s">
        <v>823</v>
      </c>
      <c r="O55" s="67" t="s">
        <v>455</v>
      </c>
      <c r="P55" s="146" t="str">
        <f>C55&amp;"_ctrl_ON_pt"</f>
        <v>K3_1_ctrl_ON_pt</v>
      </c>
      <c r="Q55" s="15" t="s">
        <v>3689</v>
      </c>
      <c r="R55" s="137" t="str">
        <f>P55&amp;" : int;"</f>
        <v>K3_1_ctrl_ON_pt : int;</v>
      </c>
      <c r="S55" s="137" t="str">
        <f>P55&amp;":= DINT_TO_TIME(itg."&amp;P55&amp;" )*1000;"</f>
        <v>K3_1_ctrl_ON_pt:= DINT_TO_TIME(itg.K3_1_ctrl_ON_pt )*1000;</v>
      </c>
      <c r="T55" s="139" t="s">
        <v>823</v>
      </c>
      <c r="U55" s="149"/>
      <c r="V55" s="149"/>
      <c r="W55" s="149"/>
      <c r="X55" s="34" t="str">
        <f t="shared" si="31"/>
        <v>K3_1_ctrl_ON ( IN := TIN.K3_1_ctrl_ON, PT := K3_1_ctrl_ON_pt); TMQ.K3_1_ctrl_ON := K3_1_ctrl_ON.q;</v>
      </c>
      <c r="Y55" s="139" t="s">
        <v>823</v>
      </c>
      <c r="Z55" s="66" t="s">
        <v>455</v>
      </c>
      <c r="AA55" s="8" t="s">
        <v>455</v>
      </c>
      <c r="AB55" t="str">
        <f t="shared" si="38"/>
        <v>K3_1 : f1_1;//КРЛ3-1</v>
      </c>
      <c r="AC55" s="8"/>
      <c r="AF55" s="1" t="str">
        <f t="shared" si="39"/>
        <v>K3_1(diON := ACT.K3_1.diON ,diCRS := ACT.K3_1.diCRS ,algON := ACT.K3_1.algON ,algOF := ACT.K3_1.algOF ,alwON := ACT.K3_1.alwON
 ,alwOF := ACT.K3_1.alwOF ,btnRes := ACT.K3_1.btnRes ,btnON := ACT.K3_1.btnON ,btnOF := ACT.K3_1.btnOF ,group := 1
 ,f_fp := 0 ,fp := 0 ,tmq_on := tmq.K3_1_ctrl_ON ,tmq_fp := tmq.K3_1_ctrl_FP,DU := ACT.K3_1.DU ,doON := ACT.K3_1.doON
 ,wr := itg.none ,reg := ACT.K3_1.reg ,regDU := ACT.K3_1.regDU ,aoReg := ACT.K3_1.aoReg, tin_on := tin.K3_1_ctrl_ON, tin_fp :=  tin.K3_1_ctrl_FP); 
ACT.K3_1.state := K3_1.state;ACT.K3_1.prmON := K3_1.prmON; ACT.K3_1.prmOF := K3_1.prmOF; ACT.K3_1.nFP := K3_1.nFP; ACT.K3_1.nON := K3_1.nON;</v>
      </c>
      <c r="AG55" t="s">
        <v>2911</v>
      </c>
      <c r="AH55" s="2">
        <v>1</v>
      </c>
      <c r="AI55" s="2">
        <v>0</v>
      </c>
      <c r="AJ55" s="2">
        <v>0</v>
      </c>
      <c r="AO55" s="186" t="s">
        <v>3718</v>
      </c>
      <c r="AP55" t="str">
        <f t="shared" si="40"/>
        <v>//КРЛ3-1
act.K3_1.diON := dgi.K3_1_ON;
act.K3_1.diCrs := dgi.K3_1_crs;
act.K3_1.algON := ;
act.K3_1.algOF := ;
act.K3_1.alwON := ;
act.K3_1.alwOF := ;
act.K3_1.MU := not dgi.AU_IM16;
dgo.K3_1_on := act.K3_1.doON and not alg.doOF;
ano.K3_1_set.val := act.K3_1.aoReg;</v>
      </c>
      <c r="AQ55" s="192" t="str">
        <f t="shared" si="41"/>
        <v>K3_1 : tmr; //КРЛ3-1</v>
      </c>
      <c r="AR55" s="32" t="str">
        <f t="shared" si="42"/>
        <v>//--------------КРЛ3-1-------------
K3_1(in := dgi.K3_1_ON, res := act.K3_1.reset,un  := 0, pt := itg.nTime); 
  act.K3_1.TimeW.s := K3_1.q.s;  act.K3_1.TimeW.m := K3_1.q.m;  act.K3_1.TimeW.h:= K3_1.q.h;
  act.K3_1.TimeW.d := K3_1.q.d;  act.K3_1.TimeW.y := K3_1.q.y;</v>
      </c>
      <c r="AS55" t="s">
        <v>455</v>
      </c>
      <c r="AV55" t="str">
        <f t="shared" si="32"/>
        <v>DGI.K3_1_ON := DGO.K3_1_ON;</v>
      </c>
      <c r="BB55" t="str">
        <f t="shared" si="43"/>
        <v>K3_1_ON, K3_1_OF : bool;</v>
      </c>
      <c r="BC55" t="str">
        <f t="shared" si="44"/>
        <v>K3_1_byTimer :bool;</v>
      </c>
      <c r="BD55" t="str">
        <f>C55&amp;"_ON, "&amp;C55&amp;"_OF : tm; "&amp;C55&amp;"_ON_un, "&amp;C55&amp;"_OF_un : int;"</f>
        <v>K3_1_ON, K3_1_OF : tm; K3_1_ON_un, K3_1_OF_un : int;</v>
      </c>
      <c r="BG55" s="243" t="s">
        <v>964</v>
      </c>
      <c r="BI55" s="74" t="str">
        <f t="shared" si="54"/>
        <v>act.K3_1.regDU := 50.0;</v>
      </c>
      <c r="BN55" s="374" t="str">
        <f t="shared" si="15"/>
        <v>act.K3_1.DU := 1;</v>
      </c>
      <c r="BO55" s="374" t="str">
        <f t="shared" si="46"/>
        <v>Кн. 'Включить КРЛ3-1'</v>
      </c>
      <c r="BP55" s="374" t="str">
        <f t="shared" si="47"/>
        <v>Кн. 'Отключить КРЛ3-1'</v>
      </c>
      <c r="BQ55" s="374" t="str">
        <f t="shared" si="48"/>
        <v>K3_1.btnON</v>
      </c>
      <c r="BR55" s="374" t="str">
        <f t="shared" si="49"/>
        <v>K3_1.btnOF</v>
      </c>
    </row>
    <row r="56" spans="1:70" ht="13.5" customHeight="1" x14ac:dyDescent="0.25">
      <c r="A56" s="160">
        <v>51</v>
      </c>
      <c r="B56" s="141" t="s">
        <v>460</v>
      </c>
      <c r="C56" s="141" t="s">
        <v>788</v>
      </c>
      <c r="D56" s="141" t="str">
        <f t="shared" si="30"/>
        <v>2K3_2</v>
      </c>
      <c r="E56" s="44" t="s">
        <v>821</v>
      </c>
      <c r="F56" s="46" t="s">
        <v>827</v>
      </c>
      <c r="G56" s="7" t="str">
        <f t="shared" si="52"/>
        <v>; //КРЛ3-2</v>
      </c>
      <c r="H56" s="2" t="s">
        <v>1663</v>
      </c>
      <c r="I56" s="2" t="str">
        <f t="shared" si="35"/>
        <v>K3_2_ctrl_ON</v>
      </c>
      <c r="J56" s="139" t="s">
        <v>823</v>
      </c>
      <c r="K56" s="2" t="str">
        <f t="shared" si="36"/>
        <v xml:space="preserve">K3_2_ctrl_ON : BOOL; </v>
      </c>
      <c r="L56" s="139" t="s">
        <v>823</v>
      </c>
      <c r="M56" s="2" t="str">
        <f t="shared" si="53"/>
        <v>K3_2_ctrl_ON : TON;</v>
      </c>
      <c r="N56" s="139" t="s">
        <v>823</v>
      </c>
      <c r="O56" s="67" t="s">
        <v>455</v>
      </c>
      <c r="P56" s="146" t="str">
        <f>P55</f>
        <v>K3_1_ctrl_ON_pt</v>
      </c>
      <c r="Q56" s="15"/>
      <c r="R56" s="2"/>
      <c r="S56" s="2"/>
      <c r="T56" s="139" t="s">
        <v>823</v>
      </c>
      <c r="U56" s="149"/>
      <c r="V56" s="149"/>
      <c r="W56" s="149"/>
      <c r="X56" s="34" t="str">
        <f t="shared" si="31"/>
        <v>K3_2_ctrl_ON ( IN := TIN.K3_2_ctrl_ON, PT := K3_1_ctrl_ON_pt); TMQ.K3_2_ctrl_ON := K3_2_ctrl_ON.q;</v>
      </c>
      <c r="Y56" s="139" t="s">
        <v>823</v>
      </c>
      <c r="Z56" s="66" t="s">
        <v>455</v>
      </c>
      <c r="AA56" s="8" t="s">
        <v>455</v>
      </c>
      <c r="AB56" t="str">
        <f t="shared" si="38"/>
        <v>K3_2 : f1_1;//КРЛ3-2</v>
      </c>
      <c r="AC56" s="8"/>
      <c r="AF56" s="1" t="str">
        <f t="shared" si="39"/>
        <v>K3_2(diON := ACT.K3_2.diON ,diCRS := ACT.K3_2.diCRS ,algON := ACT.K3_2.algON ,algOF := ACT.K3_2.algOF ,alwON := ACT.K3_2.alwON
 ,alwOF := ACT.K3_2.alwOF ,btnRes := ACT.K3_2.btnRes ,btnON := ACT.K3_2.btnON ,btnOF := ACT.K3_2.btnOF ,group := 1
 ,f_fp := 0 ,fp := 0 ,tmq_on := tmq.K3_2_ctrl_ON ,tmq_fp := tmq.K3_2_ctrl_FP,DU := ACT.K3_2.DU ,doON := ACT.K3_2.doON
 ,wr := itg.none ,reg := ACT.K3_2.reg ,regDU := ACT.K3_2.regDU ,aoReg := ACT.K3_2.aoReg, tin_on := tin.K3_2_ctrl_ON, tin_fp :=  tin.K3_2_ctrl_FP); 
ACT.K3_2.state := K3_2.state;ACT.K3_2.prmON := K3_2.prmON; ACT.K3_2.prmOF := K3_2.prmOF; ACT.K3_2.nFP := K3_2.nFP; ACT.K3_2.nON := K3_2.nON;</v>
      </c>
      <c r="AG56" t="s">
        <v>2911</v>
      </c>
      <c r="AH56" s="2">
        <v>1</v>
      </c>
      <c r="AI56" s="2">
        <v>0</v>
      </c>
      <c r="AJ56" s="2">
        <v>0</v>
      </c>
      <c r="AO56" s="186" t="s">
        <v>3718</v>
      </c>
      <c r="AP56" t="str">
        <f t="shared" si="40"/>
        <v>//КРЛ3-2
act.K3_2.diON := dgi.K3_2_ON;
act.K3_2.diCrs := dgi.K3_2_crs;
act.K3_2.algON := ;
act.K3_2.algOF := ;
act.K3_2.alwON := ;
act.K3_2.alwOF := ;
act.K3_2.MU := not dgi.AU_IM16;
dgo.K3_2_on := act.K3_2.doON and not alg.doOF;
ano.K3_2_set.val := act.K3_2.aoReg;</v>
      </c>
      <c r="AQ56" s="192" t="str">
        <f t="shared" si="41"/>
        <v>K3_2 : tmr; //КРЛ3-2</v>
      </c>
      <c r="AR56" s="32" t="str">
        <f t="shared" si="42"/>
        <v>//--------------КРЛ3-2-------------
K3_2(in := dgi.K3_2_ON, res := act.K3_2.reset,un  := 0, pt := itg.nTime); 
  act.K3_2.TimeW.s := K3_2.q.s;  act.K3_2.TimeW.m := K3_2.q.m;  act.K3_2.TimeW.h:= K3_2.q.h;
  act.K3_2.TimeW.d := K3_2.q.d;  act.K3_2.TimeW.y := K3_2.q.y;</v>
      </c>
      <c r="AS56" t="s">
        <v>455</v>
      </c>
      <c r="AV56" t="str">
        <f t="shared" si="32"/>
        <v>DGI.K3_2_ON := DGO.K3_2_ON;</v>
      </c>
      <c r="BB56" t="str">
        <f t="shared" si="43"/>
        <v>K3_2_ON, K3_2_OF : bool;</v>
      </c>
      <c r="BC56" t="str">
        <f t="shared" si="44"/>
        <v>K3_2_byTimer :bool;</v>
      </c>
      <c r="BD56" t="str">
        <f>C56&amp;"_ON, "&amp;C56&amp;"_OF : tm; "&amp;C56&amp;"_ON_un, "&amp;C56&amp;"_OF_un : int;"</f>
        <v>K3_2_ON, K3_2_OF : tm; K3_2_ON_un, K3_2_OF_un : int;</v>
      </c>
      <c r="BG56" s="243" t="s">
        <v>964</v>
      </c>
      <c r="BI56" s="74" t="str">
        <f t="shared" si="54"/>
        <v>act.K3_2.regDU := 50.0;</v>
      </c>
      <c r="BN56" s="374" t="str">
        <f t="shared" si="15"/>
        <v>act.K3_2.DU := 1;</v>
      </c>
      <c r="BO56" s="374" t="str">
        <f t="shared" si="46"/>
        <v>Кн. 'Включить КРЛ3-2'</v>
      </c>
      <c r="BP56" s="374" t="str">
        <f t="shared" si="47"/>
        <v>Кн. 'Отключить КРЛ3-2'</v>
      </c>
      <c r="BQ56" s="374" t="str">
        <f t="shared" si="48"/>
        <v>K3_2.btnON</v>
      </c>
      <c r="BR56" s="374" t="str">
        <f t="shared" si="49"/>
        <v>K3_2.btnOF</v>
      </c>
    </row>
    <row r="57" spans="1:70" ht="13.5" customHeight="1" x14ac:dyDescent="0.25">
      <c r="A57" s="160">
        <v>52</v>
      </c>
      <c r="B57" s="141" t="s">
        <v>437</v>
      </c>
      <c r="C57" s="141" t="s">
        <v>837</v>
      </c>
      <c r="D57" s="141" t="str">
        <f t="shared" si="30"/>
        <v>2K3_3</v>
      </c>
      <c r="E57" s="44" t="s">
        <v>821</v>
      </c>
      <c r="F57" s="46" t="s">
        <v>827</v>
      </c>
      <c r="G57" s="7" t="str">
        <f t="shared" si="52"/>
        <v>; //КРЛ3-3</v>
      </c>
      <c r="H57" s="2" t="s">
        <v>1663</v>
      </c>
      <c r="I57" s="2" t="str">
        <f t="shared" si="35"/>
        <v>K3_3_ctrl_ON</v>
      </c>
      <c r="J57" s="139" t="s">
        <v>823</v>
      </c>
      <c r="K57" s="2" t="str">
        <f t="shared" si="36"/>
        <v xml:space="preserve">K3_3_ctrl_ON : BOOL; </v>
      </c>
      <c r="L57" s="139" t="s">
        <v>823</v>
      </c>
      <c r="M57" s="2" t="str">
        <f t="shared" si="53"/>
        <v>K3_3_ctrl_ON : TON;</v>
      </c>
      <c r="N57" s="139" t="s">
        <v>823</v>
      </c>
      <c r="O57" s="67" t="s">
        <v>455</v>
      </c>
      <c r="P57" s="146" t="str">
        <f>P56</f>
        <v>K3_1_ctrl_ON_pt</v>
      </c>
      <c r="Q57" s="15"/>
      <c r="R57" s="2"/>
      <c r="S57" s="2"/>
      <c r="T57" s="139" t="s">
        <v>823</v>
      </c>
      <c r="U57" s="148"/>
      <c r="V57" s="148"/>
      <c r="W57" s="148"/>
      <c r="X57" s="34" t="str">
        <f t="shared" si="31"/>
        <v>K3_3_ctrl_ON ( IN := TIN.K3_3_ctrl_ON, PT := K3_1_ctrl_ON_pt); TMQ.K3_3_ctrl_ON := K3_3_ctrl_ON.q;</v>
      </c>
      <c r="Y57" s="139" t="s">
        <v>823</v>
      </c>
      <c r="Z57" s="66" t="s">
        <v>455</v>
      </c>
      <c r="AA57" s="8" t="s">
        <v>455</v>
      </c>
      <c r="AB57" t="str">
        <f t="shared" si="38"/>
        <v>K3_3 : f1_1;//КРЛ3-3</v>
      </c>
      <c r="AC57" s="8"/>
      <c r="AF57" s="1" t="str">
        <f t="shared" si="39"/>
        <v>K3_3(diON := ACT.K3_3.diON ,diCRS := ACT.K3_3.diCRS ,algON := ACT.K3_3.algON ,algOF := ACT.K3_3.algOF ,alwON := ACT.K3_3.alwON
 ,alwOF := ACT.K3_3.alwOF ,btnRes := ACT.K3_3.btnRes ,btnON := ACT.K3_3.btnON ,btnOF := ACT.K3_3.btnOF ,group := 1
 ,f_fp := 0 ,fp := 0 ,tmq_on := tmq.K3_3_ctrl_ON ,tmq_fp := tmq.K3_3_ctrl_FP,DU := ACT.K3_3.DU ,doON := ACT.K3_3.doON
 ,wr := itg.none ,reg := ACT.K3_3.reg ,regDU := ACT.K3_3.regDU ,aoReg := ACT.K3_3.aoReg, tin_on := tin.K3_3_ctrl_ON, tin_fp :=  tin.K3_3_ctrl_FP); 
ACT.K3_3.state := K3_3.state;ACT.K3_3.prmON := K3_3.prmON; ACT.K3_3.prmOF := K3_3.prmOF; ACT.K3_3.nFP := K3_3.nFP; ACT.K3_3.nON := K3_3.nON;</v>
      </c>
      <c r="AG57" t="s">
        <v>2911</v>
      </c>
      <c r="AH57" s="2">
        <v>1</v>
      </c>
      <c r="AI57" s="2">
        <v>0</v>
      </c>
      <c r="AJ57" s="2">
        <v>0</v>
      </c>
      <c r="AO57" s="186" t="s">
        <v>3718</v>
      </c>
      <c r="AP57" t="str">
        <f t="shared" si="40"/>
        <v>//КРЛ3-3
act.K3_3.diON := dgi.K3_3_ON;
act.K3_3.diCrs := dgi.K3_3_crs;
act.K3_3.algON := ;
act.K3_3.algOF := ;
act.K3_3.alwON := ;
act.K3_3.alwOF := ;
act.K3_3.MU := not dgi.AU_IM16;
dgo.K3_3_on := act.K3_3.doON and not alg.doOF;
ano.K3_3_set.val := act.K3_3.aoReg;</v>
      </c>
      <c r="AQ57" s="192" t="str">
        <f t="shared" si="41"/>
        <v>K3_3 : tmr; //КРЛ3-3</v>
      </c>
      <c r="AR57" s="32" t="str">
        <f t="shared" si="42"/>
        <v>//--------------КРЛ3-3-------------
K3_3(in := dgi.K3_3_ON, res := act.K3_3.reset,un  := 0, pt := itg.nTime); 
  act.K3_3.TimeW.s := K3_3.q.s;  act.K3_3.TimeW.m := K3_3.q.m;  act.K3_3.TimeW.h:= K3_3.q.h;
  act.K3_3.TimeW.d := K3_3.q.d;  act.K3_3.TimeW.y := K3_3.q.y;</v>
      </c>
      <c r="AS57" t="s">
        <v>455</v>
      </c>
      <c r="AV57" t="str">
        <f t="shared" si="32"/>
        <v>DGI.K3_3_ON := DGO.K3_3_ON;</v>
      </c>
      <c r="BB57" t="str">
        <f t="shared" si="43"/>
        <v>K3_3_ON, K3_3_OF : bool;</v>
      </c>
      <c r="BC57" t="str">
        <f t="shared" si="44"/>
        <v>K3_3_byTimer :bool;</v>
      </c>
      <c r="BD57" t="str">
        <f>C57&amp;"_ON, "&amp;C57&amp;"_OF : tm; "&amp;C57&amp;"_ON_un, "&amp;C57&amp;"_OF_un : int;"</f>
        <v>K3_3_ON, K3_3_OF : tm; K3_3_ON_un, K3_3_OF_un : int;</v>
      </c>
      <c r="BG57" s="243" t="s">
        <v>964</v>
      </c>
      <c r="BI57" s="74" t="str">
        <f t="shared" si="54"/>
        <v>act.K3_3.regDU := 50.0;</v>
      </c>
      <c r="BN57" s="374" t="str">
        <f t="shared" si="15"/>
        <v>act.K3_3.DU := 1;</v>
      </c>
      <c r="BO57" s="374" t="str">
        <f t="shared" si="46"/>
        <v>Кн. 'Включить КРЛ3-3'</v>
      </c>
      <c r="BP57" s="374" t="str">
        <f t="shared" si="47"/>
        <v>Кн. 'Отключить КРЛ3-3'</v>
      </c>
      <c r="BQ57" s="374" t="str">
        <f t="shared" si="48"/>
        <v>K3_3.btnON</v>
      </c>
      <c r="BR57" s="374" t="str">
        <f t="shared" si="49"/>
        <v>K3_3.btnOF</v>
      </c>
    </row>
    <row r="58" spans="1:70" s="74" customFormat="1" ht="13.5" customHeight="1" x14ac:dyDescent="0.25">
      <c r="A58" s="160">
        <v>53</v>
      </c>
      <c r="B58" s="141" t="s">
        <v>434</v>
      </c>
      <c r="C58" s="141" t="s">
        <v>785</v>
      </c>
      <c r="D58" s="141" t="str">
        <f t="shared" si="30"/>
        <v>2K4_1</v>
      </c>
      <c r="E58" s="75" t="s">
        <v>821</v>
      </c>
      <c r="F58" s="79" t="s">
        <v>827</v>
      </c>
      <c r="G58" s="75" t="str">
        <f t="shared" si="52"/>
        <v>; //КРЛ4-1</v>
      </c>
      <c r="H58" s="80" t="s">
        <v>1663</v>
      </c>
      <c r="I58" s="80" t="str">
        <f t="shared" si="35"/>
        <v>K4_1_ctrl_ON</v>
      </c>
      <c r="J58" s="139" t="s">
        <v>823</v>
      </c>
      <c r="K58" s="80" t="str">
        <f t="shared" si="36"/>
        <v xml:space="preserve">K4_1_ctrl_ON : BOOL; </v>
      </c>
      <c r="L58" s="139" t="s">
        <v>823</v>
      </c>
      <c r="M58" s="2" t="str">
        <f t="shared" si="53"/>
        <v>K4_1_ctrl_ON : TON;</v>
      </c>
      <c r="N58" s="139" t="s">
        <v>823</v>
      </c>
      <c r="O58" s="78" t="s">
        <v>455</v>
      </c>
      <c r="P58" s="2" t="str">
        <f>C58&amp;"_ctrl_ON_pt"</f>
        <v>K4_1_ctrl_ON_pt</v>
      </c>
      <c r="Q58" s="15" t="s">
        <v>3689</v>
      </c>
      <c r="R58" s="137" t="str">
        <f>P58&amp;" : int;"</f>
        <v>K4_1_ctrl_ON_pt : int;</v>
      </c>
      <c r="S58" s="137" t="str">
        <f>P58&amp;":= DINT_TO_TIME(itg."&amp;P58&amp;" )*1000;"</f>
        <v>K4_1_ctrl_ON_pt:= DINT_TO_TIME(itg.K4_1_ctrl_ON_pt )*1000;</v>
      </c>
      <c r="T58" s="139" t="s">
        <v>823</v>
      </c>
      <c r="U58" s="148"/>
      <c r="V58" s="148"/>
      <c r="W58" s="148"/>
      <c r="X58" s="34" t="str">
        <f t="shared" si="31"/>
        <v>K4_1_ctrl_ON ( IN := TIN.K4_1_ctrl_ON, PT := K4_1_ctrl_ON_pt); TMQ.K4_1_ctrl_ON := K4_1_ctrl_ON.q;</v>
      </c>
      <c r="Y58" s="139" t="s">
        <v>823</v>
      </c>
      <c r="Z58" s="78" t="s">
        <v>455</v>
      </c>
      <c r="AA58" s="77" t="s">
        <v>455</v>
      </c>
      <c r="AB58" s="74" t="str">
        <f t="shared" si="38"/>
        <v>K4_1 : f1_1;//КРЛ4-1</v>
      </c>
      <c r="AC58" s="77"/>
      <c r="AF58" s="1" t="str">
        <f t="shared" si="39"/>
        <v>K4_1(diON := ACT.K4_1.diON ,diCRS := ACT.K4_1.diCRS ,algON := ACT.K4_1.algON ,algOF := ACT.K4_1.algOF ,alwON := ACT.K4_1.alwON
 ,alwOF := ACT.K4_1.alwOF ,btnRes := ACT.K4_1.btnRes ,btnON := ACT.K4_1.btnON ,btnOF := ACT.K4_1.btnOF ,group := 1
 ,f_fp := 0 ,fp := 0 ,tmq_on := tmq.K4_1_ctrl_ON ,tmq_fp := tmq.K4_1_ctrl_FP,DU := ACT.K4_1.DU ,doON := ACT.K4_1.doON
 ,wr := itg.none ,reg := ACT.K4_1.reg ,regDU := ACT.K4_1.regDU ,aoReg := ACT.K4_1.aoReg, tin_on := tin.K4_1_ctrl_ON, tin_fp :=  tin.K4_1_ctrl_FP); 
ACT.K4_1.state := K4_1.state;ACT.K4_1.prmON := K4_1.prmON; ACT.K4_1.prmOF := K4_1.prmOF; ACT.K4_1.nFP := K4_1.nFP; ACT.K4_1.nON := K4_1.nON;</v>
      </c>
      <c r="AG58" s="74" t="s">
        <v>2911</v>
      </c>
      <c r="AH58" s="2">
        <v>1</v>
      </c>
      <c r="AI58" s="80">
        <v>0</v>
      </c>
      <c r="AJ58" s="80">
        <v>0</v>
      </c>
      <c r="AO58" s="172" t="s">
        <v>3711</v>
      </c>
      <c r="AP58" s="74" t="str">
        <f>"//"&amp;B58&amp;"
act."&amp;C58&amp;".diON := dgi."&amp;C58&amp;"_ON;
act."&amp;C58&amp;".diCrs := dgi."&amp;C58&amp;"_crs;
act."&amp;C58&amp;".MU := "&amp;AO58&amp;";
dgo."&amp;C58&amp;"_on := act."&amp;C58&amp;".doON and not alg.doOF;
ano."&amp;C58&amp;"_set.val := act."&amp;C58&amp;".aoReg;"</f>
        <v>//КРЛ4-1
act.K4_1.diON := dgi.K4_1_ON;
act.K4_1.diCrs := dgi.K4_1_crs;
act.K4_1.MU := not dgi.AU_IM9;
dgo.K4_1_on := act.K4_1.doON and not alg.doOF;
ano.K4_1_set.val := act.K4_1.aoReg;</v>
      </c>
      <c r="AQ58" s="192" t="str">
        <f t="shared" si="41"/>
        <v>K4_1 : tmr; //КРЛ4-1</v>
      </c>
      <c r="AR58" s="32" t="str">
        <f t="shared" si="42"/>
        <v>//--------------КРЛ4-1-------------
K4_1(in := dgi.K4_1_ON, res := act.K4_1.reset,un  := 0, pt := itg.nTime); 
  act.K4_1.TimeW.s := K4_1.q.s;  act.K4_1.TimeW.m := K4_1.q.m;  act.K4_1.TimeW.h:= K4_1.q.h;
  act.K4_1.TimeW.d := K4_1.q.d;  act.K4_1.TimeW.y := K4_1.q.y;</v>
      </c>
      <c r="AS58" s="74" t="s">
        <v>455</v>
      </c>
      <c r="AV58" s="74" t="str">
        <f t="shared" si="32"/>
        <v>DGI.K4_1_ON := DGO.K4_1_ON;</v>
      </c>
      <c r="BF58" s="241"/>
      <c r="BG58" s="244"/>
      <c r="BI58" s="74" t="str">
        <f t="shared" si="54"/>
        <v>act.K4_1.regDU := 50.0;</v>
      </c>
      <c r="BN58" s="374" t="str">
        <f t="shared" si="15"/>
        <v>act.K4_1.DU := 1;</v>
      </c>
      <c r="BO58" s="374" t="str">
        <f t="shared" si="46"/>
        <v>Кн. 'Включить КРЛ4-1'</v>
      </c>
      <c r="BP58" s="374" t="str">
        <f t="shared" si="47"/>
        <v>Кн. 'Отключить КРЛ4-1'</v>
      </c>
      <c r="BQ58" s="374" t="str">
        <f t="shared" si="48"/>
        <v>K4_1.btnON</v>
      </c>
      <c r="BR58" s="374" t="str">
        <f t="shared" si="49"/>
        <v>K4_1.btnOF</v>
      </c>
    </row>
    <row r="59" spans="1:70" s="74" customFormat="1" ht="13.5" customHeight="1" x14ac:dyDescent="0.25">
      <c r="A59" s="160">
        <v>54</v>
      </c>
      <c r="B59" s="141" t="s">
        <v>436</v>
      </c>
      <c r="C59" s="141" t="s">
        <v>786</v>
      </c>
      <c r="D59" s="141" t="str">
        <f t="shared" si="30"/>
        <v>2K4_2</v>
      </c>
      <c r="E59" s="75" t="s">
        <v>821</v>
      </c>
      <c r="F59" s="79" t="s">
        <v>827</v>
      </c>
      <c r="G59" s="75" t="str">
        <f t="shared" si="52"/>
        <v>; //КРЛ4-2</v>
      </c>
      <c r="H59" s="80" t="s">
        <v>1663</v>
      </c>
      <c r="I59" s="80" t="str">
        <f t="shared" si="35"/>
        <v>K4_2_ctrl_ON</v>
      </c>
      <c r="J59" s="139" t="s">
        <v>823</v>
      </c>
      <c r="K59" s="80" t="str">
        <f t="shared" si="36"/>
        <v xml:space="preserve">K4_2_ctrl_ON : BOOL; </v>
      </c>
      <c r="L59" s="139" t="s">
        <v>823</v>
      </c>
      <c r="M59" s="2" t="str">
        <f t="shared" si="53"/>
        <v>K4_2_ctrl_ON : TON;</v>
      </c>
      <c r="N59" s="139" t="s">
        <v>823</v>
      </c>
      <c r="O59" s="78" t="s">
        <v>455</v>
      </c>
      <c r="P59" s="2" t="str">
        <f>P58</f>
        <v>K4_1_ctrl_ON_pt</v>
      </c>
      <c r="Q59" s="15"/>
      <c r="R59" s="137"/>
      <c r="S59" s="80"/>
      <c r="T59" s="139" t="s">
        <v>823</v>
      </c>
      <c r="U59" s="148"/>
      <c r="V59" s="148"/>
      <c r="W59" s="148"/>
      <c r="X59" s="34" t="str">
        <f t="shared" si="31"/>
        <v>K4_2_ctrl_ON ( IN := TIN.K4_2_ctrl_ON, PT := K4_1_ctrl_ON_pt); TMQ.K4_2_ctrl_ON := K4_2_ctrl_ON.q;</v>
      </c>
      <c r="Y59" s="139" t="s">
        <v>823</v>
      </c>
      <c r="Z59" s="78" t="s">
        <v>455</v>
      </c>
      <c r="AA59" s="77" t="s">
        <v>455</v>
      </c>
      <c r="AB59" s="74" t="str">
        <f t="shared" si="38"/>
        <v>K4_2 : f1_1;//КРЛ4-2</v>
      </c>
      <c r="AC59" s="77"/>
      <c r="AF59" s="1" t="str">
        <f t="shared" si="39"/>
        <v>K4_2(diON := ACT.K4_2.diON ,diCRS := ACT.K4_2.diCRS ,algON := ACT.K4_2.algON ,algOF := ACT.K4_2.algOF ,alwON := ACT.K4_2.alwON
 ,alwOF := ACT.K4_2.alwOF ,btnRes := ACT.K4_2.btnRes ,btnON := ACT.K4_2.btnON ,btnOF := ACT.K4_2.btnOF ,group := 1
 ,f_fp := 0 ,fp := 0 ,tmq_on := tmq.K4_2_ctrl_ON ,tmq_fp := tmq.K4_2_ctrl_FP,DU := ACT.K4_2.DU ,doON := ACT.K4_2.doON
 ,wr := itg.none ,reg := ACT.K4_2.reg ,regDU := ACT.K4_2.regDU ,aoReg := ACT.K4_2.aoReg, tin_on := tin.K4_2_ctrl_ON, tin_fp :=  tin.K4_2_ctrl_FP); 
ACT.K4_2.state := K4_2.state;ACT.K4_2.prmON := K4_2.prmON; ACT.K4_2.prmOF := K4_2.prmOF; ACT.K4_2.nFP := K4_2.nFP; ACT.K4_2.nON := K4_2.nON;</v>
      </c>
      <c r="AG59" s="74" t="s">
        <v>2911</v>
      </c>
      <c r="AH59" s="2">
        <v>1</v>
      </c>
      <c r="AI59" s="80">
        <v>0</v>
      </c>
      <c r="AJ59" s="80">
        <v>0</v>
      </c>
      <c r="AO59" s="177" t="s">
        <v>3712</v>
      </c>
      <c r="AP59" s="74" t="str">
        <f>"//"&amp;B59&amp;"
act."&amp;C59&amp;".diON := dgi."&amp;C59&amp;"_ON;
act."&amp;C59&amp;".diCrs := dgi."&amp;C59&amp;"_crs;
act."&amp;C59&amp;".MU := "&amp;AO59&amp;";
dgo."&amp;C59&amp;"_on := act."&amp;C59&amp;".doON and not alg.doOF;
ano."&amp;C59&amp;"_set.val := act."&amp;C59&amp;".aoReg;"</f>
        <v>//КРЛ4-2
act.K4_2.diON := dgi.K4_2_ON;
act.K4_2.diCrs := dgi.K4_2_crs;
act.K4_2.MU := not dgi.AU_IM10;
dgo.K4_2_on := act.K4_2.doON and not alg.doOF;
ano.K4_2_set.val := act.K4_2.aoReg;</v>
      </c>
      <c r="AQ59" s="192" t="str">
        <f t="shared" si="41"/>
        <v>K4_2 : tmr; //КРЛ4-2</v>
      </c>
      <c r="AR59" s="32" t="str">
        <f t="shared" si="42"/>
        <v>//--------------КРЛ4-2-------------
K4_2(in := dgi.K4_2_ON, res := act.K4_2.reset,un  := 0, pt := itg.nTime); 
  act.K4_2.TimeW.s := K4_2.q.s;  act.K4_2.TimeW.m := K4_2.q.m;  act.K4_2.TimeW.h:= K4_2.q.h;
  act.K4_2.TimeW.d := K4_2.q.d;  act.K4_2.TimeW.y := K4_2.q.y;</v>
      </c>
      <c r="AS59" s="74" t="s">
        <v>455</v>
      </c>
      <c r="AV59" s="74" t="str">
        <f t="shared" si="32"/>
        <v>DGI.K4_2_ON := DGO.K4_2_ON;</v>
      </c>
      <c r="BF59" s="241"/>
      <c r="BG59" s="244"/>
      <c r="BI59" s="74" t="str">
        <f t="shared" si="54"/>
        <v>act.K4_2.regDU := 50.0;</v>
      </c>
      <c r="BN59" s="374" t="str">
        <f t="shared" si="15"/>
        <v>act.K4_2.DU := 1;</v>
      </c>
      <c r="BO59" s="374" t="str">
        <f t="shared" si="46"/>
        <v>Кн. 'Включить КРЛ4-2'</v>
      </c>
      <c r="BP59" s="374" t="str">
        <f t="shared" si="47"/>
        <v>Кн. 'Отключить КРЛ4-2'</v>
      </c>
      <c r="BQ59" s="374" t="str">
        <f t="shared" ref="BQ59:BQ89" si="55">C59&amp;".btnON"</f>
        <v>K4_2.btnON</v>
      </c>
      <c r="BR59" s="374" t="str">
        <f t="shared" ref="BR59:BR89" si="56">C59&amp;".btnOF"</f>
        <v>K4_2.btnOF</v>
      </c>
    </row>
    <row r="60" spans="1:70" s="74" customFormat="1" ht="13.5" customHeight="1" x14ac:dyDescent="0.25">
      <c r="A60" s="160">
        <v>55</v>
      </c>
      <c r="B60" s="142" t="s">
        <v>3676</v>
      </c>
      <c r="C60" s="143" t="s">
        <v>844</v>
      </c>
      <c r="D60" s="141" t="str">
        <f t="shared" si="30"/>
        <v>2M1_1</v>
      </c>
      <c r="E60" s="75" t="s">
        <v>821</v>
      </c>
      <c r="F60" s="79" t="s">
        <v>827</v>
      </c>
      <c r="G60" s="75" t="str">
        <f t="shared" si="52"/>
        <v>; //МШ1-1</v>
      </c>
      <c r="H60" s="80" t="s">
        <v>1663</v>
      </c>
      <c r="I60" s="80" t="str">
        <f t="shared" si="35"/>
        <v>M1_1_ctrl_ON</v>
      </c>
      <c r="J60" s="139" t="s">
        <v>823</v>
      </c>
      <c r="K60" s="80" t="str">
        <f t="shared" si="36"/>
        <v xml:space="preserve">M1_1_ctrl_ON : BOOL; </v>
      </c>
      <c r="L60" s="139" t="s">
        <v>823</v>
      </c>
      <c r="M60" s="80" t="str">
        <f t="shared" si="37"/>
        <v>M1_1_ctrl_ON : TON;</v>
      </c>
      <c r="N60" s="139" t="s">
        <v>823</v>
      </c>
      <c r="O60" s="78" t="s">
        <v>455</v>
      </c>
      <c r="P60" s="146" t="str">
        <f>C60&amp;"_ctrl_ON_pt"</f>
        <v>M1_1_ctrl_ON_pt</v>
      </c>
      <c r="Q60" s="15" t="s">
        <v>3689</v>
      </c>
      <c r="R60" s="137" t="str">
        <f>P60&amp;" : int;"</f>
        <v>M1_1_ctrl_ON_pt : int;</v>
      </c>
      <c r="S60" s="137" t="str">
        <f>P60&amp;":= DINT_TO_TIME(itg."&amp;P60&amp;" )*1000;"</f>
        <v>M1_1_ctrl_ON_pt:= DINT_TO_TIME(itg.M1_1_ctrl_ON_pt )*1000;</v>
      </c>
      <c r="T60" s="139" t="s">
        <v>823</v>
      </c>
      <c r="U60" s="148"/>
      <c r="V60" s="148"/>
      <c r="W60" s="148"/>
      <c r="X60" s="34" t="str">
        <f t="shared" si="31"/>
        <v>M1_1_ctrl_ON ( IN := TIN.M1_1_ctrl_ON, PT := M1_1_ctrl_ON_pt); TMQ.M1_1_ctrl_ON := M1_1_ctrl_ON.q;</v>
      </c>
      <c r="Y60" s="139" t="s">
        <v>823</v>
      </c>
      <c r="Z60" s="78" t="s">
        <v>455</v>
      </c>
      <c r="AA60" s="77" t="s">
        <v>455</v>
      </c>
      <c r="AB60" s="74" t="str">
        <f t="shared" si="38"/>
        <v>M1_1 : f1_1;//МШ1-1</v>
      </c>
      <c r="AC60" s="77"/>
      <c r="AF60" s="1" t="str">
        <f t="shared" si="39"/>
        <v>M1_1(diON := ACT.M1_1.diON ,diCRS := ACT.M1_1.diCRS ,algON := ACT.M1_1.algON ,algOF := ACT.M1_1.algOF ,alwON := ACT.M1_1.alwON
 ,alwOF := ACT.M1_1.alwOF ,btnRes := ACT.M1_1.btnRes ,btnON := ACT.M1_1.btnON ,btnOF := ACT.M1_1.btnOF ,group := 1
 ,f_fp := 0 ,fp := 0 ,tmq_on := tmq.M1_1_ctrl_ON ,tmq_fp := tmq.M1_1_ctrl_FP,DU := ACT.M1_1.DU ,doON := ACT.M1_1.doON
 ,wr := itg.none ,reg := ACT.M1_1.reg ,regDU := ACT.M1_1.regDU ,aoReg := ACT.M1_1.aoReg, tin_on := tin.M1_1_ctrl_ON, tin_fp :=  tin.M1_1_ctrl_FP); 
ACT.M1_1.state := M1_1.state;ACT.M1_1.prmON := M1_1.prmON; ACT.M1_1.prmOF := M1_1.prmOF; ACT.M1_1.nFP := M1_1.nFP; ACT.M1_1.nON := M1_1.nON;</v>
      </c>
      <c r="AG60" s="74" t="s">
        <v>2911</v>
      </c>
      <c r="AH60" s="2">
        <v>1</v>
      </c>
      <c r="AI60" s="80">
        <v>0</v>
      </c>
      <c r="AJ60" s="80">
        <v>0</v>
      </c>
      <c r="AO60" s="158" t="s">
        <v>3704</v>
      </c>
      <c r="AP60" s="192" t="str">
        <f>"//"&amp;B60&amp;"
act."&amp;C60&amp;".diON := dgi."&amp;C60&amp;"_ON;
act."&amp;C60&amp;".diCrs := dgi."&amp;C60&amp;"_crs;
act."&amp;C60&amp;".algON := "&amp;AK60&amp;";
act."&amp;C60&amp;".algOF := "&amp;AL60&amp;";
act."&amp;C60&amp;".alwON := "&amp;AM60&amp;";
act."&amp;C60&amp;".alwOF := "&amp;AN60&amp;";
act."&amp;C60&amp;".MU := "&amp;AO60&amp;";
dgo."&amp;C60&amp;"_on := act."&amp;C60&amp;".doON and not alg.doOF;
ano."&amp;C60&amp;"_set.val := act."&amp;C60&amp;".aoReg;"</f>
        <v>//МШ1-1
act.M1_1.diON := dgi.M1_1_ON;
act.M1_1.diCrs := dgi.M1_1_crs;
act.M1_1.algON := ;
act.M1_1.algOF := ;
act.M1_1.alwON := ;
act.M1_1.alwOF := ;
act.M1_1.MU := not dgi.AU_IM3;
dgo.M1_1_on := act.M1_1.doON and not alg.doOF;
ano.M1_1_set.val := act.M1_1.aoReg;</v>
      </c>
      <c r="AQ60" s="192" t="str">
        <f t="shared" si="41"/>
        <v>M1_1 : tmr; //МШ1-1</v>
      </c>
      <c r="AR60" s="32" t="str">
        <f t="shared" si="42"/>
        <v>//--------------МШ1-1-------------
M1_1(in := dgi.M1_1_ON, res := act.M1_1.reset,un  := 0, pt := itg.nTime); 
  act.M1_1.TimeW.s := M1_1.q.s;  act.M1_1.TimeW.m := M1_1.q.m;  act.M1_1.TimeW.h:= M1_1.q.h;
  act.M1_1.TimeW.d := M1_1.q.d;  act.M1_1.TimeW.y := M1_1.q.y;</v>
      </c>
      <c r="AS60" s="74" t="s">
        <v>455</v>
      </c>
      <c r="AV60" s="74" t="str">
        <f t="shared" si="32"/>
        <v>DGI.M1_1_ON := DGO.M1_1_ON;</v>
      </c>
      <c r="BF60" s="241"/>
      <c r="BG60" s="243" t="s">
        <v>964</v>
      </c>
      <c r="BN60" s="374" t="str">
        <f t="shared" si="15"/>
        <v>act.M1_1.DU := 1;</v>
      </c>
      <c r="BO60" s="374" t="str">
        <f t="shared" si="46"/>
        <v>Кн. 'Включить МШ1-1'</v>
      </c>
      <c r="BP60" s="374" t="str">
        <f t="shared" si="47"/>
        <v>Кн. 'Отключить МШ1-1'</v>
      </c>
      <c r="BQ60" s="374" t="str">
        <f t="shared" si="55"/>
        <v>M1_1.btnON</v>
      </c>
      <c r="BR60" s="374" t="str">
        <f t="shared" si="56"/>
        <v>M1_1.btnOF</v>
      </c>
    </row>
    <row r="61" spans="1:70" s="74" customFormat="1" ht="13.5" customHeight="1" x14ac:dyDescent="0.25">
      <c r="A61" s="160">
        <v>56</v>
      </c>
      <c r="B61" s="142" t="s">
        <v>2729</v>
      </c>
      <c r="C61" s="143" t="s">
        <v>2857</v>
      </c>
      <c r="D61" s="141" t="str">
        <f t="shared" si="30"/>
        <v>2MV1_1</v>
      </c>
      <c r="E61" s="75" t="s">
        <v>821</v>
      </c>
      <c r="F61" s="79" t="s">
        <v>827</v>
      </c>
      <c r="G61" s="75" t="str">
        <f t="shared" si="52"/>
        <v>; //МВ1-1</v>
      </c>
      <c r="H61" s="80" t="s">
        <v>1663</v>
      </c>
      <c r="I61" s="80" t="str">
        <f t="shared" si="35"/>
        <v>MV1_1_ctrl_ON</v>
      </c>
      <c r="J61" s="139" t="s">
        <v>823</v>
      </c>
      <c r="K61" s="80" t="str">
        <f t="shared" si="36"/>
        <v xml:space="preserve">MV1_1_ctrl_ON : BOOL; </v>
      </c>
      <c r="L61" s="139" t="s">
        <v>823</v>
      </c>
      <c r="M61" s="80" t="str">
        <f t="shared" si="37"/>
        <v>MV1_1_ctrl_ON : TON;</v>
      </c>
      <c r="N61" s="139" t="s">
        <v>823</v>
      </c>
      <c r="O61" s="78" t="s">
        <v>455</v>
      </c>
      <c r="P61" s="2" t="str">
        <f>C61&amp;"_ctrl_ON_pt"</f>
        <v>MV1_1_ctrl_ON_pt</v>
      </c>
      <c r="Q61" s="15" t="s">
        <v>3689</v>
      </c>
      <c r="R61" s="137" t="str">
        <f>P61&amp;" : int;"</f>
        <v>MV1_1_ctrl_ON_pt : int;</v>
      </c>
      <c r="S61" s="137" t="str">
        <f>P61&amp;":= DINT_TO_TIME(itg."&amp;P61&amp;" )*1000;"</f>
        <v>MV1_1_ctrl_ON_pt:= DINT_TO_TIME(itg.MV1_1_ctrl_ON_pt )*1000;</v>
      </c>
      <c r="T61" s="139" t="s">
        <v>823</v>
      </c>
      <c r="U61" s="148"/>
      <c r="V61" s="148"/>
      <c r="W61" s="148"/>
      <c r="X61" s="34" t="str">
        <f t="shared" si="31"/>
        <v>MV1_1_ctrl_ON ( IN := TIN.MV1_1_ctrl_ON, PT := MV1_1_ctrl_ON_pt); TMQ.MV1_1_ctrl_ON := MV1_1_ctrl_ON.q;</v>
      </c>
      <c r="Y61" s="139" t="s">
        <v>823</v>
      </c>
      <c r="Z61" s="78" t="s">
        <v>455</v>
      </c>
      <c r="AA61" s="77" t="s">
        <v>455</v>
      </c>
      <c r="AB61" s="74" t="str">
        <f t="shared" si="38"/>
        <v>MV1_1 : f1_1;//МВ1-1</v>
      </c>
      <c r="AC61" s="77"/>
      <c r="AF61" s="1" t="str">
        <f t="shared" si="39"/>
        <v>MV1_1(diON := ACT.MV1_1.diON ,diCRS := ACT.MV1_1.diCRS ,algON := ACT.MV1_1.algON ,algOF := ACT.MV1_1.algOF ,alwON := ACT.MV1_1.alwON
 ,alwOF := ACT.MV1_1.alwOF ,btnRes := ACT.MV1_1.btnRes ,btnON := ACT.MV1_1.btnON ,btnOF := ACT.MV1_1.btnOF ,group := 1
 ,f_fp := 0 ,fp := 0 ,tmq_on := tmq.MV1_1_ctrl_ON ,tmq_fp := tmq.MV1_1_ctrl_FP,DU := ACT.MV1_1.DU ,doON := ACT.MV1_1.doON
 ,wr := itg.none ,reg := ACT.MV1_1.reg ,regDU := ACT.MV1_1.regDU ,aoReg := ACT.MV1_1.aoReg, tin_on := tin.MV1_1_ctrl_ON, tin_fp :=  tin.MV1_1_ctrl_FP); 
ACT.MV1_1.state := MV1_1.state;ACT.MV1_1.prmON := MV1_1.prmON; ACT.MV1_1.prmOF := MV1_1.prmOF; ACT.MV1_1.nFP := MV1_1.nFP; ACT.MV1_1.nON := MV1_1.nON;</v>
      </c>
      <c r="AG61" s="74" t="s">
        <v>2911</v>
      </c>
      <c r="AH61" s="2">
        <v>1</v>
      </c>
      <c r="AI61" s="80">
        <v>0</v>
      </c>
      <c r="AJ61" s="80">
        <v>0</v>
      </c>
      <c r="AO61" s="156" t="s">
        <v>3702</v>
      </c>
      <c r="AP61" s="192" t="str">
        <f t="shared" ref="AP61:AP79" si="57">"//"&amp;B61&amp;"
act."&amp;C61&amp;".diON := dgi."&amp;C61&amp;"_ON;
act."&amp;C61&amp;".diCrs := dgi."&amp;C61&amp;"_crs;
act."&amp;C61&amp;".algON := "&amp;AK61&amp;";
act."&amp;C61&amp;".algOF := "&amp;AL61&amp;";
act."&amp;C61&amp;".alwON := "&amp;AM61&amp;";
act."&amp;C61&amp;".alwOF := "&amp;AN61&amp;";
act."&amp;C61&amp;".MU := "&amp;AO61&amp;";
dgo."&amp;C61&amp;"_on := act."&amp;C61&amp;".doON and not alg.doOF;
ano."&amp;C61&amp;"_set.val := act."&amp;C61&amp;".aoReg;"</f>
        <v>//МВ1-1
act.MV1_1.diON := dgi.MV1_1_ON;
act.MV1_1.diCrs := dgi.MV1_1_crs;
act.MV1_1.algON := ;
act.MV1_1.algOF := ;
act.MV1_1.alwON := ;
act.MV1_1.alwOF := ;
act.MV1_1.MU := not dgi.AU_IM1;
dgo.MV1_1_on := act.MV1_1.doON and not alg.doOF;
ano.MV1_1_set.val := act.MV1_1.aoReg;</v>
      </c>
      <c r="AQ61" s="192" t="str">
        <f t="shared" si="41"/>
        <v>MV1_1 : tmr; //МВ1-1</v>
      </c>
      <c r="AR61" s="32" t="str">
        <f t="shared" si="42"/>
        <v>//--------------МВ1-1-------------
MV1_1(in := dgi.MV1_1_ON, res := act.MV1_1.reset,un  := 0, pt := itg.nTime); 
  act.MV1_1.TimeW.s := MV1_1.q.s;  act.MV1_1.TimeW.m := MV1_1.q.m;  act.MV1_1.TimeW.h:= MV1_1.q.h;
  act.MV1_1.TimeW.d := MV1_1.q.d;  act.MV1_1.TimeW.y := MV1_1.q.y;</v>
      </c>
      <c r="AS61" s="74" t="s">
        <v>455</v>
      </c>
      <c r="AV61" s="74" t="str">
        <f t="shared" si="32"/>
        <v>DGI.MV1_1_ON := DGO.MV1_1_ON;</v>
      </c>
      <c r="BF61" s="241"/>
      <c r="BG61" s="243" t="s">
        <v>964</v>
      </c>
      <c r="BL61" s="74" t="str">
        <f>C61&amp;" tmr;"</f>
        <v>MV1_1 tmr;</v>
      </c>
      <c r="BM61" s="74" t="str">
        <f>C61&amp;"(res :=  not dgi."&amp;C61&amp;"_on
          ,in :=  dgi."&amp;C61&amp;"_on
          ,un :=  itg.t_MV_work_un
          ,pt :=  itg.t_MV_work);TMQ."&amp;C61&amp;"_work  := "&amp;C61&amp;".qt; "</f>
        <v xml:space="preserve">MV1_1(res :=  not dgi.MV1_1_on
          ,in :=  dgi.MV1_1_on
          ,un :=  itg.t_MV_work_un
          ,pt :=  itg.t_MV_work);TMQ.MV1_1_work  := MV1_1.qt; </v>
      </c>
      <c r="BN61" s="374" t="str">
        <f t="shared" si="15"/>
        <v>act.MV1_1.DU := 1;</v>
      </c>
      <c r="BO61" s="374" t="str">
        <f t="shared" si="46"/>
        <v>Кн. 'Включить МВ1-1'</v>
      </c>
      <c r="BP61" s="374" t="str">
        <f t="shared" si="47"/>
        <v>Кн. 'Отключить МВ1-1'</v>
      </c>
      <c r="BQ61" s="374" t="str">
        <f t="shared" si="55"/>
        <v>MV1_1.btnON</v>
      </c>
      <c r="BR61" s="374" t="str">
        <f t="shared" si="56"/>
        <v>MV1_1.btnOF</v>
      </c>
    </row>
    <row r="62" spans="1:70" ht="13.5" customHeight="1" x14ac:dyDescent="0.25">
      <c r="A62" s="160">
        <v>57</v>
      </c>
      <c r="B62" s="142" t="s">
        <v>2730</v>
      </c>
      <c r="C62" s="143" t="s">
        <v>2858</v>
      </c>
      <c r="D62" s="141" t="str">
        <f t="shared" si="30"/>
        <v>2MV1_2</v>
      </c>
      <c r="E62" s="44" t="s">
        <v>821</v>
      </c>
      <c r="F62" s="46" t="s">
        <v>827</v>
      </c>
      <c r="G62" s="7" t="str">
        <f t="shared" si="52"/>
        <v>; //МВ1-2</v>
      </c>
      <c r="H62" s="2" t="s">
        <v>1663</v>
      </c>
      <c r="I62" s="2" t="str">
        <f t="shared" si="35"/>
        <v>MV1_2_ctrl_ON</v>
      </c>
      <c r="J62" s="139" t="s">
        <v>823</v>
      </c>
      <c r="K62" s="2" t="str">
        <f t="shared" si="36"/>
        <v xml:space="preserve">MV1_2_ctrl_ON : BOOL; </v>
      </c>
      <c r="L62" s="139" t="s">
        <v>823</v>
      </c>
      <c r="M62" s="2" t="str">
        <f t="shared" si="37"/>
        <v>MV1_2_ctrl_ON : TON;</v>
      </c>
      <c r="N62" s="139" t="s">
        <v>823</v>
      </c>
      <c r="O62" s="67" t="s">
        <v>455</v>
      </c>
      <c r="P62" s="2" t="str">
        <f>P61</f>
        <v>MV1_1_ctrl_ON_pt</v>
      </c>
      <c r="Q62" s="15"/>
      <c r="R62" s="2"/>
      <c r="S62" s="2"/>
      <c r="T62" s="139" t="s">
        <v>823</v>
      </c>
      <c r="U62" s="148"/>
      <c r="V62" s="148"/>
      <c r="W62" s="148"/>
      <c r="X62" s="34" t="str">
        <f t="shared" si="31"/>
        <v>MV1_2_ctrl_ON ( IN := TIN.MV1_2_ctrl_ON, PT := MV1_1_ctrl_ON_pt); TMQ.MV1_2_ctrl_ON := MV1_2_ctrl_ON.q;</v>
      </c>
      <c r="Y62" s="139" t="s">
        <v>823</v>
      </c>
      <c r="Z62" s="66" t="s">
        <v>455</v>
      </c>
      <c r="AA62" s="8" t="s">
        <v>455</v>
      </c>
      <c r="AB62" t="str">
        <f t="shared" si="38"/>
        <v>MV1_2 : f1_1;//МВ1-2</v>
      </c>
      <c r="AC62" s="8"/>
      <c r="AF62" s="1" t="str">
        <f t="shared" si="39"/>
        <v>MV1_2(diON := ACT.MV1_2.diON ,diCRS := ACT.MV1_2.diCRS ,algON := ACT.MV1_2.algON ,algOF := ACT.MV1_2.algOF ,alwON := ACT.MV1_2.alwON
 ,alwOF := ACT.MV1_2.alwOF ,btnRes := ACT.MV1_2.btnRes ,btnON := ACT.MV1_2.btnON ,btnOF := ACT.MV1_2.btnOF ,group := 1
 ,f_fp := 0 ,fp := 0 ,tmq_on := tmq.MV1_2_ctrl_ON ,tmq_fp := tmq.MV1_2_ctrl_FP,DU := ACT.MV1_2.DU ,doON := ACT.MV1_2.doON
 ,wr := itg.none ,reg := ACT.MV1_2.reg ,regDU := ACT.MV1_2.regDU ,aoReg := ACT.MV1_2.aoReg, tin_on := tin.MV1_2_ctrl_ON, tin_fp :=  tin.MV1_2_ctrl_FP); 
ACT.MV1_2.state := MV1_2.state;ACT.MV1_2.prmON := MV1_2.prmON; ACT.MV1_2.prmOF := MV1_2.prmOF; ACT.MV1_2.nFP := MV1_2.nFP; ACT.MV1_2.nON := MV1_2.nON;</v>
      </c>
      <c r="AG62" t="s">
        <v>2911</v>
      </c>
      <c r="AH62" s="2">
        <v>1</v>
      </c>
      <c r="AI62" s="2">
        <v>0</v>
      </c>
      <c r="AJ62" s="2">
        <v>0</v>
      </c>
      <c r="AO62" s="164" t="s">
        <v>3708</v>
      </c>
      <c r="AP62" s="192" t="str">
        <f t="shared" si="57"/>
        <v>//МВ1-2
act.MV1_2.diON := dgi.MV1_2_ON;
act.MV1_2.diCrs := dgi.MV1_2_crs;
act.MV1_2.algON := ;
act.MV1_2.algOF := ;
act.MV1_2.alwON := ;
act.MV1_2.alwOF := ;
act.MV1_2.MU := not dgi.AU_IM6;
dgo.MV1_2_on := act.MV1_2.doON and not alg.doOF;
ano.MV1_2_set.val := act.MV1_2.aoReg;</v>
      </c>
      <c r="AQ62" s="192" t="str">
        <f t="shared" si="41"/>
        <v>MV1_2 : tmr; //МВ1-2</v>
      </c>
      <c r="AR62" s="32" t="str">
        <f t="shared" si="42"/>
        <v>//--------------МВ1-2-------------
MV1_2(in := dgi.MV1_2_ON, res := act.MV1_2.reset,un  := 0, pt := itg.nTime); 
  act.MV1_2.TimeW.s := MV1_2.q.s;  act.MV1_2.TimeW.m := MV1_2.q.m;  act.MV1_2.TimeW.h:= MV1_2.q.h;
  act.MV1_2.TimeW.d := MV1_2.q.d;  act.MV1_2.TimeW.y := MV1_2.q.y;</v>
      </c>
      <c r="AS62" t="s">
        <v>455</v>
      </c>
      <c r="AV62" t="str">
        <f t="shared" si="32"/>
        <v>DGI.MV1_2_ON := DGO.MV1_2_ON;</v>
      </c>
      <c r="BB62" t="str">
        <f>C62&amp;"_ON, "&amp;C62&amp;"_OF : bool;"</f>
        <v>MV1_2_ON, MV1_2_OF : bool;</v>
      </c>
      <c r="BC62" t="str">
        <f>C62&amp;"_byTimer :bool;"</f>
        <v>MV1_2_byTimer :bool;</v>
      </c>
      <c r="BD62" t="str">
        <f>C62&amp;"_ON, "&amp;C62&amp;"_OF : tm; "&amp;C62&amp;"_ON_un, "&amp;C62&amp;"_OF_un : int;"</f>
        <v>MV1_2_ON, MV1_2_OF : tm; MV1_2_ON_un, MV1_2_OF_un : int;</v>
      </c>
      <c r="BG62" s="243" t="s">
        <v>964</v>
      </c>
      <c r="BL62" s="74" t="str">
        <f>C62&amp;" tmr;"</f>
        <v>MV1_2 tmr;</v>
      </c>
      <c r="BM62" s="74" t="str">
        <f t="shared" ref="BM62:BM74" si="58">C62&amp;"(res :=  not dgi."&amp;C62&amp;"_on
          ,in :=  dgi."&amp;C62&amp;"_on
          ,un :=  itg.t_MV_work_un
          ,pt :=  itg.t_MV_work);TMQ."&amp;C62&amp;"_work  := "&amp;C62&amp;".qt; "</f>
        <v xml:space="preserve">MV1_2(res :=  not dgi.MV1_2_on
          ,in :=  dgi.MV1_2_on
          ,un :=  itg.t_MV_work_un
          ,pt :=  itg.t_MV_work);TMQ.MV1_2_work  := MV1_2.qt; </v>
      </c>
      <c r="BN62" s="374" t="str">
        <f t="shared" si="15"/>
        <v>act.MV1_2.DU := 1;</v>
      </c>
      <c r="BO62" s="374" t="str">
        <f t="shared" si="46"/>
        <v>Кн. 'Включить МВ1-2'</v>
      </c>
      <c r="BP62" s="374" t="str">
        <f t="shared" si="47"/>
        <v>Кн. 'Отключить МВ1-2'</v>
      </c>
      <c r="BQ62" s="374" t="str">
        <f t="shared" si="55"/>
        <v>MV1_2.btnON</v>
      </c>
      <c r="BR62" s="374" t="str">
        <f t="shared" si="56"/>
        <v>MV1_2.btnOF</v>
      </c>
    </row>
    <row r="63" spans="1:70" s="74" customFormat="1" ht="13.5" customHeight="1" x14ac:dyDescent="0.25">
      <c r="A63" s="160">
        <v>58</v>
      </c>
      <c r="B63" s="142" t="s">
        <v>2731</v>
      </c>
      <c r="C63" s="143" t="s">
        <v>2859</v>
      </c>
      <c r="D63" s="141" t="str">
        <f t="shared" si="30"/>
        <v>2MV1_3</v>
      </c>
      <c r="E63" s="75" t="s">
        <v>821</v>
      </c>
      <c r="F63" s="79" t="s">
        <v>827</v>
      </c>
      <c r="G63" s="75" t="str">
        <f t="shared" si="52"/>
        <v>; //МВ1-3</v>
      </c>
      <c r="H63" s="80" t="s">
        <v>1663</v>
      </c>
      <c r="I63" s="80" t="str">
        <f t="shared" si="35"/>
        <v>MV1_3_ctrl_ON</v>
      </c>
      <c r="J63" s="139" t="s">
        <v>823</v>
      </c>
      <c r="K63" s="80" t="str">
        <f t="shared" si="36"/>
        <v xml:space="preserve">MV1_3_ctrl_ON : BOOL; </v>
      </c>
      <c r="L63" s="139" t="s">
        <v>823</v>
      </c>
      <c r="M63" s="80" t="str">
        <f t="shared" si="37"/>
        <v>MV1_3_ctrl_ON : TON;</v>
      </c>
      <c r="N63" s="139" t="s">
        <v>823</v>
      </c>
      <c r="O63" s="78" t="s">
        <v>455</v>
      </c>
      <c r="P63" s="2" t="str">
        <f>P62</f>
        <v>MV1_1_ctrl_ON_pt</v>
      </c>
      <c r="Q63" s="15"/>
      <c r="R63" s="80"/>
      <c r="S63" s="80"/>
      <c r="T63" s="139" t="s">
        <v>823</v>
      </c>
      <c r="U63" s="148"/>
      <c r="V63" s="148"/>
      <c r="W63" s="148"/>
      <c r="X63" s="34" t="str">
        <f t="shared" si="31"/>
        <v>MV1_3_ctrl_ON ( IN := TIN.MV1_3_ctrl_ON, PT := MV1_1_ctrl_ON_pt); TMQ.MV1_3_ctrl_ON := MV1_3_ctrl_ON.q;</v>
      </c>
      <c r="Y63" s="139" t="s">
        <v>823</v>
      </c>
      <c r="Z63" s="78" t="s">
        <v>455</v>
      </c>
      <c r="AA63" s="77" t="s">
        <v>455</v>
      </c>
      <c r="AB63" s="74" t="str">
        <f t="shared" si="38"/>
        <v>MV1_3 : f1_1;//МВ1-3</v>
      </c>
      <c r="AC63" s="77"/>
      <c r="AF63" s="1" t="str">
        <f t="shared" si="39"/>
        <v>MV1_3(diON := ACT.MV1_3.diON ,diCRS := ACT.MV1_3.diCRS ,algON := ACT.MV1_3.algON ,algOF := ACT.MV1_3.algOF ,alwON := ACT.MV1_3.alwON
 ,alwOF := ACT.MV1_3.alwOF ,btnRes := ACT.MV1_3.btnRes ,btnON := ACT.MV1_3.btnON ,btnOF := ACT.MV1_3.btnOF ,group := 1
 ,f_fp := 0 ,fp := 0 ,tmq_on := tmq.MV1_3_ctrl_ON ,tmq_fp := tmq.MV1_3_ctrl_FP,DU := ACT.MV1_3.DU ,doON := ACT.MV1_3.doON
 ,wr := itg.none ,reg := ACT.MV1_3.reg ,regDU := ACT.MV1_3.regDU ,aoReg := ACT.MV1_3.aoReg, tin_on := tin.MV1_3_ctrl_ON, tin_fp :=  tin.MV1_3_ctrl_FP); 
ACT.MV1_3.state := MV1_3.state;ACT.MV1_3.prmON := MV1_3.prmON; ACT.MV1_3.prmOF := MV1_3.prmOF; ACT.MV1_3.nFP := MV1_3.nFP; ACT.MV1_3.nON := MV1_3.nON;</v>
      </c>
      <c r="AG63" s="74" t="s">
        <v>2911</v>
      </c>
      <c r="AH63" s="2">
        <v>1</v>
      </c>
      <c r="AI63" s="80">
        <v>0</v>
      </c>
      <c r="AJ63" s="80">
        <v>0</v>
      </c>
      <c r="AO63" s="164" t="s">
        <v>3708</v>
      </c>
      <c r="AP63" s="192" t="str">
        <f t="shared" si="57"/>
        <v>//МВ1-3
act.MV1_3.diON := dgi.MV1_3_ON;
act.MV1_3.diCrs := dgi.MV1_3_crs;
act.MV1_3.algON := ;
act.MV1_3.algOF := ;
act.MV1_3.alwON := ;
act.MV1_3.alwOF := ;
act.MV1_3.MU := not dgi.AU_IM6;
dgo.MV1_3_on := act.MV1_3.doON and not alg.doOF;
ano.MV1_3_set.val := act.MV1_3.aoReg;</v>
      </c>
      <c r="AQ63" s="192" t="str">
        <f t="shared" si="41"/>
        <v>MV1_3 : tmr; //МВ1-3</v>
      </c>
      <c r="AR63" s="32" t="str">
        <f t="shared" si="42"/>
        <v>//--------------МВ1-3-------------
MV1_3(in := dgi.MV1_3_ON, res := act.MV1_3.reset,un  := 0, pt := itg.nTime); 
  act.MV1_3.TimeW.s := MV1_3.q.s;  act.MV1_3.TimeW.m := MV1_3.q.m;  act.MV1_3.TimeW.h:= MV1_3.q.h;
  act.MV1_3.TimeW.d := MV1_3.q.d;  act.MV1_3.TimeW.y := MV1_3.q.y;</v>
      </c>
      <c r="AS63" s="74" t="s">
        <v>455</v>
      </c>
      <c r="AV63" s="74" t="str">
        <f t="shared" si="32"/>
        <v>DGI.MV1_3_ON := DGO.MV1_3_ON;</v>
      </c>
      <c r="BF63" s="241"/>
      <c r="BG63" s="243" t="s">
        <v>964</v>
      </c>
      <c r="BL63" s="74" t="str">
        <f>C63&amp;" tmr;"</f>
        <v>MV1_3 tmr;</v>
      </c>
      <c r="BM63" s="74" t="str">
        <f t="shared" si="58"/>
        <v xml:space="preserve">MV1_3(res :=  not dgi.MV1_3_on
          ,in :=  dgi.MV1_3_on
          ,un :=  itg.t_MV_work_un
          ,pt :=  itg.t_MV_work);TMQ.MV1_3_work  := MV1_3.qt; </v>
      </c>
      <c r="BN63" s="374" t="str">
        <f t="shared" si="15"/>
        <v>act.MV1_3.DU := 1;</v>
      </c>
      <c r="BO63" s="374" t="str">
        <f t="shared" si="46"/>
        <v>Кн. 'Включить МВ1-3'</v>
      </c>
      <c r="BP63" s="374" t="str">
        <f t="shared" si="47"/>
        <v>Кн. 'Отключить МВ1-3'</v>
      </c>
      <c r="BQ63" s="374" t="str">
        <f t="shared" si="55"/>
        <v>MV1_3.btnON</v>
      </c>
      <c r="BR63" s="374" t="str">
        <f t="shared" si="56"/>
        <v>MV1_3.btnOF</v>
      </c>
    </row>
    <row r="64" spans="1:70" s="74" customFormat="1" ht="13.5" customHeight="1" x14ac:dyDescent="0.25">
      <c r="A64" s="160">
        <v>59</v>
      </c>
      <c r="B64" s="142" t="s">
        <v>2732</v>
      </c>
      <c r="C64" s="143" t="s">
        <v>2860</v>
      </c>
      <c r="D64" s="141" t="str">
        <f t="shared" si="30"/>
        <v>2MV1_4</v>
      </c>
      <c r="E64" s="75" t="s">
        <v>821</v>
      </c>
      <c r="F64" s="79" t="s">
        <v>827</v>
      </c>
      <c r="G64" s="75" t="str">
        <f t="shared" si="52"/>
        <v>; //МВ1-4</v>
      </c>
      <c r="H64" s="80" t="s">
        <v>1663</v>
      </c>
      <c r="I64" s="80" t="str">
        <f t="shared" si="35"/>
        <v>MV1_4_ctrl_ON</v>
      </c>
      <c r="J64" s="139" t="s">
        <v>823</v>
      </c>
      <c r="K64" s="80" t="str">
        <f t="shared" si="36"/>
        <v xml:space="preserve">MV1_4_ctrl_ON : BOOL; </v>
      </c>
      <c r="L64" s="139" t="s">
        <v>823</v>
      </c>
      <c r="M64" s="80" t="str">
        <f t="shared" si="37"/>
        <v>MV1_4_ctrl_ON : TON;</v>
      </c>
      <c r="N64" s="139" t="s">
        <v>823</v>
      </c>
      <c r="O64" s="78" t="s">
        <v>455</v>
      </c>
      <c r="P64" s="2" t="str">
        <f>P63</f>
        <v>MV1_1_ctrl_ON_pt</v>
      </c>
      <c r="Q64" s="15"/>
      <c r="R64" s="80"/>
      <c r="S64" s="80"/>
      <c r="T64" s="139" t="s">
        <v>823</v>
      </c>
      <c r="U64" s="148"/>
      <c r="V64" s="148"/>
      <c r="W64" s="148"/>
      <c r="X64" s="34" t="str">
        <f t="shared" si="31"/>
        <v>MV1_4_ctrl_ON ( IN := TIN.MV1_4_ctrl_ON, PT := MV1_1_ctrl_ON_pt); TMQ.MV1_4_ctrl_ON := MV1_4_ctrl_ON.q;</v>
      </c>
      <c r="Y64" s="139" t="s">
        <v>823</v>
      </c>
      <c r="Z64" s="78" t="s">
        <v>455</v>
      </c>
      <c r="AA64" s="77" t="s">
        <v>455</v>
      </c>
      <c r="AB64" s="74" t="str">
        <f t="shared" si="38"/>
        <v>MV1_4 : f1_1;//МВ1-4</v>
      </c>
      <c r="AC64" s="77"/>
      <c r="AF64" s="1" t="str">
        <f t="shared" si="39"/>
        <v>MV1_4(diON := ACT.MV1_4.diON ,diCRS := ACT.MV1_4.diCRS ,algON := ACT.MV1_4.algON ,algOF := ACT.MV1_4.algOF ,alwON := ACT.MV1_4.alwON
 ,alwOF := ACT.MV1_4.alwOF ,btnRes := ACT.MV1_4.btnRes ,btnON := ACT.MV1_4.btnON ,btnOF := ACT.MV1_4.btnOF ,group := 1
 ,f_fp := 0 ,fp := 0 ,tmq_on := tmq.MV1_4_ctrl_ON ,tmq_fp := tmq.MV1_4_ctrl_FP,DU := ACT.MV1_4.DU ,doON := ACT.MV1_4.doON
 ,wr := itg.none ,reg := ACT.MV1_4.reg ,regDU := ACT.MV1_4.regDU ,aoReg := ACT.MV1_4.aoReg, tin_on := tin.MV1_4_ctrl_ON, tin_fp :=  tin.MV1_4_ctrl_FP); 
ACT.MV1_4.state := MV1_4.state;ACT.MV1_4.prmON := MV1_4.prmON; ACT.MV1_4.prmOF := MV1_4.prmOF; ACT.MV1_4.nFP := MV1_4.nFP; ACT.MV1_4.nON := MV1_4.nON;</v>
      </c>
      <c r="AG64" s="74" t="s">
        <v>2911</v>
      </c>
      <c r="AH64" s="2">
        <v>1</v>
      </c>
      <c r="AI64" s="80">
        <v>0</v>
      </c>
      <c r="AJ64" s="80">
        <v>0</v>
      </c>
      <c r="AO64" s="164" t="s">
        <v>3708</v>
      </c>
      <c r="AP64" s="192" t="str">
        <f t="shared" si="57"/>
        <v>//МВ1-4
act.MV1_4.diON := dgi.MV1_4_ON;
act.MV1_4.diCrs := dgi.MV1_4_crs;
act.MV1_4.algON := ;
act.MV1_4.algOF := ;
act.MV1_4.alwON := ;
act.MV1_4.alwOF := ;
act.MV1_4.MU := not dgi.AU_IM6;
dgo.MV1_4_on := act.MV1_4.doON and not alg.doOF;
ano.MV1_4_set.val := act.MV1_4.aoReg;</v>
      </c>
      <c r="AQ64" s="192" t="str">
        <f t="shared" si="41"/>
        <v>MV1_4 : tmr; //МВ1-4</v>
      </c>
      <c r="AR64" s="32" t="str">
        <f t="shared" si="42"/>
        <v>//--------------МВ1-4-------------
MV1_4(in := dgi.MV1_4_ON, res := act.MV1_4.reset,un  := 0, pt := itg.nTime); 
  act.MV1_4.TimeW.s := MV1_4.q.s;  act.MV1_4.TimeW.m := MV1_4.q.m;  act.MV1_4.TimeW.h:= MV1_4.q.h;
  act.MV1_4.TimeW.d := MV1_4.q.d;  act.MV1_4.TimeW.y := MV1_4.q.y;</v>
      </c>
      <c r="AS64" s="74" t="s">
        <v>455</v>
      </c>
      <c r="AV64" s="74" t="str">
        <f t="shared" si="32"/>
        <v>DGI.MV1_4_ON := DGO.MV1_4_ON;</v>
      </c>
      <c r="BF64" s="241"/>
      <c r="BG64" s="243" t="s">
        <v>964</v>
      </c>
      <c r="BL64" s="74" t="str">
        <f>C64&amp;" tmr;"</f>
        <v>MV1_4 tmr;</v>
      </c>
      <c r="BM64" s="74" t="str">
        <f t="shared" si="58"/>
        <v xml:space="preserve">MV1_4(res :=  not dgi.MV1_4_on
          ,in :=  dgi.MV1_4_on
          ,un :=  itg.t_MV_work_un
          ,pt :=  itg.t_MV_work);TMQ.MV1_4_work  := MV1_4.qt; </v>
      </c>
      <c r="BN64" s="374" t="str">
        <f t="shared" si="15"/>
        <v>act.MV1_4.DU := 1;</v>
      </c>
      <c r="BO64" s="374" t="str">
        <f t="shared" si="46"/>
        <v>Кн. 'Включить МВ1-4'</v>
      </c>
      <c r="BP64" s="374" t="str">
        <f t="shared" si="47"/>
        <v>Кн. 'Отключить МВ1-4'</v>
      </c>
      <c r="BQ64" s="374" t="str">
        <f t="shared" si="55"/>
        <v>MV1_4.btnON</v>
      </c>
      <c r="BR64" s="374" t="str">
        <f t="shared" si="56"/>
        <v>MV1_4.btnOF</v>
      </c>
    </row>
    <row r="65" spans="1:70" ht="13.5" customHeight="1" x14ac:dyDescent="0.25">
      <c r="A65" s="160">
        <v>60</v>
      </c>
      <c r="B65" s="142" t="s">
        <v>2733</v>
      </c>
      <c r="C65" s="143" t="s">
        <v>2861</v>
      </c>
      <c r="D65" s="141" t="str">
        <f t="shared" si="30"/>
        <v>2MV1_5</v>
      </c>
      <c r="E65" s="44" t="s">
        <v>821</v>
      </c>
      <c r="F65" s="46" t="s">
        <v>827</v>
      </c>
      <c r="G65" s="7" t="str">
        <f t="shared" si="52"/>
        <v>; //МВ1-5</v>
      </c>
      <c r="H65" s="2" t="s">
        <v>1663</v>
      </c>
      <c r="I65" s="2" t="str">
        <f t="shared" si="35"/>
        <v>MV1_5_ctrl_ON</v>
      </c>
      <c r="J65" s="139" t="s">
        <v>823</v>
      </c>
      <c r="K65" s="2" t="str">
        <f t="shared" si="36"/>
        <v xml:space="preserve">MV1_5_ctrl_ON : BOOL; </v>
      </c>
      <c r="L65" s="139" t="s">
        <v>823</v>
      </c>
      <c r="M65" s="2" t="str">
        <f t="shared" si="37"/>
        <v>MV1_5_ctrl_ON : TON;</v>
      </c>
      <c r="N65" s="139" t="s">
        <v>823</v>
      </c>
      <c r="O65" s="67" t="s">
        <v>455</v>
      </c>
      <c r="P65" s="2" t="str">
        <f>P64</f>
        <v>MV1_1_ctrl_ON_pt</v>
      </c>
      <c r="Q65" s="15"/>
      <c r="R65" s="2"/>
      <c r="S65" s="2"/>
      <c r="T65" s="139" t="s">
        <v>823</v>
      </c>
      <c r="U65" s="148"/>
      <c r="V65" s="148"/>
      <c r="W65" s="148"/>
      <c r="X65" s="34" t="str">
        <f t="shared" si="31"/>
        <v>MV1_5_ctrl_ON ( IN := TIN.MV1_5_ctrl_ON, PT := MV1_1_ctrl_ON_pt); TMQ.MV1_5_ctrl_ON := MV1_5_ctrl_ON.q;</v>
      </c>
      <c r="Y65" s="139" t="s">
        <v>823</v>
      </c>
      <c r="Z65" s="66" t="s">
        <v>455</v>
      </c>
      <c r="AA65" s="8" t="s">
        <v>455</v>
      </c>
      <c r="AB65" t="str">
        <f t="shared" si="38"/>
        <v>MV1_5 : f1_1;//МВ1-5</v>
      </c>
      <c r="AC65" s="8"/>
      <c r="AF65" s="1" t="str">
        <f t="shared" si="39"/>
        <v>MV1_5(diON := ACT.MV1_5.diON ,diCRS := ACT.MV1_5.diCRS ,algON := ACT.MV1_5.algON ,algOF := ACT.MV1_5.algOF ,alwON := ACT.MV1_5.alwON
 ,alwOF := ACT.MV1_5.alwOF ,btnRes := ACT.MV1_5.btnRes ,btnON := ACT.MV1_5.btnON ,btnOF := ACT.MV1_5.btnOF ,group := 1
 ,f_fp := 0 ,fp := 0 ,tmq_on := tmq.MV1_5_ctrl_ON ,tmq_fp := tmq.MV1_5_ctrl_FP,DU := ACT.MV1_5.DU ,doON := ACT.MV1_5.doON
 ,wr := itg.none ,reg := ACT.MV1_5.reg ,regDU := ACT.MV1_5.regDU ,aoReg := ACT.MV1_5.aoReg, tin_on := tin.MV1_5_ctrl_ON, tin_fp :=  tin.MV1_5_ctrl_FP); 
ACT.MV1_5.state := MV1_5.state;ACT.MV1_5.prmON := MV1_5.prmON; ACT.MV1_5.prmOF := MV1_5.prmOF; ACT.MV1_5.nFP := MV1_5.nFP; ACT.MV1_5.nON := MV1_5.nON;</v>
      </c>
      <c r="AG65" t="s">
        <v>2911</v>
      </c>
      <c r="AH65" s="2">
        <v>1</v>
      </c>
      <c r="AI65" s="2">
        <v>0</v>
      </c>
      <c r="AJ65" s="2">
        <v>0</v>
      </c>
      <c r="AO65" s="164" t="s">
        <v>3708</v>
      </c>
      <c r="AP65" s="192" t="str">
        <f t="shared" si="57"/>
        <v>//МВ1-5
act.MV1_5.diON := dgi.MV1_5_ON;
act.MV1_5.diCrs := dgi.MV1_5_crs;
act.MV1_5.algON := ;
act.MV1_5.algOF := ;
act.MV1_5.alwON := ;
act.MV1_5.alwOF := ;
act.MV1_5.MU := not dgi.AU_IM6;
dgo.MV1_5_on := act.MV1_5.doON and not alg.doOF;
ano.MV1_5_set.val := act.MV1_5.aoReg;</v>
      </c>
      <c r="AQ65" s="192" t="str">
        <f t="shared" si="41"/>
        <v>MV1_5 : tmr; //МВ1-5</v>
      </c>
      <c r="AR65" s="32" t="str">
        <f t="shared" si="42"/>
        <v>//--------------МВ1-5-------------
MV1_5(in := dgi.MV1_5_ON, res := act.MV1_5.reset,un  := 0, pt := itg.nTime); 
  act.MV1_5.TimeW.s := MV1_5.q.s;  act.MV1_5.TimeW.m := MV1_5.q.m;  act.MV1_5.TimeW.h:= MV1_5.q.h;
  act.MV1_5.TimeW.d := MV1_5.q.d;  act.MV1_5.TimeW.y := MV1_5.q.y;</v>
      </c>
      <c r="AS65" t="s">
        <v>455</v>
      </c>
      <c r="AV65" t="str">
        <f t="shared" si="32"/>
        <v>DGI.MV1_5_ON := DGO.MV1_5_ON;</v>
      </c>
      <c r="BB65" t="str">
        <f>C65&amp;"_ON, "&amp;C65&amp;"_OF : bool;"</f>
        <v>MV1_5_ON, MV1_5_OF : bool;</v>
      </c>
      <c r="BC65" t="str">
        <f>C65&amp;"_byTimer :bool;"</f>
        <v>MV1_5_byTimer :bool;</v>
      </c>
      <c r="BD65" t="str">
        <f>C65&amp;"_ON, "&amp;C65&amp;"_OF : tm; "&amp;C65&amp;"_ON_un, "&amp;C65&amp;"_OF_un : int;"</f>
        <v>MV1_5_ON, MV1_5_OF : tm; MV1_5_ON_un, MV1_5_OF_un : int;</v>
      </c>
      <c r="BG65" s="243" t="s">
        <v>964</v>
      </c>
      <c r="BL65" s="74" t="str">
        <f>C65&amp;" tmr;"</f>
        <v>MV1_5 tmr;</v>
      </c>
      <c r="BM65" s="74" t="str">
        <f t="shared" si="58"/>
        <v xml:space="preserve">MV1_5(res :=  not dgi.MV1_5_on
          ,in :=  dgi.MV1_5_on
          ,un :=  itg.t_MV_work_un
          ,pt :=  itg.t_MV_work);TMQ.MV1_5_work  := MV1_5.qt; </v>
      </c>
      <c r="BN65" s="374" t="str">
        <f t="shared" si="15"/>
        <v>act.MV1_5.DU := 1;</v>
      </c>
      <c r="BO65" s="374" t="str">
        <f t="shared" si="46"/>
        <v>Кн. 'Включить МВ1-5'</v>
      </c>
      <c r="BP65" s="374" t="str">
        <f t="shared" si="47"/>
        <v>Кн. 'Отключить МВ1-5'</v>
      </c>
      <c r="BQ65" s="374" t="str">
        <f t="shared" si="55"/>
        <v>MV1_5.btnON</v>
      </c>
      <c r="BR65" s="374" t="str">
        <f t="shared" si="56"/>
        <v>MV1_5.btnOF</v>
      </c>
    </row>
    <row r="66" spans="1:70" s="74" customFormat="1" ht="13.5" customHeight="1" x14ac:dyDescent="0.25">
      <c r="A66" s="160">
        <v>61</v>
      </c>
      <c r="B66" s="142" t="s">
        <v>3677</v>
      </c>
      <c r="C66" s="143" t="s">
        <v>846</v>
      </c>
      <c r="D66" s="141" t="str">
        <f t="shared" si="30"/>
        <v>2M2_1</v>
      </c>
      <c r="E66" s="75" t="s">
        <v>821</v>
      </c>
      <c r="F66" s="79" t="s">
        <v>827</v>
      </c>
      <c r="G66" s="75" t="str">
        <f t="shared" si="52"/>
        <v>; //МШ2-1</v>
      </c>
      <c r="H66" s="80" t="s">
        <v>1663</v>
      </c>
      <c r="I66" s="80" t="str">
        <f t="shared" si="35"/>
        <v>M2_1_ctrl_ON</v>
      </c>
      <c r="J66" s="139" t="s">
        <v>823</v>
      </c>
      <c r="K66" s="80" t="str">
        <f t="shared" si="36"/>
        <v xml:space="preserve">M2_1_ctrl_ON : BOOL; </v>
      </c>
      <c r="L66" s="139" t="s">
        <v>823</v>
      </c>
      <c r="M66" s="80" t="str">
        <f t="shared" si="37"/>
        <v>M2_1_ctrl_ON : TON;</v>
      </c>
      <c r="N66" s="139" t="s">
        <v>823</v>
      </c>
      <c r="O66" s="78" t="s">
        <v>455</v>
      </c>
      <c r="P66" s="146" t="str">
        <f>P60</f>
        <v>M1_1_ctrl_ON_pt</v>
      </c>
      <c r="Q66" s="15"/>
      <c r="R66" s="80"/>
      <c r="S66" s="80"/>
      <c r="T66" s="139" t="s">
        <v>823</v>
      </c>
      <c r="U66" s="148"/>
      <c r="V66" s="148"/>
      <c r="W66" s="148"/>
      <c r="X66" s="34" t="str">
        <f t="shared" si="31"/>
        <v>M2_1_ctrl_ON ( IN := TIN.M2_1_ctrl_ON, PT := M1_1_ctrl_ON_pt); TMQ.M2_1_ctrl_ON := M2_1_ctrl_ON.q;</v>
      </c>
      <c r="Y66" s="139" t="s">
        <v>823</v>
      </c>
      <c r="Z66" s="78" t="s">
        <v>455</v>
      </c>
      <c r="AA66" s="77" t="s">
        <v>455</v>
      </c>
      <c r="AB66" s="74" t="str">
        <f t="shared" si="38"/>
        <v>M2_1 : f1_1;//МШ2-1</v>
      </c>
      <c r="AC66" s="77"/>
      <c r="AF66" s="1" t="str">
        <f t="shared" si="39"/>
        <v>M2_1(diON := ACT.M2_1.diON ,diCRS := ACT.M2_1.diCRS ,algON := ACT.M2_1.algON ,algOF := ACT.M2_1.algOF ,alwON := ACT.M2_1.alwON
 ,alwOF := ACT.M2_1.alwOF ,btnRes := ACT.M2_1.btnRes ,btnON := ACT.M2_1.btnON ,btnOF := ACT.M2_1.btnOF ,group := 1
 ,f_fp := 0 ,fp := 0 ,tmq_on := tmq.M2_1_ctrl_ON ,tmq_fp := tmq.M2_1_ctrl_FP,DU := ACT.M2_1.DU ,doON := ACT.M2_1.doON
 ,wr := itg.none ,reg := ACT.M2_1.reg ,regDU := ACT.M2_1.regDU ,aoReg := ACT.M2_1.aoReg, tin_on := tin.M2_1_ctrl_ON, tin_fp :=  tin.M2_1_ctrl_FP); 
ACT.M2_1.state := M2_1.state;ACT.M2_1.prmON := M2_1.prmON; ACT.M2_1.prmOF := M2_1.prmOF; ACT.M2_1.nFP := M2_1.nFP; ACT.M2_1.nON := M2_1.nON;</v>
      </c>
      <c r="AG66" s="74" t="s">
        <v>2911</v>
      </c>
      <c r="AH66" s="2">
        <v>1</v>
      </c>
      <c r="AI66" s="80">
        <v>0</v>
      </c>
      <c r="AJ66" s="80">
        <v>0</v>
      </c>
      <c r="AO66" s="167" t="s">
        <v>3709</v>
      </c>
      <c r="AP66" s="192" t="str">
        <f t="shared" si="57"/>
        <v>//МШ2-1
act.M2_1.diON := dgi.M2_1_ON;
act.M2_1.diCrs := dgi.M2_1_crs;
act.M2_1.algON := ;
act.M2_1.algOF := ;
act.M2_1.alwON := ;
act.M2_1.alwOF := ;
act.M2_1.MU := not dgi.AU_IM7;
dgo.M2_1_on := act.M2_1.doON and not alg.doOF;
ano.M2_1_set.val := act.M2_1.aoReg;</v>
      </c>
      <c r="AQ66" s="192" t="str">
        <f t="shared" si="41"/>
        <v>M2_1 : tmr; //МШ2-1</v>
      </c>
      <c r="AR66" s="32" t="str">
        <f t="shared" si="42"/>
        <v>//--------------МШ2-1-------------
M2_1(in := dgi.M2_1_ON, res := act.M2_1.reset,un  := 0, pt := itg.nTime); 
  act.M2_1.TimeW.s := M2_1.q.s;  act.M2_1.TimeW.m := M2_1.q.m;  act.M2_1.TimeW.h:= M2_1.q.h;
  act.M2_1.TimeW.d := M2_1.q.d;  act.M2_1.TimeW.y := M2_1.q.y;</v>
      </c>
      <c r="AS66" s="74" t="s">
        <v>455</v>
      </c>
      <c r="AV66" s="74" t="str">
        <f t="shared" si="32"/>
        <v>DGI.M2_1_ON := DGO.M2_1_ON;</v>
      </c>
      <c r="BF66" s="241"/>
      <c r="BG66" s="243" t="s">
        <v>964</v>
      </c>
      <c r="BN66" s="374" t="str">
        <f t="shared" si="15"/>
        <v>act.M2_1.DU := 1;</v>
      </c>
      <c r="BO66" s="374" t="str">
        <f t="shared" si="46"/>
        <v>Кн. 'Включить МШ2-1'</v>
      </c>
      <c r="BP66" s="374" t="str">
        <f t="shared" si="47"/>
        <v>Кн. 'Отключить МШ2-1'</v>
      </c>
      <c r="BQ66" s="374" t="str">
        <f t="shared" si="55"/>
        <v>M2_1.btnON</v>
      </c>
      <c r="BR66" s="374" t="str">
        <f t="shared" si="56"/>
        <v>M2_1.btnOF</v>
      </c>
    </row>
    <row r="67" spans="1:70" s="74" customFormat="1" ht="13.5" customHeight="1" x14ac:dyDescent="0.25">
      <c r="A67" s="160">
        <v>62</v>
      </c>
      <c r="B67" s="142" t="s">
        <v>3678</v>
      </c>
      <c r="C67" s="143" t="s">
        <v>845</v>
      </c>
      <c r="D67" s="141" t="str">
        <f t="shared" si="30"/>
        <v>2M2_2</v>
      </c>
      <c r="E67" s="75" t="s">
        <v>821</v>
      </c>
      <c r="F67" s="79" t="s">
        <v>827</v>
      </c>
      <c r="G67" s="75" t="str">
        <f t="shared" si="52"/>
        <v>; //МШ2-2</v>
      </c>
      <c r="H67" s="80" t="s">
        <v>1663</v>
      </c>
      <c r="I67" s="80" t="str">
        <f t="shared" si="35"/>
        <v>M2_2_ctrl_ON</v>
      </c>
      <c r="J67" s="139" t="s">
        <v>823</v>
      </c>
      <c r="K67" s="80" t="str">
        <f t="shared" si="36"/>
        <v xml:space="preserve">M2_2_ctrl_ON : BOOL; </v>
      </c>
      <c r="L67" s="139" t="s">
        <v>823</v>
      </c>
      <c r="M67" s="80" t="str">
        <f t="shared" si="37"/>
        <v>M2_2_ctrl_ON : TON;</v>
      </c>
      <c r="N67" s="139" t="s">
        <v>823</v>
      </c>
      <c r="O67" s="78" t="s">
        <v>455</v>
      </c>
      <c r="P67" s="146" t="str">
        <f>P66</f>
        <v>M1_1_ctrl_ON_pt</v>
      </c>
      <c r="Q67" s="15"/>
      <c r="R67" s="80"/>
      <c r="S67" s="80"/>
      <c r="T67" s="139" t="s">
        <v>823</v>
      </c>
      <c r="U67" s="148"/>
      <c r="V67" s="148"/>
      <c r="W67" s="148"/>
      <c r="X67" s="34" t="str">
        <f t="shared" si="31"/>
        <v>M2_2_ctrl_ON ( IN := TIN.M2_2_ctrl_ON, PT := M1_1_ctrl_ON_pt); TMQ.M2_2_ctrl_ON := M2_2_ctrl_ON.q;</v>
      </c>
      <c r="Y67" s="139" t="s">
        <v>823</v>
      </c>
      <c r="Z67" s="78" t="s">
        <v>455</v>
      </c>
      <c r="AA67" s="77" t="s">
        <v>455</v>
      </c>
      <c r="AB67" s="74" t="str">
        <f t="shared" si="38"/>
        <v>M2_2 : f1_1;//МШ2-2</v>
      </c>
      <c r="AC67" s="77"/>
      <c r="AF67" s="1" t="str">
        <f t="shared" si="39"/>
        <v>M2_2(diON := ACT.M2_2.diON ,diCRS := ACT.M2_2.diCRS ,algON := ACT.M2_2.algON ,algOF := ACT.M2_2.algOF ,alwON := ACT.M2_2.alwON
 ,alwOF := ACT.M2_2.alwOF ,btnRes := ACT.M2_2.btnRes ,btnON := ACT.M2_2.btnON ,btnOF := ACT.M2_2.btnOF ,group := 1
 ,f_fp := 0 ,fp := 0 ,tmq_on := tmq.M2_2_ctrl_ON ,tmq_fp := tmq.M2_2_ctrl_FP,DU := ACT.M2_2.DU ,doON := ACT.M2_2.doON
 ,wr := itg.none ,reg := ACT.M2_2.reg ,regDU := ACT.M2_2.regDU ,aoReg := ACT.M2_2.aoReg, tin_on := tin.M2_2_ctrl_ON, tin_fp :=  tin.M2_2_ctrl_FP); 
ACT.M2_2.state := M2_2.state;ACT.M2_2.prmON := M2_2.prmON; ACT.M2_2.prmOF := M2_2.prmOF; ACT.M2_2.nFP := M2_2.nFP; ACT.M2_2.nON := M2_2.nON;</v>
      </c>
      <c r="AG67" s="74" t="s">
        <v>2911</v>
      </c>
      <c r="AH67" s="2">
        <v>1</v>
      </c>
      <c r="AI67" s="80">
        <v>0</v>
      </c>
      <c r="AJ67" s="80">
        <v>0</v>
      </c>
      <c r="AO67" s="170" t="s">
        <v>3710</v>
      </c>
      <c r="AP67" s="192" t="str">
        <f t="shared" si="57"/>
        <v>//МШ2-2
act.M2_2.diON := dgi.M2_2_ON;
act.M2_2.diCrs := dgi.M2_2_crs;
act.M2_2.algON := ;
act.M2_2.algOF := ;
act.M2_2.alwON := ;
act.M2_2.alwOF := ;
act.M2_2.MU := not dgi.AU_IM8;
dgo.M2_2_on := act.M2_2.doON and not alg.doOF;
ano.M2_2_set.val := act.M2_2.aoReg;</v>
      </c>
      <c r="AQ67" s="192" t="str">
        <f t="shared" si="41"/>
        <v>M2_2 : tmr; //МШ2-2</v>
      </c>
      <c r="AR67" s="32" t="str">
        <f t="shared" si="42"/>
        <v>//--------------МШ2-2-------------
M2_2(in := dgi.M2_2_ON, res := act.M2_2.reset,un  := 0, pt := itg.nTime); 
  act.M2_2.TimeW.s := M2_2.q.s;  act.M2_2.TimeW.m := M2_2.q.m;  act.M2_2.TimeW.h:= M2_2.q.h;
  act.M2_2.TimeW.d := M2_2.q.d;  act.M2_2.TimeW.y := M2_2.q.y;</v>
      </c>
      <c r="AS67" s="74" t="s">
        <v>455</v>
      </c>
      <c r="AV67" s="74" t="str">
        <f t="shared" si="32"/>
        <v>DGI.M2_2_ON := DGO.M2_2_ON;</v>
      </c>
      <c r="BF67" s="241"/>
      <c r="BG67" s="243" t="s">
        <v>964</v>
      </c>
      <c r="BN67" s="374" t="str">
        <f t="shared" si="15"/>
        <v>act.M2_2.DU := 1;</v>
      </c>
      <c r="BO67" s="374" t="str">
        <f t="shared" si="46"/>
        <v>Кн. 'Включить МШ2-2'</v>
      </c>
      <c r="BP67" s="374" t="str">
        <f t="shared" si="47"/>
        <v>Кн. 'Отключить МШ2-2'</v>
      </c>
      <c r="BQ67" s="374" t="str">
        <f t="shared" si="55"/>
        <v>M2_2.btnON</v>
      </c>
      <c r="BR67" s="374" t="str">
        <f t="shared" si="56"/>
        <v>M2_2.btnOF</v>
      </c>
    </row>
    <row r="68" spans="1:70" ht="13.5" customHeight="1" x14ac:dyDescent="0.25">
      <c r="A68" s="160">
        <v>63</v>
      </c>
      <c r="B68" s="142" t="s">
        <v>3679</v>
      </c>
      <c r="C68" s="143" t="s">
        <v>847</v>
      </c>
      <c r="D68" s="141" t="str">
        <f t="shared" si="30"/>
        <v>2M2_3</v>
      </c>
      <c r="E68" s="44" t="s">
        <v>821</v>
      </c>
      <c r="F68" s="46" t="s">
        <v>827</v>
      </c>
      <c r="G68" s="7" t="str">
        <f t="shared" si="52"/>
        <v>; //МШ2-3</v>
      </c>
      <c r="H68" s="2" t="s">
        <v>1663</v>
      </c>
      <c r="I68" s="2" t="str">
        <f t="shared" si="35"/>
        <v>M2_3_ctrl_ON</v>
      </c>
      <c r="J68" s="139" t="s">
        <v>823</v>
      </c>
      <c r="K68" s="2" t="str">
        <f t="shared" si="36"/>
        <v xml:space="preserve">M2_3_ctrl_ON : BOOL; </v>
      </c>
      <c r="L68" s="139" t="s">
        <v>823</v>
      </c>
      <c r="M68" s="2" t="str">
        <f t="shared" si="37"/>
        <v>M2_3_ctrl_ON : TON;</v>
      </c>
      <c r="N68" s="139" t="s">
        <v>823</v>
      </c>
      <c r="O68" s="67" t="s">
        <v>455</v>
      </c>
      <c r="P68" s="146" t="str">
        <f>P67</f>
        <v>M1_1_ctrl_ON_pt</v>
      </c>
      <c r="Q68" s="15"/>
      <c r="R68" s="2"/>
      <c r="S68" s="2"/>
      <c r="T68" s="139" t="s">
        <v>823</v>
      </c>
      <c r="U68" s="148"/>
      <c r="V68" s="148"/>
      <c r="W68" s="148"/>
      <c r="X68" s="34" t="str">
        <f t="shared" si="31"/>
        <v>M2_3_ctrl_ON ( IN := TIN.M2_3_ctrl_ON, PT := M1_1_ctrl_ON_pt); TMQ.M2_3_ctrl_ON := M2_3_ctrl_ON.q;</v>
      </c>
      <c r="Y68" s="139" t="s">
        <v>823</v>
      </c>
      <c r="Z68" s="66" t="s">
        <v>455</v>
      </c>
      <c r="AA68" s="8" t="s">
        <v>455</v>
      </c>
      <c r="AB68" t="str">
        <f t="shared" si="38"/>
        <v>M2_3 : f1_1;//МШ2-3</v>
      </c>
      <c r="AC68" s="8"/>
      <c r="AF68" s="1" t="str">
        <f t="shared" si="39"/>
        <v>M2_3(diON := ACT.M2_3.diON ,diCRS := ACT.M2_3.diCRS ,algON := ACT.M2_3.algON ,algOF := ACT.M2_3.algOF ,alwON := ACT.M2_3.alwON
 ,alwOF := ACT.M2_3.alwOF ,btnRes := ACT.M2_3.btnRes ,btnON := ACT.M2_3.btnON ,btnOF := ACT.M2_3.btnOF ,group := 1
 ,f_fp := 0 ,fp := 0 ,tmq_on := tmq.M2_3_ctrl_ON ,tmq_fp := tmq.M2_3_ctrl_FP,DU := ACT.M2_3.DU ,doON := ACT.M2_3.doON
 ,wr := itg.none ,reg := ACT.M2_3.reg ,regDU := ACT.M2_3.regDU ,aoReg := ACT.M2_3.aoReg, tin_on := tin.M2_3_ctrl_ON, tin_fp :=  tin.M2_3_ctrl_FP); 
ACT.M2_3.state := M2_3.state;ACT.M2_3.prmON := M2_3.prmON; ACT.M2_3.prmOF := M2_3.prmOF; ACT.M2_3.nFP := M2_3.nFP; ACT.M2_3.nON := M2_3.nON;</v>
      </c>
      <c r="AG68" t="s">
        <v>2911</v>
      </c>
      <c r="AH68" s="2">
        <v>1</v>
      </c>
      <c r="AI68" s="2">
        <v>0</v>
      </c>
      <c r="AJ68" s="2">
        <v>0</v>
      </c>
      <c r="AO68" s="167" t="s">
        <v>3709</v>
      </c>
      <c r="AP68" s="192" t="str">
        <f t="shared" si="57"/>
        <v>//МШ2-3
act.M2_3.diON := dgi.M2_3_ON;
act.M2_3.diCrs := dgi.M2_3_crs;
act.M2_3.algON := ;
act.M2_3.algOF := ;
act.M2_3.alwON := ;
act.M2_3.alwOF := ;
act.M2_3.MU := not dgi.AU_IM7;
dgo.M2_3_on := act.M2_3.doON and not alg.doOF;
ano.M2_3_set.val := act.M2_3.aoReg;</v>
      </c>
      <c r="AQ68" s="192" t="str">
        <f t="shared" si="41"/>
        <v>M2_3 : tmr; //МШ2-3</v>
      </c>
      <c r="AR68" s="32" t="str">
        <f t="shared" si="42"/>
        <v>//--------------МШ2-3-------------
M2_3(in := dgi.M2_3_ON, res := act.M2_3.reset,un  := 0, pt := itg.nTime); 
  act.M2_3.TimeW.s := M2_3.q.s;  act.M2_3.TimeW.m := M2_3.q.m;  act.M2_3.TimeW.h:= M2_3.q.h;
  act.M2_3.TimeW.d := M2_3.q.d;  act.M2_3.TimeW.y := M2_3.q.y;</v>
      </c>
      <c r="AS68" t="s">
        <v>455</v>
      </c>
      <c r="AV68" t="str">
        <f t="shared" si="32"/>
        <v>DGI.M2_3_ON := DGO.M2_3_ON;</v>
      </c>
      <c r="BB68" t="str">
        <f>C68&amp;"_ON, "&amp;C68&amp;"_OF : bool;"</f>
        <v>M2_3_ON, M2_3_OF : bool;</v>
      </c>
      <c r="BC68" t="str">
        <f>C68&amp;"_byTimer :bool;"</f>
        <v>M2_3_byTimer :bool;</v>
      </c>
      <c r="BD68" t="str">
        <f>C68&amp;"_ON, "&amp;C68&amp;"_OF : tm; "&amp;C68&amp;"_ON_un, "&amp;C68&amp;"_OF_un : int;"</f>
        <v>M2_3_ON, M2_3_OF : tm; M2_3_ON_un, M2_3_OF_un : int;</v>
      </c>
      <c r="BG68" s="243" t="s">
        <v>964</v>
      </c>
      <c r="BM68" s="74"/>
      <c r="BN68" s="374" t="str">
        <f t="shared" si="15"/>
        <v>act.M2_3.DU := 1;</v>
      </c>
      <c r="BO68" s="374" t="str">
        <f t="shared" si="46"/>
        <v>Кн. 'Включить МШ2-3'</v>
      </c>
      <c r="BP68" s="374" t="str">
        <f t="shared" si="47"/>
        <v>Кн. 'Отключить МШ2-3'</v>
      </c>
      <c r="BQ68" s="374" t="str">
        <f t="shared" si="55"/>
        <v>M2_3.btnON</v>
      </c>
      <c r="BR68" s="374" t="str">
        <f t="shared" si="56"/>
        <v>M2_3.btnOF</v>
      </c>
    </row>
    <row r="69" spans="1:70" s="74" customFormat="1" ht="13.5" customHeight="1" x14ac:dyDescent="0.25">
      <c r="A69" s="160">
        <v>64</v>
      </c>
      <c r="B69" s="142" t="s">
        <v>3680</v>
      </c>
      <c r="C69" s="143" t="s">
        <v>848</v>
      </c>
      <c r="D69" s="141" t="str">
        <f t="shared" si="30"/>
        <v>2M2_4</v>
      </c>
      <c r="E69" s="75" t="s">
        <v>821</v>
      </c>
      <c r="F69" s="79" t="s">
        <v>827</v>
      </c>
      <c r="G69" s="75" t="str">
        <f t="shared" si="52"/>
        <v>; //МШ2-4</v>
      </c>
      <c r="H69" s="80" t="s">
        <v>1663</v>
      </c>
      <c r="I69" s="80" t="str">
        <f t="shared" si="35"/>
        <v>M2_4_ctrl_ON</v>
      </c>
      <c r="J69" s="139" t="s">
        <v>823</v>
      </c>
      <c r="K69" s="80" t="str">
        <f t="shared" si="36"/>
        <v xml:space="preserve">M2_4_ctrl_ON : BOOL; </v>
      </c>
      <c r="L69" s="139" t="s">
        <v>823</v>
      </c>
      <c r="M69" s="80" t="str">
        <f t="shared" si="37"/>
        <v>M2_4_ctrl_ON : TON;</v>
      </c>
      <c r="N69" s="139" t="s">
        <v>823</v>
      </c>
      <c r="O69" s="78" t="s">
        <v>455</v>
      </c>
      <c r="P69" s="146" t="str">
        <f>P68</f>
        <v>M1_1_ctrl_ON_pt</v>
      </c>
      <c r="Q69" s="15"/>
      <c r="R69" s="80"/>
      <c r="S69" s="80"/>
      <c r="T69" s="139" t="s">
        <v>823</v>
      </c>
      <c r="U69" s="148"/>
      <c r="V69" s="148"/>
      <c r="W69" s="148"/>
      <c r="X69" s="34" t="str">
        <f t="shared" si="31"/>
        <v>M2_4_ctrl_ON ( IN := TIN.M2_4_ctrl_ON, PT := M1_1_ctrl_ON_pt); TMQ.M2_4_ctrl_ON := M2_4_ctrl_ON.q;</v>
      </c>
      <c r="Y69" s="139" t="s">
        <v>823</v>
      </c>
      <c r="Z69" s="78" t="s">
        <v>455</v>
      </c>
      <c r="AA69" s="77" t="s">
        <v>455</v>
      </c>
      <c r="AB69" s="74" t="str">
        <f t="shared" si="38"/>
        <v>M2_4 : f1_1;//МШ2-4</v>
      </c>
      <c r="AC69" s="77"/>
      <c r="AF69" s="1" t="str">
        <f t="shared" si="39"/>
        <v>M2_4(diON := ACT.M2_4.diON ,diCRS := ACT.M2_4.diCRS ,algON := ACT.M2_4.algON ,algOF := ACT.M2_4.algOF ,alwON := ACT.M2_4.alwON
 ,alwOF := ACT.M2_4.alwOF ,btnRes := ACT.M2_4.btnRes ,btnON := ACT.M2_4.btnON ,btnOF := ACT.M2_4.btnOF ,group := 1
 ,f_fp := 0 ,fp := 0 ,tmq_on := tmq.M2_4_ctrl_ON ,tmq_fp := tmq.M2_4_ctrl_FP,DU := ACT.M2_4.DU ,doON := ACT.M2_4.doON
 ,wr := itg.none ,reg := ACT.M2_4.reg ,regDU := ACT.M2_4.regDU ,aoReg := ACT.M2_4.aoReg, tin_on := tin.M2_4_ctrl_ON, tin_fp :=  tin.M2_4_ctrl_FP); 
ACT.M2_4.state := M2_4.state;ACT.M2_4.prmON := M2_4.prmON; ACT.M2_4.prmOF := M2_4.prmOF; ACT.M2_4.nFP := M2_4.nFP; ACT.M2_4.nON := M2_4.nON;</v>
      </c>
      <c r="AG69" s="74" t="s">
        <v>2911</v>
      </c>
      <c r="AH69" s="2">
        <v>1</v>
      </c>
      <c r="AI69" s="80">
        <v>0</v>
      </c>
      <c r="AJ69" s="80">
        <v>0</v>
      </c>
      <c r="AO69" s="171" t="s">
        <v>3710</v>
      </c>
      <c r="AP69" s="192" t="str">
        <f t="shared" si="57"/>
        <v>//МШ2-4
act.M2_4.diON := dgi.M2_4_ON;
act.M2_4.diCrs := dgi.M2_4_crs;
act.M2_4.algON := ;
act.M2_4.algOF := ;
act.M2_4.alwON := ;
act.M2_4.alwOF := ;
act.M2_4.MU := not dgi.AU_IM8;
dgo.M2_4_on := act.M2_4.doON and not alg.doOF;
ano.M2_4_set.val := act.M2_4.aoReg;</v>
      </c>
      <c r="AQ69" s="192" t="str">
        <f t="shared" si="41"/>
        <v>M2_4 : tmr; //МШ2-4</v>
      </c>
      <c r="AR69" s="32" t="str">
        <f t="shared" si="42"/>
        <v>//--------------МШ2-4-------------
M2_4(in := dgi.M2_4_ON, res := act.M2_4.reset,un  := 0, pt := itg.nTime); 
  act.M2_4.TimeW.s := M2_4.q.s;  act.M2_4.TimeW.m := M2_4.q.m;  act.M2_4.TimeW.h:= M2_4.q.h;
  act.M2_4.TimeW.d := M2_4.q.d;  act.M2_4.TimeW.y := M2_4.q.y;</v>
      </c>
      <c r="AS69" s="74" t="s">
        <v>455</v>
      </c>
      <c r="AV69" s="74" t="str">
        <f t="shared" si="32"/>
        <v>DGI.M2_4_ON := DGO.M2_4_ON;</v>
      </c>
      <c r="BF69" s="241"/>
      <c r="BG69" s="243" t="s">
        <v>964</v>
      </c>
      <c r="BN69" s="374" t="str">
        <f t="shared" ref="BN69:BN94" si="59">"act."&amp;C69&amp;".DU := 1;"</f>
        <v>act.M2_4.DU := 1;</v>
      </c>
      <c r="BO69" s="374" t="str">
        <f t="shared" si="46"/>
        <v>Кн. 'Включить МШ2-4'</v>
      </c>
      <c r="BP69" s="374" t="str">
        <f t="shared" si="47"/>
        <v>Кн. 'Отключить МШ2-4'</v>
      </c>
      <c r="BQ69" s="374" t="str">
        <f t="shared" si="55"/>
        <v>M2_4.btnON</v>
      </c>
      <c r="BR69" s="374" t="str">
        <f t="shared" si="56"/>
        <v>M2_4.btnOF</v>
      </c>
    </row>
    <row r="70" spans="1:70" s="74" customFormat="1" ht="13.5" customHeight="1" x14ac:dyDescent="0.25">
      <c r="A70" s="160">
        <v>65</v>
      </c>
      <c r="B70" s="142" t="s">
        <v>3681</v>
      </c>
      <c r="C70" s="143" t="s">
        <v>3682</v>
      </c>
      <c r="D70" s="141" t="str">
        <f t="shared" si="30"/>
        <v>2MV4_1</v>
      </c>
      <c r="E70" s="75" t="s">
        <v>821</v>
      </c>
      <c r="F70" s="79" t="s">
        <v>827</v>
      </c>
      <c r="G70" s="75" t="str">
        <f t="shared" si="52"/>
        <v>; //МВ4-1</v>
      </c>
      <c r="H70" s="80" t="s">
        <v>1663</v>
      </c>
      <c r="I70" s="80" t="str">
        <f t="shared" si="35"/>
        <v>MV4_1_ctrl_ON</v>
      </c>
      <c r="J70" s="139" t="s">
        <v>823</v>
      </c>
      <c r="K70" s="80" t="str">
        <f t="shared" si="36"/>
        <v xml:space="preserve">MV4_1_ctrl_ON : BOOL; </v>
      </c>
      <c r="L70" s="139" t="s">
        <v>823</v>
      </c>
      <c r="M70" s="80" t="str">
        <f t="shared" si="37"/>
        <v>MV4_1_ctrl_ON : TON;</v>
      </c>
      <c r="N70" s="139" t="s">
        <v>823</v>
      </c>
      <c r="O70" s="78" t="s">
        <v>455</v>
      </c>
      <c r="P70" s="2" t="str">
        <f>C70&amp;"_ctrl_ON_pt"</f>
        <v>MV4_1_ctrl_ON_pt</v>
      </c>
      <c r="Q70" s="15" t="s">
        <v>3689</v>
      </c>
      <c r="R70" s="137" t="str">
        <f>P70&amp;" : int;"</f>
        <v>MV4_1_ctrl_ON_pt : int;</v>
      </c>
      <c r="S70" s="137" t="str">
        <f>P70&amp;":= DINT_TO_TIME(itg."&amp;P70&amp;" )*1000;"</f>
        <v>MV4_1_ctrl_ON_pt:= DINT_TO_TIME(itg.MV4_1_ctrl_ON_pt )*1000;</v>
      </c>
      <c r="T70" s="139" t="s">
        <v>823</v>
      </c>
      <c r="U70" s="148"/>
      <c r="V70" s="148"/>
      <c r="W70" s="148"/>
      <c r="X70" s="34" t="str">
        <f t="shared" si="31"/>
        <v>MV4_1_ctrl_ON ( IN := TIN.MV4_1_ctrl_ON, PT := MV4_1_ctrl_ON_pt); TMQ.MV4_1_ctrl_ON := MV4_1_ctrl_ON.q;</v>
      </c>
      <c r="Y70" s="139" t="s">
        <v>823</v>
      </c>
      <c r="Z70" s="78" t="s">
        <v>455</v>
      </c>
      <c r="AA70" s="77" t="s">
        <v>455</v>
      </c>
      <c r="AB70" s="74" t="str">
        <f t="shared" si="38"/>
        <v>MV4_1 : f1_1;//МВ4-1</v>
      </c>
      <c r="AC70" s="77"/>
      <c r="AF70" s="1" t="str">
        <f t="shared" si="39"/>
        <v>MV4_1(diON := ACT.MV4_1.diON ,diCRS := ACT.MV4_1.diCRS ,algON := ACT.MV4_1.algON ,algOF := ACT.MV4_1.algOF ,alwON := ACT.MV4_1.alwON
 ,alwOF := ACT.MV4_1.alwOF ,btnRes := ACT.MV4_1.btnRes ,btnON := ACT.MV4_1.btnON ,btnOF := ACT.MV4_1.btnOF ,group := 1
 ,f_fp := 0 ,fp := 0 ,tmq_on := tmq.MV4_1_ctrl_ON ,tmq_fp := tmq.MV4_1_ctrl_FP,DU := ACT.MV4_1.DU ,doON := ACT.MV4_1.doON
 ,wr := itg.none ,reg := ACT.MV4_1.reg ,regDU := ACT.MV4_1.regDU ,aoReg := ACT.MV4_1.aoReg, tin_on := tin.MV4_1_ctrl_ON, tin_fp :=  tin.MV4_1_ctrl_FP); 
ACT.MV4_1.state := MV4_1.state;ACT.MV4_1.prmON := MV4_1.prmON; ACT.MV4_1.prmOF := MV4_1.prmOF; ACT.MV4_1.nFP := MV4_1.nFP; ACT.MV4_1.nON := MV4_1.nON;</v>
      </c>
      <c r="AG70" s="74" t="s">
        <v>2911</v>
      </c>
      <c r="AH70" s="2">
        <v>1</v>
      </c>
      <c r="AI70" s="80">
        <v>0</v>
      </c>
      <c r="AJ70" s="80">
        <v>0</v>
      </c>
      <c r="AO70" s="179" t="s">
        <v>3713</v>
      </c>
      <c r="AP70" s="192" t="str">
        <f t="shared" si="57"/>
        <v>//МВ4-1
act.MV4_1.diON := dgi.MV4_1_ON;
act.MV4_1.diCrs := dgi.MV4_1_crs;
act.MV4_1.algON := ;
act.MV4_1.algOF := ;
act.MV4_1.alwON := ;
act.MV4_1.alwOF := ;
act.MV4_1.MU := not dgi.AU_IM11;
dgo.MV4_1_on := act.MV4_1.doON and not alg.doOF;
ano.MV4_1_set.val := act.MV4_1.aoReg;</v>
      </c>
      <c r="AQ70" s="192" t="str">
        <f t="shared" si="41"/>
        <v>MV4_1 : tmr; //МВ4-1</v>
      </c>
      <c r="AR70" s="32" t="str">
        <f t="shared" si="42"/>
        <v>//--------------МВ4-1-------------
MV4_1(in := dgi.MV4_1_ON, res := act.MV4_1.reset,un  := 0, pt := itg.nTime); 
  act.MV4_1.TimeW.s := MV4_1.q.s;  act.MV4_1.TimeW.m := MV4_1.q.m;  act.MV4_1.TimeW.h:= MV4_1.q.h;
  act.MV4_1.TimeW.d := MV4_1.q.d;  act.MV4_1.TimeW.y := MV4_1.q.y;</v>
      </c>
      <c r="AS70" s="74" t="s">
        <v>455</v>
      </c>
      <c r="AV70" s="74" t="str">
        <f t="shared" si="32"/>
        <v>DGI.MV4_1_ON := DGO.MV4_1_ON;</v>
      </c>
      <c r="BF70" s="241"/>
      <c r="BG70" s="243" t="s">
        <v>964</v>
      </c>
      <c r="BL70" s="74" t="str">
        <f>C70&amp;" tmr;"</f>
        <v>MV4_1 tmr;</v>
      </c>
      <c r="BM70" s="74" t="str">
        <f t="shared" si="58"/>
        <v xml:space="preserve">MV4_1(res :=  not dgi.MV4_1_on
          ,in :=  dgi.MV4_1_on
          ,un :=  itg.t_MV_work_un
          ,pt :=  itg.t_MV_work);TMQ.MV4_1_work  := MV4_1.qt; </v>
      </c>
      <c r="BN70" s="374" t="str">
        <f t="shared" si="59"/>
        <v>act.MV4_1.DU := 1;</v>
      </c>
      <c r="BO70" s="374" t="str">
        <f>"Кн. 'Включить "&amp;B70&amp;"'"</f>
        <v>Кн. 'Включить МВ4-1'</v>
      </c>
      <c r="BP70" s="374" t="str">
        <f>"Кн. 'Отключить "&amp;B70&amp;"'"</f>
        <v>Кн. 'Отключить МВ4-1'</v>
      </c>
      <c r="BQ70" s="374" t="str">
        <f t="shared" si="55"/>
        <v>MV4_1.btnON</v>
      </c>
      <c r="BR70" s="374" t="str">
        <f t="shared" si="56"/>
        <v>MV4_1.btnOF</v>
      </c>
    </row>
    <row r="71" spans="1:70" s="74" customFormat="1" ht="13.5" customHeight="1" x14ac:dyDescent="0.25">
      <c r="A71" s="160">
        <v>66</v>
      </c>
      <c r="B71" s="142" t="s">
        <v>3683</v>
      </c>
      <c r="C71" s="143" t="s">
        <v>3684</v>
      </c>
      <c r="D71" s="141" t="str">
        <f t="shared" si="30"/>
        <v>2MV4_2</v>
      </c>
      <c r="E71" s="75" t="s">
        <v>821</v>
      </c>
      <c r="F71" s="79" t="s">
        <v>827</v>
      </c>
      <c r="G71" s="75" t="str">
        <f t="shared" si="52"/>
        <v>; //МВ4-2</v>
      </c>
      <c r="H71" s="80" t="s">
        <v>1663</v>
      </c>
      <c r="I71" s="80" t="str">
        <f t="shared" si="35"/>
        <v>MV4_2_ctrl_ON</v>
      </c>
      <c r="J71" s="139" t="s">
        <v>823</v>
      </c>
      <c r="K71" s="80" t="str">
        <f t="shared" si="36"/>
        <v xml:space="preserve">MV4_2_ctrl_ON : BOOL; </v>
      </c>
      <c r="L71" s="139" t="s">
        <v>823</v>
      </c>
      <c r="M71" s="80" t="str">
        <f t="shared" si="37"/>
        <v>MV4_2_ctrl_ON : TON;</v>
      </c>
      <c r="N71" s="139" t="s">
        <v>823</v>
      </c>
      <c r="O71" s="78" t="s">
        <v>455</v>
      </c>
      <c r="P71" s="34" t="str">
        <f>P70</f>
        <v>MV4_1_ctrl_ON_pt</v>
      </c>
      <c r="Q71" s="15"/>
      <c r="R71" s="80"/>
      <c r="S71" s="80"/>
      <c r="T71" s="139" t="s">
        <v>823</v>
      </c>
      <c r="U71" s="148"/>
      <c r="V71" s="148"/>
      <c r="W71" s="148"/>
      <c r="X71" s="34" t="str">
        <f t="shared" si="31"/>
        <v>MV4_2_ctrl_ON ( IN := TIN.MV4_2_ctrl_ON, PT := MV4_1_ctrl_ON_pt); TMQ.MV4_2_ctrl_ON := MV4_2_ctrl_ON.q;</v>
      </c>
      <c r="Y71" s="139" t="s">
        <v>823</v>
      </c>
      <c r="Z71" s="78" t="s">
        <v>455</v>
      </c>
      <c r="AA71" s="77" t="s">
        <v>455</v>
      </c>
      <c r="AB71" s="74" t="str">
        <f t="shared" si="38"/>
        <v>MV4_2 : f1_1;//МВ4-2</v>
      </c>
      <c r="AC71" s="77"/>
      <c r="AF71" s="1" t="str">
        <f t="shared" si="39"/>
        <v>MV4_2(diON := ACT.MV4_2.diON ,diCRS := ACT.MV4_2.diCRS ,algON := ACT.MV4_2.algON ,algOF := ACT.MV4_2.algOF ,alwON := ACT.MV4_2.alwON
 ,alwOF := ACT.MV4_2.alwOF ,btnRes := ACT.MV4_2.btnRes ,btnON := ACT.MV4_2.btnON ,btnOF := ACT.MV4_2.btnOF ,group := 1
 ,f_fp := 0 ,fp := 0 ,tmq_on := tmq.MV4_2_ctrl_ON ,tmq_fp := tmq.MV4_2_ctrl_FP,DU := ACT.MV4_2.DU ,doON := ACT.MV4_2.doON
 ,wr := itg.none ,reg := ACT.MV4_2.reg ,regDU := ACT.MV4_2.regDU ,aoReg := ACT.MV4_2.aoReg, tin_on := tin.MV4_2_ctrl_ON, tin_fp :=  tin.MV4_2_ctrl_FP); 
ACT.MV4_2.state := MV4_2.state;ACT.MV4_2.prmON := MV4_2.prmON; ACT.MV4_2.prmOF := MV4_2.prmOF; ACT.MV4_2.nFP := MV4_2.nFP; ACT.MV4_2.nON := MV4_2.nON;</v>
      </c>
      <c r="AG71" s="74" t="s">
        <v>2911</v>
      </c>
      <c r="AH71" s="2">
        <v>1</v>
      </c>
      <c r="AI71" s="80">
        <v>0</v>
      </c>
      <c r="AJ71" s="80">
        <v>0</v>
      </c>
      <c r="AO71" s="179" t="s">
        <v>3713</v>
      </c>
      <c r="AP71" s="192" t="str">
        <f t="shared" si="57"/>
        <v>//МВ4-2
act.MV4_2.diON := dgi.MV4_2_ON;
act.MV4_2.diCrs := dgi.MV4_2_crs;
act.MV4_2.algON := ;
act.MV4_2.algOF := ;
act.MV4_2.alwON := ;
act.MV4_2.alwOF := ;
act.MV4_2.MU := not dgi.AU_IM11;
dgo.MV4_2_on := act.MV4_2.doON and not alg.doOF;
ano.MV4_2_set.val := act.MV4_2.aoReg;</v>
      </c>
      <c r="AQ71" s="192" t="str">
        <f t="shared" si="41"/>
        <v>MV4_2 : tmr; //МВ4-2</v>
      </c>
      <c r="AR71" s="32" t="str">
        <f t="shared" si="42"/>
        <v>//--------------МВ4-2-------------
MV4_2(in := dgi.MV4_2_ON, res := act.MV4_2.reset,un  := 0, pt := itg.nTime); 
  act.MV4_2.TimeW.s := MV4_2.q.s;  act.MV4_2.TimeW.m := MV4_2.q.m;  act.MV4_2.TimeW.h:= MV4_2.q.h;
  act.MV4_2.TimeW.d := MV4_2.q.d;  act.MV4_2.TimeW.y := MV4_2.q.y;</v>
      </c>
      <c r="AS71" s="74" t="s">
        <v>455</v>
      </c>
      <c r="AV71" s="74" t="str">
        <f t="shared" si="32"/>
        <v>DGI.MV4_2_ON := DGO.MV4_2_ON;</v>
      </c>
      <c r="BF71" s="241"/>
      <c r="BG71" s="243" t="s">
        <v>964</v>
      </c>
      <c r="BL71" s="74" t="str">
        <f>C71&amp;" tmr;"</f>
        <v>MV4_2 tmr;</v>
      </c>
      <c r="BM71" s="74" t="str">
        <f t="shared" si="58"/>
        <v xml:space="preserve">MV4_2(res :=  not dgi.MV4_2_on
          ,in :=  dgi.MV4_2_on
          ,un :=  itg.t_MV_work_un
          ,pt :=  itg.t_MV_work);TMQ.MV4_2_work  := MV4_2.qt; </v>
      </c>
      <c r="BN71" s="374" t="str">
        <f t="shared" si="59"/>
        <v>act.MV4_2.DU := 1;</v>
      </c>
      <c r="BO71" s="374" t="str">
        <f t="shared" ref="BO71:BO79" si="60">"Кн. 'Включить "&amp;B71&amp;"'"</f>
        <v>Кн. 'Включить МВ4-2'</v>
      </c>
      <c r="BP71" s="374" t="str">
        <f t="shared" ref="BP71:BP81" si="61">"Кн. 'Отключить "&amp;B71&amp;"'"</f>
        <v>Кн. 'Отключить МВ4-2'</v>
      </c>
      <c r="BQ71" s="374" t="str">
        <f t="shared" si="55"/>
        <v>MV4_2.btnON</v>
      </c>
      <c r="BR71" s="374" t="str">
        <f t="shared" si="56"/>
        <v>MV4_2.btnOF</v>
      </c>
    </row>
    <row r="72" spans="1:70" s="74" customFormat="1" ht="13.5" customHeight="1" x14ac:dyDescent="0.25">
      <c r="A72" s="160">
        <v>67</v>
      </c>
      <c r="B72" s="142" t="s">
        <v>2738</v>
      </c>
      <c r="C72" s="143" t="s">
        <v>2873</v>
      </c>
      <c r="D72" s="141" t="str">
        <f t="shared" si="30"/>
        <v>2MV5_1</v>
      </c>
      <c r="E72" s="75" t="s">
        <v>821</v>
      </c>
      <c r="F72" s="79" t="s">
        <v>827</v>
      </c>
      <c r="G72" s="75" t="str">
        <f t="shared" si="52"/>
        <v>; //МВ5-1</v>
      </c>
      <c r="H72" s="80" t="s">
        <v>1663</v>
      </c>
      <c r="I72" s="80" t="str">
        <f t="shared" si="35"/>
        <v>MV5_1_ctrl_ON</v>
      </c>
      <c r="J72" s="139" t="s">
        <v>823</v>
      </c>
      <c r="K72" s="80" t="str">
        <f t="shared" si="36"/>
        <v xml:space="preserve">MV5_1_ctrl_ON : BOOL; </v>
      </c>
      <c r="L72" s="139" t="s">
        <v>823</v>
      </c>
      <c r="M72" s="80" t="str">
        <f t="shared" si="37"/>
        <v>MV5_1_ctrl_ON : TON;</v>
      </c>
      <c r="N72" s="139" t="s">
        <v>823</v>
      </c>
      <c r="O72" s="78" t="s">
        <v>455</v>
      </c>
      <c r="P72" s="146" t="str">
        <f>P65</f>
        <v>MV1_1_ctrl_ON_pt</v>
      </c>
      <c r="Q72" s="15" t="s">
        <v>3689</v>
      </c>
      <c r="R72" s="80"/>
      <c r="S72" s="80"/>
      <c r="T72" s="139" t="s">
        <v>823</v>
      </c>
      <c r="U72" s="148"/>
      <c r="V72" s="148"/>
      <c r="W72" s="148"/>
      <c r="X72" s="34" t="str">
        <f t="shared" si="31"/>
        <v>MV5_1_ctrl_ON ( IN := TIN.MV5_1_ctrl_ON, PT := MV1_1_ctrl_ON_pt); TMQ.MV5_1_ctrl_ON := MV5_1_ctrl_ON.q;</v>
      </c>
      <c r="Y72" s="139" t="s">
        <v>823</v>
      </c>
      <c r="Z72" s="78" t="s">
        <v>455</v>
      </c>
      <c r="AA72" s="77" t="s">
        <v>455</v>
      </c>
      <c r="AB72" s="74" t="str">
        <f t="shared" si="38"/>
        <v>MV5_1 : f1_1;//МВ5-1</v>
      </c>
      <c r="AC72" s="77"/>
      <c r="AF72" s="1" t="str">
        <f t="shared" si="39"/>
        <v>MV5_1(diON := ACT.MV5_1.diON ,diCRS := ACT.MV5_1.diCRS ,algON := ACT.MV5_1.algON ,algOF := ACT.MV5_1.algOF ,alwON := ACT.MV5_1.alwON
 ,alwOF := ACT.MV5_1.alwOF ,btnRes := ACT.MV5_1.btnRes ,btnON := ACT.MV5_1.btnON ,btnOF := ACT.MV5_1.btnOF ,group := 1
 ,f_fp := 0 ,fp := 0 ,tmq_on := tmq.MV5_1_ctrl_ON ,tmq_fp := tmq.MV5_1_ctrl_FP,DU := ACT.MV5_1.DU ,doON := ACT.MV5_1.doON
 ,wr := itg.none ,reg := ACT.MV5_1.reg ,regDU := ACT.MV5_1.regDU ,aoReg := ACT.MV5_1.aoReg, tin_on := tin.MV5_1_ctrl_ON, tin_fp :=  tin.MV5_1_ctrl_FP); 
ACT.MV5_1.state := MV5_1.state;ACT.MV5_1.prmON := MV5_1.prmON; ACT.MV5_1.prmOF := MV5_1.prmOF; ACT.MV5_1.nFP := MV5_1.nFP; ACT.MV5_1.nON := MV5_1.nON;</v>
      </c>
      <c r="AG72" s="74" t="s">
        <v>2911</v>
      </c>
      <c r="AH72" s="2">
        <v>1</v>
      </c>
      <c r="AI72" s="80">
        <v>0</v>
      </c>
      <c r="AJ72" s="80">
        <v>0</v>
      </c>
      <c r="AO72" s="188" t="s">
        <v>3716</v>
      </c>
      <c r="AP72" s="192" t="str">
        <f t="shared" si="57"/>
        <v>//МВ5-1
act.MV5_1.diON := dgi.MV5_1_ON;
act.MV5_1.diCrs := dgi.MV5_1_crs;
act.MV5_1.algON := ;
act.MV5_1.algOF := ;
act.MV5_1.alwON := ;
act.MV5_1.alwOF := ;
act.MV5_1.MU := not dgi.AU_IM14;
dgo.MV5_1_on := act.MV5_1.doON and not alg.doOF;
ano.MV5_1_set.val := act.MV5_1.aoReg;</v>
      </c>
      <c r="AQ72" s="192" t="str">
        <f t="shared" si="41"/>
        <v>MV5_1 : tmr; //МВ5-1</v>
      </c>
      <c r="AR72" s="32" t="str">
        <f t="shared" si="42"/>
        <v>//--------------МВ5-1-------------
MV5_1(in := dgi.MV5_1_ON, res := act.MV5_1.reset,un  := 0, pt := itg.nTime); 
  act.MV5_1.TimeW.s := MV5_1.q.s;  act.MV5_1.TimeW.m := MV5_1.q.m;  act.MV5_1.TimeW.h:= MV5_1.q.h;
  act.MV5_1.TimeW.d := MV5_1.q.d;  act.MV5_1.TimeW.y := MV5_1.q.y;</v>
      </c>
      <c r="AS72" s="74" t="s">
        <v>455</v>
      </c>
      <c r="AV72" s="74" t="str">
        <f t="shared" si="32"/>
        <v>DGI.MV5_1_ON := DGO.MV5_1_ON;</v>
      </c>
      <c r="BF72" s="241"/>
      <c r="BG72" s="243" t="s">
        <v>964</v>
      </c>
      <c r="BL72" s="74" t="str">
        <f>C72&amp;" tmr;"</f>
        <v>MV5_1 tmr;</v>
      </c>
      <c r="BM72" s="74" t="str">
        <f t="shared" si="58"/>
        <v xml:space="preserve">MV5_1(res :=  not dgi.MV5_1_on
          ,in :=  dgi.MV5_1_on
          ,un :=  itg.t_MV_work_un
          ,pt :=  itg.t_MV_work);TMQ.MV5_1_work  := MV5_1.qt; </v>
      </c>
      <c r="BN72" s="374" t="str">
        <f t="shared" si="59"/>
        <v>act.MV5_1.DU := 1;</v>
      </c>
      <c r="BO72" s="374" t="str">
        <f t="shared" si="60"/>
        <v>Кн. 'Включить МВ5-1'</v>
      </c>
      <c r="BP72" s="374" t="str">
        <f t="shared" si="61"/>
        <v>Кн. 'Отключить МВ5-1'</v>
      </c>
      <c r="BQ72" s="374" t="str">
        <f t="shared" si="55"/>
        <v>MV5_1.btnON</v>
      </c>
      <c r="BR72" s="374" t="str">
        <f t="shared" si="56"/>
        <v>MV5_1.btnOF</v>
      </c>
    </row>
    <row r="73" spans="1:70" s="74" customFormat="1" ht="13.5" customHeight="1" x14ac:dyDescent="0.25">
      <c r="A73" s="160">
        <v>68</v>
      </c>
      <c r="B73" s="142" t="s">
        <v>2739</v>
      </c>
      <c r="C73" s="143" t="s">
        <v>2874</v>
      </c>
      <c r="D73" s="141" t="str">
        <f t="shared" si="30"/>
        <v>2MV5_2</v>
      </c>
      <c r="E73" s="75" t="s">
        <v>821</v>
      </c>
      <c r="F73" s="79" t="s">
        <v>827</v>
      </c>
      <c r="G73" s="75" t="str">
        <f t="shared" si="52"/>
        <v>; //МВ5-2</v>
      </c>
      <c r="H73" s="80" t="s">
        <v>1663</v>
      </c>
      <c r="I73" s="80" t="str">
        <f t="shared" si="35"/>
        <v>MV5_2_ctrl_ON</v>
      </c>
      <c r="J73" s="139" t="s">
        <v>823</v>
      </c>
      <c r="K73" s="80" t="str">
        <f t="shared" si="36"/>
        <v xml:space="preserve">MV5_2_ctrl_ON : BOOL; </v>
      </c>
      <c r="L73" s="139" t="s">
        <v>823</v>
      </c>
      <c r="M73" s="80" t="str">
        <f t="shared" si="37"/>
        <v>MV5_2_ctrl_ON : TON;</v>
      </c>
      <c r="N73" s="139" t="s">
        <v>823</v>
      </c>
      <c r="O73" s="78" t="s">
        <v>455</v>
      </c>
      <c r="P73" s="146" t="str">
        <f>P65</f>
        <v>MV1_1_ctrl_ON_pt</v>
      </c>
      <c r="Q73" s="15"/>
      <c r="R73" s="80"/>
      <c r="S73" s="80"/>
      <c r="T73" s="139" t="s">
        <v>823</v>
      </c>
      <c r="U73" s="148"/>
      <c r="V73" s="148"/>
      <c r="W73" s="148"/>
      <c r="X73" s="34" t="str">
        <f t="shared" si="31"/>
        <v>MV5_2_ctrl_ON ( IN := TIN.MV5_2_ctrl_ON, PT := MV1_1_ctrl_ON_pt); TMQ.MV5_2_ctrl_ON := MV5_2_ctrl_ON.q;</v>
      </c>
      <c r="Y73" s="139" t="s">
        <v>823</v>
      </c>
      <c r="Z73" s="78" t="s">
        <v>455</v>
      </c>
      <c r="AA73" s="77" t="s">
        <v>455</v>
      </c>
      <c r="AB73" s="74" t="str">
        <f t="shared" si="38"/>
        <v>MV5_2 : f1_1;//МВ5-2</v>
      </c>
      <c r="AC73" s="77"/>
      <c r="AF73" s="1" t="str">
        <f t="shared" si="39"/>
        <v>MV5_2(diON := ACT.MV5_2.diON ,diCRS := ACT.MV5_2.diCRS ,algON := ACT.MV5_2.algON ,algOF := ACT.MV5_2.algOF ,alwON := ACT.MV5_2.alwON
 ,alwOF := ACT.MV5_2.alwOF ,btnRes := ACT.MV5_2.btnRes ,btnON := ACT.MV5_2.btnON ,btnOF := ACT.MV5_2.btnOF ,group := 1
 ,f_fp := 0 ,fp := 0 ,tmq_on := tmq.MV5_2_ctrl_ON ,tmq_fp := tmq.MV5_2_ctrl_FP,DU := ACT.MV5_2.DU ,doON := ACT.MV5_2.doON
 ,wr := itg.none ,reg := ACT.MV5_2.reg ,regDU := ACT.MV5_2.regDU ,aoReg := ACT.MV5_2.aoReg, tin_on := tin.MV5_2_ctrl_ON, tin_fp :=  tin.MV5_2_ctrl_FP); 
ACT.MV5_2.state := MV5_2.state;ACT.MV5_2.prmON := MV5_2.prmON; ACT.MV5_2.prmOF := MV5_2.prmOF; ACT.MV5_2.nFP := MV5_2.nFP; ACT.MV5_2.nON := MV5_2.nON;</v>
      </c>
      <c r="AG73" s="74" t="s">
        <v>2911</v>
      </c>
      <c r="AH73" s="2">
        <v>1</v>
      </c>
      <c r="AI73" s="80">
        <v>0</v>
      </c>
      <c r="AJ73" s="80">
        <v>0</v>
      </c>
      <c r="AO73" s="189" t="s">
        <v>3716</v>
      </c>
      <c r="AP73" s="192" t="str">
        <f t="shared" si="57"/>
        <v>//МВ5-2
act.MV5_2.diON := dgi.MV5_2_ON;
act.MV5_2.diCrs := dgi.MV5_2_crs;
act.MV5_2.algON := ;
act.MV5_2.algOF := ;
act.MV5_2.alwON := ;
act.MV5_2.alwOF := ;
act.MV5_2.MU := not dgi.AU_IM14;
dgo.MV5_2_on := act.MV5_2.doON and not alg.doOF;
ano.MV5_2_set.val := act.MV5_2.aoReg;</v>
      </c>
      <c r="AQ73" s="192" t="str">
        <f t="shared" si="41"/>
        <v>MV5_2 : tmr; //МВ5-2</v>
      </c>
      <c r="AR73" s="32" t="str">
        <f t="shared" si="42"/>
        <v>//--------------МВ5-2-------------
MV5_2(in := dgi.MV5_2_ON, res := act.MV5_2.reset,un  := 0, pt := itg.nTime); 
  act.MV5_2.TimeW.s := MV5_2.q.s;  act.MV5_2.TimeW.m := MV5_2.q.m;  act.MV5_2.TimeW.h:= MV5_2.q.h;
  act.MV5_2.TimeW.d := MV5_2.q.d;  act.MV5_2.TimeW.y := MV5_2.q.y;</v>
      </c>
      <c r="AS73" s="74" t="s">
        <v>455</v>
      </c>
      <c r="AV73" s="74" t="str">
        <f t="shared" si="32"/>
        <v>DGI.MV5_2_ON := DGO.MV5_2_ON;</v>
      </c>
      <c r="BF73" s="241"/>
      <c r="BG73" s="243" t="s">
        <v>964</v>
      </c>
      <c r="BL73" s="74" t="str">
        <f>C73&amp;" tmr;"</f>
        <v>MV5_2 tmr;</v>
      </c>
      <c r="BM73" s="74" t="str">
        <f t="shared" si="58"/>
        <v xml:space="preserve">MV5_2(res :=  not dgi.MV5_2_on
          ,in :=  dgi.MV5_2_on
          ,un :=  itg.t_MV_work_un
          ,pt :=  itg.t_MV_work);TMQ.MV5_2_work  := MV5_2.qt; </v>
      </c>
      <c r="BN73" s="374" t="str">
        <f t="shared" si="59"/>
        <v>act.MV5_2.DU := 1;</v>
      </c>
      <c r="BO73" s="374" t="str">
        <f t="shared" si="60"/>
        <v>Кн. 'Включить МВ5-2'</v>
      </c>
      <c r="BP73" s="374" t="str">
        <f t="shared" si="61"/>
        <v>Кн. 'Отключить МВ5-2'</v>
      </c>
      <c r="BQ73" s="374" t="str">
        <f t="shared" si="55"/>
        <v>MV5_2.btnON</v>
      </c>
      <c r="BR73" s="374" t="str">
        <f t="shared" si="56"/>
        <v>MV5_2.btnOF</v>
      </c>
    </row>
    <row r="74" spans="1:70" ht="13.5" customHeight="1" x14ac:dyDescent="0.25">
      <c r="A74" s="160">
        <v>69</v>
      </c>
      <c r="B74" s="142" t="s">
        <v>3685</v>
      </c>
      <c r="C74" s="143" t="s">
        <v>3686</v>
      </c>
      <c r="D74" s="141" t="str">
        <f t="shared" si="30"/>
        <v>2MV8_1</v>
      </c>
      <c r="E74" s="44" t="s">
        <v>821</v>
      </c>
      <c r="F74" s="46" t="s">
        <v>827</v>
      </c>
      <c r="G74" s="7" t="str">
        <f t="shared" si="52"/>
        <v>; //МВ8-1</v>
      </c>
      <c r="H74" s="2" t="s">
        <v>1663</v>
      </c>
      <c r="I74" s="2" t="str">
        <f t="shared" si="35"/>
        <v>MV8_1_ctrl_ON</v>
      </c>
      <c r="J74" s="139" t="s">
        <v>823</v>
      </c>
      <c r="K74" s="2" t="str">
        <f t="shared" si="36"/>
        <v xml:space="preserve">MV8_1_ctrl_ON : BOOL; </v>
      </c>
      <c r="L74" s="139" t="s">
        <v>823</v>
      </c>
      <c r="M74" s="2" t="str">
        <f t="shared" si="37"/>
        <v>MV8_1_ctrl_ON : TON;</v>
      </c>
      <c r="N74" s="139" t="s">
        <v>823</v>
      </c>
      <c r="O74" s="67" t="s">
        <v>455</v>
      </c>
      <c r="P74" s="2" t="str">
        <f>C74&amp;"_ctrl_ON_pt"</f>
        <v>MV8_1_ctrl_ON_pt</v>
      </c>
      <c r="Q74" s="15" t="s">
        <v>3689</v>
      </c>
      <c r="R74" s="137" t="str">
        <f>P74&amp;" : int;"</f>
        <v>MV8_1_ctrl_ON_pt : int;</v>
      </c>
      <c r="S74" s="137" t="str">
        <f>P74&amp;":= DINT_TO_TIME(itg."&amp;P74&amp;" )*1000;"</f>
        <v>MV8_1_ctrl_ON_pt:= DINT_TO_TIME(itg.MV8_1_ctrl_ON_pt )*1000;</v>
      </c>
      <c r="T74" s="139" t="s">
        <v>823</v>
      </c>
      <c r="U74" s="148"/>
      <c r="V74" s="148"/>
      <c r="W74" s="148"/>
      <c r="X74" s="34" t="str">
        <f t="shared" si="31"/>
        <v>MV8_1_ctrl_ON ( IN := TIN.MV8_1_ctrl_ON, PT := MV8_1_ctrl_ON_pt); TMQ.MV8_1_ctrl_ON := MV8_1_ctrl_ON.q;</v>
      </c>
      <c r="Y74" s="139" t="s">
        <v>823</v>
      </c>
      <c r="Z74" s="66" t="s">
        <v>455</v>
      </c>
      <c r="AA74" s="8" t="s">
        <v>455</v>
      </c>
      <c r="AB74" t="str">
        <f t="shared" si="38"/>
        <v>MV8_1 : f1_1;//МВ8-1</v>
      </c>
      <c r="AC74" s="8"/>
      <c r="AF74" s="1" t="str">
        <f t="shared" si="39"/>
        <v>MV8_1(diON := ACT.MV8_1.diON ,diCRS := ACT.MV8_1.diCRS ,algON := ACT.MV8_1.algON ,algOF := ACT.MV8_1.algOF ,alwON := ACT.MV8_1.alwON
 ,alwOF := ACT.MV8_1.alwOF ,btnRes := ACT.MV8_1.btnRes ,btnON := ACT.MV8_1.btnON ,btnOF := ACT.MV8_1.btnOF ,group := 1
 ,f_fp := 0 ,fp := 0 ,tmq_on := tmq.MV8_1_ctrl_ON ,tmq_fp := tmq.MV8_1_ctrl_FP,DU := ACT.MV8_1.DU ,doON := ACT.MV8_1.doON
 ,wr := itg.none ,reg := ACT.MV8_1.reg ,regDU := ACT.MV8_1.regDU ,aoReg := ACT.MV8_1.aoReg, tin_on := tin.MV8_1_ctrl_ON, tin_fp :=  tin.MV8_1_ctrl_FP); 
ACT.MV8_1.state := MV8_1.state;ACT.MV8_1.prmON := MV8_1.prmON; ACT.MV8_1.prmOF := MV8_1.prmOF; ACT.MV8_1.nFP := MV8_1.nFP; ACT.MV8_1.nON := MV8_1.nON;</v>
      </c>
      <c r="AG74" t="s">
        <v>2911</v>
      </c>
      <c r="AH74" s="2">
        <v>1</v>
      </c>
      <c r="AI74" s="2">
        <v>0</v>
      </c>
      <c r="AJ74" s="2">
        <v>0</v>
      </c>
      <c r="AO74" s="190" t="s">
        <v>3717</v>
      </c>
      <c r="AP74" s="192" t="str">
        <f t="shared" si="57"/>
        <v>//МВ8-1
act.MV8_1.diON := dgi.MV8_1_ON;
act.MV8_1.diCrs := dgi.MV8_1_crs;
act.MV8_1.algON := ;
act.MV8_1.algOF := ;
act.MV8_1.alwON := ;
act.MV8_1.alwOF := ;
act.MV8_1.MU := not dgi.AU_IM15;
dgo.MV8_1_on := act.MV8_1.doON and not alg.doOF;
ano.MV8_1_set.val := act.MV8_1.aoReg;</v>
      </c>
      <c r="AQ74" s="192" t="str">
        <f t="shared" si="41"/>
        <v>MV8_1 : tmr; //МВ8-1</v>
      </c>
      <c r="AR74" s="32" t="str">
        <f t="shared" si="42"/>
        <v>//--------------МВ8-1-------------
MV8_1(in := dgi.MV8_1_ON, res := act.MV8_1.reset,un  := 0, pt := itg.nTime); 
  act.MV8_1.TimeW.s := MV8_1.q.s;  act.MV8_1.TimeW.m := MV8_1.q.m;  act.MV8_1.TimeW.h:= MV8_1.q.h;
  act.MV8_1.TimeW.d := MV8_1.q.d;  act.MV8_1.TimeW.y := MV8_1.q.y;</v>
      </c>
      <c r="AS74" t="s">
        <v>455</v>
      </c>
      <c r="AV74" t="str">
        <f t="shared" si="32"/>
        <v>DGI.MV8_1_ON := DGO.MV8_1_ON;</v>
      </c>
      <c r="BG74" s="243" t="s">
        <v>964</v>
      </c>
      <c r="BL74" s="74" t="str">
        <f>C74&amp;" tmr;"</f>
        <v>MV8_1 tmr;</v>
      </c>
      <c r="BM74" s="74" t="str">
        <f t="shared" si="58"/>
        <v xml:space="preserve">MV8_1(res :=  not dgi.MV8_1_on
          ,in :=  dgi.MV8_1_on
          ,un :=  itg.t_MV_work_un
          ,pt :=  itg.t_MV_work);TMQ.MV8_1_work  := MV8_1.qt; </v>
      </c>
      <c r="BN74" s="374" t="str">
        <f t="shared" si="59"/>
        <v>act.MV8_1.DU := 1;</v>
      </c>
      <c r="BO74" s="374" t="str">
        <f t="shared" si="60"/>
        <v>Кн. 'Включить МВ8-1'</v>
      </c>
      <c r="BP74" s="374" t="str">
        <f t="shared" si="61"/>
        <v>Кн. 'Отключить МВ8-1'</v>
      </c>
      <c r="BQ74" s="374" t="str">
        <f t="shared" si="55"/>
        <v>MV8_1.btnON</v>
      </c>
      <c r="BR74" s="374" t="str">
        <f t="shared" si="56"/>
        <v>MV8_1.btnOF</v>
      </c>
    </row>
    <row r="75" spans="1:70" ht="13.5" customHeight="1" x14ac:dyDescent="0.25">
      <c r="A75" s="160">
        <v>70</v>
      </c>
      <c r="B75" s="144" t="s">
        <v>3654</v>
      </c>
      <c r="C75" s="145" t="s">
        <v>3655</v>
      </c>
      <c r="D75" s="141" t="str">
        <f t="shared" si="30"/>
        <v>2F1_1</v>
      </c>
      <c r="E75" s="44" t="s">
        <v>821</v>
      </c>
      <c r="F75" s="46" t="s">
        <v>827</v>
      </c>
      <c r="G75" s="7" t="str">
        <f t="shared" si="52"/>
        <v>; //Ф1-1</v>
      </c>
      <c r="H75" s="2" t="s">
        <v>1663</v>
      </c>
      <c r="I75" s="2" t="str">
        <f t="shared" si="35"/>
        <v>F1_1_ctrl_ON</v>
      </c>
      <c r="J75" s="139" t="s">
        <v>823</v>
      </c>
      <c r="K75" s="2" t="str">
        <f t="shared" si="36"/>
        <v xml:space="preserve">F1_1_ctrl_ON : BOOL; </v>
      </c>
      <c r="L75" s="139" t="s">
        <v>823</v>
      </c>
      <c r="M75" s="2" t="str">
        <f t="shared" si="37"/>
        <v>F1_1_ctrl_ON : TON;</v>
      </c>
      <c r="N75" s="139" t="s">
        <v>823</v>
      </c>
      <c r="O75" s="67" t="s">
        <v>455</v>
      </c>
      <c r="P75" s="2" t="str">
        <f>C75&amp;"_ctrl_ON_pt"</f>
        <v>F1_1_ctrl_ON_pt</v>
      </c>
      <c r="Q75" s="15" t="s">
        <v>3689</v>
      </c>
      <c r="R75" s="137" t="str">
        <f>P75&amp;" : int;"</f>
        <v>F1_1_ctrl_ON_pt : int;</v>
      </c>
      <c r="S75" s="137" t="str">
        <f>P75&amp;":= DINT_TO_TIME(itg."&amp;P75&amp;" )*1000;"</f>
        <v>F1_1_ctrl_ON_pt:= DINT_TO_TIME(itg.F1_1_ctrl_ON_pt )*1000;</v>
      </c>
      <c r="T75" s="139" t="s">
        <v>823</v>
      </c>
      <c r="U75" s="148"/>
      <c r="V75" s="148"/>
      <c r="W75" s="148"/>
      <c r="X75" s="34" t="str">
        <f t="shared" si="31"/>
        <v>F1_1_ctrl_ON ( IN := TIN.F1_1_ctrl_ON, PT := F1_1_ctrl_ON_pt); TMQ.F1_1_ctrl_ON := F1_1_ctrl_ON.q;</v>
      </c>
      <c r="Y75" s="139" t="s">
        <v>823</v>
      </c>
      <c r="Z75" s="66" t="s">
        <v>455</v>
      </c>
      <c r="AA75" s="8" t="s">
        <v>455</v>
      </c>
      <c r="AB75" t="str">
        <f t="shared" si="38"/>
        <v>F1_1 : f1_1;//Ф1-1</v>
      </c>
      <c r="AC75" s="8"/>
      <c r="AF75" s="1" t="str">
        <f t="shared" si="39"/>
        <v>F1_1(diON := ACT.F1_1.diON ,diCRS := ACT.F1_1.diCRS ,algON := ACT.F1_1.algON ,algOF := ACT.F1_1.algOF ,alwON := ACT.F1_1.alwON
 ,alwOF := ACT.F1_1.alwOF ,btnRes := ACT.F1_1.btnRes ,btnON := ACT.F1_1.btnON ,btnOF := ACT.F1_1.btnOF ,group := 1
 ,f_fp := 0 ,fp := 0 ,tmq_on := tmq.F1_1_ctrl_ON ,tmq_fp := tmq.F1_1_ctrl_FP,DU := ACT.F1_1.DU ,doON := ACT.F1_1.doON
 ,wr := itg.none ,reg := ACT.F1_1.reg ,regDU := ACT.F1_1.regDU ,aoReg := ACT.F1_1.aoReg, tin_on := tin.F1_1_ctrl_ON, tin_fp :=  tin.F1_1_ctrl_FP); 
ACT.F1_1.state := F1_1.state;ACT.F1_1.prmON := F1_1.prmON; ACT.F1_1.prmOF := F1_1.prmOF; ACT.F1_1.nFP := F1_1.nFP; ACT.F1_1.nON := F1_1.nON;</v>
      </c>
      <c r="AG75" t="s">
        <v>2911</v>
      </c>
      <c r="AH75" s="2">
        <v>1</v>
      </c>
      <c r="AI75" s="2">
        <v>0</v>
      </c>
      <c r="AJ75" s="2">
        <v>0</v>
      </c>
      <c r="AO75" s="157" t="s">
        <v>3703</v>
      </c>
      <c r="AP75" s="192" t="str">
        <f t="shared" si="57"/>
        <v>//Ф1-1
act.F1_1.diON := dgi.F1_1_ON;
act.F1_1.diCrs := dgi.F1_1_crs;
act.F1_1.algON := ;
act.F1_1.algOF := ;
act.F1_1.alwON := ;
act.F1_1.alwOF := ;
act.F1_1.MU := not dgi.AU_IM2;
dgo.F1_1_on := act.F1_1.doON and not alg.doOF;
ano.F1_1_set.val := act.F1_1.aoReg;</v>
      </c>
      <c r="AQ75" s="192" t="str">
        <f t="shared" si="41"/>
        <v>F1_1 : tmr; //Ф1-1</v>
      </c>
      <c r="AR75" s="32" t="str">
        <f t="shared" si="42"/>
        <v>//--------------Ф1-1-------------
F1_1(in := dgi.F1_1_ON, res := act.F1_1.reset,un  := 0, pt := itg.nTime); 
  act.F1_1.TimeW.s := F1_1.q.s;  act.F1_1.TimeW.m := F1_1.q.m;  act.F1_1.TimeW.h:= F1_1.q.h;
  act.F1_1.TimeW.d := F1_1.q.d;  act.F1_1.TimeW.y := F1_1.q.y;</v>
      </c>
      <c r="AS75" t="s">
        <v>455</v>
      </c>
      <c r="AV75" t="str">
        <f t="shared" si="32"/>
        <v>DGI.F1_1_ON := DGO.F1_1_ON;</v>
      </c>
      <c r="BG75" s="243" t="s">
        <v>964</v>
      </c>
      <c r="BN75" s="374" t="str">
        <f t="shared" si="59"/>
        <v>act.F1_1.DU := 1;</v>
      </c>
      <c r="BO75" s="374" t="str">
        <f t="shared" si="60"/>
        <v>Кн. 'Включить Ф1-1'</v>
      </c>
      <c r="BP75" s="374" t="str">
        <f t="shared" si="61"/>
        <v>Кн. 'Отключить Ф1-1'</v>
      </c>
      <c r="BQ75" s="374" t="str">
        <f t="shared" si="55"/>
        <v>F1_1.btnON</v>
      </c>
      <c r="BR75" s="374" t="str">
        <f t="shared" si="56"/>
        <v>F1_1.btnOF</v>
      </c>
    </row>
    <row r="76" spans="1:70" s="74" customFormat="1" ht="13.5" customHeight="1" x14ac:dyDescent="0.25">
      <c r="A76" s="160">
        <v>71</v>
      </c>
      <c r="B76" s="144" t="s">
        <v>3656</v>
      </c>
      <c r="C76" s="145" t="s">
        <v>3657</v>
      </c>
      <c r="D76" s="141" t="str">
        <f t="shared" si="30"/>
        <v>2F1_2</v>
      </c>
      <c r="E76" s="75" t="s">
        <v>821</v>
      </c>
      <c r="F76" s="79" t="s">
        <v>827</v>
      </c>
      <c r="G76" s="75" t="str">
        <f t="shared" si="52"/>
        <v>; //Ф1-2</v>
      </c>
      <c r="H76" s="80" t="s">
        <v>1663</v>
      </c>
      <c r="I76" s="80" t="str">
        <f t="shared" si="35"/>
        <v>F1_2_ctrl_ON</v>
      </c>
      <c r="J76" s="139" t="s">
        <v>823</v>
      </c>
      <c r="K76" s="80" t="str">
        <f t="shared" si="36"/>
        <v xml:space="preserve">F1_2_ctrl_ON : BOOL; </v>
      </c>
      <c r="L76" s="139" t="s">
        <v>823</v>
      </c>
      <c r="M76" s="80" t="str">
        <f t="shared" si="37"/>
        <v>F1_2_ctrl_ON : TON;</v>
      </c>
      <c r="N76" s="139" t="s">
        <v>823</v>
      </c>
      <c r="O76" s="78" t="s">
        <v>455</v>
      </c>
      <c r="P76" s="2" t="str">
        <f>P75</f>
        <v>F1_1_ctrl_ON_pt</v>
      </c>
      <c r="Q76" s="15"/>
      <c r="R76" s="80"/>
      <c r="S76" s="80"/>
      <c r="T76" s="139" t="s">
        <v>823</v>
      </c>
      <c r="U76" s="148"/>
      <c r="V76" s="148"/>
      <c r="W76" s="148"/>
      <c r="X76" s="34" t="str">
        <f t="shared" si="31"/>
        <v>F1_2_ctrl_ON ( IN := TIN.F1_2_ctrl_ON, PT := F1_1_ctrl_ON_pt); TMQ.F1_2_ctrl_ON := F1_2_ctrl_ON.q;</v>
      </c>
      <c r="Y76" s="139" t="s">
        <v>823</v>
      </c>
      <c r="Z76" s="78" t="s">
        <v>455</v>
      </c>
      <c r="AA76" s="77" t="s">
        <v>455</v>
      </c>
      <c r="AB76" s="74" t="str">
        <f t="shared" si="38"/>
        <v>F1_2 : f1_1;//Ф1-2</v>
      </c>
      <c r="AC76" s="77"/>
      <c r="AF76" s="1" t="str">
        <f t="shared" si="39"/>
        <v>F1_2(diON := ACT.F1_2.diON ,diCRS := ACT.F1_2.diCRS ,algON := ACT.F1_2.algON ,algOF := ACT.F1_2.algOF ,alwON := ACT.F1_2.alwON
 ,alwOF := ACT.F1_2.alwOF ,btnRes := ACT.F1_2.btnRes ,btnON := ACT.F1_2.btnON ,btnOF := ACT.F1_2.btnOF ,group := 1
 ,f_fp := 0 ,fp := 0 ,tmq_on := tmq.F1_2_ctrl_ON ,tmq_fp := tmq.F1_2_ctrl_FP,DU := ACT.F1_2.DU ,doON := ACT.F1_2.doON
 ,wr := itg.none ,reg := ACT.F1_2.reg ,regDU := ACT.F1_2.regDU ,aoReg := ACT.F1_2.aoReg, tin_on := tin.F1_2_ctrl_ON, tin_fp :=  tin.F1_2_ctrl_FP); 
ACT.F1_2.state := F1_2.state;ACT.F1_2.prmON := F1_2.prmON; ACT.F1_2.prmOF := F1_2.prmOF; ACT.F1_2.nFP := F1_2.nFP; ACT.F1_2.nON := F1_2.nON;</v>
      </c>
      <c r="AG76" s="74" t="s">
        <v>2911</v>
      </c>
      <c r="AH76" s="2">
        <v>1</v>
      </c>
      <c r="AI76" s="80">
        <v>0</v>
      </c>
      <c r="AJ76" s="80">
        <v>0</v>
      </c>
      <c r="AO76" s="157" t="s">
        <v>3703</v>
      </c>
      <c r="AP76" s="192" t="str">
        <f t="shared" si="57"/>
        <v>//Ф1-2
act.F1_2.diON := dgi.F1_2_ON;
act.F1_2.diCrs := dgi.F1_2_crs;
act.F1_2.algON := ;
act.F1_2.algOF := ;
act.F1_2.alwON := ;
act.F1_2.alwOF := ;
act.F1_2.MU := not dgi.AU_IM2;
dgo.F1_2_on := act.F1_2.doON and not alg.doOF;
ano.F1_2_set.val := act.F1_2.aoReg;</v>
      </c>
      <c r="AQ76" s="192" t="str">
        <f t="shared" si="41"/>
        <v>F1_2 : tmr; //Ф1-2</v>
      </c>
      <c r="AR76" s="32" t="str">
        <f t="shared" si="42"/>
        <v>//--------------Ф1-2-------------
F1_2(in := dgi.F1_2_ON, res := act.F1_2.reset,un  := 0, pt := itg.nTime); 
  act.F1_2.TimeW.s := F1_2.q.s;  act.F1_2.TimeW.m := F1_2.q.m;  act.F1_2.TimeW.h:= F1_2.q.h;
  act.F1_2.TimeW.d := F1_2.q.d;  act.F1_2.TimeW.y := F1_2.q.y;</v>
      </c>
      <c r="AS76" s="74" t="s">
        <v>455</v>
      </c>
      <c r="AV76" s="74" t="str">
        <f t="shared" si="32"/>
        <v>DGI.F1_2_ON := DGO.F1_2_ON;</v>
      </c>
      <c r="BG76" s="243" t="s">
        <v>964</v>
      </c>
      <c r="BN76" s="374" t="str">
        <f t="shared" si="59"/>
        <v>act.F1_2.DU := 1;</v>
      </c>
      <c r="BO76" s="374" t="str">
        <f t="shared" si="60"/>
        <v>Кн. 'Включить Ф1-2'</v>
      </c>
      <c r="BP76" s="374" t="str">
        <f t="shared" si="61"/>
        <v>Кн. 'Отключить Ф1-2'</v>
      </c>
      <c r="BQ76" s="374" t="str">
        <f t="shared" si="55"/>
        <v>F1_2.btnON</v>
      </c>
      <c r="BR76" s="374" t="str">
        <f t="shared" si="56"/>
        <v>F1_2.btnOF</v>
      </c>
    </row>
    <row r="77" spans="1:70" ht="13.5" customHeight="1" x14ac:dyDescent="0.25">
      <c r="A77" s="160">
        <v>72</v>
      </c>
      <c r="B77" s="144" t="s">
        <v>3658</v>
      </c>
      <c r="C77" s="145" t="s">
        <v>3659</v>
      </c>
      <c r="D77" s="141" t="str">
        <f t="shared" si="30"/>
        <v>2F1_3</v>
      </c>
      <c r="E77" s="44" t="s">
        <v>821</v>
      </c>
      <c r="F77" s="46" t="s">
        <v>827</v>
      </c>
      <c r="G77" s="7" t="str">
        <f t="shared" si="52"/>
        <v>; //Ф1-3</v>
      </c>
      <c r="H77" s="2" t="s">
        <v>1663</v>
      </c>
      <c r="I77" s="2" t="str">
        <f t="shared" si="35"/>
        <v>F1_3_ctrl_ON</v>
      </c>
      <c r="J77" s="139" t="s">
        <v>823</v>
      </c>
      <c r="K77" s="2" t="str">
        <f t="shared" si="36"/>
        <v xml:space="preserve">F1_3_ctrl_ON : BOOL; </v>
      </c>
      <c r="L77" s="139" t="s">
        <v>823</v>
      </c>
      <c r="M77" s="2" t="str">
        <f t="shared" si="37"/>
        <v>F1_3_ctrl_ON : TON;</v>
      </c>
      <c r="N77" s="139" t="s">
        <v>823</v>
      </c>
      <c r="O77" s="67" t="s">
        <v>455</v>
      </c>
      <c r="P77" s="2" t="str">
        <f>P76</f>
        <v>F1_1_ctrl_ON_pt</v>
      </c>
      <c r="Q77" s="15"/>
      <c r="R77" s="2"/>
      <c r="S77" s="2"/>
      <c r="T77" s="139" t="s">
        <v>823</v>
      </c>
      <c r="U77" s="148"/>
      <c r="V77" s="148"/>
      <c r="W77" s="148"/>
      <c r="X77" s="34" t="str">
        <f t="shared" si="31"/>
        <v>F1_3_ctrl_ON ( IN := TIN.F1_3_ctrl_ON, PT := F1_1_ctrl_ON_pt); TMQ.F1_3_ctrl_ON := F1_3_ctrl_ON.q;</v>
      </c>
      <c r="Y77" s="139" t="s">
        <v>823</v>
      </c>
      <c r="Z77" s="66" t="s">
        <v>455</v>
      </c>
      <c r="AA77" s="8" t="s">
        <v>455</v>
      </c>
      <c r="AB77" t="str">
        <f t="shared" si="38"/>
        <v>F1_3 : f1_1;//Ф1-3</v>
      </c>
      <c r="AC77" s="8"/>
      <c r="AF77" s="1" t="str">
        <f t="shared" si="39"/>
        <v>F1_3(diON := ACT.F1_3.diON ,diCRS := ACT.F1_3.diCRS ,algON := ACT.F1_3.algON ,algOF := ACT.F1_3.algOF ,alwON := ACT.F1_3.alwON
 ,alwOF := ACT.F1_3.alwOF ,btnRes := ACT.F1_3.btnRes ,btnON := ACT.F1_3.btnON ,btnOF := ACT.F1_3.btnOF ,group := 1
 ,f_fp := 0 ,fp := 0 ,tmq_on := tmq.F1_3_ctrl_ON ,tmq_fp := tmq.F1_3_ctrl_FP,DU := ACT.F1_3.DU ,doON := ACT.F1_3.doON
 ,wr := itg.none ,reg := ACT.F1_3.reg ,regDU := ACT.F1_3.regDU ,aoReg := ACT.F1_3.aoReg, tin_on := tin.F1_3_ctrl_ON, tin_fp :=  tin.F1_3_ctrl_FP); 
ACT.F1_3.state := F1_3.state;ACT.F1_3.prmON := F1_3.prmON; ACT.F1_3.prmOF := F1_3.prmOF; ACT.F1_3.nFP := F1_3.nFP; ACT.F1_3.nON := F1_3.nON;</v>
      </c>
      <c r="AG77" t="s">
        <v>2911</v>
      </c>
      <c r="AH77" s="2">
        <v>1</v>
      </c>
      <c r="AI77" s="2">
        <v>0</v>
      </c>
      <c r="AJ77" s="2">
        <v>0</v>
      </c>
      <c r="AO77" s="157" t="s">
        <v>3703</v>
      </c>
      <c r="AP77" s="192" t="str">
        <f t="shared" si="57"/>
        <v>//Ф1-3
act.F1_3.diON := dgi.F1_3_ON;
act.F1_3.diCrs := dgi.F1_3_crs;
act.F1_3.algON := ;
act.F1_3.algOF := ;
act.F1_3.alwON := ;
act.F1_3.alwOF := ;
act.F1_3.MU := not dgi.AU_IM2;
dgo.F1_3_on := act.F1_3.doON and not alg.doOF;
ano.F1_3_set.val := act.F1_3.aoReg;</v>
      </c>
      <c r="AQ77" s="192" t="str">
        <f t="shared" si="41"/>
        <v>F1_3 : tmr; //Ф1-3</v>
      </c>
      <c r="AR77" s="32" t="str">
        <f t="shared" si="42"/>
        <v>//--------------Ф1-3-------------
F1_3(in := dgi.F1_3_ON, res := act.F1_3.reset,un  := 0, pt := itg.nTime); 
  act.F1_3.TimeW.s := F1_3.q.s;  act.F1_3.TimeW.m := F1_3.q.m;  act.F1_3.TimeW.h:= F1_3.q.h;
  act.F1_3.TimeW.d := F1_3.q.d;  act.F1_3.TimeW.y := F1_3.q.y;</v>
      </c>
      <c r="AS77" t="s">
        <v>455</v>
      </c>
      <c r="AV77" t="str">
        <f t="shared" si="32"/>
        <v>DGI.F1_3_ON := DGO.F1_3_ON;</v>
      </c>
      <c r="BG77" s="243" t="s">
        <v>964</v>
      </c>
      <c r="BN77" s="374" t="str">
        <f t="shared" si="59"/>
        <v>act.F1_3.DU := 1;</v>
      </c>
      <c r="BO77" s="374" t="str">
        <f t="shared" si="60"/>
        <v>Кн. 'Включить Ф1-3'</v>
      </c>
      <c r="BP77" s="374" t="str">
        <f t="shared" si="61"/>
        <v>Кн. 'Отключить Ф1-3'</v>
      </c>
      <c r="BQ77" s="374" t="str">
        <f t="shared" si="55"/>
        <v>F1_3.btnON</v>
      </c>
      <c r="BR77" s="374" t="str">
        <f t="shared" si="56"/>
        <v>F1_3.btnOF</v>
      </c>
    </row>
    <row r="78" spans="1:70" ht="13.5" customHeight="1" x14ac:dyDescent="0.25">
      <c r="A78" s="160">
        <v>73</v>
      </c>
      <c r="B78" s="142" t="s">
        <v>3666</v>
      </c>
      <c r="C78" s="143" t="s">
        <v>3514</v>
      </c>
      <c r="D78" s="141" t="str">
        <f t="shared" si="30"/>
        <v>2ND4_1</v>
      </c>
      <c r="E78" s="44" t="s">
        <v>821</v>
      </c>
      <c r="F78" s="46" t="s">
        <v>827</v>
      </c>
      <c r="G78" s="7" t="str">
        <f t="shared" si="52"/>
        <v>; //НД4-1</v>
      </c>
      <c r="H78" s="2" t="s">
        <v>1663</v>
      </c>
      <c r="I78" s="2" t="str">
        <f t="shared" si="35"/>
        <v>ND4_1_ctrl_ON</v>
      </c>
      <c r="J78" s="139" t="s">
        <v>823</v>
      </c>
      <c r="K78" s="2" t="str">
        <f t="shared" si="36"/>
        <v xml:space="preserve">ND4_1_ctrl_ON : BOOL; </v>
      </c>
      <c r="L78" s="139" t="s">
        <v>823</v>
      </c>
      <c r="M78" s="2" t="str">
        <f t="shared" si="37"/>
        <v>ND4_1_ctrl_ON : TON;</v>
      </c>
      <c r="N78" s="139" t="s">
        <v>823</v>
      </c>
      <c r="O78" s="67" t="s">
        <v>455</v>
      </c>
      <c r="P78" s="2" t="str">
        <f>C78&amp;"_ctrl_ON_pt"</f>
        <v>ND4_1_ctrl_ON_pt</v>
      </c>
      <c r="Q78" s="15" t="s">
        <v>3689</v>
      </c>
      <c r="R78" s="137" t="str">
        <f>P78&amp;" : int;"</f>
        <v>ND4_1_ctrl_ON_pt : int;</v>
      </c>
      <c r="S78" s="137" t="str">
        <f>P78&amp;":= DINT_TO_TIME(itg."&amp;P78&amp;" )*1000;"</f>
        <v>ND4_1_ctrl_ON_pt:= DINT_TO_TIME(itg.ND4_1_ctrl_ON_pt )*1000;</v>
      </c>
      <c r="T78" s="139" t="s">
        <v>823</v>
      </c>
      <c r="U78" s="148"/>
      <c r="V78" s="148"/>
      <c r="W78" s="148"/>
      <c r="X78" s="34" t="str">
        <f t="shared" si="31"/>
        <v>ND4_1_ctrl_ON ( IN := TIN.ND4_1_ctrl_ON, PT := ND4_1_ctrl_ON_pt); TMQ.ND4_1_ctrl_ON := ND4_1_ctrl_ON.q;</v>
      </c>
      <c r="Y78" s="139" t="s">
        <v>823</v>
      </c>
      <c r="Z78" s="66" t="s">
        <v>455</v>
      </c>
      <c r="AA78" s="8" t="s">
        <v>455</v>
      </c>
      <c r="AB78" t="str">
        <f t="shared" si="38"/>
        <v>ND4_1 : f1_1;//НД4-1</v>
      </c>
      <c r="AC78" s="8"/>
      <c r="AF78" s="1" t="str">
        <f t="shared" si="39"/>
        <v>ND4_1(diON := ACT.ND4_1.diON ,diCRS := ACT.ND4_1.diCRS ,algON := ACT.ND4_1.algON ,algOF := ACT.ND4_1.algOF ,alwON := ACT.ND4_1.alwON
 ,alwOF := ACT.ND4_1.alwOF ,btnRes := ACT.ND4_1.btnRes ,btnON := ACT.ND4_1.btnON ,btnOF := ACT.ND4_1.btnOF ,group := 1
 ,f_fp := 0 ,fp := 0 ,tmq_on := tmq.ND4_1_ctrl_ON ,tmq_fp := tmq.ND4_1_ctrl_FP,DU := ACT.ND4_1.DU ,doON := ACT.ND4_1.doON
 ,wr := itg.none ,reg := ACT.ND4_1.reg ,regDU := ACT.ND4_1.regDU ,aoReg := ACT.ND4_1.aoReg, tin_on := tin.ND4_1_ctrl_ON, tin_fp :=  tin.ND4_1_ctrl_FP); 
ACT.ND4_1.state := ND4_1.state;ACT.ND4_1.prmON := ND4_1.prmON; ACT.ND4_1.prmOF := ND4_1.prmOF; ACT.ND4_1.nFP := ND4_1.nFP; ACT.ND4_1.nON := ND4_1.nON;</v>
      </c>
      <c r="AG78" t="s">
        <v>2911</v>
      </c>
      <c r="AH78" s="2">
        <v>1</v>
      </c>
      <c r="AI78" s="2">
        <v>0</v>
      </c>
      <c r="AJ78" s="2">
        <v>0</v>
      </c>
      <c r="AO78" s="179" t="s">
        <v>3713</v>
      </c>
      <c r="AP78" s="192" t="str">
        <f t="shared" si="57"/>
        <v>//НД4-1
act.ND4_1.diON := dgi.ND4_1_ON;
act.ND4_1.diCrs := dgi.ND4_1_crs;
act.ND4_1.algON := ;
act.ND4_1.algOF := ;
act.ND4_1.alwON := ;
act.ND4_1.alwOF := ;
act.ND4_1.MU := not dgi.AU_IM11;
dgo.ND4_1_on := act.ND4_1.doON and not alg.doOF;
ano.ND4_1_set.val := act.ND4_1.aoReg;</v>
      </c>
      <c r="AQ78" s="192" t="str">
        <f t="shared" si="41"/>
        <v>ND4_1 : tmr; //НД4-1</v>
      </c>
      <c r="AR78" s="32" t="str">
        <f t="shared" si="42"/>
        <v>//--------------НД4-1-------------
ND4_1(in := dgi.ND4_1_ON, res := act.ND4_1.reset,un  := 0, pt := itg.nTime); 
  act.ND4_1.TimeW.s := ND4_1.q.s;  act.ND4_1.TimeW.m := ND4_1.q.m;  act.ND4_1.TimeW.h:= ND4_1.q.h;
  act.ND4_1.TimeW.d := ND4_1.q.d;  act.ND4_1.TimeW.y := ND4_1.q.y;</v>
      </c>
      <c r="AS78" t="s">
        <v>455</v>
      </c>
      <c r="AV78" t="str">
        <f t="shared" si="32"/>
        <v>DGI.ND4_1_ON := DGO.ND4_1_ON;</v>
      </c>
      <c r="BI78" s="74" t="str">
        <f>"act."&amp;C78&amp;".regDU := 50.0;"</f>
        <v>act.ND4_1.regDU := 50.0;</v>
      </c>
      <c r="BN78" s="374" t="str">
        <f t="shared" si="59"/>
        <v>act.ND4_1.DU := 1;</v>
      </c>
      <c r="BO78" s="374" t="str">
        <f t="shared" si="60"/>
        <v>Кн. 'Включить НД4-1'</v>
      </c>
      <c r="BP78" s="374" t="str">
        <f t="shared" si="61"/>
        <v>Кн. 'Отключить НД4-1'</v>
      </c>
      <c r="BQ78" s="374" t="str">
        <f t="shared" si="55"/>
        <v>ND4_1.btnON</v>
      </c>
      <c r="BR78" s="374" t="str">
        <f t="shared" si="56"/>
        <v>ND4_1.btnOF</v>
      </c>
    </row>
    <row r="79" spans="1:70" s="74" customFormat="1" ht="13.5" customHeight="1" x14ac:dyDescent="0.25">
      <c r="A79" s="160">
        <v>74</v>
      </c>
      <c r="B79" s="142" t="s">
        <v>3667</v>
      </c>
      <c r="C79" s="143" t="s">
        <v>3515</v>
      </c>
      <c r="D79" s="141" t="str">
        <f t="shared" si="30"/>
        <v>2ND4_2</v>
      </c>
      <c r="E79" s="75" t="s">
        <v>821</v>
      </c>
      <c r="F79" s="79" t="s">
        <v>827</v>
      </c>
      <c r="G79" s="75" t="str">
        <f t="shared" si="52"/>
        <v>; //НД4-2</v>
      </c>
      <c r="H79" s="80" t="s">
        <v>1663</v>
      </c>
      <c r="I79" s="80" t="str">
        <f t="shared" si="35"/>
        <v>ND4_2_ctrl_ON</v>
      </c>
      <c r="J79" s="139" t="s">
        <v>823</v>
      </c>
      <c r="K79" s="80" t="str">
        <f t="shared" si="36"/>
        <v xml:space="preserve">ND4_2_ctrl_ON : BOOL; </v>
      </c>
      <c r="L79" s="139" t="s">
        <v>823</v>
      </c>
      <c r="M79" s="80" t="str">
        <f t="shared" si="37"/>
        <v>ND4_2_ctrl_ON : TON;</v>
      </c>
      <c r="N79" s="139" t="s">
        <v>823</v>
      </c>
      <c r="O79" s="78" t="s">
        <v>455</v>
      </c>
      <c r="P79" s="2" t="str">
        <f>P78</f>
        <v>ND4_1_ctrl_ON_pt</v>
      </c>
      <c r="Q79" s="15"/>
      <c r="R79" s="80"/>
      <c r="S79" s="80"/>
      <c r="T79" s="139" t="s">
        <v>823</v>
      </c>
      <c r="U79" s="148"/>
      <c r="V79" s="148"/>
      <c r="W79" s="148"/>
      <c r="X79" s="34" t="str">
        <f t="shared" si="31"/>
        <v>ND4_2_ctrl_ON ( IN := TIN.ND4_2_ctrl_ON, PT := ND4_1_ctrl_ON_pt); TMQ.ND4_2_ctrl_ON := ND4_2_ctrl_ON.q;</v>
      </c>
      <c r="Y79" s="139" t="s">
        <v>823</v>
      </c>
      <c r="Z79" s="78" t="s">
        <v>455</v>
      </c>
      <c r="AA79" s="77" t="s">
        <v>455</v>
      </c>
      <c r="AB79" s="74" t="str">
        <f t="shared" si="38"/>
        <v>ND4_2 : f1_1;//НД4-2</v>
      </c>
      <c r="AC79" s="77"/>
      <c r="AF79" s="1" t="str">
        <f t="shared" si="39"/>
        <v>ND4_2(diON := ACT.ND4_2.diON ,diCRS := ACT.ND4_2.diCRS ,algON := ACT.ND4_2.algON ,algOF := ACT.ND4_2.algOF ,alwON := ACT.ND4_2.alwON
 ,alwOF := ACT.ND4_2.alwOF ,btnRes := ACT.ND4_2.btnRes ,btnON := ACT.ND4_2.btnON ,btnOF := ACT.ND4_2.btnOF ,group := 1
 ,f_fp := 0 ,fp := 0 ,tmq_on := tmq.ND4_2_ctrl_ON ,tmq_fp := tmq.ND4_2_ctrl_FP,DU := ACT.ND4_2.DU ,doON := ACT.ND4_2.doON
 ,wr := itg.none ,reg := ACT.ND4_2.reg ,regDU := ACT.ND4_2.regDU ,aoReg := ACT.ND4_2.aoReg, tin_on := tin.ND4_2_ctrl_ON, tin_fp :=  tin.ND4_2_ctrl_FP); 
ACT.ND4_2.state := ND4_2.state;ACT.ND4_2.prmON := ND4_2.prmON; ACT.ND4_2.prmOF := ND4_2.prmOF; ACT.ND4_2.nFP := ND4_2.nFP; ACT.ND4_2.nON := ND4_2.nON;</v>
      </c>
      <c r="AG79" s="74" t="s">
        <v>2911</v>
      </c>
      <c r="AH79" s="80">
        <v>1</v>
      </c>
      <c r="AI79" s="80">
        <v>0</v>
      </c>
      <c r="AJ79" s="80">
        <v>0</v>
      </c>
      <c r="AO79" s="179" t="s">
        <v>3713</v>
      </c>
      <c r="AP79" s="192" t="str">
        <f t="shared" si="57"/>
        <v>//НД4-2
act.ND4_2.diON := dgi.ND4_2_ON;
act.ND4_2.diCrs := dgi.ND4_2_crs;
act.ND4_2.algON := ;
act.ND4_2.algOF := ;
act.ND4_2.alwON := ;
act.ND4_2.alwOF := ;
act.ND4_2.MU := not dgi.AU_IM11;
dgo.ND4_2_on := act.ND4_2.doON and not alg.doOF;
ano.ND4_2_set.val := act.ND4_2.aoReg;</v>
      </c>
      <c r="AQ79" s="192" t="str">
        <f t="shared" si="41"/>
        <v>ND4_2 : tmr; //НД4-2</v>
      </c>
      <c r="AR79" s="32" t="str">
        <f t="shared" si="42"/>
        <v>//--------------НД4-2-------------
ND4_2(in := dgi.ND4_2_ON, res := act.ND4_2.reset,un  := 0, pt := itg.nTime); 
  act.ND4_2.TimeW.s := ND4_2.q.s;  act.ND4_2.TimeW.m := ND4_2.q.m;  act.ND4_2.TimeW.h:= ND4_2.q.h;
  act.ND4_2.TimeW.d := ND4_2.q.d;  act.ND4_2.TimeW.y := ND4_2.q.y;</v>
      </c>
      <c r="AS79" s="74" t="s">
        <v>455</v>
      </c>
      <c r="AV79" s="74" t="str">
        <f t="shared" si="32"/>
        <v>DGI.ND4_2_ON := DGO.ND4_2_ON;</v>
      </c>
      <c r="BG79" s="244"/>
      <c r="BI79" s="74" t="str">
        <f>"act."&amp;C79&amp;".regDU := 50.0;"</f>
        <v>act.ND4_2.regDU := 50.0;</v>
      </c>
      <c r="BN79" s="374" t="str">
        <f t="shared" si="59"/>
        <v>act.ND4_2.DU := 1;</v>
      </c>
      <c r="BO79" s="374" t="str">
        <f t="shared" si="60"/>
        <v>Кн. 'Включить НД4-2'</v>
      </c>
      <c r="BP79" s="374" t="str">
        <f t="shared" si="61"/>
        <v>Кн. 'Отключить НД4-2'</v>
      </c>
      <c r="BQ79" s="374" t="str">
        <f t="shared" si="55"/>
        <v>ND4_2.btnON</v>
      </c>
      <c r="BR79" s="374" t="str">
        <f t="shared" si="56"/>
        <v>ND4_2.btnOF</v>
      </c>
    </row>
    <row r="80" spans="1:70" s="48" customFormat="1" ht="13.5" customHeight="1" x14ac:dyDescent="0.25">
      <c r="B80" s="52"/>
      <c r="C80" s="52"/>
      <c r="D80" s="141"/>
      <c r="E80" s="50"/>
      <c r="F80" s="51"/>
      <c r="G80" s="7" t="str">
        <f t="shared" si="52"/>
        <v>; //</v>
      </c>
      <c r="Z80" s="66" t="s">
        <v>455</v>
      </c>
      <c r="AA80" s="138" t="s">
        <v>455</v>
      </c>
      <c r="AQ80" s="192"/>
      <c r="AR80" s="32"/>
      <c r="AS80" t="s">
        <v>455</v>
      </c>
      <c r="BG80" s="245"/>
      <c r="BN80" s="374" t="str">
        <f t="shared" si="59"/>
        <v>act..DU := 1;</v>
      </c>
      <c r="BO80" s="374"/>
      <c r="BP80" s="374"/>
      <c r="BQ80" s="374"/>
      <c r="BR80" s="374"/>
    </row>
    <row r="81" spans="1:77" s="74" customFormat="1" ht="13.5" customHeight="1" x14ac:dyDescent="0.25">
      <c r="A81" s="74">
        <v>75</v>
      </c>
      <c r="B81" s="138" t="s">
        <v>452</v>
      </c>
      <c r="C81" s="143" t="s">
        <v>2842</v>
      </c>
      <c r="D81" s="141" t="str">
        <f t="shared" si="30"/>
        <v>2ND1_1</v>
      </c>
      <c r="E81" s="75" t="s">
        <v>821</v>
      </c>
      <c r="F81" s="79" t="s">
        <v>828</v>
      </c>
      <c r="G81" s="75" t="str">
        <f>"; //"&amp;B81</f>
        <v>; //НД1-1</v>
      </c>
      <c r="H81" s="74" t="s">
        <v>2886</v>
      </c>
      <c r="Z81" s="78" t="s">
        <v>455</v>
      </c>
      <c r="AA81" s="77" t="s">
        <v>455</v>
      </c>
      <c r="AB81" s="74" t="str">
        <f>C81&amp;" : "&amp;H81&amp;";//"&amp;B81</f>
        <v>ND1_1 : f0_1;//НД1-1</v>
      </c>
      <c r="AC81" s="77"/>
      <c r="AF81" s="74" t="str">
        <f>"f0_1(diCRS :=  ACT."&amp;C81&amp;".diCRS  ,algON :=  ACT."&amp;C81&amp;".algON  ,algOF := ACT."&amp;C81&amp;".algOF  ,alwON := ACT."&amp;C81&amp;".alwON 
,alwOF := ACT."&amp;C81&amp;".alwOF  ,btnRes := ACT."&amp;C81&amp;".btnRes  ,btnON := ACT."&amp;C81&amp;".btnON  ,btnOF := ACT."&amp;C81&amp;".btnOF
  ,reg := ACT."&amp;C81&amp;".reg  ,regDU := ACT."&amp;C81&amp;".regDU,group := "&amp;AH81&amp;", wr := "&amp;AG81&amp;", MU := ACT."&amp;C81&amp;".MU
,aoReg := ACT."&amp;C81&amp;".aoReg  ,state := ACT."&amp;C81&amp;".state  ,prmON := ACT."&amp;C81&amp;".prmON
  ,prmOF := ACT."&amp;C81&amp;".prmOF  ,DU := ACT."&amp;C81&amp;".DU  ,doON := ACT."&amp;C81&amp;".doON  );"</f>
        <v>f0_1(diCRS :=  ACT.ND1_1.diCRS  ,algON :=  ACT.ND1_1.algON  ,algOF := ACT.ND1_1.algOF  ,alwON := ACT.ND1_1.alwON 
,alwOF := ACT.ND1_1.alwOF  ,btnRes := ACT.ND1_1.btnRes  ,btnON := ACT.ND1_1.btnON  ,btnOF := ACT.ND1_1.btnOF
  ,reg := ACT.ND1_1.reg  ,regDU := ACT.ND1_1.regDU,group := 1, wr := 0, MU := ACT.ND1_1.MU
,aoReg := ACT.ND1_1.aoReg  ,state := ACT.ND1_1.state  ,prmON := ACT.ND1_1.prmON
  ,prmOF := ACT.ND1_1.prmOF  ,DU := ACT.ND1_1.DU  ,doON := ACT.ND1_1.doON  );</v>
      </c>
      <c r="AG81" s="74">
        <v>0</v>
      </c>
      <c r="AH81" s="80">
        <v>1</v>
      </c>
      <c r="AO81" s="155" t="s">
        <v>3702</v>
      </c>
      <c r="AP81" s="15" t="str">
        <f>"//"&amp;B81&amp;"
act."&amp;C81&amp;".reg := ;
act."&amp;C81&amp;".diCrs := dgi."&amp;C81&amp;".crs;
act."&amp;C81&amp;".algON := "&amp;AK81&amp;";
act."&amp;C81&amp;".algOF := "&amp;AL81&amp;";
act."&amp;C81&amp;".alwON := "&amp;AM81&amp;";
act."&amp;C81&amp;".alwOF := "&amp;AN81&amp;";
act."&amp;C81&amp;".MU := "&amp;AO81&amp;";
ano."&amp;C81&amp;"_set.val := act."&amp;C81&amp;".aoReg;
DGO."&amp;C81&amp;"_ON := act."&amp;C81&amp;".doON and not alg.doOF;"</f>
        <v>//НД1-1
act.ND1_1.reg := ;
act.ND1_1.diCrs := dgi.ND1_1.crs;
act.ND1_1.algON := ;
act.ND1_1.algOF := ;
act.ND1_1.alwON := ;
act.ND1_1.alwOF := ;
act.ND1_1.MU := not dgi.AU_IM1;
ano.ND1_1_set.val := act.ND1_1.aoReg;
DGO.ND1_1_ON := act.ND1_1.doON and not alg.doOF;</v>
      </c>
      <c r="AQ81" s="192" t="str">
        <f t="shared" si="41"/>
        <v>ND1_1 : tmr; //НД1-1</v>
      </c>
      <c r="AR81" s="32" t="str">
        <f>"//--------------"&amp;B81&amp;"-------------
"&amp;C81&amp;"(in := act."&amp;C81&amp;".state=2, res := act."&amp;C81&amp;".reset,un  := 0, pt := itg.nTime); 
  act."&amp;C81&amp;".TimeW.s := "&amp;C81&amp;".q.s;  act."&amp;C81&amp;".TimeW.m := "&amp;C81&amp;".q.m;  act."&amp;C81&amp;".TimeW.h:= "&amp;C81&amp;".q.h;
  act."&amp;C81&amp;".TimeW.d := "&amp;C81&amp;".q.d;  act."&amp;C81&amp;".TimeW.y := "&amp;C81&amp;".q.y;"</f>
        <v>//--------------НД1-1-------------
ND1_1(in := act.ND1_1.state=2, res := act.ND1_1.reset,un  := 0, pt := itg.nTime); 
  act.ND1_1.TimeW.s := ND1_1.q.s;  act.ND1_1.TimeW.m := ND1_1.q.m;  act.ND1_1.TimeW.h:= ND1_1.q.h;
  act.ND1_1.TimeW.d := ND1_1.q.d;  act.ND1_1.TimeW.y := ND1_1.q.y;</v>
      </c>
      <c r="AS81" s="74" t="s">
        <v>455</v>
      </c>
      <c r="BG81" s="243" t="s">
        <v>964</v>
      </c>
      <c r="BI81" s="74" t="str">
        <f>"act."&amp;C81&amp;".regDU := 50.0;"</f>
        <v>act.ND1_1.regDU := 50.0;</v>
      </c>
      <c r="BN81" s="374" t="str">
        <f t="shared" si="59"/>
        <v>act.ND1_1.DU := 1;</v>
      </c>
      <c r="BO81" s="374" t="str">
        <f>"Кн. 'Включит "&amp;B81&amp;"'"</f>
        <v>Кн. 'Включит НД1-1'</v>
      </c>
      <c r="BP81" s="374" t="str">
        <f t="shared" si="61"/>
        <v>Кн. 'Отключить НД1-1'</v>
      </c>
      <c r="BQ81" s="374" t="str">
        <f t="shared" si="55"/>
        <v>ND1_1.btnON</v>
      </c>
      <c r="BR81" s="374" t="str">
        <f t="shared" si="56"/>
        <v>ND1_1.btnOF</v>
      </c>
    </row>
    <row r="82" spans="1:77" s="74" customFormat="1" ht="13.5" customHeight="1" x14ac:dyDescent="0.25">
      <c r="A82" s="74">
        <v>76</v>
      </c>
      <c r="B82" s="138" t="s">
        <v>448</v>
      </c>
      <c r="C82" s="143" t="s">
        <v>2843</v>
      </c>
      <c r="D82" s="141" t="str">
        <f t="shared" si="30"/>
        <v>2ND1_2</v>
      </c>
      <c r="E82" s="75" t="s">
        <v>821</v>
      </c>
      <c r="F82" s="79" t="s">
        <v>828</v>
      </c>
      <c r="G82" s="75" t="str">
        <f>"; //"&amp;B82</f>
        <v>; //НД1-2</v>
      </c>
      <c r="H82" s="74" t="s">
        <v>2886</v>
      </c>
      <c r="Z82" s="66" t="s">
        <v>455</v>
      </c>
      <c r="AA82" s="138" t="s">
        <v>455</v>
      </c>
      <c r="AB82" s="74" t="str">
        <f t="shared" ref="AB82:AB89" si="62">C82&amp;" : "&amp;H82&amp;";//"&amp;B82</f>
        <v>ND1_2 : f0_1;//НД1-2</v>
      </c>
      <c r="AC82" s="77"/>
      <c r="AF82" s="74" t="str">
        <f t="shared" ref="AF82:AF89" si="63">"f0_1(diCRS :=  ACT."&amp;C82&amp;".diCRS  ,algON :=  ACT."&amp;C82&amp;".algON  ,algOF := ACT."&amp;C82&amp;".algOF  ,alwON := ACT."&amp;C82&amp;".alwON 
,alwOF := ACT."&amp;C82&amp;".alwOF  ,btnRes := ACT."&amp;C82&amp;".btnRes  ,btnON := ACT."&amp;C82&amp;".btnON  ,btnOF := ACT."&amp;C82&amp;".btnOF
  ,reg := ACT."&amp;C82&amp;".reg  ,regDU := ACT."&amp;C82&amp;".regDU,group := "&amp;AH82&amp;", wr := "&amp;AG82&amp;", MU := ACT."&amp;C82&amp;".MU
,aoReg := ACT."&amp;C82&amp;".aoReg  ,state := ACT."&amp;C82&amp;".state  ,prmON := ACT."&amp;C82&amp;".prmON
  ,prmOF := ACT."&amp;C82&amp;".prmOF  ,DU := ACT."&amp;C82&amp;".DU  ,doON := ACT."&amp;C82&amp;".doON  );"</f>
        <v>f0_1(diCRS :=  ACT.ND1_2.diCRS  ,algON :=  ACT.ND1_2.algON  ,algOF := ACT.ND1_2.algOF  ,alwON := ACT.ND1_2.alwON 
,alwOF := ACT.ND1_2.alwOF  ,btnRes := ACT.ND1_2.btnRes  ,btnON := ACT.ND1_2.btnON  ,btnOF := ACT.ND1_2.btnOF
  ,reg := ACT.ND1_2.reg  ,regDU := ACT.ND1_2.regDU,group := 1, wr := 0, MU := ACT.ND1_2.MU
,aoReg := ACT.ND1_2.aoReg  ,state := ACT.ND1_2.state  ,prmON := ACT.ND1_2.prmON
  ,prmOF := ACT.ND1_2.prmOF  ,DU := ACT.ND1_2.DU  ,doON := ACT.ND1_2.doON  );</v>
      </c>
      <c r="AG82" s="74">
        <v>0</v>
      </c>
      <c r="AH82" s="80">
        <v>1</v>
      </c>
      <c r="AO82" s="163" t="s">
        <v>3708</v>
      </c>
      <c r="AP82" s="15" t="str">
        <f t="shared" ref="AP82:AP88" si="64">"//"&amp;B82&amp;"
act."&amp;C82&amp;".reg := ;
act."&amp;C82&amp;".diCrs := dgi."&amp;C82&amp;".crs;
act."&amp;C82&amp;".algON := "&amp;AK82&amp;";
act."&amp;C82&amp;".algOF := "&amp;AL82&amp;";
act."&amp;C82&amp;".alwON := "&amp;AM82&amp;";
act."&amp;C82&amp;".alwOF := "&amp;AN82&amp;";
act."&amp;C82&amp;".MU := "&amp;AO82&amp;";
ano."&amp;C82&amp;"_set.val := act."&amp;C82&amp;".aoReg;
DGO."&amp;C82&amp;"_ON := act."&amp;C82&amp;".doON and not alg.doOF;"</f>
        <v>//НД1-2
act.ND1_2.reg := ;
act.ND1_2.diCrs := dgi.ND1_2.crs;
act.ND1_2.algON := ;
act.ND1_2.algOF := ;
act.ND1_2.alwON := ;
act.ND1_2.alwOF := ;
act.ND1_2.MU := not dgi.AU_IM6;
ano.ND1_2_set.val := act.ND1_2.aoReg;
DGO.ND1_2_ON := act.ND1_2.doON and not alg.doOF;</v>
      </c>
      <c r="AQ82" s="192" t="str">
        <f t="shared" si="41"/>
        <v>ND1_2 : tmr; //НД1-2</v>
      </c>
      <c r="AR82" s="32" t="str">
        <f t="shared" ref="AR82:AR89" si="65">"//--------------"&amp;B82&amp;"-------------
"&amp;C82&amp;"(in := act."&amp;C82&amp;".state=2, res := act."&amp;C82&amp;".reset,un  := 0, pt := itg.nTime); 
  act."&amp;C82&amp;".TimeW.s := "&amp;C82&amp;".q.s;  act."&amp;C82&amp;".TimeW.m := "&amp;C82&amp;".q.m;  act."&amp;C82&amp;".TimeW.h:= "&amp;C82&amp;".q.h;
  act."&amp;C82&amp;".TimeW.d := "&amp;C82&amp;".q.d;  act."&amp;C82&amp;".TimeW.y := "&amp;C82&amp;".q.y;"</f>
        <v>//--------------НД1-2-------------
ND1_2(in := act.ND1_2.state=2, res := act.ND1_2.reset,un  := 0, pt := itg.nTime); 
  act.ND1_2.TimeW.s := ND1_2.q.s;  act.ND1_2.TimeW.m := ND1_2.q.m;  act.ND1_2.TimeW.h:= ND1_2.q.h;
  act.ND1_2.TimeW.d := ND1_2.q.d;  act.ND1_2.TimeW.y := ND1_2.q.y;</v>
      </c>
      <c r="AS82" s="74" t="s">
        <v>455</v>
      </c>
      <c r="BF82" s="241"/>
      <c r="BG82" s="243" t="s">
        <v>964</v>
      </c>
      <c r="BI82" s="74" t="str">
        <f t="shared" ref="BI82:BI89" si="66">"act."&amp;C82&amp;".regDU := 50.0;"</f>
        <v>act.ND1_2.regDU := 50.0;</v>
      </c>
      <c r="BN82" s="374" t="str">
        <f t="shared" si="59"/>
        <v>act.ND1_2.DU := 1;</v>
      </c>
      <c r="BO82" s="374" t="str">
        <f t="shared" ref="BO82:BO89" si="67">"Кн. 'Включит "&amp;B82&amp;"'"</f>
        <v>Кн. 'Включит НД1-2'</v>
      </c>
      <c r="BP82" s="374" t="str">
        <f t="shared" ref="BP82:BP89" si="68">"Кн. 'Отключить "&amp;B82&amp;"'"</f>
        <v>Кн. 'Отключить НД1-2'</v>
      </c>
      <c r="BQ82" s="374" t="str">
        <f t="shared" si="55"/>
        <v>ND1_2.btnON</v>
      </c>
      <c r="BR82" s="374" t="str">
        <f t="shared" si="56"/>
        <v>ND1_2.btnOF</v>
      </c>
    </row>
    <row r="83" spans="1:77" ht="13.5" customHeight="1" x14ac:dyDescent="0.25">
      <c r="A83" s="74">
        <v>77</v>
      </c>
      <c r="B83" s="138" t="s">
        <v>450</v>
      </c>
      <c r="C83" s="143" t="s">
        <v>2844</v>
      </c>
      <c r="D83" s="141" t="str">
        <f t="shared" si="30"/>
        <v>2ND1_3</v>
      </c>
      <c r="E83" s="7" t="s">
        <v>821</v>
      </c>
      <c r="F83" s="46" t="s">
        <v>828</v>
      </c>
      <c r="G83" s="7" t="str">
        <f t="shared" si="52"/>
        <v>; //НД1-3</v>
      </c>
      <c r="H83" t="s">
        <v>2886</v>
      </c>
      <c r="Z83" s="78" t="s">
        <v>455</v>
      </c>
      <c r="AA83" s="77" t="s">
        <v>455</v>
      </c>
      <c r="AB83" s="74" t="str">
        <f t="shared" si="62"/>
        <v>ND1_3 : f0_1;//НД1-3</v>
      </c>
      <c r="AC83" s="77"/>
      <c r="AF83" t="str">
        <f t="shared" si="63"/>
        <v>f0_1(diCRS :=  ACT.ND1_3.diCRS  ,algON :=  ACT.ND1_3.algON  ,algOF := ACT.ND1_3.algOF  ,alwON := ACT.ND1_3.alwON 
,alwOF := ACT.ND1_3.alwOF  ,btnRes := ACT.ND1_3.btnRes  ,btnON := ACT.ND1_3.btnON  ,btnOF := ACT.ND1_3.btnOF
  ,reg := ACT.ND1_3.reg  ,regDU := ACT.ND1_3.regDU,group := 1, wr := 0, MU := ACT.ND1_3.MU
,aoReg := ACT.ND1_3.aoReg  ,state := ACT.ND1_3.state  ,prmON := ACT.ND1_3.prmON
  ,prmOF := ACT.ND1_3.prmOF  ,DU := ACT.ND1_3.DU  ,doON := ACT.ND1_3.doON  );</v>
      </c>
      <c r="AG83">
        <v>0</v>
      </c>
      <c r="AH83" s="2">
        <v>1</v>
      </c>
      <c r="AO83" s="163" t="s">
        <v>3708</v>
      </c>
      <c r="AP83" s="15" t="str">
        <f t="shared" si="64"/>
        <v>//НД1-3
act.ND1_3.reg := ;
act.ND1_3.diCrs := dgi.ND1_3.crs;
act.ND1_3.algON := ;
act.ND1_3.algOF := ;
act.ND1_3.alwON := ;
act.ND1_3.alwOF := ;
act.ND1_3.MU := not dgi.AU_IM6;
ano.ND1_3_set.val := act.ND1_3.aoReg;
DGO.ND1_3_ON := act.ND1_3.doON and not alg.doOF;</v>
      </c>
      <c r="AQ83" s="192" t="str">
        <f t="shared" si="41"/>
        <v>ND1_3 : tmr; //НД1-3</v>
      </c>
      <c r="AR83" s="32" t="str">
        <f t="shared" si="65"/>
        <v>//--------------НД1-3-------------
ND1_3(in := act.ND1_3.state=2, res := act.ND1_3.reset,un  := 0, pt := itg.nTime); 
  act.ND1_3.TimeW.s := ND1_3.q.s;  act.ND1_3.TimeW.m := ND1_3.q.m;  act.ND1_3.TimeW.h:= ND1_3.q.h;
  act.ND1_3.TimeW.d := ND1_3.q.d;  act.ND1_3.TimeW.y := ND1_3.q.y;</v>
      </c>
      <c r="AS83" t="s">
        <v>455</v>
      </c>
      <c r="BG83" s="243" t="s">
        <v>964</v>
      </c>
      <c r="BI83" s="74" t="str">
        <f t="shared" si="66"/>
        <v>act.ND1_3.regDU := 50.0;</v>
      </c>
      <c r="BN83" s="374" t="str">
        <f t="shared" si="59"/>
        <v>act.ND1_3.DU := 1;</v>
      </c>
      <c r="BO83" s="374" t="str">
        <f t="shared" si="67"/>
        <v>Кн. 'Включит НД1-3'</v>
      </c>
      <c r="BP83" s="374" t="str">
        <f t="shared" si="68"/>
        <v>Кн. 'Отключить НД1-3'</v>
      </c>
      <c r="BQ83" s="374" t="str">
        <f t="shared" si="55"/>
        <v>ND1_3.btnON</v>
      </c>
      <c r="BR83" s="374" t="str">
        <f t="shared" si="56"/>
        <v>ND1_3.btnOF</v>
      </c>
    </row>
    <row r="84" spans="1:77" ht="13.5" customHeight="1" x14ac:dyDescent="0.25">
      <c r="A84" s="74">
        <v>78</v>
      </c>
      <c r="B84" s="138" t="s">
        <v>449</v>
      </c>
      <c r="C84" s="143" t="s">
        <v>2845</v>
      </c>
      <c r="D84" s="141" t="str">
        <f t="shared" si="30"/>
        <v>2ND1_4</v>
      </c>
      <c r="E84" s="44" t="s">
        <v>821</v>
      </c>
      <c r="F84" s="46" t="s">
        <v>828</v>
      </c>
      <c r="G84" s="7" t="str">
        <f t="shared" ref="G84:G89" si="69">"; //"&amp;B84</f>
        <v>; //НД1-4</v>
      </c>
      <c r="H84" t="s">
        <v>2886</v>
      </c>
      <c r="Z84" s="66" t="s">
        <v>455</v>
      </c>
      <c r="AA84" s="138" t="s">
        <v>455</v>
      </c>
      <c r="AB84" s="74" t="str">
        <f t="shared" si="62"/>
        <v>ND1_4 : f0_1;//НД1-4</v>
      </c>
      <c r="AC84" s="77"/>
      <c r="AF84" t="str">
        <f t="shared" si="63"/>
        <v>f0_1(diCRS :=  ACT.ND1_4.diCRS  ,algON :=  ACT.ND1_4.algON  ,algOF := ACT.ND1_4.algOF  ,alwON := ACT.ND1_4.alwON 
,alwOF := ACT.ND1_4.alwOF  ,btnRes := ACT.ND1_4.btnRes  ,btnON := ACT.ND1_4.btnON  ,btnOF := ACT.ND1_4.btnOF
  ,reg := ACT.ND1_4.reg  ,regDU := ACT.ND1_4.regDU,group := 1, wr := 0, MU := ACT.ND1_4.MU
,aoReg := ACT.ND1_4.aoReg  ,state := ACT.ND1_4.state  ,prmON := ACT.ND1_4.prmON
  ,prmOF := ACT.ND1_4.prmOF  ,DU := ACT.ND1_4.DU  ,doON := ACT.ND1_4.doON  );</v>
      </c>
      <c r="AG84">
        <v>0</v>
      </c>
      <c r="AH84" s="2">
        <v>1</v>
      </c>
      <c r="AO84" s="163" t="s">
        <v>3708</v>
      </c>
      <c r="AP84" s="15" t="str">
        <f t="shared" si="64"/>
        <v>//НД1-4
act.ND1_4.reg := ;
act.ND1_4.diCrs := dgi.ND1_4.crs;
act.ND1_4.algON := ;
act.ND1_4.algOF := ;
act.ND1_4.alwON := ;
act.ND1_4.alwOF := ;
act.ND1_4.MU := not dgi.AU_IM6;
ano.ND1_4_set.val := act.ND1_4.aoReg;
DGO.ND1_4_ON := act.ND1_4.doON and not alg.doOF;</v>
      </c>
      <c r="AQ84" s="192" t="str">
        <f t="shared" si="41"/>
        <v>ND1_4 : tmr; //НД1-4</v>
      </c>
      <c r="AR84" s="32" t="str">
        <f t="shared" si="65"/>
        <v>//--------------НД1-4-------------
ND1_4(in := act.ND1_4.state=2, res := act.ND1_4.reset,un  := 0, pt := itg.nTime); 
  act.ND1_4.TimeW.s := ND1_4.q.s;  act.ND1_4.TimeW.m := ND1_4.q.m;  act.ND1_4.TimeW.h:= ND1_4.q.h;
  act.ND1_4.TimeW.d := ND1_4.q.d;  act.ND1_4.TimeW.y := ND1_4.q.y;</v>
      </c>
      <c r="AS84" t="s">
        <v>455</v>
      </c>
      <c r="BG84" s="243" t="s">
        <v>964</v>
      </c>
      <c r="BI84" s="74" t="str">
        <f t="shared" si="66"/>
        <v>act.ND1_4.regDU := 50.0;</v>
      </c>
      <c r="BN84" s="374" t="str">
        <f t="shared" si="59"/>
        <v>act.ND1_4.DU := 1;</v>
      </c>
      <c r="BO84" s="374" t="str">
        <f t="shared" si="67"/>
        <v>Кн. 'Включит НД1-4'</v>
      </c>
      <c r="BP84" s="374" t="str">
        <f t="shared" si="68"/>
        <v>Кн. 'Отключить НД1-4'</v>
      </c>
      <c r="BQ84" s="374" t="str">
        <f t="shared" si="55"/>
        <v>ND1_4.btnON</v>
      </c>
      <c r="BR84" s="374" t="str">
        <f t="shared" si="56"/>
        <v>ND1_4.btnOF</v>
      </c>
    </row>
    <row r="85" spans="1:77" ht="13.5" customHeight="1" x14ac:dyDescent="0.25">
      <c r="A85" s="74">
        <v>79</v>
      </c>
      <c r="B85" s="138" t="s">
        <v>451</v>
      </c>
      <c r="C85" s="143" t="s">
        <v>2838</v>
      </c>
      <c r="D85" s="141" t="str">
        <f t="shared" si="30"/>
        <v>2ND1_5</v>
      </c>
      <c r="E85" s="7" t="s">
        <v>821</v>
      </c>
      <c r="F85" s="46" t="s">
        <v>828</v>
      </c>
      <c r="G85" s="7" t="str">
        <f t="shared" si="69"/>
        <v>; //НД1-5</v>
      </c>
      <c r="H85" t="s">
        <v>2886</v>
      </c>
      <c r="Z85" s="78" t="s">
        <v>455</v>
      </c>
      <c r="AA85" s="77" t="s">
        <v>455</v>
      </c>
      <c r="AB85" s="74" t="str">
        <f t="shared" si="62"/>
        <v>ND1_5 : f0_1;//НД1-5</v>
      </c>
      <c r="AC85" s="77"/>
      <c r="AF85" t="str">
        <f t="shared" si="63"/>
        <v>f0_1(diCRS :=  ACT.ND1_5.diCRS  ,algON :=  ACT.ND1_5.algON  ,algOF := ACT.ND1_5.algOF  ,alwON := ACT.ND1_5.alwON 
,alwOF := ACT.ND1_5.alwOF  ,btnRes := ACT.ND1_5.btnRes  ,btnON := ACT.ND1_5.btnON  ,btnOF := ACT.ND1_5.btnOF
  ,reg := ACT.ND1_5.reg  ,regDU := ACT.ND1_5.regDU,group := 1, wr := 0, MU := ACT.ND1_5.MU
,aoReg := ACT.ND1_5.aoReg  ,state := ACT.ND1_5.state  ,prmON := ACT.ND1_5.prmON
  ,prmOF := ACT.ND1_5.prmOF  ,DU := ACT.ND1_5.DU  ,doON := ACT.ND1_5.doON  );</v>
      </c>
      <c r="AG85">
        <v>0</v>
      </c>
      <c r="AH85" s="2">
        <v>1</v>
      </c>
      <c r="AO85" s="163" t="s">
        <v>3708</v>
      </c>
      <c r="AP85" s="15" t="str">
        <f t="shared" si="64"/>
        <v>//НД1-5
act.ND1_5.reg := ;
act.ND1_5.diCrs := dgi.ND1_5.crs;
act.ND1_5.algON := ;
act.ND1_5.algOF := ;
act.ND1_5.alwON := ;
act.ND1_5.alwOF := ;
act.ND1_5.MU := not dgi.AU_IM6;
ano.ND1_5_set.val := act.ND1_5.aoReg;
DGO.ND1_5_ON := act.ND1_5.doON and not alg.doOF;</v>
      </c>
      <c r="AQ85" s="192" t="str">
        <f t="shared" si="41"/>
        <v>ND1_5 : tmr; //НД1-5</v>
      </c>
      <c r="AR85" s="32" t="str">
        <f t="shared" si="65"/>
        <v>//--------------НД1-5-------------
ND1_5(in := act.ND1_5.state=2, res := act.ND1_5.reset,un  := 0, pt := itg.nTime); 
  act.ND1_5.TimeW.s := ND1_5.q.s;  act.ND1_5.TimeW.m := ND1_5.q.m;  act.ND1_5.TimeW.h:= ND1_5.q.h;
  act.ND1_5.TimeW.d := ND1_5.q.d;  act.ND1_5.TimeW.y := ND1_5.q.y;</v>
      </c>
      <c r="AS85" t="s">
        <v>455</v>
      </c>
      <c r="BG85" s="243" t="s">
        <v>964</v>
      </c>
      <c r="BI85" s="74" t="str">
        <f t="shared" si="66"/>
        <v>act.ND1_5.regDU := 50.0;</v>
      </c>
      <c r="BN85" s="374" t="str">
        <f t="shared" si="59"/>
        <v>act.ND1_5.DU := 1;</v>
      </c>
      <c r="BO85" s="374" t="str">
        <f t="shared" si="67"/>
        <v>Кн. 'Включит НД1-5'</v>
      </c>
      <c r="BP85" s="374" t="str">
        <f t="shared" si="68"/>
        <v>Кн. 'Отключить НД1-5'</v>
      </c>
      <c r="BQ85" s="374" t="str">
        <f t="shared" si="55"/>
        <v>ND1_5.btnON</v>
      </c>
      <c r="BR85" s="374" t="str">
        <f t="shared" si="56"/>
        <v>ND1_5.btnOF</v>
      </c>
    </row>
    <row r="86" spans="1:77" ht="13.5" customHeight="1" x14ac:dyDescent="0.25">
      <c r="A86" s="74">
        <v>80</v>
      </c>
      <c r="B86" s="138" t="s">
        <v>3668</v>
      </c>
      <c r="C86" s="143" t="s">
        <v>2840</v>
      </c>
      <c r="D86" s="141" t="str">
        <f t="shared" si="30"/>
        <v>2ND5_1</v>
      </c>
      <c r="E86" s="44" t="s">
        <v>821</v>
      </c>
      <c r="F86" s="46" t="s">
        <v>828</v>
      </c>
      <c r="G86" s="7" t="str">
        <f t="shared" si="69"/>
        <v>; //НД5-1</v>
      </c>
      <c r="H86" t="s">
        <v>2886</v>
      </c>
      <c r="Z86" s="66" t="s">
        <v>455</v>
      </c>
      <c r="AA86" s="138" t="s">
        <v>455</v>
      </c>
      <c r="AB86" s="74" t="str">
        <f t="shared" si="62"/>
        <v>ND5_1 : f0_1;//НД5-1</v>
      </c>
      <c r="AC86" s="77"/>
      <c r="AF86" t="str">
        <f t="shared" si="63"/>
        <v>f0_1(diCRS :=  ACT.ND5_1.diCRS  ,algON :=  ACT.ND5_1.algON  ,algOF := ACT.ND5_1.algOF  ,alwON := ACT.ND5_1.alwON 
,alwOF := ACT.ND5_1.alwOF  ,btnRes := ACT.ND5_1.btnRes  ,btnON := ACT.ND5_1.btnON  ,btnOF := ACT.ND5_1.btnOF
  ,reg := ACT.ND5_1.reg  ,regDU := ACT.ND5_1.regDU,group := 1, wr := 0, MU := ACT.ND5_1.MU
,aoReg := ACT.ND5_1.aoReg  ,state := ACT.ND5_1.state  ,prmON := ACT.ND5_1.prmON
  ,prmOF := ACT.ND5_1.prmOF  ,DU := ACT.ND5_1.DU  ,doON := ACT.ND5_1.doON  );</v>
      </c>
      <c r="AG86">
        <v>0</v>
      </c>
      <c r="AH86" s="2">
        <v>1</v>
      </c>
      <c r="AO86" s="183" t="s">
        <v>3716</v>
      </c>
      <c r="AP86" s="15" t="str">
        <f t="shared" si="64"/>
        <v>//НД5-1
act.ND5_1.reg := ;
act.ND5_1.diCrs := dgi.ND5_1.crs;
act.ND5_1.algON := ;
act.ND5_1.algOF := ;
act.ND5_1.alwON := ;
act.ND5_1.alwOF := ;
act.ND5_1.MU := not dgi.AU_IM14;
ano.ND5_1_set.val := act.ND5_1.aoReg;
DGO.ND5_1_ON := act.ND5_1.doON and not alg.doOF;</v>
      </c>
      <c r="AQ86" s="192" t="str">
        <f t="shared" si="41"/>
        <v>ND5_1 : tmr; //НД5-1</v>
      </c>
      <c r="AR86" s="32" t="str">
        <f t="shared" si="65"/>
        <v>//--------------НД5-1-------------
ND5_1(in := act.ND5_1.state=2, res := act.ND5_1.reset,un  := 0, pt := itg.nTime); 
  act.ND5_1.TimeW.s := ND5_1.q.s;  act.ND5_1.TimeW.m := ND5_1.q.m;  act.ND5_1.TimeW.h:= ND5_1.q.h;
  act.ND5_1.TimeW.d := ND5_1.q.d;  act.ND5_1.TimeW.y := ND5_1.q.y;</v>
      </c>
      <c r="AS86" t="s">
        <v>455</v>
      </c>
      <c r="BG86" s="243" t="s">
        <v>964</v>
      </c>
      <c r="BI86" s="74" t="str">
        <f t="shared" si="66"/>
        <v>act.ND5_1.regDU := 50.0;</v>
      </c>
      <c r="BN86" s="374" t="str">
        <f t="shared" si="59"/>
        <v>act.ND5_1.DU := 1;</v>
      </c>
      <c r="BO86" s="374" t="str">
        <f t="shared" si="67"/>
        <v>Кн. 'Включит НД5-1'</v>
      </c>
      <c r="BP86" s="374" t="str">
        <f t="shared" si="68"/>
        <v>Кн. 'Отключить НД5-1'</v>
      </c>
      <c r="BQ86" s="374" t="str">
        <f t="shared" si="55"/>
        <v>ND5_1.btnON</v>
      </c>
      <c r="BR86" s="374" t="str">
        <f t="shared" si="56"/>
        <v>ND5_1.btnOF</v>
      </c>
    </row>
    <row r="87" spans="1:77" ht="13.5" customHeight="1" x14ac:dyDescent="0.25">
      <c r="A87" s="74">
        <v>81</v>
      </c>
      <c r="B87" s="138" t="s">
        <v>3669</v>
      </c>
      <c r="C87" s="143" t="s">
        <v>2841</v>
      </c>
      <c r="D87" s="141" t="str">
        <f t="shared" si="30"/>
        <v>2ND5_2</v>
      </c>
      <c r="E87" s="7" t="s">
        <v>821</v>
      </c>
      <c r="F87" s="46" t="s">
        <v>828</v>
      </c>
      <c r="G87" s="7" t="str">
        <f t="shared" si="69"/>
        <v>; //НД5-2</v>
      </c>
      <c r="H87" s="137" t="s">
        <v>2886</v>
      </c>
      <c r="I87" s="137"/>
      <c r="Z87" s="78" t="s">
        <v>455</v>
      </c>
      <c r="AA87" s="77" t="s">
        <v>455</v>
      </c>
      <c r="AB87" s="74" t="str">
        <f t="shared" si="62"/>
        <v>ND5_2 : f0_1;//НД5-2</v>
      </c>
      <c r="AC87" s="77"/>
      <c r="AF87" s="190" t="str">
        <f t="shared" si="63"/>
        <v>f0_1(diCRS :=  ACT.ND5_2.diCRS  ,algON :=  ACT.ND5_2.algON  ,algOF := ACT.ND5_2.algOF  ,alwON := ACT.ND5_2.alwON 
,alwOF := ACT.ND5_2.alwOF  ,btnRes := ACT.ND5_2.btnRes  ,btnON := ACT.ND5_2.btnON  ,btnOF := ACT.ND5_2.btnOF
  ,reg := ACT.ND5_2.reg  ,regDU := ACT.ND5_2.regDU,group := 1, wr := 0, MU := ACT.ND5_2.MU
,aoReg := ACT.ND5_2.aoReg  ,state := ACT.ND5_2.state  ,prmON := ACT.ND5_2.prmON
  ,prmOF := ACT.ND5_2.prmOF  ,DU := ACT.ND5_2.DU  ,doON := ACT.ND5_2.doON  );</v>
      </c>
      <c r="AG87" s="190">
        <v>0</v>
      </c>
      <c r="AH87" s="2">
        <v>1</v>
      </c>
      <c r="AO87" s="183" t="s">
        <v>3716</v>
      </c>
      <c r="AP87" s="15" t="str">
        <f t="shared" si="64"/>
        <v>//НД5-2
act.ND5_2.reg := ;
act.ND5_2.diCrs := dgi.ND5_2.crs;
act.ND5_2.algON := ;
act.ND5_2.algOF := ;
act.ND5_2.alwON := ;
act.ND5_2.alwOF := ;
act.ND5_2.MU := not dgi.AU_IM14;
ano.ND5_2_set.val := act.ND5_2.aoReg;
DGO.ND5_2_ON := act.ND5_2.doON and not alg.doOF;</v>
      </c>
      <c r="AQ87" s="192" t="str">
        <f t="shared" si="41"/>
        <v>ND5_2 : tmr; //НД5-2</v>
      </c>
      <c r="AR87" s="32" t="str">
        <f t="shared" si="65"/>
        <v>//--------------НД5-2-------------
ND5_2(in := act.ND5_2.state=2, res := act.ND5_2.reset,un  := 0, pt := itg.nTime); 
  act.ND5_2.TimeW.s := ND5_2.q.s;  act.ND5_2.TimeW.m := ND5_2.q.m;  act.ND5_2.TimeW.h:= ND5_2.q.h;
  act.ND5_2.TimeW.d := ND5_2.q.d;  act.ND5_2.TimeW.y := ND5_2.q.y;</v>
      </c>
      <c r="BG87" s="243" t="s">
        <v>964</v>
      </c>
      <c r="BI87" s="74" t="str">
        <f t="shared" si="66"/>
        <v>act.ND5_2.regDU := 50.0;</v>
      </c>
      <c r="BN87" s="374" t="str">
        <f t="shared" si="59"/>
        <v>act.ND5_2.DU := 1;</v>
      </c>
      <c r="BO87" s="374" t="str">
        <f t="shared" si="67"/>
        <v>Кн. 'Включит НД5-2'</v>
      </c>
      <c r="BP87" s="374" t="str">
        <f t="shared" si="68"/>
        <v>Кн. 'Отключить НД5-2'</v>
      </c>
      <c r="BQ87" s="374" t="str">
        <f t="shared" si="55"/>
        <v>ND5_2.btnON</v>
      </c>
      <c r="BR87" s="374" t="str">
        <f t="shared" si="56"/>
        <v>ND5_2.btnOF</v>
      </c>
    </row>
    <row r="88" spans="1:77" ht="13.5" customHeight="1" x14ac:dyDescent="0.25">
      <c r="A88" s="74">
        <v>82</v>
      </c>
      <c r="B88" s="138" t="s">
        <v>3670</v>
      </c>
      <c r="C88" s="143" t="s">
        <v>3503</v>
      </c>
      <c r="D88" s="141" t="str">
        <f t="shared" si="30"/>
        <v>2ND6_1</v>
      </c>
      <c r="E88" s="44" t="s">
        <v>821</v>
      </c>
      <c r="F88" s="46" t="s">
        <v>828</v>
      </c>
      <c r="G88" s="7" t="str">
        <f t="shared" si="69"/>
        <v>; //НД6-1</v>
      </c>
      <c r="H88" s="137" t="s">
        <v>2886</v>
      </c>
      <c r="I88" s="137"/>
      <c r="Z88" s="66" t="s">
        <v>455</v>
      </c>
      <c r="AA88" s="138" t="s">
        <v>455</v>
      </c>
      <c r="AB88" s="74" t="str">
        <f t="shared" si="62"/>
        <v>ND6_1 : f0_1;//НД6-1</v>
      </c>
      <c r="AC88" s="77"/>
      <c r="AF88" s="190" t="str">
        <f t="shared" si="63"/>
        <v>f0_1(diCRS :=  ACT.ND6_1.diCRS  ,algON :=  ACT.ND6_1.algON  ,algOF := ACT.ND6_1.algOF  ,alwON := ACT.ND6_1.alwON 
,alwOF := ACT.ND6_1.alwOF  ,btnRes := ACT.ND6_1.btnRes  ,btnON := ACT.ND6_1.btnON  ,btnOF := ACT.ND6_1.btnOF
  ,reg := ACT.ND6_1.reg  ,regDU := ACT.ND6_1.regDU,group := 1, wr := 0, MU := ACT.ND6_1.MU
,aoReg := ACT.ND6_1.aoReg  ,state := ACT.ND6_1.state  ,prmON := ACT.ND6_1.prmON
  ,prmOF := ACT.ND6_1.prmOF  ,DU := ACT.ND6_1.DU  ,doON := ACT.ND6_1.doON  );</v>
      </c>
      <c r="AG88" s="190">
        <v>0</v>
      </c>
      <c r="AH88" s="2">
        <v>1</v>
      </c>
      <c r="AO88" s="182" t="s">
        <v>3715</v>
      </c>
      <c r="AP88" s="15" t="str">
        <f t="shared" si="64"/>
        <v>//НД6-1
act.ND6_1.reg := ;
act.ND6_1.diCrs := dgi.ND6_1.crs;
act.ND6_1.algON := ;
act.ND6_1.algOF := ;
act.ND6_1.alwON := ;
act.ND6_1.alwOF := ;
act.ND6_1.MU := not dgi.AU_IM13;
ano.ND6_1_set.val := act.ND6_1.aoReg;
DGO.ND6_1_ON := act.ND6_1.doON and not alg.doOF;</v>
      </c>
      <c r="AQ88" s="192" t="str">
        <f t="shared" si="41"/>
        <v>ND6_1 : tmr; //НД6-1</v>
      </c>
      <c r="AR88" s="32" t="str">
        <f t="shared" si="65"/>
        <v>//--------------НД6-1-------------
ND6_1(in := act.ND6_1.state=2, res := act.ND6_1.reset,un  := 0, pt := itg.nTime); 
  act.ND6_1.TimeW.s := ND6_1.q.s;  act.ND6_1.TimeW.m := ND6_1.q.m;  act.ND6_1.TimeW.h:= ND6_1.q.h;
  act.ND6_1.TimeW.d := ND6_1.q.d;  act.ND6_1.TimeW.y := ND6_1.q.y;</v>
      </c>
      <c r="BG88" s="243" t="s">
        <v>964</v>
      </c>
      <c r="BI88" s="74" t="str">
        <f t="shared" si="66"/>
        <v>act.ND6_1.regDU := 50.0;</v>
      </c>
      <c r="BN88" s="374" t="str">
        <f t="shared" si="59"/>
        <v>act.ND6_1.DU := 1;</v>
      </c>
      <c r="BO88" s="374" t="str">
        <f t="shared" si="67"/>
        <v>Кн. 'Включит НД6-1'</v>
      </c>
      <c r="BP88" s="374" t="str">
        <f t="shared" si="68"/>
        <v>Кн. 'Отключить НД6-1'</v>
      </c>
      <c r="BQ88" s="374" t="str">
        <f t="shared" si="55"/>
        <v>ND6_1.btnON</v>
      </c>
      <c r="BR88" s="374" t="str">
        <f t="shared" si="56"/>
        <v>ND6_1.btnOF</v>
      </c>
    </row>
    <row r="89" spans="1:77" ht="13.5" customHeight="1" x14ac:dyDescent="0.25">
      <c r="A89" s="74">
        <v>83</v>
      </c>
      <c r="B89" s="138" t="s">
        <v>3687</v>
      </c>
      <c r="C89" s="143" t="s">
        <v>3504</v>
      </c>
      <c r="D89" s="141" t="str">
        <f t="shared" si="30"/>
        <v>2ND8_1</v>
      </c>
      <c r="E89" s="7" t="s">
        <v>821</v>
      </c>
      <c r="F89" s="46" t="s">
        <v>828</v>
      </c>
      <c r="G89" s="7" t="str">
        <f t="shared" si="69"/>
        <v>; //НД8-1</v>
      </c>
      <c r="H89" s="137" t="s">
        <v>2886</v>
      </c>
      <c r="I89" s="137"/>
      <c r="Z89" s="78" t="s">
        <v>455</v>
      </c>
      <c r="AA89" s="77" t="s">
        <v>455</v>
      </c>
      <c r="AB89" s="74" t="str">
        <f t="shared" si="62"/>
        <v>ND8_1 : f0_1;//НД8-1</v>
      </c>
      <c r="AC89" s="77"/>
      <c r="AF89" s="190" t="str">
        <f t="shared" si="63"/>
        <v>f0_1(diCRS :=  ACT.ND8_1.diCRS  ,algON :=  ACT.ND8_1.algON  ,algOF := ACT.ND8_1.algOF  ,alwON := ACT.ND8_1.alwON 
,alwOF := ACT.ND8_1.alwOF  ,btnRes := ACT.ND8_1.btnRes  ,btnON := ACT.ND8_1.btnON  ,btnOF := ACT.ND8_1.btnOF
  ,reg := ACT.ND8_1.reg  ,regDU := ACT.ND8_1.regDU,group := 1, wr := 0, MU := ACT.ND8_1.MU
,aoReg := ACT.ND8_1.aoReg  ,state := ACT.ND8_1.state  ,prmON := ACT.ND8_1.prmON
  ,prmOF := ACT.ND8_1.prmOF  ,DU := ACT.ND8_1.DU  ,doON := ACT.ND8_1.doON  );</v>
      </c>
      <c r="AG89" s="190">
        <v>0</v>
      </c>
      <c r="AH89" s="2">
        <v>1</v>
      </c>
      <c r="AO89" s="185" t="s">
        <v>3717</v>
      </c>
      <c r="AP89" s="15" t="str">
        <f>"//"&amp;B89&amp;"
act."&amp;C89&amp;".reg := ;
act."&amp;C89&amp;".diCrs := dgi."&amp;C89&amp;".crs;
act."&amp;C89&amp;".algON := "&amp;AK89&amp;";
act."&amp;C89&amp;".algOF := "&amp;AL89&amp;";
act."&amp;C89&amp;".alwON := "&amp;AM89&amp;";
act."&amp;C89&amp;".alwOF := "&amp;AN89&amp;";
act."&amp;C89&amp;".MU := "&amp;AO89&amp;";
ano."&amp;C89&amp;"_set.val := act."&amp;C89&amp;".aoReg;
DGO."&amp;C89&amp;"_ON := act."&amp;C89&amp;".doON and not alg.doOF;"</f>
        <v>//НД8-1
act.ND8_1.reg := ;
act.ND8_1.diCrs := dgi.ND8_1.crs;
act.ND8_1.algON := ;
act.ND8_1.algOF := ;
act.ND8_1.alwON := ;
act.ND8_1.alwOF := ;
act.ND8_1.MU := not dgi.AU_IM15;
ano.ND8_1_set.val := act.ND8_1.aoReg;
DGO.ND8_1_ON := act.ND8_1.doON and not alg.doOF;</v>
      </c>
      <c r="AQ89" s="192" t="str">
        <f t="shared" si="41"/>
        <v>ND8_1 : tmr; //НД8-1</v>
      </c>
      <c r="AR89" s="32" t="str">
        <f t="shared" si="65"/>
        <v>//--------------НД8-1-------------
ND8_1(in := act.ND8_1.state=2, res := act.ND8_1.reset,un  := 0, pt := itg.nTime); 
  act.ND8_1.TimeW.s := ND8_1.q.s;  act.ND8_1.TimeW.m := ND8_1.q.m;  act.ND8_1.TimeW.h:= ND8_1.q.h;
  act.ND8_1.TimeW.d := ND8_1.q.d;  act.ND8_1.TimeW.y := ND8_1.q.y;</v>
      </c>
      <c r="BG89" s="243" t="s">
        <v>964</v>
      </c>
      <c r="BI89" s="74" t="str">
        <f t="shared" si="66"/>
        <v>act.ND8_1.regDU := 50.0;</v>
      </c>
      <c r="BN89" s="374" t="str">
        <f t="shared" si="59"/>
        <v>act.ND8_1.DU := 1;</v>
      </c>
      <c r="BO89" s="374" t="str">
        <f t="shared" si="67"/>
        <v>Кн. 'Включит НД8-1'</v>
      </c>
      <c r="BP89" s="374" t="str">
        <f t="shared" si="68"/>
        <v>Кн. 'Отключить НД8-1'</v>
      </c>
      <c r="BQ89" s="374" t="str">
        <f t="shared" si="55"/>
        <v>ND8_1.btnON</v>
      </c>
      <c r="BR89" s="374" t="str">
        <f t="shared" si="56"/>
        <v>ND8_1.btnOF</v>
      </c>
    </row>
    <row r="90" spans="1:77" ht="13.5" customHeight="1" x14ac:dyDescent="0.25">
      <c r="B90" s="4"/>
      <c r="C90" s="4"/>
      <c r="D90" s="141"/>
      <c r="E90" s="7"/>
      <c r="F90" s="3"/>
      <c r="G90" s="7"/>
      <c r="Z90" s="66" t="s">
        <v>455</v>
      </c>
      <c r="AA90" s="138" t="s">
        <v>455</v>
      </c>
      <c r="AQ90" s="192"/>
      <c r="AR90" s="32"/>
      <c r="BN90" s="374"/>
    </row>
    <row r="91" spans="1:77" ht="13.5" customHeight="1" x14ac:dyDescent="0.25">
      <c r="B91" s="4"/>
      <c r="C91" s="4"/>
      <c r="D91" s="141"/>
      <c r="E91" s="7"/>
      <c r="F91" s="3"/>
      <c r="G91" s="7"/>
      <c r="Z91" s="78" t="s">
        <v>455</v>
      </c>
      <c r="AA91" s="77" t="s">
        <v>455</v>
      </c>
      <c r="AQ91" s="192"/>
      <c r="AR91" s="32"/>
      <c r="BN91" s="374"/>
    </row>
    <row r="92" spans="1:77" ht="13.5" customHeight="1" x14ac:dyDescent="0.25">
      <c r="A92" s="135">
        <v>84</v>
      </c>
      <c r="B92" s="142" t="s">
        <v>3660</v>
      </c>
      <c r="C92" s="143" t="s">
        <v>3661</v>
      </c>
      <c r="D92" s="141"/>
      <c r="E92" s="7" t="s">
        <v>821</v>
      </c>
      <c r="F92" s="41" t="s">
        <v>3920</v>
      </c>
      <c r="G92" s="7" t="str">
        <f>"; //"&amp;B92</f>
        <v>; //Ф1-4</v>
      </c>
      <c r="H92" s="41" t="s">
        <v>3921</v>
      </c>
      <c r="I92" s="2" t="str">
        <f>C92&amp;"_ctrl_ON"</f>
        <v>F1_4_ctrl_ON</v>
      </c>
      <c r="K92" s="2" t="str">
        <f>C92&amp;"_ctrl_ON : BOOL; "</f>
        <v xml:space="preserve">F1_4_ctrl_ON : BOOL; </v>
      </c>
      <c r="M92" s="2" t="str">
        <f>C92&amp;"_ctrl_ON : TON;"</f>
        <v>F1_4_ctrl_ON : TON;</v>
      </c>
      <c r="P92" s="2" t="str">
        <f>C92&amp;"_ctrl_ON_pt"</f>
        <v>F1_4_ctrl_ON_pt</v>
      </c>
      <c r="Q92" s="15" t="s">
        <v>3689</v>
      </c>
      <c r="R92" s="192" t="str">
        <f>P92&amp;" : int;"</f>
        <v>F1_4_ctrl_ON_pt : int;</v>
      </c>
      <c r="S92" s="192" t="str">
        <f>P92&amp;":= DINT_TO_TIME(itg."&amp;P92&amp;" )*1000;"</f>
        <v>F1_4_ctrl_ON_pt:= DINT_TO_TIME(itg.F1_4_ctrl_ON_pt )*1000;</v>
      </c>
      <c r="X92" s="34" t="str">
        <f>I92&amp;" ( IN := TIN."&amp;I92&amp;", PT := "&amp;P92&amp;"); TMQ."&amp;I92&amp;" := "&amp;I92&amp;".q;"</f>
        <v>F1_4_ctrl_ON ( IN := TIN.F1_4_ctrl_ON, PT := F1_4_ctrl_ON_pt); TMQ.F1_4_ctrl_ON := F1_4_ctrl_ON.q;</v>
      </c>
      <c r="Z92" s="66" t="s">
        <v>455</v>
      </c>
      <c r="AA92" s="138" t="s">
        <v>455</v>
      </c>
      <c r="AF92" s="192" t="str">
        <f>C92&amp;" (diON := ACT."&amp;C92&amp;".diON
            ,diCRS := ACT."&amp;C92&amp;".diCRS
            ,algON_l := ACT."&amp;C92&amp;".algON_l
            ,algON_r := ACT."&amp;C92&amp;".algON_r
            ,algOF := ACT."&amp;C92&amp;".algOF
            ,alwON := ACT."&amp;C92&amp;".alwON
            ,alwOF := ACT."&amp;C92&amp;".alwOF
            ,btnRes := ACT."&amp;C92&amp;".btnRes
            ,btnON_l := ACT."&amp;C92&amp;".btnON_l
            ,btnON_r := ACT."&amp;C92&amp;".btnON_r
            ,btn_Wash := ACT."&amp;C92&amp;".btn_Wash
            ,btn_Filtr := ACT."&amp;C92&amp;".btn_Filtr
            ,btnOF := ACT."&amp;C92&amp;".btnOF
            ,MU := ACT."&amp;C92&amp;".MU
            ,tmq_on := tmq."&amp;C92&amp;"_ctrl_ON
            ,doON_l := ACT."&amp;C92&amp;".doON_l
            ,doON_r := ACT."&amp;C92&amp;".doON_r
            ,nON := ACT."&amp;C92&amp;".nON
            ,tin_on := tin."&amp;C92&amp;"_ctrl_ON
            ,DU :=     ACT."&amp;C92&amp;".DU); 
ACT."&amp;C92&amp;".state   := "&amp;C92&amp;".state;
 ACT."&amp;C92&amp;".prmON  := "&amp;C92&amp;".prmON;
ACT."&amp;C92&amp;".prmOF   := "&amp;C92&amp;".prmOF;"</f>
        <v>F1_4 (diON := ACT.F1_4.diON
            ,diCRS := ACT.F1_4.diCRS
            ,algON_l := ACT.F1_4.algON_l
            ,algON_r := ACT.F1_4.algON_r
            ,algOF := ACT.F1_4.algOF
            ,alwON := ACT.F1_4.alwON
            ,alwOF := ACT.F1_4.alwOF
            ,btnRes := ACT.F1_4.btnRes
            ,btnON_l := ACT.F1_4.btnON_l
            ,btnON_r := ACT.F1_4.btnON_r
            ,btn_Wash := ACT.F1_4.btn_Wash
            ,btn_Filtr := ACT.F1_4.btn_Filtr
            ,btnOF := ACT.F1_4.btnOF
            ,MU := ACT.F1_4.MU
            ,tmq_on := tmq.F1_4_ctrl_ON
            ,doON_l := ACT.F1_4.doON_l
            ,doON_r := ACT.F1_4.doON_r
            ,nON := ACT.F1_4.nON
            ,tin_on := tin.F1_4_ctrl_ON
            ,DU :=     ACT.F1_4.DU); 
ACT.F1_4.state   := F1_4.state;
 ACT.F1_4.prmON  := F1_4.prmON;
ACT.F1_4.prmOF   := F1_4.prmOF;</v>
      </c>
      <c r="AO92" s="162" t="s">
        <v>3707</v>
      </c>
      <c r="AP92" s="15" t="str">
        <f>"//"&amp;B92&amp;"
act."&amp;C92&amp;".reg := ;
act."&amp;C92&amp;".diCrs := dgi."&amp;C92&amp;".crs;
act."&amp;C92&amp;".algON := "&amp;AK92&amp;";
act."&amp;C92&amp;".algOF := "&amp;AL92&amp;";
act."&amp;C92&amp;".alwON := "&amp;AM92&amp;";
act."&amp;C92&amp;".alwOF := "&amp;AN92&amp;";
act."&amp;C92&amp;".MU := "&amp;AO92&amp;";
ano."&amp;C92&amp;"_set.val := act."&amp;C92&amp;".aoReg;
DGO."&amp;C92&amp;"_ON := act."&amp;C92&amp;".doON and not alg.doOF;"</f>
        <v>//Ф1-4
act.F1_4.reg := ;
act.F1_4.diCrs := dgi.F1_4.crs;
act.F1_4.algON := ;
act.F1_4.algOF := ;
act.F1_4.alwON := ;
act.F1_4.alwOF := ;
act.F1_4.MU := not dgi.AU_IM5;
ano.F1_4_set.val := act.F1_4.aoReg;
DGO.F1_4_ON := act.F1_4.doON and not alg.doOF;</v>
      </c>
      <c r="AQ92" s="192" t="str">
        <f t="shared" si="41"/>
        <v>F1_4 : tmr; //Ф1-4</v>
      </c>
      <c r="AR92" s="32" t="str">
        <f>"//--------------"&amp;B92&amp;"-------------
"&amp;C92&amp;"(in := dgi."&amp;C92&amp;"_ON, res := act."&amp;C92&amp;".reset,un  := 0, pt := itg.nTime); 
  act."&amp;C92&amp;".TimeW.s := "&amp;C92&amp;".q.s;  act."&amp;C92&amp;".TimeW.m := "&amp;C92&amp;".q.m;  act."&amp;C92&amp;".TimeW.h:= "&amp;C92&amp;".q.h;
  act."&amp;C92&amp;".TimeW.d := "&amp;C92&amp;".q.d;  act."&amp;C92&amp;".TimeW.y := "&amp;C92&amp;".q.y;"</f>
        <v>//--------------Ф1-4-------------
F1_4(in := dgi.F1_4_ON, res := act.F1_4.reset,un  := 0, pt := itg.nTime); 
  act.F1_4.TimeW.s := F1_4.q.s;  act.F1_4.TimeW.m := F1_4.q.m;  act.F1_4.TimeW.h:= F1_4.q.h;
  act.F1_4.TimeW.d := F1_4.q.d;  act.F1_4.TimeW.y := F1_4.q.y;</v>
      </c>
      <c r="BG92" s="243" t="s">
        <v>964</v>
      </c>
      <c r="BN92" s="374" t="str">
        <f t="shared" si="59"/>
        <v>act.F1_4.DU := 1;</v>
      </c>
      <c r="BO92" s="374" t="str">
        <f>"Кн. 'Включить влево' "&amp;B92</f>
        <v>Кн. 'Включить влево' Ф1-4</v>
      </c>
      <c r="BP92" t="str">
        <f>"Кн. 'Включить вправо' "&amp;B92</f>
        <v>Кн. 'Включить вправо' Ф1-4</v>
      </c>
      <c r="BQ92" s="374" t="str">
        <f>"Кн. 'Отключить' "&amp;B92</f>
        <v>Кн. 'Отключить' Ф1-4</v>
      </c>
      <c r="BR92" t="str">
        <f>"Кн. 'Промывка' "&amp;B92</f>
        <v>Кн. 'Промывка' Ф1-4</v>
      </c>
      <c r="BS92" t="str">
        <f>"Кн. 'Фильтрация "&amp;B92&amp;"'"</f>
        <v>Кн. 'Фильтрация Ф1-4'</v>
      </c>
      <c r="BU92" s="374" t="str">
        <f>C92&amp;".btnON_l"</f>
        <v>F1_4.btnON_l</v>
      </c>
      <c r="BV92" t="str">
        <f>C92&amp;".btnON_r"</f>
        <v>F1_4.btnON_r</v>
      </c>
      <c r="BW92" t="str">
        <f>C92&amp;".btn_Wash"</f>
        <v>F1_4.btn_Wash</v>
      </c>
      <c r="BX92" s="374" t="str">
        <f>C92&amp;".btn_Filtr"</f>
        <v>F1_4.btn_Filtr</v>
      </c>
      <c r="BY92" s="374" t="str">
        <f>C92&amp;".btnOF"</f>
        <v>F1_4.btnOF</v>
      </c>
    </row>
    <row r="93" spans="1:77" ht="13.5" customHeight="1" x14ac:dyDescent="0.25">
      <c r="A93" s="135">
        <v>85</v>
      </c>
      <c r="B93" s="142" t="s">
        <v>3662</v>
      </c>
      <c r="C93" s="143" t="s">
        <v>3663</v>
      </c>
      <c r="D93" s="141"/>
      <c r="E93" s="7" t="s">
        <v>821</v>
      </c>
      <c r="F93" s="41" t="s">
        <v>3920</v>
      </c>
      <c r="G93" s="7" t="str">
        <f>"; //"&amp;B93</f>
        <v>; //Ф1-5</v>
      </c>
      <c r="H93" s="41" t="s">
        <v>3921</v>
      </c>
      <c r="I93" s="2" t="str">
        <f>C93&amp;"_ctrl_ON"</f>
        <v>F1_5_ctrl_ON</v>
      </c>
      <c r="K93" s="2" t="str">
        <f>C93&amp;"_ctrl_ON : BOOL; "</f>
        <v xml:space="preserve">F1_5_ctrl_ON : BOOL; </v>
      </c>
      <c r="M93" s="2" t="str">
        <f>C93&amp;"_ctrl_ON : TON;"</f>
        <v>F1_5_ctrl_ON : TON;</v>
      </c>
      <c r="P93" t="str">
        <f>P92</f>
        <v>F1_4_ctrl_ON_pt</v>
      </c>
      <c r="X93" s="34" t="str">
        <f>I93&amp;" ( IN := TIN."&amp;I93&amp;", PT := "&amp;P93&amp;"); TMQ."&amp;I93&amp;" := "&amp;I93&amp;".q;"</f>
        <v>F1_5_ctrl_ON ( IN := TIN.F1_5_ctrl_ON, PT := F1_4_ctrl_ON_pt); TMQ.F1_5_ctrl_ON := F1_5_ctrl_ON.q;</v>
      </c>
      <c r="Z93" s="78" t="s">
        <v>455</v>
      </c>
      <c r="AA93" s="77" t="s">
        <v>455</v>
      </c>
      <c r="AF93" s="192" t="str">
        <f>C93&amp;" (diON := ACT."&amp;C93&amp;".diON
            ,diCRS := ACT."&amp;C93&amp;".diCRS
            ,algON_l := ACT."&amp;C93&amp;".algON_l
            ,algON_r := ACT."&amp;C93&amp;".algON_r
            ,algOF := ACT."&amp;C93&amp;".algOF
            ,alwON := ACT."&amp;C93&amp;".alwON
            ,alwOF := ACT."&amp;C93&amp;".alwOF
            ,btnRes := ACT."&amp;C93&amp;".btnRes
            ,btnON_l := ACT."&amp;C93&amp;".btnON_l
            ,btnON_r := ACT."&amp;C93&amp;".btnON_r
            ,btn_Wash := ACT."&amp;C93&amp;".btn_Wash
            ,btn_Filtr := ACT."&amp;C93&amp;".btn_Filtr
            ,btnOF := ACT."&amp;C93&amp;".btnOF
            ,MU := ACT."&amp;C93&amp;".MU
            ,tmq_on := tmq."&amp;C93&amp;"_ctrl_ON
            ,doON_l := ACT."&amp;C93&amp;".doON_l
            ,doON_r := ACT."&amp;C93&amp;".doON_r
            ,nON := ACT."&amp;C93&amp;".nON
            ,tin_on := tin."&amp;C93&amp;"_ctrl_ON
            ,DU :=     ACT."&amp;C93&amp;".DU); 
ACT."&amp;C93&amp;".state   := "&amp;C93&amp;".state;
 ACT."&amp;C93&amp;".prmON  := "&amp;C93&amp;".prmON;
ACT."&amp;C93&amp;".prmOF   := "&amp;C93&amp;".prmOF;"</f>
        <v>F1_5 (diON := ACT.F1_5.diON
            ,diCRS := ACT.F1_5.diCRS
            ,algON_l := ACT.F1_5.algON_l
            ,algON_r := ACT.F1_5.algON_r
            ,algOF := ACT.F1_5.algOF
            ,alwON := ACT.F1_5.alwON
            ,alwOF := ACT.F1_5.alwOF
            ,btnRes := ACT.F1_5.btnRes
            ,btnON_l := ACT.F1_5.btnON_l
            ,btnON_r := ACT.F1_5.btnON_r
            ,btn_Wash := ACT.F1_5.btn_Wash
            ,btn_Filtr := ACT.F1_5.btn_Filtr
            ,btnOF := ACT.F1_5.btnOF
            ,MU := ACT.F1_5.MU
            ,tmq_on := tmq.F1_5_ctrl_ON
            ,doON_l := ACT.F1_5.doON_l
            ,doON_r := ACT.F1_5.doON_r
            ,nON := ACT.F1_5.nON
            ,tin_on := tin.F1_5_ctrl_ON
            ,DU :=     ACT.F1_5.DU); 
ACT.F1_5.state   := F1_5.state;
 ACT.F1_5.prmON  := F1_5.prmON;
ACT.F1_5.prmOF   := F1_5.prmOF;</v>
      </c>
      <c r="AO93" s="162" t="s">
        <v>3707</v>
      </c>
      <c r="AP93" s="15" t="str">
        <f>"//"&amp;B93&amp;"
act."&amp;C93&amp;".reg := ;
act."&amp;C93&amp;".diCrs := dgi."&amp;C93&amp;".crs;
act."&amp;C93&amp;".algON := "&amp;AK93&amp;";
act."&amp;C93&amp;".algOF := "&amp;AL93&amp;";
act."&amp;C93&amp;".alwON := "&amp;AM93&amp;";
act."&amp;C93&amp;".alwOF := "&amp;AN93&amp;";
act."&amp;C93&amp;".MU := "&amp;AO93&amp;";
ano."&amp;C93&amp;"_set.val := act."&amp;C93&amp;".aoReg;
DGO."&amp;C93&amp;"_ON := act."&amp;C93&amp;".doON and not alg.doOF;"</f>
        <v>//Ф1-5
act.F1_5.reg := ;
act.F1_5.diCrs := dgi.F1_5.crs;
act.F1_5.algON := ;
act.F1_5.algOF := ;
act.F1_5.alwON := ;
act.F1_5.alwOF := ;
act.F1_5.MU := not dgi.AU_IM5;
ano.F1_5_set.val := act.F1_5.aoReg;
DGO.F1_5_ON := act.F1_5.doON and not alg.doOF;</v>
      </c>
      <c r="AQ93" s="192" t="str">
        <f t="shared" si="41"/>
        <v>F1_5 : tmr; //Ф1-5</v>
      </c>
      <c r="AR93" s="32" t="str">
        <f>"//--------------"&amp;B93&amp;"-------------
"&amp;C93&amp;"(in := dgi."&amp;C93&amp;"_ON, res := act."&amp;C93&amp;".reset,un  := 0, pt := itg.nTime); 
  act."&amp;C93&amp;".TimeW.s := "&amp;C93&amp;".q.s;  act."&amp;C93&amp;".TimeW.m := "&amp;C93&amp;".q.m;  act."&amp;C93&amp;".TimeW.h:= "&amp;C93&amp;".q.h;
  act."&amp;C93&amp;".TimeW.d := "&amp;C93&amp;".q.d;  act."&amp;C93&amp;".TimeW.y := "&amp;C93&amp;".q.y;"</f>
        <v>//--------------Ф1-5-------------
F1_5(in := dgi.F1_5_ON, res := act.F1_5.reset,un  := 0, pt := itg.nTime); 
  act.F1_5.TimeW.s := F1_5.q.s;  act.F1_5.TimeW.m := F1_5.q.m;  act.F1_5.TimeW.h:= F1_5.q.h;
  act.F1_5.TimeW.d := F1_5.q.d;  act.F1_5.TimeW.y := F1_5.q.y;</v>
      </c>
      <c r="BG93" s="243" t="s">
        <v>964</v>
      </c>
      <c r="BN93" s="374" t="str">
        <f t="shared" si="59"/>
        <v>act.F1_5.DU := 1;</v>
      </c>
      <c r="BO93" s="374" t="str">
        <f t="shared" ref="BO93:BO94" si="70">"Кн. 'Включить влево' "&amp;B93</f>
        <v>Кн. 'Включить влево' Ф1-5</v>
      </c>
      <c r="BP93" s="374" t="str">
        <f t="shared" ref="BP93:BP94" si="71">"Кн. 'Включить вправо' "&amp;B93</f>
        <v>Кн. 'Включить вправо' Ф1-5</v>
      </c>
      <c r="BQ93" s="374" t="str">
        <f t="shared" ref="BQ93:BQ94" si="72">"Кн. 'Отключить' "&amp;B93</f>
        <v>Кн. 'Отключить' Ф1-5</v>
      </c>
      <c r="BR93" s="374" t="str">
        <f t="shared" ref="BR93:BR94" si="73">"Кн. 'Промывка' "&amp;B93</f>
        <v>Кн. 'Промывка' Ф1-5</v>
      </c>
      <c r="BS93" s="374" t="str">
        <f t="shared" ref="BS93:BS94" si="74">"Кн. 'Фильтрация "&amp;B93&amp;"'"</f>
        <v>Кн. 'Фильтрация Ф1-5'</v>
      </c>
      <c r="BU93" s="374" t="str">
        <f t="shared" ref="BU93:BU94" si="75">C93&amp;".btnON_l"</f>
        <v>F1_5.btnON_l</v>
      </c>
      <c r="BV93" s="374" t="str">
        <f t="shared" ref="BV93:BV94" si="76">C93&amp;".btnON_r"</f>
        <v>F1_5.btnON_r</v>
      </c>
      <c r="BW93" s="374" t="str">
        <f t="shared" ref="BW93:BW94" si="77">C93&amp;".btn_Wash"</f>
        <v>F1_5.btn_Wash</v>
      </c>
      <c r="BX93" s="374" t="str">
        <f t="shared" ref="BX93:BX94" si="78">C93&amp;".btn_Filtr"</f>
        <v>F1_5.btn_Filtr</v>
      </c>
      <c r="BY93" s="374" t="str">
        <f t="shared" ref="BY93:BY94" si="79">C93&amp;".btnOF"</f>
        <v>F1_5.btnOF</v>
      </c>
    </row>
    <row r="94" spans="1:77" ht="13.5" customHeight="1" x14ac:dyDescent="0.25">
      <c r="A94" s="135">
        <v>86</v>
      </c>
      <c r="B94" s="142" t="s">
        <v>3664</v>
      </c>
      <c r="C94" s="143" t="s">
        <v>3665</v>
      </c>
      <c r="D94" s="141"/>
      <c r="E94" s="7" t="s">
        <v>821</v>
      </c>
      <c r="F94" s="41" t="s">
        <v>3920</v>
      </c>
      <c r="G94" s="7" t="str">
        <f>"; //"&amp;B94</f>
        <v>; //Ф1-6</v>
      </c>
      <c r="H94" s="41" t="s">
        <v>3921</v>
      </c>
      <c r="I94" s="2" t="str">
        <f>C94&amp;"_ctrl_ON"</f>
        <v>F1_6_ctrl_ON</v>
      </c>
      <c r="K94" s="2" t="str">
        <f>C94&amp;"_ctrl_ON : BOOL; "</f>
        <v xml:space="preserve">F1_6_ctrl_ON : BOOL; </v>
      </c>
      <c r="M94" s="2" t="str">
        <f>C94&amp;"_ctrl_ON : TON;"</f>
        <v>F1_6_ctrl_ON : TON;</v>
      </c>
      <c r="P94" t="str">
        <f>P93</f>
        <v>F1_4_ctrl_ON_pt</v>
      </c>
      <c r="X94" s="34" t="str">
        <f>I94&amp;" ( IN := TIN."&amp;I94&amp;", PT := "&amp;P94&amp;"); TMQ."&amp;I94&amp;" := "&amp;I94&amp;".q;"</f>
        <v>F1_6_ctrl_ON ( IN := TIN.F1_6_ctrl_ON, PT := F1_4_ctrl_ON_pt); TMQ.F1_6_ctrl_ON := F1_6_ctrl_ON.q;</v>
      </c>
      <c r="Z94" s="66" t="s">
        <v>455</v>
      </c>
      <c r="AA94" s="138" t="s">
        <v>455</v>
      </c>
      <c r="AF94" s="192" t="str">
        <f>C94&amp;" (diON := ACT."&amp;C94&amp;".diON
            ,diCRS := ACT."&amp;C94&amp;".diCRS
            ,algON_l := ACT."&amp;C94&amp;".algON_l
            ,algON_r := ACT."&amp;C94&amp;".algON_r
            ,algOF := ACT."&amp;C94&amp;".algOF
            ,alwON := ACT."&amp;C94&amp;".alwON
            ,alwOF := ACT."&amp;C94&amp;".alwOF
            ,btnRes := ACT."&amp;C94&amp;".btnRes
            ,btnON_l := ACT."&amp;C94&amp;".btnON_l
            ,btnON_r := ACT."&amp;C94&amp;".btnON_r
            ,btn_Wash := ACT."&amp;C94&amp;".btn_Wash
            ,btn_Filtr := ACT."&amp;C94&amp;".btn_Filtr
            ,btnOF := ACT."&amp;C94&amp;".btnOF
            ,MU := ACT."&amp;C94&amp;".MU
            ,tmq_on := tmq."&amp;C94&amp;"_ctrl_ON
            ,doON_l := ACT."&amp;C94&amp;".doON_l
            ,doON_r := ACT."&amp;C94&amp;".doON_r
            ,nON := ACT."&amp;C94&amp;".nON
            ,tin_on := tin."&amp;C94&amp;"_ctrl_ON
            ,DU :=     ACT."&amp;C94&amp;".DU); 
ACT."&amp;C94&amp;".state   := "&amp;C94&amp;".state;
 ACT."&amp;C94&amp;".prmON  := "&amp;C94&amp;".prmON;
ACT."&amp;C94&amp;".prmOF   := "&amp;C94&amp;".prmOF;"</f>
        <v>F1_6 (diON := ACT.F1_6.diON
            ,diCRS := ACT.F1_6.diCRS
            ,algON_l := ACT.F1_6.algON_l
            ,algON_r := ACT.F1_6.algON_r
            ,algOF := ACT.F1_6.algOF
            ,alwON := ACT.F1_6.alwON
            ,alwOF := ACT.F1_6.alwOF
            ,btnRes := ACT.F1_6.btnRes
            ,btnON_l := ACT.F1_6.btnON_l
            ,btnON_r := ACT.F1_6.btnON_r
            ,btn_Wash := ACT.F1_6.btn_Wash
            ,btn_Filtr := ACT.F1_6.btn_Filtr
            ,btnOF := ACT.F1_6.btnOF
            ,MU := ACT.F1_6.MU
            ,tmq_on := tmq.F1_6_ctrl_ON
            ,doON_l := ACT.F1_6.doON_l
            ,doON_r := ACT.F1_6.doON_r
            ,nON := ACT.F1_6.nON
            ,tin_on := tin.F1_6_ctrl_ON
            ,DU :=     ACT.F1_6.DU); 
ACT.F1_6.state   := F1_6.state;
 ACT.F1_6.prmON  := F1_6.prmON;
ACT.F1_6.prmOF   := F1_6.prmOF;</v>
      </c>
      <c r="AO94" s="162" t="s">
        <v>3707</v>
      </c>
      <c r="AP94" s="15" t="str">
        <f>"//"&amp;B94&amp;"
act."&amp;C94&amp;".reg := ;
act."&amp;C94&amp;".diCrs := dgi."&amp;C94&amp;".crs;
act."&amp;C94&amp;".algON := "&amp;AK94&amp;";
act."&amp;C94&amp;".algOF := "&amp;AL94&amp;";
act."&amp;C94&amp;".alwON := "&amp;AM94&amp;";
act."&amp;C94&amp;".alwOF := "&amp;AN94&amp;";
act."&amp;C94&amp;".MU := "&amp;AO94&amp;";
ano."&amp;C94&amp;"_set.val := act."&amp;C94&amp;".aoReg;
DGO."&amp;C94&amp;"_ON := act."&amp;C94&amp;".doON and not alg.doOF;"</f>
        <v>//Ф1-6
act.F1_6.reg := ;
act.F1_6.diCrs := dgi.F1_6.crs;
act.F1_6.algON := ;
act.F1_6.algOF := ;
act.F1_6.alwON := ;
act.F1_6.alwOF := ;
act.F1_6.MU := not dgi.AU_IM5;
ano.F1_6_set.val := act.F1_6.aoReg;
DGO.F1_6_ON := act.F1_6.doON and not alg.doOF;</v>
      </c>
      <c r="AQ94" s="192" t="str">
        <f t="shared" si="41"/>
        <v>F1_6 : tmr; //Ф1-6</v>
      </c>
      <c r="AR94" s="32" t="str">
        <f>"//--------------"&amp;B94&amp;"-------------
"&amp;C94&amp;"(in := dgi."&amp;C94&amp;"_ON, res := act."&amp;C94&amp;".reset,un  := 0, pt := itg.nTime); 
  act."&amp;C94&amp;".TimeW.s := "&amp;C94&amp;".q.s;  act."&amp;C94&amp;".TimeW.m := "&amp;C94&amp;".q.m;  act."&amp;C94&amp;".TimeW.h:= "&amp;C94&amp;".q.h;
  act."&amp;C94&amp;".TimeW.d := "&amp;C94&amp;".q.d;  act."&amp;C94&amp;".TimeW.y := "&amp;C94&amp;".q.y;"</f>
        <v>//--------------Ф1-6-------------
F1_6(in := dgi.F1_6_ON, res := act.F1_6.reset,un  := 0, pt := itg.nTime); 
  act.F1_6.TimeW.s := F1_6.q.s;  act.F1_6.TimeW.m := F1_6.q.m;  act.F1_6.TimeW.h:= F1_6.q.h;
  act.F1_6.TimeW.d := F1_6.q.d;  act.F1_6.TimeW.y := F1_6.q.y;</v>
      </c>
      <c r="BG94" s="243" t="s">
        <v>964</v>
      </c>
      <c r="BN94" s="374" t="str">
        <f t="shared" si="59"/>
        <v>act.F1_6.DU := 1;</v>
      </c>
      <c r="BO94" s="374" t="str">
        <f t="shared" si="70"/>
        <v>Кн. 'Включить влево' Ф1-6</v>
      </c>
      <c r="BP94" s="374" t="str">
        <f t="shared" si="71"/>
        <v>Кн. 'Включить вправо' Ф1-6</v>
      </c>
      <c r="BQ94" s="374" t="str">
        <f t="shared" si="72"/>
        <v>Кн. 'Отключить' Ф1-6</v>
      </c>
      <c r="BR94" s="374" t="str">
        <f t="shared" si="73"/>
        <v>Кн. 'Промывка' Ф1-6</v>
      </c>
      <c r="BS94" s="374" t="str">
        <f t="shared" si="74"/>
        <v>Кн. 'Фильтрация Ф1-6'</v>
      </c>
      <c r="BU94" s="374" t="str">
        <f t="shared" si="75"/>
        <v>F1_6.btnON_l</v>
      </c>
      <c r="BV94" s="374" t="str">
        <f t="shared" si="76"/>
        <v>F1_6.btnON_r</v>
      </c>
      <c r="BW94" s="374" t="str">
        <f t="shared" si="77"/>
        <v>F1_6.btn_Wash</v>
      </c>
      <c r="BX94" s="374" t="str">
        <f t="shared" si="78"/>
        <v>F1_6.btn_Filtr</v>
      </c>
      <c r="BY94" s="374" t="str">
        <f t="shared" si="79"/>
        <v>F1_6.btnOF</v>
      </c>
    </row>
    <row r="95" spans="1:77" ht="13.5" customHeight="1" x14ac:dyDescent="0.25"/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</sheetData>
  <mergeCells count="3">
    <mergeCell ref="I1:Y1"/>
    <mergeCell ref="K3:L3"/>
    <mergeCell ref="M3:N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18"/>
  <sheetViews>
    <sheetView workbookViewId="0">
      <selection activeCell="AF16" sqref="A1:AF16"/>
    </sheetView>
  </sheetViews>
  <sheetFormatPr defaultRowHeight="15" x14ac:dyDescent="0.25"/>
  <cols>
    <col min="1" max="1" width="2" bestFit="1" customWidth="1"/>
    <col min="2" max="2" width="15" bestFit="1" customWidth="1"/>
    <col min="3" max="3" width="4.7109375" customWidth="1"/>
    <col min="4" max="4" width="11" bestFit="1" customWidth="1"/>
    <col min="5" max="5" width="14.5703125" customWidth="1"/>
    <col min="6" max="6" width="29.28515625" customWidth="1"/>
    <col min="7" max="7" width="34.5703125" customWidth="1"/>
    <col min="8" max="8" width="4" bestFit="1" customWidth="1"/>
    <col min="9" max="9" width="5.140625" bestFit="1" customWidth="1"/>
    <col min="10" max="10" width="4.140625" bestFit="1" customWidth="1"/>
    <col min="11" max="11" width="3.42578125" bestFit="1" customWidth="1"/>
    <col min="12" max="12" width="4.5703125" customWidth="1"/>
    <col min="13" max="13" width="6.85546875" bestFit="1" customWidth="1"/>
    <col min="14" max="14" width="2" bestFit="1" customWidth="1"/>
    <col min="15" max="15" width="2.28515625" hidden="1" customWidth="1"/>
    <col min="16" max="16" width="4" hidden="1" customWidth="1"/>
    <col min="17" max="17" width="5.28515625" hidden="1" customWidth="1"/>
    <col min="18" max="18" width="9.42578125" hidden="1" customWidth="1"/>
    <col min="19" max="19" width="4.140625" hidden="1" customWidth="1"/>
    <col min="20" max="24" width="1.7109375" hidden="1" customWidth="1"/>
    <col min="25" max="25" width="2" hidden="1" customWidth="1"/>
    <col min="26" max="26" width="10.42578125" hidden="1" customWidth="1"/>
    <col min="27" max="27" width="10" hidden="1" customWidth="1"/>
    <col min="28" max="28" width="2.7109375" hidden="1" customWidth="1"/>
    <col min="29" max="29" width="7.28515625" hidden="1" customWidth="1"/>
    <col min="30" max="30" width="7" hidden="1" customWidth="1"/>
    <col min="31" max="31" width="15.140625" bestFit="1" customWidth="1"/>
    <col min="32" max="32" width="9" customWidth="1"/>
    <col min="33" max="35" width="1.140625" customWidth="1"/>
    <col min="36" max="36" width="6" bestFit="1" customWidth="1"/>
    <col min="37" max="37" width="2" bestFit="1" customWidth="1"/>
  </cols>
  <sheetData>
    <row r="1" spans="1:37" x14ac:dyDescent="0.25">
      <c r="A1" s="20"/>
      <c r="B1" s="20" t="s">
        <v>789</v>
      </c>
      <c r="C1" s="23" t="s">
        <v>991</v>
      </c>
      <c r="D1" s="20" t="s">
        <v>482</v>
      </c>
      <c r="E1" s="23" t="s">
        <v>949</v>
      </c>
      <c r="F1" s="20" t="s">
        <v>950</v>
      </c>
      <c r="G1" s="20"/>
      <c r="H1" s="27" t="s">
        <v>4271</v>
      </c>
      <c r="I1" s="27" t="s">
        <v>792</v>
      </c>
      <c r="J1" s="27" t="s">
        <v>793</v>
      </c>
      <c r="K1" s="27"/>
      <c r="L1" s="27" t="s">
        <v>1301</v>
      </c>
      <c r="M1" s="27"/>
      <c r="N1" s="27"/>
      <c r="O1" s="385"/>
      <c r="P1" s="384" t="s">
        <v>1303</v>
      </c>
      <c r="Q1" s="384" t="s">
        <v>1028</v>
      </c>
      <c r="R1" s="384" t="s">
        <v>1304</v>
      </c>
      <c r="S1" s="384" t="s">
        <v>793</v>
      </c>
      <c r="T1" s="384"/>
      <c r="U1" s="384"/>
      <c r="V1" s="384"/>
      <c r="W1" s="384"/>
      <c r="X1" s="384"/>
      <c r="Y1" s="384"/>
      <c r="Z1" s="374"/>
      <c r="AA1" s="384" t="s">
        <v>1305</v>
      </c>
      <c r="AB1" s="385"/>
      <c r="AC1" s="374"/>
      <c r="AD1" s="374"/>
      <c r="AE1" s="374" t="s">
        <v>4273</v>
      </c>
      <c r="AF1" s="374" t="s">
        <v>4274</v>
      </c>
      <c r="AG1" s="374"/>
      <c r="AH1" s="374"/>
      <c r="AI1" s="374"/>
      <c r="AJ1" s="374"/>
      <c r="AK1" s="374"/>
    </row>
    <row r="2" spans="1:37" x14ac:dyDescent="0.25">
      <c r="A2" s="20">
        <v>1</v>
      </c>
      <c r="B2" t="s">
        <v>993</v>
      </c>
      <c r="C2" s="24" t="s">
        <v>994</v>
      </c>
      <c r="D2" s="24" t="s">
        <v>995</v>
      </c>
      <c r="E2" s="24" t="s">
        <v>996</v>
      </c>
      <c r="F2" s="24" t="str">
        <f>"CRS."&amp;D2&amp;" := "&amp;E2&amp;";"</f>
        <v>CRS.btAO_Sha := ALG.btAO_Sha;</v>
      </c>
      <c r="G2" s="17" t="str">
        <f>D2&amp;" : BOOL;     //"&amp;B2</f>
        <v>btAO_Sha : BOOL;     //Кнопка АО ШA</v>
      </c>
      <c r="H2" s="27" t="str">
        <f>"R"&amp;N2</f>
        <v>R1</v>
      </c>
      <c r="I2" s="27">
        <f>N2*2-1</f>
        <v>1</v>
      </c>
      <c r="J2" s="27">
        <v>0</v>
      </c>
      <c r="K2" s="27" t="s">
        <v>1306</v>
      </c>
      <c r="L2" s="27" t="str">
        <f>"db600.dbx"&amp;I2&amp;"."&amp;J2&amp;" := "&amp;K2&amp;"."&amp;D2&amp;"; //"&amp;G2&amp;"  "&amp;H2&amp;"."&amp;AF2</f>
        <v>db600.dbx1.0 := crs.btAO_Sha; //btAO_Sha : BOOL;     //Кнопка АО ШA  R1.0</v>
      </c>
      <c r="M2" s="27" t="str">
        <f>"dbx"&amp;I2&amp;"."&amp;J2</f>
        <v>dbx1.0</v>
      </c>
      <c r="N2" s="27">
        <v>1</v>
      </c>
      <c r="O2" s="384" t="s">
        <v>1307</v>
      </c>
      <c r="P2" s="384">
        <v>1</v>
      </c>
      <c r="Q2" s="384" t="s">
        <v>1019</v>
      </c>
      <c r="R2" s="384" t="str">
        <f>"2MDB.R"&amp;N2</f>
        <v>2MDB.R1</v>
      </c>
      <c r="S2" s="384">
        <f>AF2</f>
        <v>0</v>
      </c>
      <c r="T2" s="384"/>
      <c r="U2" s="384"/>
      <c r="V2" s="384"/>
      <c r="W2" s="384"/>
      <c r="X2" s="384"/>
      <c r="Y2" s="384">
        <v>0</v>
      </c>
      <c r="Z2" s="374" t="s">
        <v>1308</v>
      </c>
      <c r="AA2" s="384" t="str">
        <f>AD2&amp;B2</f>
        <v>ru-RU=Кнопка АО ШA</v>
      </c>
      <c r="AB2" s="374"/>
      <c r="AC2" s="374" t="s">
        <v>1308</v>
      </c>
      <c r="AD2" s="19" t="s">
        <v>4272</v>
      </c>
      <c r="AE2" s="374">
        <f>N2+40000</f>
        <v>40001</v>
      </c>
      <c r="AF2" s="27">
        <v>0</v>
      </c>
      <c r="AG2" s="374"/>
      <c r="AH2" s="374"/>
      <c r="AI2" s="374"/>
      <c r="AJ2" s="374"/>
      <c r="AK2" s="374"/>
    </row>
    <row r="3" spans="1:37" x14ac:dyDescent="0.25">
      <c r="A3" s="20">
        <v>2</v>
      </c>
      <c r="C3" s="24"/>
      <c r="D3" s="24"/>
      <c r="E3" s="24"/>
      <c r="F3" s="24"/>
      <c r="G3" s="17"/>
      <c r="H3" s="27" t="str">
        <f>"R"&amp;N3</f>
        <v>R1</v>
      </c>
      <c r="I3" s="27">
        <f t="shared" ref="I3:I8" si="0">I2</f>
        <v>1</v>
      </c>
      <c r="J3" s="27">
        <v>1</v>
      </c>
      <c r="K3" s="27" t="s">
        <v>1306</v>
      </c>
      <c r="L3" s="27"/>
      <c r="M3" s="27" t="str">
        <f>"dbx"&amp;I3&amp;"."&amp;J3</f>
        <v>dbx1.1</v>
      </c>
      <c r="N3" s="27">
        <v>1</v>
      </c>
      <c r="O3" s="384" t="s">
        <v>1307</v>
      </c>
      <c r="P3" s="384"/>
      <c r="Q3" s="384" t="s">
        <v>1019</v>
      </c>
      <c r="R3" s="384" t="str">
        <f>"2MDB.R"&amp;N3</f>
        <v>2MDB.R1</v>
      </c>
      <c r="S3" s="384">
        <f>AF3</f>
        <v>1</v>
      </c>
      <c r="T3" s="384"/>
      <c r="U3" s="384"/>
      <c r="V3" s="384"/>
      <c r="W3" s="384"/>
      <c r="X3" s="384"/>
      <c r="Y3" s="384">
        <v>0</v>
      </c>
      <c r="Z3" s="374" t="s">
        <v>1308</v>
      </c>
      <c r="AA3" s="384" t="str">
        <f>AD3&amp;G3</f>
        <v>ru-RU=</v>
      </c>
      <c r="AB3" s="374"/>
      <c r="AC3" s="374" t="s">
        <v>1308</v>
      </c>
      <c r="AD3" s="19" t="s">
        <v>4272</v>
      </c>
      <c r="AE3" s="374">
        <f t="shared" ref="AE3:AE16" si="1">N3+40000</f>
        <v>40001</v>
      </c>
      <c r="AF3" s="27">
        <v>1</v>
      </c>
      <c r="AG3" s="374"/>
      <c r="AH3" s="374"/>
      <c r="AI3" s="374"/>
      <c r="AJ3" s="374"/>
      <c r="AK3" s="374"/>
    </row>
    <row r="4" spans="1:37" x14ac:dyDescent="0.25">
      <c r="A4" s="20">
        <v>3</v>
      </c>
      <c r="B4" s="374"/>
      <c r="C4" s="24"/>
      <c r="D4" s="24"/>
      <c r="E4" s="24"/>
      <c r="F4" s="24"/>
      <c r="G4" s="17"/>
      <c r="H4" s="27" t="str">
        <f t="shared" ref="H4:H16" si="2">"R"&amp;N4</f>
        <v>R1</v>
      </c>
      <c r="I4" s="27">
        <f t="shared" si="0"/>
        <v>1</v>
      </c>
      <c r="J4" s="27">
        <v>3</v>
      </c>
      <c r="K4" s="27" t="s">
        <v>1306</v>
      </c>
      <c r="L4" s="27"/>
      <c r="M4" s="27" t="str">
        <f t="shared" ref="M4:M16" si="3">"dbx"&amp;I4&amp;"."&amp;J4</f>
        <v>dbx1.3</v>
      </c>
      <c r="N4" s="27">
        <v>1</v>
      </c>
      <c r="O4" s="384" t="s">
        <v>1307</v>
      </c>
      <c r="P4" s="384"/>
      <c r="Q4" s="384" t="s">
        <v>1019</v>
      </c>
      <c r="R4" s="384" t="str">
        <f>"2MDB.R"&amp;N4</f>
        <v>2MDB.R1</v>
      </c>
      <c r="S4" s="384">
        <f>AF4</f>
        <v>3</v>
      </c>
      <c r="T4" s="384"/>
      <c r="U4" s="384"/>
      <c r="V4" s="384"/>
      <c r="W4" s="384"/>
      <c r="X4" s="384"/>
      <c r="Y4" s="384">
        <v>0</v>
      </c>
      <c r="Z4" s="374" t="s">
        <v>1308</v>
      </c>
      <c r="AA4" s="384" t="str">
        <f>AD4&amp;G4</f>
        <v>ru-RU=</v>
      </c>
      <c r="AB4" s="374"/>
      <c r="AC4" s="374" t="s">
        <v>1308</v>
      </c>
      <c r="AD4" s="19" t="s">
        <v>4272</v>
      </c>
      <c r="AE4" s="374">
        <f t="shared" si="1"/>
        <v>40001</v>
      </c>
      <c r="AF4" s="27">
        <v>3</v>
      </c>
      <c r="AG4" s="374"/>
      <c r="AH4" s="374"/>
      <c r="AI4" s="374"/>
      <c r="AJ4" s="374"/>
      <c r="AK4" s="374"/>
    </row>
    <row r="5" spans="1:37" x14ac:dyDescent="0.25">
      <c r="A5" s="20"/>
      <c r="G5" s="17"/>
      <c r="H5" s="27" t="str">
        <f t="shared" si="2"/>
        <v>R1</v>
      </c>
      <c r="I5" s="27">
        <f t="shared" si="0"/>
        <v>1</v>
      </c>
      <c r="J5" s="27">
        <v>4</v>
      </c>
      <c r="K5" s="27" t="s">
        <v>1306</v>
      </c>
      <c r="M5" s="27" t="str">
        <f t="shared" si="3"/>
        <v>dbx1.4</v>
      </c>
      <c r="N5" s="27">
        <v>1</v>
      </c>
      <c r="AE5" s="374">
        <f t="shared" si="1"/>
        <v>40001</v>
      </c>
      <c r="AF5" s="27">
        <v>4</v>
      </c>
    </row>
    <row r="6" spans="1:37" x14ac:dyDescent="0.25">
      <c r="A6" s="20"/>
      <c r="F6" s="17" t="s">
        <v>998</v>
      </c>
      <c r="G6" s="17"/>
      <c r="H6" s="27" t="str">
        <f t="shared" si="2"/>
        <v>R1</v>
      </c>
      <c r="I6" s="27">
        <f t="shared" si="0"/>
        <v>1</v>
      </c>
      <c r="J6" s="27">
        <v>5</v>
      </c>
      <c r="K6" s="27" t="s">
        <v>1306</v>
      </c>
      <c r="M6" s="27" t="str">
        <f t="shared" si="3"/>
        <v>dbx1.5</v>
      </c>
      <c r="N6" s="27">
        <v>1</v>
      </c>
      <c r="AE6" s="374">
        <f t="shared" si="1"/>
        <v>40001</v>
      </c>
      <c r="AF6" s="27">
        <v>5</v>
      </c>
    </row>
    <row r="7" spans="1:37" x14ac:dyDescent="0.25">
      <c r="A7" s="20"/>
      <c r="F7" t="str">
        <f>"ALG.AO := CRS."&amp;D2&amp;" OR CRS."&amp;D3&amp;"
 OR CRS."&amp;D4&amp;";"</f>
        <v>ALG.AO := CRS.btAO_Sha OR CRS.
 OR CRS.;</v>
      </c>
      <c r="G7" s="17"/>
      <c r="H7" s="27" t="str">
        <f t="shared" si="2"/>
        <v>R1</v>
      </c>
      <c r="I7" s="27">
        <f t="shared" si="0"/>
        <v>1</v>
      </c>
      <c r="J7" s="27">
        <v>6</v>
      </c>
      <c r="K7" s="27" t="s">
        <v>1306</v>
      </c>
      <c r="M7" s="27" t="str">
        <f t="shared" si="3"/>
        <v>dbx1.6</v>
      </c>
      <c r="N7" s="27">
        <v>1</v>
      </c>
      <c r="AE7" s="374">
        <f t="shared" si="1"/>
        <v>40001</v>
      </c>
      <c r="AF7" s="27">
        <v>6</v>
      </c>
    </row>
    <row r="8" spans="1:37" x14ac:dyDescent="0.25">
      <c r="A8" s="20"/>
      <c r="G8" s="17"/>
      <c r="H8" s="27" t="str">
        <f t="shared" si="2"/>
        <v>R1</v>
      </c>
      <c r="I8" s="27">
        <f t="shared" si="0"/>
        <v>1</v>
      </c>
      <c r="J8" s="27">
        <v>7</v>
      </c>
      <c r="K8" s="27" t="s">
        <v>1306</v>
      </c>
      <c r="M8" s="27" t="str">
        <f t="shared" si="3"/>
        <v>dbx1.7</v>
      </c>
      <c r="N8" s="27">
        <v>1</v>
      </c>
      <c r="AE8" s="374">
        <f t="shared" si="1"/>
        <v>40001</v>
      </c>
      <c r="AF8" s="27">
        <v>7</v>
      </c>
    </row>
    <row r="9" spans="1:37" x14ac:dyDescent="0.25">
      <c r="A9" s="20"/>
      <c r="G9" s="17"/>
      <c r="H9" s="27" t="str">
        <f t="shared" si="2"/>
        <v>R1</v>
      </c>
      <c r="I9" s="27">
        <f>N2*2-2</f>
        <v>0</v>
      </c>
      <c r="J9" s="27">
        <v>0</v>
      </c>
      <c r="K9" s="27" t="s">
        <v>1306</v>
      </c>
      <c r="M9" s="27" t="str">
        <f t="shared" si="3"/>
        <v>dbx0.0</v>
      </c>
      <c r="N9" s="27">
        <v>1</v>
      </c>
      <c r="AE9" s="374">
        <f t="shared" si="1"/>
        <v>40001</v>
      </c>
      <c r="AF9" s="27">
        <v>8</v>
      </c>
    </row>
    <row r="10" spans="1:37" x14ac:dyDescent="0.25">
      <c r="A10" s="20"/>
      <c r="G10" s="17"/>
      <c r="H10" s="27" t="str">
        <f t="shared" si="2"/>
        <v>R1</v>
      </c>
      <c r="I10" s="27">
        <f>I9</f>
        <v>0</v>
      </c>
      <c r="J10" s="27">
        <v>1</v>
      </c>
      <c r="K10" s="27" t="s">
        <v>1306</v>
      </c>
      <c r="M10" s="27" t="str">
        <f t="shared" si="3"/>
        <v>dbx0.1</v>
      </c>
      <c r="N10" s="27">
        <v>1</v>
      </c>
      <c r="AE10" s="374">
        <f t="shared" si="1"/>
        <v>40001</v>
      </c>
      <c r="AF10" s="27">
        <v>9</v>
      </c>
    </row>
    <row r="11" spans="1:37" x14ac:dyDescent="0.25">
      <c r="A11" s="23"/>
      <c r="B11" s="15"/>
      <c r="C11" s="15"/>
      <c r="D11" s="15"/>
      <c r="E11" s="15"/>
      <c r="F11" s="15"/>
      <c r="G11" s="15"/>
      <c r="H11" s="27" t="str">
        <f t="shared" si="2"/>
        <v>R1</v>
      </c>
      <c r="I11" s="27">
        <f t="shared" ref="I11:I16" si="4">I10</f>
        <v>0</v>
      </c>
      <c r="J11" s="27">
        <v>2</v>
      </c>
      <c r="K11" s="27" t="s">
        <v>1306</v>
      </c>
      <c r="M11" s="27" t="str">
        <f t="shared" si="3"/>
        <v>dbx0.2</v>
      </c>
      <c r="N11" s="27">
        <v>1</v>
      </c>
      <c r="AE11" s="374">
        <f t="shared" si="1"/>
        <v>40001</v>
      </c>
      <c r="AF11" s="27">
        <v>10</v>
      </c>
    </row>
    <row r="12" spans="1:37" x14ac:dyDescent="0.25">
      <c r="A12" s="23"/>
      <c r="B12" s="15"/>
      <c r="C12" s="15"/>
      <c r="D12" s="15"/>
      <c r="E12" s="15"/>
      <c r="F12" s="15"/>
      <c r="G12" s="15"/>
      <c r="H12" s="27" t="str">
        <f t="shared" si="2"/>
        <v>R1</v>
      </c>
      <c r="I12" s="27">
        <f t="shared" si="4"/>
        <v>0</v>
      </c>
      <c r="J12" s="27">
        <v>3</v>
      </c>
      <c r="K12" s="27"/>
      <c r="M12" s="27" t="str">
        <f t="shared" si="3"/>
        <v>dbx0.3</v>
      </c>
      <c r="N12" s="27">
        <v>1</v>
      </c>
      <c r="AE12" s="374">
        <f t="shared" si="1"/>
        <v>40001</v>
      </c>
      <c r="AF12" s="27">
        <v>11</v>
      </c>
    </row>
    <row r="13" spans="1:37" x14ac:dyDescent="0.25">
      <c r="A13" s="23"/>
      <c r="B13" s="15"/>
      <c r="C13" s="15"/>
      <c r="D13" s="15"/>
      <c r="E13" s="15"/>
      <c r="F13" s="15"/>
      <c r="G13" s="15"/>
      <c r="H13" s="27" t="str">
        <f t="shared" si="2"/>
        <v>R1</v>
      </c>
      <c r="I13" s="27">
        <f t="shared" si="4"/>
        <v>0</v>
      </c>
      <c r="J13" s="27">
        <v>4</v>
      </c>
      <c r="K13" s="27"/>
      <c r="M13" s="27" t="str">
        <f t="shared" si="3"/>
        <v>dbx0.4</v>
      </c>
      <c r="N13" s="27">
        <v>1</v>
      </c>
      <c r="AE13" s="374">
        <f t="shared" si="1"/>
        <v>40001</v>
      </c>
      <c r="AF13" s="27">
        <v>12</v>
      </c>
    </row>
    <row r="14" spans="1:37" x14ac:dyDescent="0.25">
      <c r="A14" s="23"/>
      <c r="B14" s="15"/>
      <c r="C14" s="15"/>
      <c r="D14" s="15"/>
      <c r="E14" s="15"/>
      <c r="F14" s="15"/>
      <c r="G14" s="15"/>
      <c r="H14" s="27" t="str">
        <f t="shared" si="2"/>
        <v>R1</v>
      </c>
      <c r="I14" s="27">
        <f t="shared" si="4"/>
        <v>0</v>
      </c>
      <c r="J14" s="27">
        <v>5</v>
      </c>
      <c r="K14" s="27"/>
      <c r="M14" s="27" t="str">
        <f t="shared" si="3"/>
        <v>dbx0.5</v>
      </c>
      <c r="N14" s="27">
        <v>1</v>
      </c>
      <c r="AE14" s="374">
        <f t="shared" si="1"/>
        <v>40001</v>
      </c>
      <c r="AF14" s="27">
        <v>13</v>
      </c>
    </row>
    <row r="15" spans="1:37" x14ac:dyDescent="0.25">
      <c r="A15" s="23"/>
      <c r="B15" s="15"/>
      <c r="C15" s="15"/>
      <c r="D15" s="15"/>
      <c r="E15" s="15"/>
      <c r="F15" s="15"/>
      <c r="G15" s="15"/>
      <c r="H15" s="27" t="str">
        <f t="shared" si="2"/>
        <v>R1</v>
      </c>
      <c r="I15" s="27">
        <f t="shared" si="4"/>
        <v>0</v>
      </c>
      <c r="J15" s="27">
        <v>6</v>
      </c>
      <c r="K15" s="27"/>
      <c r="M15" s="27" t="str">
        <f t="shared" si="3"/>
        <v>dbx0.6</v>
      </c>
      <c r="N15" s="27">
        <v>1</v>
      </c>
      <c r="AE15" s="374">
        <f t="shared" si="1"/>
        <v>40001</v>
      </c>
      <c r="AF15" s="27">
        <v>14</v>
      </c>
    </row>
    <row r="16" spans="1:37" x14ac:dyDescent="0.25">
      <c r="A16" s="23"/>
      <c r="B16" s="15"/>
      <c r="C16" s="15"/>
      <c r="D16" s="15"/>
      <c r="E16" s="15"/>
      <c r="F16" s="15"/>
      <c r="G16" s="15"/>
      <c r="H16" s="27" t="str">
        <f t="shared" si="2"/>
        <v>R1</v>
      </c>
      <c r="I16" s="27">
        <f t="shared" si="4"/>
        <v>0</v>
      </c>
      <c r="J16" s="27">
        <v>7</v>
      </c>
      <c r="K16" s="27"/>
      <c r="M16" s="27" t="str">
        <f t="shared" si="3"/>
        <v>dbx0.7</v>
      </c>
      <c r="N16" s="27">
        <v>1</v>
      </c>
      <c r="AE16" s="374">
        <f t="shared" si="1"/>
        <v>40001</v>
      </c>
      <c r="AF16" s="27">
        <v>15</v>
      </c>
    </row>
    <row r="17" spans="1:14" x14ac:dyDescent="0.25">
      <c r="A17" s="23"/>
      <c r="B17" s="15"/>
      <c r="C17" s="15"/>
      <c r="D17" s="15"/>
      <c r="E17" s="15"/>
      <c r="F17" s="15"/>
      <c r="G17" s="15"/>
      <c r="H17" s="27"/>
      <c r="I17" s="27"/>
      <c r="J17" s="27"/>
      <c r="K17" s="27"/>
      <c r="N17" s="27"/>
    </row>
    <row r="18" spans="1:14" x14ac:dyDescent="0.25">
      <c r="F18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258"/>
  <sheetViews>
    <sheetView topLeftCell="A106" zoomScale="85" zoomScaleNormal="85" workbookViewId="0">
      <selection activeCell="C118" sqref="C118"/>
    </sheetView>
  </sheetViews>
  <sheetFormatPr defaultRowHeight="15" x14ac:dyDescent="0.25"/>
  <cols>
    <col min="1" max="1" width="4.140625" bestFit="1" customWidth="1"/>
    <col min="2" max="2" width="44.42578125" style="13" customWidth="1"/>
    <col min="3" max="3" width="13.7109375" bestFit="1" customWidth="1"/>
    <col min="4" max="4" width="21.5703125" customWidth="1"/>
    <col min="5" max="5" width="5.7109375" customWidth="1"/>
    <col min="6" max="6" width="7.28515625" customWidth="1"/>
    <col min="7" max="7" width="60.85546875" customWidth="1"/>
    <col min="8" max="8" width="23" customWidth="1"/>
    <col min="9" max="9" width="38.7109375" customWidth="1"/>
    <col min="10" max="10" width="9.140625" customWidth="1"/>
    <col min="11" max="11" width="4" bestFit="1" customWidth="1"/>
    <col min="12" max="12" width="5.140625" bestFit="1" customWidth="1"/>
    <col min="13" max="13" width="4.140625" bestFit="1" customWidth="1"/>
    <col min="14" max="14" width="4.28515625" bestFit="1" customWidth="1"/>
    <col min="15" max="15" width="3" customWidth="1"/>
    <col min="16" max="16" width="6.85546875" bestFit="1" customWidth="1"/>
    <col min="17" max="17" width="3.140625" bestFit="1" customWidth="1"/>
    <col min="18" max="18" width="2.42578125" hidden="1" customWidth="1"/>
    <col min="19" max="19" width="5.42578125" hidden="1" customWidth="1"/>
    <col min="20" max="20" width="4.28515625" hidden="1" customWidth="1"/>
    <col min="21" max="21" width="8" hidden="1" customWidth="1"/>
    <col min="22" max="22" width="4.140625" hidden="1" customWidth="1"/>
    <col min="23" max="27" width="2.85546875" hidden="1" customWidth="1"/>
    <col min="28" max="28" width="3.140625" hidden="1" customWidth="1"/>
    <col min="29" max="29" width="7.5703125" hidden="1" customWidth="1"/>
    <col min="30" max="30" width="9.5703125" hidden="1" customWidth="1"/>
    <col min="31" max="31" width="1.5703125" hidden="1" customWidth="1"/>
    <col min="32" max="32" width="7.5703125" hidden="1" customWidth="1"/>
    <col min="33" max="33" width="7.140625" hidden="1" customWidth="1"/>
    <col min="34" max="34" width="15.42578125" bestFit="1" customWidth="1"/>
    <col min="35" max="35" width="4.140625" bestFit="1" customWidth="1"/>
  </cols>
  <sheetData>
    <row r="1" spans="1:35" x14ac:dyDescent="0.25">
      <c r="A1" s="26"/>
      <c r="B1" s="25" t="s">
        <v>789</v>
      </c>
      <c r="C1" s="26" t="s">
        <v>482</v>
      </c>
      <c r="D1" s="26" t="s">
        <v>949</v>
      </c>
      <c r="E1" s="26"/>
      <c r="F1" s="26" t="s">
        <v>1028</v>
      </c>
      <c r="G1" s="26" t="s">
        <v>950</v>
      </c>
      <c r="H1" s="26"/>
      <c r="I1" t="str">
        <f>"alr."&amp;C4&amp;" or 
alr."&amp;C5&amp;" or 
alr."&amp;C6&amp;" or 
alr."&amp;C7&amp;" or 
alr."&amp;C8&amp;" or 
alr."&amp;C9&amp;" or 
alr."&amp;C10&amp;" or 
alr."&amp;C11&amp;" or 
alr."&amp;C12&amp;" or 
alr."&amp;C13&amp;" or 
alr."&amp;C14&amp;" or 
alr."&amp;C15&amp;" or 
alr."&amp;C16&amp;" or 
alr."&amp;C17&amp;" or 
alr."&amp;C18&amp;" or 
alr."&amp;C19&amp;" or 
alr."&amp;C20&amp;" or 
alr."&amp;C21&amp;" or 
alr."&amp;C22&amp;" or 
alr."&amp;C23&amp;" or 
alr."&amp;C24&amp;" or 
alr."&amp;C25&amp;" or 
alr."&amp;C26&amp;" or 
alr."&amp;C27&amp;" or 
alr."&amp;C28&amp;" or 
alr."&amp;C29&amp;" or 
alr."&amp;C30&amp;" or 
alr."&amp;C31&amp;" or 
alr."&amp;C32&amp;" or 
alr."&amp;C33&amp;" or 
alr."&amp;C34&amp;" or 
alr."&amp;C35&amp;" or 
alr."&amp;C36&amp;" or 
alr."&amp;C37&amp;" or 
alr."&amp;C38&amp;" or 
alr."&amp;C39&amp;" or 
alr."&amp;C40&amp;" or 
alr."&amp;C41&amp;" or 
alr."&amp;C42&amp;" or 
alr."&amp;C43&amp;" or 
alr."&amp;C44&amp;" or 
alr."&amp;C45&amp;" or 
alr."&amp;C46&amp;" or 
alr."&amp;C47&amp;" or 
alr."&amp;C48&amp;" or 
alr."&amp;C49&amp;" or 
alr."&amp;C50&amp;" or 
alr."&amp;C51&amp;" or 
alr."&amp;C52&amp;" or 
alr."&amp;C53&amp;" or 
alr."&amp;C54&amp;" or 
alr."&amp;C55&amp;" or 
alr."&amp;C56&amp;" or 
alr."&amp;C57&amp;" or 
alr."&amp;C58&amp;" or 
alr."&amp;C59&amp;" or 
alr."&amp;C60&amp;" or 
alr."&amp;C61&amp;" or 
alr."&amp;C62&amp;" or 
alr."&amp;C63&amp;" or 
alr."&amp;C64&amp;" or 
alr."&amp;C65&amp;" or 
alr."&amp;C66&amp;" or 
alr."&amp;C67&amp;" or 
alr."&amp;C68&amp;" or 
alr."&amp;C69&amp;" or 
alr."&amp;C70&amp;" or 
alr."&amp;C71&amp;" or 
alr."&amp;C72&amp;" or 
alr."&amp;C73&amp;" or 
alr."&amp;C74&amp;" or 
alr."&amp;C75&amp;" or 
alr."&amp;C76&amp;" or 
alr."&amp;C77&amp;" or 
alr."&amp;C78&amp;" or 
alr."&amp;C79&amp;" or 
alr."&amp;C80&amp;" or 
alr."&amp;C81&amp;" or 
alr."&amp;C82&amp;" or 
alr."&amp;C83&amp;" or 
alr."&amp;C84&amp;" or 
alr."&amp;C85&amp;" or 
alr."&amp;C86&amp;" or 
alr."&amp;C87&amp;" or 
alr."&amp;C88&amp;" or 
alr."&amp;C89&amp;" or 
alr."&amp;C90&amp;" or 
alr."&amp;C91&amp;" or 
alr."&amp;C92&amp;" or 
alr."&amp;C93&amp;" or 
alr."&amp;C94&amp;" or 
alr."&amp;C95&amp;" or 
alr."&amp;C96&amp;" or 
alr."&amp;C97&amp;" or 
alr."&amp;C98&amp;" or 
alr."&amp;C99&amp;" or 
alr."&amp;C100&amp;" or 
alr."&amp;C101&amp;" or 
alr."&amp;C102&amp;" or 
alr."&amp;C103&amp;" or 
alr."&amp;C104&amp;" or 
alr."&amp;C105&amp;" or 
alr."&amp;C106&amp;" or 
alr."&amp;C107&amp;" or 
alr."&amp;C108&amp;" or 
alr."&amp;C109&amp;" or 
alr."&amp;C110&amp;" or 
alr."&amp;C111&amp;" or 
alr."&amp;C112&amp;" or 
alr."&amp;C113&amp;" or 
alr."&amp;C114&amp;" or 
alr."&amp;C115&amp;" or 
alr."&amp;C116&amp;" or 
alr."&amp;C117&amp;" or 
alr."&amp;C118&amp;" or 
alr."&amp;C119&amp;" or 
alr."&amp;C120&amp;" or 
alr."&amp;C121&amp;" or 
alr."&amp;C122&amp;" or 
alr."&amp;C123&amp;" or 
alr."&amp;C124&amp;" or 
alr."&amp;C125&amp;" or 
alr."&amp;C126&amp;" or 
alr."&amp;C127&amp;" or 
alr."&amp;C128&amp;" or 
alr."&amp;C129&amp;" or 
alr."&amp;C130&amp;" or 
alr."&amp;C131&amp;" or 
alr."&amp;C132&amp;" or 
alr."&amp;C133&amp;" or 
alr."&amp;C134&amp;" or 
alr."&amp;C135&amp;" or 
alr."&amp;C136&amp;" or 
alr."&amp;C137&amp;" or 
alr."&amp;C138&amp;" or 
alr."&amp;C139&amp;" or 
alr."&amp;C140&amp;" or 
alr."&amp;C141&amp;" or 
alr."&amp;C142&amp;" or 
alr."&amp;C143&amp;" or 
alr."&amp;C144&amp;" or 
alr."&amp;C145&amp;" or 
alr."&amp;C146&amp;" or 
alr."&amp;C147&amp;" or 
alr."&amp;C148&amp;" or 
alr."&amp;C149&amp;" or 
alr."&amp;C150&amp;" or 
alr."&amp;C151&amp;" or 
alr."&amp;C152&amp;" or 
alr."&amp;C153&amp;" or 
alr."&amp;C154&amp;" or 
alr."&amp;C155&amp;" or 
alr."&amp;C156&amp;" or 
alr."&amp;C157&amp;" or 
alr."&amp;C158&amp;" or 
alr."&amp;C159&amp;" or 
alr."&amp;C160&amp;" or 
alr."&amp;C161&amp;" or 
alr."&amp;C162&amp;" or 
alr."&amp;C163&amp;" or 
alr."&amp;C164&amp;" or 
alr."&amp;C165&amp;" or 
alr."&amp;C166&amp;" or 
alr."&amp;C167&amp;" or 
alr."&amp;C168&amp;" or 
alr."&amp;C169&amp;" or 
alr."&amp;C170&amp;" or 
alr."&amp;C171&amp;" or 
alr."&amp;C172&amp;" or 
alr."&amp;C173&amp;" or 
alr."&amp;C174&amp;" or 
alr."&amp;C175&amp;" or 
alr."&amp;C176&amp;" or 
alr."&amp;C177&amp;" or 
alr."&amp;C178&amp;" or 
alr."&amp;C179&amp;" or 
alr."&amp;C180&amp;" or 
alr."&amp;C181&amp;" or 
alr."&amp;C182&amp;" or 
alr."&amp;C183&amp;" or 
alr."&amp;C184&amp;" or 
alr."&amp;C185&amp;" or 
alr."&amp;C186&amp;" or 
alr."&amp;C187&amp;" or 
alr."&amp;C188&amp;" or 
alr."&amp;C189&amp;" or 
alr."&amp;C190&amp;" or 
alr."&amp;C191&amp;" or 
alr."&amp;C192&amp;" or 
alr."&amp;C193&amp;" or 
alr."&amp;C194&amp;" or 
alr."&amp;C195&amp;" or 
alr."&amp;C196&amp;" or 
alr."&amp;C197&amp;" or 
alr."&amp;C198&amp;" or 
alr."&amp;C199&amp;" or 
alr."&amp;C200&amp;" or 
alr."&amp;C201&amp;" or 
alr."&amp;C202&amp;" or 
alr."&amp;C203&amp;" or 
alr."&amp;C204&amp;" or 
alr."&amp;C205&amp;" or 
alr."&amp;C206&amp;" or 
alr."&amp;C207&amp;" or 
alr."&amp;C208&amp;" or 
alr."&amp;C209&amp;" or 
alr."&amp;C210&amp;" or 
alr."&amp;C211&amp;" or 
alr."&amp;C212&amp;" or 
alr."&amp;C213&amp;" or 
alr."&amp;C214&amp;" or 
alr."&amp;C215&amp;" or 
alr."&amp;C216&amp;" or 
alr."&amp;C217&amp;" or 
alr."&amp;C218&amp;" or 
alr."&amp;C219&amp;" or 
alr."&amp;C220&amp;" or 
alr."&amp;C221&amp;" or 
alr."&amp;C222&amp;" or 
alr."&amp;C223&amp;" or 
alr."&amp;C224&amp;" or 
alr."&amp;C225&amp;" or 
alr."&amp;C226&amp;" or 
alr."&amp;C227&amp;" or 
alr."&amp;C228&amp;" or 
alr."&amp;C229&amp;" or 
alr."&amp;C230&amp;" or 
alr."&amp;C231&amp;" or 
alr."&amp;C232&amp;" or 
alr."&amp;C233&amp;" or 
alr."&amp;C234&amp;" or 
alr."&amp;C235&amp;" or 
alr."&amp;C236&amp;" or 
alr."&amp;C237&amp;" or 
alr."&amp;C238&amp;" or 
alr."&amp;C239&amp;" or 
alr."&amp;C240&amp;" or 
alr."&amp;C241&amp;" or 
alr."&amp;C242&amp;" or 
alr."&amp;C243&amp;" or 
alr."&amp;C244&amp;" or 
alr."&amp;C245&amp;" or 
alr."&amp;C246&amp;" or 
alr."&amp;C247&amp;" or 
alr."&amp;C248&amp;" or 
alr."&amp;C249&amp;" or 
alr."&amp;C250&amp;" or 
alr."&amp;C251&amp;" or 
alr."&amp;C252&amp;" or 
alr."&amp;C253&amp;" or 
alr."&amp;C254&amp;" or 
alr."&amp;C255&amp;" or 
alr."&amp;C256&amp;";"</f>
        <v>alr.GR_ao or 
alr.ND1_1_CRS or 
alr.L_ER1_1_L or 
alr.AO_IM1 or 
alr.MV1_1_CRS or 
alr.F1_1_CRS or 
alr.F1_2_CRS or 
alr.F1_3_CRS or 
alr.AO_IM2 or 
alr.M1_1_CRS or 
alr.N1_1_CRS or 
alr.N1_2_CRS or 
alr.P_afN1_H or 
alr.AO_IM3 or 
alr.N1_3_CRS or 
alr.K1_1_CRS or 
alr.P_afK1_1_H or 
alr.AO_IM4 or 
alr.F1_4_CRS or 
alr.F1_5_CRS or 
alr.F1_6_CRS or 
alr.AO_IM5 or 
alr.MV1_2_CRS or 
alr.MV1_3_CRS or 
alr.MV1_4_CRS or 
alr.MV1_5_CRS or 
alr.ND1_2_CRS or 
alr.ND1_3_CRS or 
alr.ND1_4_CRS or 
alr.ND1_5_CRS or 
alr.L_ER1_2_L or 
alr.L_ER1_3_L or 
alr.L_ER1_4_L or 
alr.L_ER1_5_L or 
alr.AO_IM6 or 
alr.M2_1_CRS or 
alr.M2_3_CRS or 
alr.N2_1_CRS or 
alr.N2_1_FC_CRS or 
alr.N2_3_CRS or 
alr.N2_3_FC_CRS or 
alr.AO_IM7 or 
alr.M2_2_CRS or 
alr.M2_4_CRS or 
alr.N2_2_CRS or 
alr.N2_2_FC_CRS or 
alr.N2_4_CRS or 
alr.N2_4_FC_CRS or 
alr.AO_IM8 or 
alr.K4_1_CRS or 
alr.K4_1_FC_CRS or 
alr.N4_1_CRS or 
alr.N4_1_FC_CRS or 
alr.N4_3_CRS or 
alr.N4_3_FC_CRS or 
alr.AO_IM9 or 
alr.AO1 or 
alr.P_pnevmo1_LL or 
alr.K4_2_CRS or 
alr.K4_2_FC_CRS or 
alr.N4_2_CRS or 
alr.N4_2_FC_CRS or 
alr.N4_4_CRS or 
alr.N4_4_FC_CRS or 
alr.AO_IM10 or 
alr.AO2 or 
alr.P_pnevmo2_LL or 
alr.N4_5_CRS or 
alr.N4_5_FC_CRS or 
alr.MV4_1_CRS or 
alr.MV4_2_CRS or 
alr.L_ER4_1_L or 
alr.L_ER4_2_L or 
alr.L_ER4_1_LL or 
alr.L_ER4_2_LL or 
alr.ND4_1_CRS or 
alr.ND4_1_FC_CRS or 
alr.ND4_2_CRS or 
alr.ND4_2_FC_CRS or 
alr.AO_IM11 or 
alr.N4_6_CRS or 
alr.AU_IM12 or 
alr.N6_1_CRS or 
alr.ND6_1_CRS or 
alr.L_ET6_1_HH or 
alr.L_ET6_1_LL or 
alr.P_afN6_1_H or 
alr.AU_IM13 or 
alr.N5_1_CRS or 
alr.N5_2_CRS or 
alr.MV5_1_CRS or 
alr.MV5_2_CRS or 
alr.P_afN5_H or 
alr.ND5_1_CRS or 
alr.ND5_2_CRS or 
alr.L_ER5_1_L or 
alr.L_ER5_2_L or 
alr.UOV5_1_CRS or 
alr.UOV5_2_CRS or 
alr.UOV5_3_CRS or 
alr.AU_IM14 or 
alr.N8_1_CRS or 
alr.MV8_1_CRS or 
alr.OD_CRS or 
alr.ND8_1_CRS or 
alr.L_ER8_1_L or 
alr.AU_IM15 or 
alr.K3_1_CRS or 
alr.K3_1_FC_CRS or 
alr.K3_2_CRS or 
alr.K3_3_CRS or 
alr.K3_3_FC_CRS or 
alr.P_afK3_H or 
alr.AU_IM16 or 
alr.Q_F1_4_6_LL or 
alr.Q_F1_4_6_HH or 
alr.P_afN1_12_LL or 
alr.P_afN1_12_HH or 
alr.P_afF1_4_6_LL or 
alr.P_afF1_4_6_HH or 
alr.P_F1_wash_LL or 
alr.P_F1_wash_HH or 
alr.Q_bfAUF1_LL or 
alr.Q_bfAUF1_HH or 
alr.Q_afN4_3_LL or 
alr.Q_afN4_3_HH or 
alr.Qa_afK4_1_LL or 
alr.Qa_afK4_1_HH or 
alr.P_bfAUF1_LL or 
alr.P_bfAUF1_HH or 
alr.P_afAUF1_LL or 
alr.P_afAUF1_HH or 
alr.Q_bfAUF2_LL or 
alr.Q_bfAUF2_HH or 
alr.Q_afN4_4_LL or 
alr.Q_afN4_4_HH or 
alr.Qa_afK4_2_LL or 
alr.Qa_afK4_2_HH or 
alr.P_bfAUF2_LL or 
alr.P_bfAUF2_HH or 
alr.P_afAUF2_LL or 
alr.P_afAUF2_HH or 
alr.Q_afN4_5_LL or 
alr.Q_afN4_5_HH or 
alr.P_afF4_3_LL or 
alr.P_afF4_3_HH or 
alr.Z1_nON or 
alr.Z1_1_nON or 
alr.Z1_2_nON or 
alr.Z1_3_nON or 
alr.Z1_4_nON or 
alr.Z1_5_nON or 
alr.Z1_6_nON or 
alr.Z1_7_nON or 
alr.Z1_8_nON or 
alr.Z1_9_nON or 
alr.Z1_10_nON or 
alr.Z1_11_nON or 
alr.Z1_12_nON or 
alr.Z1_13_nON or 
alr.Z1_14_nON or 
alr.Z3_1_nON or 
alr.Z3_2_nON or 
alr.Z1_nOF or 
alr.Z1_1_nOF or 
alr.Z1_2_nOF or 
alr.Z1_3_nOF or 
alr.Z1_4_nOF or 
alr.Z1_5_nOF or 
alr.Z1_6_nOF or 
alr.Z1_7_nOF or 
alr.Z1_8_nOF or 
alr.Z1_9_nOF or 
alr.Z1_10_nOF or 
alr.Z1_11_nOF or 
alr.Z1_12_nOF or 
alr.Z1_13_nOF or 
alr.Z1_14_nOF or 
alr.Z3_1_nOF or 
alr.Z3_2_nOF or 
alr.Z4_1_nON or 
alr.Z4_2_nON or 
alr.Z4_3_nON or 
alr.Z4_4_nON or 
alr.Z4_5_nON or 
alr.Z4_6_nON or 
alr.Z11_03_nON or 
alr.Z11_05_nON or 
alr.Z11_06_nON or 
alr.Z11_07_nON or 
alr.Z12_03_nON or 
alr.Z12_05_nON or 
alr.Z12_06_nON or 
alr.Z12_07_nON or 
alr.N1_1_nON or 
alr.N1_2_nON or 
alr.N1_3_nON or 
alr.N2_1_nON or 
alr.N2_2_nON or 
alr.N2_3_nON or 
alr.N2_4_nON or 
alr.N4_1_nON or 
alr.N4_2_nON or 
alr.N4_3_nON or 
alr.N4_4_nON or 
alr.N4_5_nON or 
alr.N4_6_nON or 
alr.N5_1_nON or 
alr.N5_2_nON or 
alr.N6_1_nON or 
alr.N8_1_nON or 
alr.K1_1_nON or 
alr.K3_1_nON or 
alr.K3_2_nON or 
alr.K3_3_nON or 
alr.K4_1_nON or 
alr.K4_2_nON or 
alr.M1_1_nON or 
alr.MV1_1_nON or 
alr.MV1_2_nON or 
alr.MV1_3_nON or 
alr.MV1_4_nON or 
alr.MV1_5_nON or 
alr.M2_1_nON or 
alr.M2_2_nON or 
alr.M2_3_nON or 
alr.M2_4_nON or 
alr.MV4_1_nON or 
alr.MV4_2_nON or 
alr.MV5_1_nON or 
alr.MV5_2_nON or 
alr.MV8_1_nON or 
alr.F1_1_nON or 
alr.F1_2_nON or 
alr.F1_3_nON or 
alr.ND4_1_nON or 
alr.ND4_2_nON or 
alr.N1_3_nFP or 
alr.N2_1_nFP or 
alr.N2_2_nFP or 
alr.N2_3_nFP or 
alr.N2_4_nFP or 
alr.N5_1_nFP or 
alr.N5_2_nFP or 
alr.N6_1_nFP or 
alr.A1 or 
alr.B1 or 
alr.A2 or 
alr.B2 or 
alr.TMP1_LL or 
alr.TMP2_LL or 
alr.TMP1_HH or 
alr.TMP2_HH;</v>
      </c>
    </row>
    <row r="2" spans="1:35" x14ac:dyDescent="0.25">
      <c r="A2" s="26"/>
      <c r="B2" s="25"/>
      <c r="C2" s="26"/>
      <c r="D2" s="26"/>
      <c r="E2" s="26"/>
      <c r="F2" s="26"/>
      <c r="G2" s="26" t="s">
        <v>1001</v>
      </c>
      <c r="H2" s="26" t="s">
        <v>1002</v>
      </c>
      <c r="I2" s="32" t="str">
        <f>"alr.""&amp;C"&amp;J2&amp;"&amp;"" or "</f>
        <v xml:space="preserve">alr."&amp;C4&amp;" or </v>
      </c>
      <c r="J2">
        <v>4</v>
      </c>
    </row>
    <row r="3" spans="1:35" x14ac:dyDescent="0.25">
      <c r="A3" s="26"/>
      <c r="B3" s="25"/>
      <c r="C3" s="26"/>
      <c r="D3" s="26"/>
      <c r="E3" s="26"/>
      <c r="F3" s="26"/>
      <c r="G3" s="26"/>
      <c r="H3" s="26" t="s">
        <v>992</v>
      </c>
      <c r="I3" s="32" t="str">
        <f t="shared" ref="I3:I66" si="0">"alr.""&amp;C"&amp;J3&amp;"&amp;"" or "</f>
        <v xml:space="preserve">alr."&amp;C5&amp;" or </v>
      </c>
      <c r="J3">
        <v>5</v>
      </c>
      <c r="K3" s="27" t="s">
        <v>4271</v>
      </c>
      <c r="L3" s="27" t="s">
        <v>792</v>
      </c>
      <c r="M3" s="27" t="s">
        <v>793</v>
      </c>
      <c r="N3" s="27"/>
      <c r="O3" s="27" t="s">
        <v>1301</v>
      </c>
      <c r="P3" s="27"/>
      <c r="Q3" s="27"/>
      <c r="R3" s="385"/>
      <c r="S3" s="384" t="s">
        <v>1303</v>
      </c>
      <c r="T3" s="384" t="s">
        <v>1028</v>
      </c>
      <c r="U3" s="384" t="s">
        <v>1304</v>
      </c>
      <c r="V3" s="384" t="s">
        <v>793</v>
      </c>
      <c r="W3" s="384"/>
      <c r="X3" s="384"/>
      <c r="Y3" s="384"/>
      <c r="Z3" s="384"/>
      <c r="AA3" s="384"/>
      <c r="AB3" s="384"/>
      <c r="AC3" s="374"/>
      <c r="AD3" s="384" t="s">
        <v>1305</v>
      </c>
      <c r="AE3" s="385"/>
      <c r="AF3" s="374"/>
      <c r="AG3" s="374"/>
      <c r="AH3" s="374" t="s">
        <v>4273</v>
      </c>
      <c r="AI3" s="374" t="s">
        <v>4274</v>
      </c>
    </row>
    <row r="4" spans="1:35" x14ac:dyDescent="0.25">
      <c r="A4" s="26">
        <v>1</v>
      </c>
      <c r="B4" s="256" t="s">
        <v>3036</v>
      </c>
      <c r="C4" s="256" t="s">
        <v>908</v>
      </c>
      <c r="D4" s="19" t="str">
        <f>"DGI."&amp;C4</f>
        <v>DGI.GR_ao</v>
      </c>
      <c r="E4" s="19"/>
      <c r="F4" s="19" t="s">
        <v>1003</v>
      </c>
      <c r="G4" s="19" t="str">
        <f>"ALR."&amp;C4&amp;" := "&amp;D4&amp;";//"&amp;B4</f>
        <v>ALR.GR_ao := DGI.GR_ao;//Авария ступенчатой решетки РС</v>
      </c>
      <c r="H4" s="19" t="str">
        <f>C4&amp;" : BOOL;     //"&amp;B4</f>
        <v>GR_ao : BOOL;     //Авария ступенчатой решетки РС</v>
      </c>
      <c r="I4" s="32" t="str">
        <f t="shared" si="0"/>
        <v xml:space="preserve">alr."&amp;C6&amp;" or </v>
      </c>
      <c r="J4">
        <v>6</v>
      </c>
      <c r="K4" s="27" t="str">
        <f>"R"&amp;Q4</f>
        <v>R2</v>
      </c>
      <c r="L4" s="27">
        <f>Q4*2-1</f>
        <v>3</v>
      </c>
      <c r="M4" s="27">
        <v>0</v>
      </c>
      <c r="N4" s="19" t="s">
        <v>1005</v>
      </c>
      <c r="O4" s="27" t="str">
        <f>"db600.dbx"&amp;L4&amp;"."&amp;M4&amp;" := "&amp;N4&amp;"."&amp;C4&amp;"; //"&amp;B4&amp;"  "&amp;K4&amp;"."&amp;AI4</f>
        <v>db600.dbx3.0 := ALR.GR_ao; //Авария ступенчатой решетки РС  R2.0</v>
      </c>
      <c r="P4" s="27" t="str">
        <f>"dbx"&amp;L4&amp;"."&amp;M4</f>
        <v>dbx3.0</v>
      </c>
      <c r="Q4" s="27">
        <v>2</v>
      </c>
      <c r="R4" s="384" t="s">
        <v>1307</v>
      </c>
      <c r="S4" s="384">
        <v>2</v>
      </c>
      <c r="T4" s="19" t="s">
        <v>1005</v>
      </c>
      <c r="U4" s="384" t="str">
        <f t="shared" ref="U4:U67" si="1">"2MDB.R"&amp;Q4</f>
        <v>2MDB.R2</v>
      </c>
      <c r="V4" s="384">
        <f>AI4</f>
        <v>0</v>
      </c>
      <c r="W4" s="384"/>
      <c r="X4" s="384"/>
      <c r="Y4" s="384"/>
      <c r="Z4" s="384"/>
      <c r="AA4" s="384"/>
      <c r="AB4" s="384">
        <v>0</v>
      </c>
      <c r="AC4" s="374" t="s">
        <v>1308</v>
      </c>
      <c r="AD4" s="384" t="str">
        <f>AG4&amp;B4</f>
        <v>ru-RU=Авария ступенчатой решетки РС</v>
      </c>
      <c r="AE4" s="374"/>
      <c r="AF4" s="374" t="s">
        <v>1308</v>
      </c>
      <c r="AG4" s="19" t="s">
        <v>4272</v>
      </c>
      <c r="AH4" s="374">
        <f>Q4+40000</f>
        <v>40002</v>
      </c>
      <c r="AI4" s="27">
        <v>0</v>
      </c>
    </row>
    <row r="5" spans="1:35" x14ac:dyDescent="0.25">
      <c r="A5" s="26">
        <v>2</v>
      </c>
      <c r="B5" s="256" t="s">
        <v>166</v>
      </c>
      <c r="C5" s="256" t="s">
        <v>3301</v>
      </c>
      <c r="D5" s="19" t="str">
        <f t="shared" ref="D5:D68" si="2">"DGI."&amp;C5</f>
        <v>DGI.ND1_1_CRS</v>
      </c>
      <c r="E5" s="19"/>
      <c r="F5" s="19" t="s">
        <v>1003</v>
      </c>
      <c r="G5" s="19" t="str">
        <f t="shared" ref="G5:G68" si="3">"ALR."&amp;C5&amp;" := "&amp;D5&amp;";//"&amp;B5</f>
        <v>ALR.ND1_1_CRS := DGI.ND1_1_CRS;//Авария НД1-1</v>
      </c>
      <c r="H5" s="19" t="str">
        <f t="shared" ref="H5:H68" si="4">C5&amp;" : BOOL;     //"&amp;B5</f>
        <v>ND1_1_CRS : BOOL;     //Авария НД1-1</v>
      </c>
      <c r="I5" s="32" t="str">
        <f t="shared" si="0"/>
        <v xml:space="preserve">alr."&amp;C7&amp;" or </v>
      </c>
      <c r="J5">
        <v>7</v>
      </c>
      <c r="K5" s="27" t="str">
        <f>"R"&amp;Q5</f>
        <v>R2</v>
      </c>
      <c r="L5" s="27">
        <f t="shared" ref="L5:L10" si="5">L4</f>
        <v>3</v>
      </c>
      <c r="M5" s="27">
        <v>1</v>
      </c>
      <c r="N5" s="19" t="s">
        <v>1005</v>
      </c>
      <c r="O5" s="27" t="str">
        <f t="shared" ref="O5:O33" si="6">"db600.dbx"&amp;L5&amp;"."&amp;M5&amp;" := "&amp;N5&amp;"."&amp;C5&amp;"; //"&amp;B5&amp;"  "&amp;K5&amp;"."&amp;AI5</f>
        <v>db600.dbx3.1 := ALR.ND1_1_CRS; //Авария НД1-1  R2.1</v>
      </c>
      <c r="P5" s="27" t="str">
        <f t="shared" ref="P5:P33" si="7">"dbx"&amp;L5&amp;"."&amp;M5</f>
        <v>dbx3.1</v>
      </c>
      <c r="Q5" s="27">
        <f>Q4</f>
        <v>2</v>
      </c>
      <c r="R5" s="384" t="s">
        <v>1307</v>
      </c>
      <c r="S5" s="384">
        <v>3</v>
      </c>
      <c r="T5" s="19" t="s">
        <v>1005</v>
      </c>
      <c r="U5" s="384" t="str">
        <f t="shared" si="1"/>
        <v>2MDB.R2</v>
      </c>
      <c r="V5" s="384">
        <f t="shared" ref="V5:V33" si="8">AI5</f>
        <v>1</v>
      </c>
      <c r="W5" s="384"/>
      <c r="X5" s="384"/>
      <c r="Y5" s="384"/>
      <c r="Z5" s="384"/>
      <c r="AA5" s="384"/>
      <c r="AB5" s="384">
        <v>0</v>
      </c>
      <c r="AC5" s="374" t="s">
        <v>1308</v>
      </c>
      <c r="AD5" s="384" t="str">
        <f t="shared" ref="AD5:AD33" si="9">AG5&amp;B5</f>
        <v>ru-RU=Авария НД1-1</v>
      </c>
      <c r="AE5" s="374"/>
      <c r="AF5" s="374" t="s">
        <v>1308</v>
      </c>
      <c r="AG5" s="19" t="s">
        <v>4272</v>
      </c>
      <c r="AH5" s="374">
        <f t="shared" ref="AH5:AH33" si="10">Q5+40000</f>
        <v>40002</v>
      </c>
      <c r="AI5" s="27">
        <v>1</v>
      </c>
    </row>
    <row r="6" spans="1:35" x14ac:dyDescent="0.25">
      <c r="A6" s="26">
        <v>3</v>
      </c>
      <c r="B6" s="257" t="s">
        <v>3037</v>
      </c>
      <c r="C6" s="257" t="s">
        <v>598</v>
      </c>
      <c r="D6" s="19" t="str">
        <f t="shared" si="2"/>
        <v>DGI.L_ER1_1_L</v>
      </c>
      <c r="E6" s="19"/>
      <c r="F6" s="19" t="s">
        <v>1003</v>
      </c>
      <c r="G6" s="19" t="str">
        <f t="shared" si="3"/>
        <v>ALR.L_ER1_1_L := DGI.L_ER1_1_L;//Пополнить реагенты СД1-1</v>
      </c>
      <c r="H6" s="19" t="str">
        <f t="shared" si="4"/>
        <v>L_ER1_1_L : BOOL;     //Пополнить реагенты СД1-1</v>
      </c>
      <c r="I6" s="32" t="str">
        <f t="shared" si="0"/>
        <v xml:space="preserve">alr."&amp;C8&amp;" or </v>
      </c>
      <c r="J6">
        <v>8</v>
      </c>
      <c r="K6" s="27" t="str">
        <f t="shared" ref="K6:K33" si="11">"R"&amp;Q6</f>
        <v>R2</v>
      </c>
      <c r="L6" s="27">
        <f t="shared" si="5"/>
        <v>3</v>
      </c>
      <c r="M6" s="27">
        <v>3</v>
      </c>
      <c r="N6" s="19" t="s">
        <v>1005</v>
      </c>
      <c r="O6" s="27" t="str">
        <f t="shared" si="6"/>
        <v>db600.dbx3.3 := ALR.L_ER1_1_L; //Пополнить реагенты СД1-1  R2.3</v>
      </c>
      <c r="P6" s="27" t="str">
        <f t="shared" si="7"/>
        <v>dbx3.3</v>
      </c>
      <c r="Q6" s="27">
        <f t="shared" ref="Q6:Q18" si="12">Q5</f>
        <v>2</v>
      </c>
      <c r="R6" s="384" t="s">
        <v>1307</v>
      </c>
      <c r="S6" s="384">
        <v>4</v>
      </c>
      <c r="T6" s="19" t="s">
        <v>1005</v>
      </c>
      <c r="U6" s="384" t="str">
        <f t="shared" si="1"/>
        <v>2MDB.R2</v>
      </c>
      <c r="V6" s="384">
        <f t="shared" si="8"/>
        <v>3</v>
      </c>
      <c r="W6" s="384"/>
      <c r="X6" s="384"/>
      <c r="Y6" s="384"/>
      <c r="Z6" s="384"/>
      <c r="AA6" s="384"/>
      <c r="AB6" s="384">
        <v>0</v>
      </c>
      <c r="AC6" s="374" t="s">
        <v>1308</v>
      </c>
      <c r="AD6" s="384" t="str">
        <f t="shared" si="9"/>
        <v>ru-RU=Пополнить реагенты СД1-1</v>
      </c>
      <c r="AE6" s="374"/>
      <c r="AF6" s="374" t="s">
        <v>1308</v>
      </c>
      <c r="AG6" s="19" t="s">
        <v>4272</v>
      </c>
      <c r="AH6" s="374">
        <f t="shared" si="10"/>
        <v>40002</v>
      </c>
      <c r="AI6" s="27">
        <v>3</v>
      </c>
    </row>
    <row r="7" spans="1:35" x14ac:dyDescent="0.25">
      <c r="A7" s="26">
        <v>4</v>
      </c>
      <c r="B7" s="269" t="s">
        <v>4071</v>
      </c>
      <c r="C7" s="258" t="s">
        <v>3310</v>
      </c>
      <c r="D7" s="19" t="str">
        <f t="shared" si="2"/>
        <v>DGI.AO_IM1</v>
      </c>
      <c r="E7" s="19"/>
      <c r="F7" s="19" t="s">
        <v>1003</v>
      </c>
      <c r="G7" s="19" t="str">
        <f t="shared" si="3"/>
        <v>ALR.AO_IM1 := DGI.AO_IM1;//Кнопка Аварийный стоп ШУ1-1</v>
      </c>
      <c r="H7" s="19" t="str">
        <f t="shared" si="4"/>
        <v>AO_IM1 : BOOL;     //Кнопка Аварийный стоп ШУ1-1</v>
      </c>
      <c r="I7" s="32" t="str">
        <f t="shared" si="0"/>
        <v xml:space="preserve">alr."&amp;C9&amp;" or </v>
      </c>
      <c r="J7">
        <v>9</v>
      </c>
      <c r="K7" s="27" t="str">
        <f t="shared" si="11"/>
        <v>R2</v>
      </c>
      <c r="L7" s="27">
        <f t="shared" si="5"/>
        <v>3</v>
      </c>
      <c r="M7" s="27">
        <v>4</v>
      </c>
      <c r="N7" s="19" t="s">
        <v>1005</v>
      </c>
      <c r="O7" s="27" t="str">
        <f t="shared" si="6"/>
        <v>db600.dbx3.4 := ALR.AO_IM1; //Кнопка Аварийный стоп ШУ1-1  R2.4</v>
      </c>
      <c r="P7" s="27" t="str">
        <f t="shared" si="7"/>
        <v>dbx3.4</v>
      </c>
      <c r="Q7" s="27">
        <f t="shared" si="12"/>
        <v>2</v>
      </c>
      <c r="R7" s="384" t="s">
        <v>1307</v>
      </c>
      <c r="S7" s="384">
        <v>5</v>
      </c>
      <c r="T7" s="19" t="s">
        <v>1005</v>
      </c>
      <c r="U7" s="384" t="str">
        <f t="shared" si="1"/>
        <v>2MDB.R2</v>
      </c>
      <c r="V7" s="384">
        <f t="shared" si="8"/>
        <v>4</v>
      </c>
      <c r="W7" s="374"/>
      <c r="X7" s="374"/>
      <c r="Y7" s="374"/>
      <c r="Z7" s="374"/>
      <c r="AA7" s="374"/>
      <c r="AB7" s="384">
        <v>0</v>
      </c>
      <c r="AC7" s="374" t="s">
        <v>1308</v>
      </c>
      <c r="AD7" s="384" t="str">
        <f t="shared" si="9"/>
        <v>ru-RU=Кнопка Аварийный стоп ШУ1-1</v>
      </c>
      <c r="AE7" s="374"/>
      <c r="AF7" s="374" t="s">
        <v>1308</v>
      </c>
      <c r="AG7" s="19" t="s">
        <v>4272</v>
      </c>
      <c r="AH7" s="374">
        <f t="shared" si="10"/>
        <v>40002</v>
      </c>
      <c r="AI7" s="27">
        <v>4</v>
      </c>
    </row>
    <row r="8" spans="1:35" x14ac:dyDescent="0.25">
      <c r="A8" s="26">
        <v>5</v>
      </c>
      <c r="B8" s="260" t="s">
        <v>3041</v>
      </c>
      <c r="C8" s="260" t="s">
        <v>3303</v>
      </c>
      <c r="D8" s="19" t="str">
        <f t="shared" si="2"/>
        <v>DGI.MV1_1_CRS</v>
      </c>
      <c r="E8" s="19"/>
      <c r="F8" s="19" t="s">
        <v>1003</v>
      </c>
      <c r="G8" s="19" t="str">
        <f t="shared" si="3"/>
        <v>ALR.MV1_1_CRS := DGI.MV1_1_CRS;//Авария Мв1-1</v>
      </c>
      <c r="H8" s="19" t="str">
        <f t="shared" si="4"/>
        <v>MV1_1_CRS : BOOL;     //Авария Мв1-1</v>
      </c>
      <c r="I8" s="32" t="str">
        <f t="shared" si="0"/>
        <v xml:space="preserve">alr."&amp;C10&amp;" or </v>
      </c>
      <c r="J8">
        <v>10</v>
      </c>
      <c r="K8" s="27" t="str">
        <f t="shared" si="11"/>
        <v>R2</v>
      </c>
      <c r="L8" s="27">
        <f t="shared" si="5"/>
        <v>3</v>
      </c>
      <c r="M8" s="27">
        <v>5</v>
      </c>
      <c r="N8" s="19" t="s">
        <v>1005</v>
      </c>
      <c r="O8" s="27" t="str">
        <f t="shared" si="6"/>
        <v>db600.dbx3.5 := ALR.MV1_1_CRS; //Авария Мв1-1  R2.5</v>
      </c>
      <c r="P8" s="27" t="str">
        <f t="shared" si="7"/>
        <v>dbx3.5</v>
      </c>
      <c r="Q8" s="27">
        <f t="shared" si="12"/>
        <v>2</v>
      </c>
      <c r="R8" s="384" t="s">
        <v>1307</v>
      </c>
      <c r="S8" s="384">
        <v>6</v>
      </c>
      <c r="T8" s="19" t="s">
        <v>1005</v>
      </c>
      <c r="U8" s="384" t="str">
        <f t="shared" si="1"/>
        <v>2MDB.R2</v>
      </c>
      <c r="V8" s="384">
        <f t="shared" si="8"/>
        <v>5</v>
      </c>
      <c r="W8" s="374"/>
      <c r="X8" s="374"/>
      <c r="Y8" s="374"/>
      <c r="Z8" s="374"/>
      <c r="AA8" s="374"/>
      <c r="AB8" s="384">
        <v>0</v>
      </c>
      <c r="AC8" s="374" t="s">
        <v>1308</v>
      </c>
      <c r="AD8" s="384" t="str">
        <f t="shared" si="9"/>
        <v>ru-RU=Авария Мв1-1</v>
      </c>
      <c r="AE8" s="374"/>
      <c r="AF8" s="374" t="s">
        <v>1308</v>
      </c>
      <c r="AG8" s="19" t="s">
        <v>4272</v>
      </c>
      <c r="AH8" s="374">
        <f t="shared" si="10"/>
        <v>40002</v>
      </c>
      <c r="AI8" s="27">
        <v>5</v>
      </c>
    </row>
    <row r="9" spans="1:35" x14ac:dyDescent="0.25">
      <c r="A9" s="26">
        <v>6</v>
      </c>
      <c r="B9" s="261" t="s">
        <v>0</v>
      </c>
      <c r="C9" s="261" t="s">
        <v>3305</v>
      </c>
      <c r="D9" s="19" t="str">
        <f t="shared" si="2"/>
        <v>DGI.F1_1_CRS</v>
      </c>
      <c r="E9" s="19"/>
      <c r="F9" s="19" t="s">
        <v>1003</v>
      </c>
      <c r="G9" s="19" t="str">
        <f t="shared" si="3"/>
        <v>ALR.F1_1_CRS := DGI.F1_1_CRS;//Авария Ф1-1</v>
      </c>
      <c r="H9" s="19" t="str">
        <f t="shared" si="4"/>
        <v>F1_1_CRS : BOOL;     //Авария Ф1-1</v>
      </c>
      <c r="I9" s="32" t="str">
        <f t="shared" si="0"/>
        <v xml:space="preserve">alr."&amp;C11&amp;" or </v>
      </c>
      <c r="J9">
        <v>11</v>
      </c>
      <c r="K9" s="27" t="str">
        <f t="shared" si="11"/>
        <v>R2</v>
      </c>
      <c r="L9" s="27">
        <f t="shared" si="5"/>
        <v>3</v>
      </c>
      <c r="M9" s="27">
        <v>6</v>
      </c>
      <c r="N9" s="19" t="s">
        <v>1005</v>
      </c>
      <c r="O9" s="27" t="str">
        <f t="shared" si="6"/>
        <v>db600.dbx3.6 := ALR.F1_1_CRS; //Авария Ф1-1  R2.6</v>
      </c>
      <c r="P9" s="27" t="str">
        <f t="shared" si="7"/>
        <v>dbx3.6</v>
      </c>
      <c r="Q9" s="27">
        <f t="shared" si="12"/>
        <v>2</v>
      </c>
      <c r="R9" s="384" t="s">
        <v>1307</v>
      </c>
      <c r="S9" s="384">
        <v>7</v>
      </c>
      <c r="T9" s="19" t="s">
        <v>1005</v>
      </c>
      <c r="U9" s="384" t="str">
        <f t="shared" si="1"/>
        <v>2MDB.R2</v>
      </c>
      <c r="V9" s="384">
        <f t="shared" si="8"/>
        <v>6</v>
      </c>
      <c r="W9" s="374"/>
      <c r="X9" s="374"/>
      <c r="Y9" s="374"/>
      <c r="Z9" s="374"/>
      <c r="AA9" s="374"/>
      <c r="AB9" s="384">
        <v>0</v>
      </c>
      <c r="AC9" s="374" t="s">
        <v>1308</v>
      </c>
      <c r="AD9" s="384" t="str">
        <f t="shared" si="9"/>
        <v>ru-RU=Авария Ф1-1</v>
      </c>
      <c r="AE9" s="374"/>
      <c r="AF9" s="374" t="s">
        <v>1308</v>
      </c>
      <c r="AG9" s="19" t="s">
        <v>4272</v>
      </c>
      <c r="AH9" s="374">
        <f t="shared" si="10"/>
        <v>40002</v>
      </c>
      <c r="AI9" s="27">
        <v>6</v>
      </c>
    </row>
    <row r="10" spans="1:35" x14ac:dyDescent="0.25">
      <c r="A10" s="26">
        <v>7</v>
      </c>
      <c r="B10" s="262" t="s">
        <v>1</v>
      </c>
      <c r="C10" s="262" t="s">
        <v>3307</v>
      </c>
      <c r="D10" s="19" t="str">
        <f t="shared" si="2"/>
        <v>DGI.F1_2_CRS</v>
      </c>
      <c r="E10" s="19"/>
      <c r="F10" s="19" t="s">
        <v>1003</v>
      </c>
      <c r="G10" s="19" t="str">
        <f t="shared" si="3"/>
        <v>ALR.F1_2_CRS := DGI.F1_2_CRS;//Авария Ф1-2</v>
      </c>
      <c r="H10" s="19" t="str">
        <f t="shared" si="4"/>
        <v>F1_2_CRS : BOOL;     //Авария Ф1-2</v>
      </c>
      <c r="I10" s="32" t="str">
        <f t="shared" si="0"/>
        <v xml:space="preserve">alr."&amp;C12&amp;" or </v>
      </c>
      <c r="J10">
        <v>12</v>
      </c>
      <c r="K10" s="27" t="str">
        <f t="shared" si="11"/>
        <v>R2</v>
      </c>
      <c r="L10" s="27">
        <f t="shared" si="5"/>
        <v>3</v>
      </c>
      <c r="M10" s="27">
        <v>7</v>
      </c>
      <c r="N10" s="19" t="s">
        <v>1005</v>
      </c>
      <c r="O10" s="27" t="str">
        <f t="shared" si="6"/>
        <v>db600.dbx3.7 := ALR.F1_2_CRS; //Авария Ф1-2  R2.7</v>
      </c>
      <c r="P10" s="27" t="str">
        <f t="shared" si="7"/>
        <v>dbx3.7</v>
      </c>
      <c r="Q10" s="27">
        <f t="shared" si="12"/>
        <v>2</v>
      </c>
      <c r="R10" s="384" t="s">
        <v>1307</v>
      </c>
      <c r="S10" s="384">
        <v>8</v>
      </c>
      <c r="T10" s="19" t="s">
        <v>1005</v>
      </c>
      <c r="U10" s="384" t="str">
        <f t="shared" si="1"/>
        <v>2MDB.R2</v>
      </c>
      <c r="V10" s="384">
        <f t="shared" si="8"/>
        <v>7</v>
      </c>
      <c r="W10" s="374"/>
      <c r="X10" s="374"/>
      <c r="Y10" s="374"/>
      <c r="Z10" s="374"/>
      <c r="AA10" s="374"/>
      <c r="AB10" s="384">
        <v>0</v>
      </c>
      <c r="AC10" s="374" t="s">
        <v>1308</v>
      </c>
      <c r="AD10" s="384" t="str">
        <f t="shared" si="9"/>
        <v>ru-RU=Авария Ф1-2</v>
      </c>
      <c r="AE10" s="374"/>
      <c r="AF10" s="374" t="s">
        <v>1308</v>
      </c>
      <c r="AG10" s="19" t="s">
        <v>4272</v>
      </c>
      <c r="AH10" s="374">
        <f t="shared" si="10"/>
        <v>40002</v>
      </c>
      <c r="AI10" s="27">
        <v>7</v>
      </c>
    </row>
    <row r="11" spans="1:35" x14ac:dyDescent="0.25">
      <c r="A11" s="26">
        <v>8</v>
      </c>
      <c r="B11" s="263" t="s">
        <v>2</v>
      </c>
      <c r="C11" s="263" t="s">
        <v>3309</v>
      </c>
      <c r="D11" s="19" t="str">
        <f t="shared" si="2"/>
        <v>DGI.F1_3_CRS</v>
      </c>
      <c r="E11" s="19"/>
      <c r="F11" s="19" t="s">
        <v>1003</v>
      </c>
      <c r="G11" s="19" t="str">
        <f t="shared" si="3"/>
        <v>ALR.F1_3_CRS := DGI.F1_3_CRS;//Авария Ф1-3</v>
      </c>
      <c r="H11" s="19" t="str">
        <f t="shared" si="4"/>
        <v>F1_3_CRS : BOOL;     //Авария Ф1-3</v>
      </c>
      <c r="I11" s="32" t="str">
        <f t="shared" si="0"/>
        <v xml:space="preserve">alr."&amp;C13&amp;" or </v>
      </c>
      <c r="J11">
        <v>13</v>
      </c>
      <c r="K11" s="27" t="str">
        <f t="shared" si="11"/>
        <v>R2</v>
      </c>
      <c r="L11" s="27">
        <f>Q4*2-2</f>
        <v>2</v>
      </c>
      <c r="M11" s="27">
        <v>0</v>
      </c>
      <c r="N11" s="19" t="s">
        <v>1005</v>
      </c>
      <c r="O11" s="27" t="str">
        <f t="shared" si="6"/>
        <v>db600.dbx2.0 := ALR.F1_3_CRS; //Авария Ф1-3  R2.8</v>
      </c>
      <c r="P11" s="27" t="str">
        <f t="shared" si="7"/>
        <v>dbx2.0</v>
      </c>
      <c r="Q11" s="27">
        <f t="shared" si="12"/>
        <v>2</v>
      </c>
      <c r="R11" s="384" t="s">
        <v>1307</v>
      </c>
      <c r="S11" s="384">
        <v>9</v>
      </c>
      <c r="T11" s="19" t="s">
        <v>1005</v>
      </c>
      <c r="U11" s="384" t="str">
        <f t="shared" si="1"/>
        <v>2MDB.R2</v>
      </c>
      <c r="V11" s="384">
        <f t="shared" si="8"/>
        <v>8</v>
      </c>
      <c r="W11" s="374"/>
      <c r="X11" s="374"/>
      <c r="Y11" s="374"/>
      <c r="Z11" s="374"/>
      <c r="AA11" s="374"/>
      <c r="AB11" s="384">
        <v>0</v>
      </c>
      <c r="AC11" s="374" t="s">
        <v>1308</v>
      </c>
      <c r="AD11" s="384" t="str">
        <f t="shared" si="9"/>
        <v>ru-RU=Авария Ф1-3</v>
      </c>
      <c r="AE11" s="374"/>
      <c r="AF11" s="374" t="s">
        <v>1308</v>
      </c>
      <c r="AG11" s="19" t="s">
        <v>4272</v>
      </c>
      <c r="AH11" s="374">
        <f t="shared" si="10"/>
        <v>40002</v>
      </c>
      <c r="AI11" s="27">
        <v>8</v>
      </c>
    </row>
    <row r="12" spans="1:35" x14ac:dyDescent="0.25">
      <c r="A12" s="26">
        <v>9</v>
      </c>
      <c r="B12" s="259" t="s">
        <v>4073</v>
      </c>
      <c r="C12" s="264" t="s">
        <v>3311</v>
      </c>
      <c r="D12" s="19" t="str">
        <f t="shared" si="2"/>
        <v>DGI.AO_IM2</v>
      </c>
      <c r="E12" s="19"/>
      <c r="F12" s="19" t="s">
        <v>1003</v>
      </c>
      <c r="G12" s="19" t="str">
        <f t="shared" si="3"/>
        <v>ALR.AO_IM2 := DGI.AO_IM2;//Кнопка Аварийный стоп ШУ1-2</v>
      </c>
      <c r="H12" s="19" t="str">
        <f t="shared" si="4"/>
        <v>AO_IM2 : BOOL;     //Кнопка Аварийный стоп ШУ1-2</v>
      </c>
      <c r="I12" s="32" t="str">
        <f t="shared" si="0"/>
        <v xml:space="preserve">alr."&amp;C14&amp;" or </v>
      </c>
      <c r="J12">
        <v>14</v>
      </c>
      <c r="K12" s="27" t="str">
        <f t="shared" si="11"/>
        <v>R2</v>
      </c>
      <c r="L12" s="27">
        <f>L11</f>
        <v>2</v>
      </c>
      <c r="M12" s="27">
        <v>1</v>
      </c>
      <c r="N12" s="19" t="s">
        <v>1005</v>
      </c>
      <c r="O12" s="27" t="str">
        <f t="shared" si="6"/>
        <v>db600.dbx2.1 := ALR.AO_IM2; //Кнопка Аварийный стоп ШУ1-2  R2.9</v>
      </c>
      <c r="P12" s="27" t="str">
        <f t="shared" si="7"/>
        <v>dbx2.1</v>
      </c>
      <c r="Q12" s="27">
        <f t="shared" si="12"/>
        <v>2</v>
      </c>
      <c r="R12" s="384" t="s">
        <v>1307</v>
      </c>
      <c r="S12" s="384">
        <v>10</v>
      </c>
      <c r="T12" s="19" t="s">
        <v>1005</v>
      </c>
      <c r="U12" s="384" t="str">
        <f t="shared" si="1"/>
        <v>2MDB.R2</v>
      </c>
      <c r="V12" s="384">
        <f t="shared" si="8"/>
        <v>9</v>
      </c>
      <c r="W12" s="374"/>
      <c r="X12" s="374"/>
      <c r="Y12" s="374"/>
      <c r="Z12" s="374"/>
      <c r="AA12" s="374"/>
      <c r="AB12" s="384">
        <v>0</v>
      </c>
      <c r="AC12" s="374" t="s">
        <v>1308</v>
      </c>
      <c r="AD12" s="384" t="str">
        <f t="shared" si="9"/>
        <v>ru-RU=Кнопка Аварийный стоп ШУ1-2</v>
      </c>
      <c r="AE12" s="374"/>
      <c r="AF12" s="374" t="s">
        <v>1308</v>
      </c>
      <c r="AG12" s="19" t="s">
        <v>4272</v>
      </c>
      <c r="AH12" s="374">
        <f t="shared" si="10"/>
        <v>40002</v>
      </c>
      <c r="AI12" s="27">
        <v>9</v>
      </c>
    </row>
    <row r="13" spans="1:35" x14ac:dyDescent="0.25">
      <c r="A13" s="26">
        <v>10</v>
      </c>
      <c r="B13" s="266" t="s">
        <v>47</v>
      </c>
      <c r="C13" s="266" t="s">
        <v>3316</v>
      </c>
      <c r="D13" s="19" t="str">
        <f t="shared" si="2"/>
        <v>DGI.M1_1_CRS</v>
      </c>
      <c r="E13" s="19"/>
      <c r="F13" s="19" t="s">
        <v>1003</v>
      </c>
      <c r="G13" s="19" t="str">
        <f t="shared" si="3"/>
        <v>ALR.M1_1_CRS := DGI.M1_1_CRS;//Авария Мш1-1</v>
      </c>
      <c r="H13" s="19" t="str">
        <f t="shared" si="4"/>
        <v>M1_1_CRS : BOOL;     //Авария Мш1-1</v>
      </c>
      <c r="I13" s="32" t="str">
        <f t="shared" si="0"/>
        <v xml:space="preserve">alr."&amp;C15&amp;" or </v>
      </c>
      <c r="J13">
        <v>15</v>
      </c>
      <c r="K13" s="27" t="str">
        <f t="shared" si="11"/>
        <v>R2</v>
      </c>
      <c r="L13" s="27">
        <f t="shared" ref="L13:L18" si="13">L12</f>
        <v>2</v>
      </c>
      <c r="M13" s="27">
        <v>2</v>
      </c>
      <c r="N13" s="19" t="s">
        <v>1005</v>
      </c>
      <c r="O13" s="27" t="str">
        <f t="shared" si="6"/>
        <v>db600.dbx2.2 := ALR.M1_1_CRS; //Авария Мш1-1  R2.10</v>
      </c>
      <c r="P13" s="27" t="str">
        <f t="shared" si="7"/>
        <v>dbx2.2</v>
      </c>
      <c r="Q13" s="27">
        <f t="shared" si="12"/>
        <v>2</v>
      </c>
      <c r="R13" s="384" t="s">
        <v>1307</v>
      </c>
      <c r="S13" s="384">
        <v>11</v>
      </c>
      <c r="T13" s="19" t="s">
        <v>1005</v>
      </c>
      <c r="U13" s="384" t="str">
        <f t="shared" si="1"/>
        <v>2MDB.R2</v>
      </c>
      <c r="V13" s="384">
        <f t="shared" si="8"/>
        <v>10</v>
      </c>
      <c r="W13" s="374"/>
      <c r="X13" s="374"/>
      <c r="Y13" s="374"/>
      <c r="Z13" s="374"/>
      <c r="AA13" s="374"/>
      <c r="AB13" s="384">
        <v>0</v>
      </c>
      <c r="AC13" s="374" t="s">
        <v>1308</v>
      </c>
      <c r="AD13" s="384" t="str">
        <f t="shared" si="9"/>
        <v>ru-RU=Авария Мш1-1</v>
      </c>
      <c r="AE13" s="374"/>
      <c r="AF13" s="374" t="s">
        <v>1308</v>
      </c>
      <c r="AG13" s="19" t="s">
        <v>4272</v>
      </c>
      <c r="AH13" s="374">
        <f t="shared" si="10"/>
        <v>40002</v>
      </c>
      <c r="AI13" s="27">
        <v>10</v>
      </c>
    </row>
    <row r="14" spans="1:35" x14ac:dyDescent="0.25">
      <c r="A14" s="26">
        <v>11</v>
      </c>
      <c r="B14" s="266" t="s">
        <v>42</v>
      </c>
      <c r="C14" s="266" t="s">
        <v>2770</v>
      </c>
      <c r="D14" s="19" t="str">
        <f t="shared" si="2"/>
        <v>DGI.N1_1_CRS</v>
      </c>
      <c r="E14" s="19"/>
      <c r="F14" s="19" t="s">
        <v>1003</v>
      </c>
      <c r="G14" s="19" t="str">
        <f t="shared" si="3"/>
        <v>ALR.N1_1_CRS := DGI.N1_1_CRS;//Авария Н1-1</v>
      </c>
      <c r="H14" s="19" t="str">
        <f t="shared" si="4"/>
        <v>N1_1_CRS : BOOL;     //Авария Н1-1</v>
      </c>
      <c r="I14" s="32" t="str">
        <f t="shared" si="0"/>
        <v xml:space="preserve">alr."&amp;C16&amp;" or </v>
      </c>
      <c r="J14">
        <v>16</v>
      </c>
      <c r="K14" s="27" t="str">
        <f t="shared" si="11"/>
        <v>R2</v>
      </c>
      <c r="L14" s="27">
        <f t="shared" si="13"/>
        <v>2</v>
      </c>
      <c r="M14" s="27">
        <v>3</v>
      </c>
      <c r="N14" s="19" t="s">
        <v>1005</v>
      </c>
      <c r="O14" s="27" t="str">
        <f t="shared" si="6"/>
        <v>db600.dbx2.3 := ALR.N1_1_CRS; //Авария Н1-1  R2.11</v>
      </c>
      <c r="P14" s="27" t="str">
        <f t="shared" si="7"/>
        <v>dbx2.3</v>
      </c>
      <c r="Q14" s="27">
        <f t="shared" si="12"/>
        <v>2</v>
      </c>
      <c r="R14" s="384" t="s">
        <v>1307</v>
      </c>
      <c r="S14" s="384">
        <v>12</v>
      </c>
      <c r="T14" s="19" t="s">
        <v>1005</v>
      </c>
      <c r="U14" s="384" t="str">
        <f t="shared" si="1"/>
        <v>2MDB.R2</v>
      </c>
      <c r="V14" s="384">
        <f t="shared" si="8"/>
        <v>11</v>
      </c>
      <c r="W14" s="374"/>
      <c r="X14" s="374"/>
      <c r="Y14" s="374"/>
      <c r="Z14" s="374"/>
      <c r="AA14" s="374"/>
      <c r="AB14" s="384">
        <v>0</v>
      </c>
      <c r="AC14" s="374" t="s">
        <v>1308</v>
      </c>
      <c r="AD14" s="384" t="str">
        <f t="shared" si="9"/>
        <v>ru-RU=Авария Н1-1</v>
      </c>
      <c r="AE14" s="374"/>
      <c r="AF14" s="374" t="s">
        <v>1308</v>
      </c>
      <c r="AG14" s="19" t="s">
        <v>4272</v>
      </c>
      <c r="AH14" s="374">
        <f t="shared" si="10"/>
        <v>40002</v>
      </c>
      <c r="AI14" s="27">
        <v>11</v>
      </c>
    </row>
    <row r="15" spans="1:35" x14ac:dyDescent="0.25">
      <c r="A15" s="26">
        <v>12</v>
      </c>
      <c r="B15" s="266" t="s">
        <v>44</v>
      </c>
      <c r="C15" s="266" t="s">
        <v>2773</v>
      </c>
      <c r="D15" s="19" t="str">
        <f t="shared" si="2"/>
        <v>DGI.N1_2_CRS</v>
      </c>
      <c r="E15" s="19"/>
      <c r="F15" s="19" t="s">
        <v>1003</v>
      </c>
      <c r="G15" s="19" t="str">
        <f t="shared" si="3"/>
        <v>ALR.N1_2_CRS := DGI.N1_2_CRS;//Авария Н1-2</v>
      </c>
      <c r="H15" s="19" t="str">
        <f t="shared" si="4"/>
        <v>N1_2_CRS : BOOL;     //Авария Н1-2</v>
      </c>
      <c r="I15" s="32" t="str">
        <f t="shared" si="0"/>
        <v xml:space="preserve">alr."&amp;C17&amp;" or </v>
      </c>
      <c r="J15">
        <v>17</v>
      </c>
      <c r="K15" s="27" t="str">
        <f t="shared" si="11"/>
        <v>R2</v>
      </c>
      <c r="L15" s="27">
        <f t="shared" si="13"/>
        <v>2</v>
      </c>
      <c r="M15" s="27">
        <v>4</v>
      </c>
      <c r="N15" s="19" t="s">
        <v>1005</v>
      </c>
      <c r="O15" s="27" t="str">
        <f t="shared" si="6"/>
        <v>db600.dbx2.4 := ALR.N1_2_CRS; //Авария Н1-2  R2.12</v>
      </c>
      <c r="P15" s="27" t="str">
        <f t="shared" si="7"/>
        <v>dbx2.4</v>
      </c>
      <c r="Q15" s="27">
        <f t="shared" si="12"/>
        <v>2</v>
      </c>
      <c r="R15" s="384" t="s">
        <v>1307</v>
      </c>
      <c r="S15" s="384">
        <v>13</v>
      </c>
      <c r="T15" s="19" t="s">
        <v>1005</v>
      </c>
      <c r="U15" s="384" t="str">
        <f t="shared" si="1"/>
        <v>2MDB.R2</v>
      </c>
      <c r="V15" s="384">
        <f t="shared" si="8"/>
        <v>12</v>
      </c>
      <c r="W15" s="374"/>
      <c r="X15" s="374"/>
      <c r="Y15" s="374"/>
      <c r="Z15" s="374"/>
      <c r="AA15" s="374"/>
      <c r="AB15" s="384">
        <v>0</v>
      </c>
      <c r="AC15" s="374" t="s">
        <v>1308</v>
      </c>
      <c r="AD15" s="384" t="str">
        <f t="shared" si="9"/>
        <v>ru-RU=Авария Н1-2</v>
      </c>
      <c r="AE15" s="374"/>
      <c r="AF15" s="374" t="s">
        <v>1308</v>
      </c>
      <c r="AG15" s="19" t="s">
        <v>4272</v>
      </c>
      <c r="AH15" s="374">
        <f t="shared" si="10"/>
        <v>40002</v>
      </c>
      <c r="AI15" s="27">
        <v>12</v>
      </c>
    </row>
    <row r="16" spans="1:35" x14ac:dyDescent="0.25">
      <c r="A16" s="26">
        <v>13</v>
      </c>
      <c r="B16" s="268" t="s">
        <v>3048</v>
      </c>
      <c r="C16" s="268" t="s">
        <v>1551</v>
      </c>
      <c r="D16" s="19" t="str">
        <f t="shared" si="2"/>
        <v>DGI.P_afN1_H</v>
      </c>
      <c r="E16" s="19"/>
      <c r="F16" s="19" t="s">
        <v>1003</v>
      </c>
      <c r="G16" s="19" t="str">
        <f t="shared" si="3"/>
        <v>ALR.P_afN1_H := DGI.P_afN1_H;//Высокое давление Н1-1, Н1-2</v>
      </c>
      <c r="H16" s="19" t="str">
        <f t="shared" si="4"/>
        <v>P_afN1_H : BOOL;     //Высокое давление Н1-1, Н1-2</v>
      </c>
      <c r="I16" s="32" t="str">
        <f t="shared" si="0"/>
        <v xml:space="preserve">alr."&amp;C18&amp;" or </v>
      </c>
      <c r="J16">
        <v>18</v>
      </c>
      <c r="K16" s="27" t="str">
        <f t="shared" si="11"/>
        <v>R2</v>
      </c>
      <c r="L16" s="27">
        <f t="shared" si="13"/>
        <v>2</v>
      </c>
      <c r="M16" s="27">
        <v>5</v>
      </c>
      <c r="N16" s="19" t="s">
        <v>1005</v>
      </c>
      <c r="O16" s="27" t="str">
        <f t="shared" si="6"/>
        <v>db600.dbx2.5 := ALR.P_afN1_H; //Высокое давление Н1-1, Н1-2  R2.13</v>
      </c>
      <c r="P16" s="27" t="str">
        <f t="shared" si="7"/>
        <v>dbx2.5</v>
      </c>
      <c r="Q16" s="27">
        <f t="shared" si="12"/>
        <v>2</v>
      </c>
      <c r="R16" s="384" t="s">
        <v>1307</v>
      </c>
      <c r="S16" s="384">
        <v>14</v>
      </c>
      <c r="T16" s="19" t="s">
        <v>1005</v>
      </c>
      <c r="U16" s="384" t="str">
        <f t="shared" si="1"/>
        <v>2MDB.R2</v>
      </c>
      <c r="V16" s="384">
        <f t="shared" si="8"/>
        <v>13</v>
      </c>
      <c r="W16" s="374"/>
      <c r="X16" s="374"/>
      <c r="Y16" s="374"/>
      <c r="Z16" s="374"/>
      <c r="AA16" s="374"/>
      <c r="AB16" s="384">
        <v>0</v>
      </c>
      <c r="AC16" s="374" t="s">
        <v>1308</v>
      </c>
      <c r="AD16" s="384" t="str">
        <f t="shared" si="9"/>
        <v>ru-RU=Высокое давление Н1-1, Н1-2</v>
      </c>
      <c r="AE16" s="374"/>
      <c r="AF16" s="374" t="s">
        <v>1308</v>
      </c>
      <c r="AG16" s="19" t="s">
        <v>4272</v>
      </c>
      <c r="AH16" s="374">
        <f t="shared" si="10"/>
        <v>40002</v>
      </c>
      <c r="AI16" s="27">
        <v>13</v>
      </c>
    </row>
    <row r="17" spans="1:35" x14ac:dyDescent="0.25">
      <c r="A17" s="26">
        <v>14</v>
      </c>
      <c r="B17" s="269" t="s">
        <v>4075</v>
      </c>
      <c r="C17" s="269" t="s">
        <v>2772</v>
      </c>
      <c r="D17" s="19" t="str">
        <f t="shared" si="2"/>
        <v>DGI.AO_IM3</v>
      </c>
      <c r="E17" s="27"/>
      <c r="F17" s="19" t="s">
        <v>1003</v>
      </c>
      <c r="G17" s="19" t="str">
        <f t="shared" si="3"/>
        <v>ALR.AO_IM3 := DGI.AO_IM3;//Кнопка Аварийный стоп ШУ1-3</v>
      </c>
      <c r="H17" s="19" t="str">
        <f t="shared" si="4"/>
        <v>AO_IM3 : BOOL;     //Кнопка Аварийный стоп ШУ1-3</v>
      </c>
      <c r="I17" s="32" t="str">
        <f t="shared" si="0"/>
        <v xml:space="preserve">alr."&amp;C19&amp;" or </v>
      </c>
      <c r="J17">
        <v>19</v>
      </c>
      <c r="K17" s="27" t="str">
        <f t="shared" si="11"/>
        <v>R2</v>
      </c>
      <c r="L17" s="27">
        <f t="shared" si="13"/>
        <v>2</v>
      </c>
      <c r="M17" s="27">
        <v>6</v>
      </c>
      <c r="N17" s="19" t="s">
        <v>1005</v>
      </c>
      <c r="O17" s="27" t="str">
        <f t="shared" si="6"/>
        <v>db600.dbx2.6 := ALR.AO_IM3; //Кнопка Аварийный стоп ШУ1-3  R2.14</v>
      </c>
      <c r="P17" s="27" t="str">
        <f t="shared" si="7"/>
        <v>dbx2.6</v>
      </c>
      <c r="Q17" s="27">
        <f t="shared" si="12"/>
        <v>2</v>
      </c>
      <c r="R17" s="384" t="s">
        <v>1307</v>
      </c>
      <c r="S17" s="384">
        <v>15</v>
      </c>
      <c r="T17" s="19" t="s">
        <v>1005</v>
      </c>
      <c r="U17" s="384" t="str">
        <f t="shared" si="1"/>
        <v>2MDB.R2</v>
      </c>
      <c r="V17" s="384">
        <f t="shared" si="8"/>
        <v>14</v>
      </c>
      <c r="W17" s="374"/>
      <c r="X17" s="374"/>
      <c r="Y17" s="374"/>
      <c r="Z17" s="374"/>
      <c r="AA17" s="374"/>
      <c r="AB17" s="384">
        <v>0</v>
      </c>
      <c r="AC17" s="374" t="s">
        <v>1308</v>
      </c>
      <c r="AD17" s="384" t="str">
        <f t="shared" si="9"/>
        <v>ru-RU=Кнопка Аварийный стоп ШУ1-3</v>
      </c>
      <c r="AE17" s="374"/>
      <c r="AF17" s="374" t="s">
        <v>1308</v>
      </c>
      <c r="AG17" s="19" t="s">
        <v>4272</v>
      </c>
      <c r="AH17" s="374">
        <f t="shared" si="10"/>
        <v>40002</v>
      </c>
      <c r="AI17" s="27">
        <v>14</v>
      </c>
    </row>
    <row r="18" spans="1:35" x14ac:dyDescent="0.25">
      <c r="A18" s="26">
        <v>15</v>
      </c>
      <c r="B18" s="270" t="s">
        <v>8</v>
      </c>
      <c r="C18" s="270" t="s">
        <v>2771</v>
      </c>
      <c r="D18" s="19" t="str">
        <f t="shared" si="2"/>
        <v>DGI.N1_3_CRS</v>
      </c>
      <c r="E18" s="19"/>
      <c r="F18" s="19" t="s">
        <v>1003</v>
      </c>
      <c r="G18" s="19" t="str">
        <f t="shared" si="3"/>
        <v>ALR.N1_3_CRS := DGI.N1_3_CRS;//Авария Н1-3</v>
      </c>
      <c r="H18" s="19" t="str">
        <f t="shared" si="4"/>
        <v>N1_3_CRS : BOOL;     //Авария Н1-3</v>
      </c>
      <c r="I18" s="32" t="str">
        <f t="shared" si="0"/>
        <v xml:space="preserve">alr."&amp;C20&amp;" or </v>
      </c>
      <c r="J18">
        <v>20</v>
      </c>
      <c r="K18" s="27" t="str">
        <f t="shared" si="11"/>
        <v>R2</v>
      </c>
      <c r="L18" s="27">
        <f t="shared" si="13"/>
        <v>2</v>
      </c>
      <c r="M18" s="27">
        <v>7</v>
      </c>
      <c r="N18" s="19" t="s">
        <v>1005</v>
      </c>
      <c r="O18" s="27" t="str">
        <f t="shared" si="6"/>
        <v>db600.dbx2.7 := ALR.N1_3_CRS; //Авария Н1-3  R2.15</v>
      </c>
      <c r="P18" s="27" t="str">
        <f t="shared" si="7"/>
        <v>dbx2.7</v>
      </c>
      <c r="Q18" s="27">
        <f t="shared" si="12"/>
        <v>2</v>
      </c>
      <c r="R18" s="384" t="s">
        <v>1307</v>
      </c>
      <c r="S18" s="384">
        <v>16</v>
      </c>
      <c r="T18" s="19" t="s">
        <v>1005</v>
      </c>
      <c r="U18" s="384" t="str">
        <f t="shared" si="1"/>
        <v>2MDB.R2</v>
      </c>
      <c r="V18" s="384">
        <f t="shared" si="8"/>
        <v>15</v>
      </c>
      <c r="W18" s="374"/>
      <c r="X18" s="374"/>
      <c r="Y18" s="374"/>
      <c r="Z18" s="374"/>
      <c r="AA18" s="374"/>
      <c r="AB18" s="384">
        <v>0</v>
      </c>
      <c r="AC18" s="374" t="s">
        <v>1308</v>
      </c>
      <c r="AD18" s="384" t="str">
        <f t="shared" si="9"/>
        <v>ru-RU=Авария Н1-3</v>
      </c>
      <c r="AE18" s="374"/>
      <c r="AF18" s="374" t="s">
        <v>1308</v>
      </c>
      <c r="AG18" s="19" t="s">
        <v>4272</v>
      </c>
      <c r="AH18" s="374">
        <f t="shared" si="10"/>
        <v>40002</v>
      </c>
      <c r="AI18" s="27">
        <v>15</v>
      </c>
    </row>
    <row r="19" spans="1:35" x14ac:dyDescent="0.25">
      <c r="A19" s="26">
        <v>16</v>
      </c>
      <c r="B19" s="271" t="s">
        <v>3050</v>
      </c>
      <c r="C19" s="271" t="s">
        <v>3882</v>
      </c>
      <c r="D19" s="19" t="str">
        <f t="shared" si="2"/>
        <v>DGI.K1_1_CRS</v>
      </c>
      <c r="E19" s="19"/>
      <c r="F19" s="19" t="s">
        <v>1003</v>
      </c>
      <c r="G19" s="19" t="str">
        <f t="shared" si="3"/>
        <v>ALR.K1_1_CRS := DGI.K1_1_CRS;//Авария КРЛ1-1</v>
      </c>
      <c r="H19" s="19" t="str">
        <f t="shared" si="4"/>
        <v>K1_1_CRS : BOOL;     //Авария КРЛ1-1</v>
      </c>
      <c r="I19" s="32" t="str">
        <f t="shared" si="0"/>
        <v xml:space="preserve">alr."&amp;C21&amp;" or </v>
      </c>
      <c r="J19">
        <v>21</v>
      </c>
      <c r="K19" s="27" t="str">
        <f t="shared" si="11"/>
        <v>R3</v>
      </c>
      <c r="L19" s="27">
        <f>Q19*2-1</f>
        <v>5</v>
      </c>
      <c r="M19" s="27">
        <v>0</v>
      </c>
      <c r="N19" s="19" t="s">
        <v>1005</v>
      </c>
      <c r="O19" s="27" t="str">
        <f t="shared" si="6"/>
        <v>db600.dbx5.0 := ALR.K1_1_CRS; //Авария КРЛ1-1  R3.0</v>
      </c>
      <c r="P19" s="27" t="str">
        <f t="shared" si="7"/>
        <v>dbx5.0</v>
      </c>
      <c r="Q19" s="27">
        <f>Q18+1</f>
        <v>3</v>
      </c>
      <c r="R19" s="384" t="s">
        <v>1307</v>
      </c>
      <c r="S19" s="384">
        <v>17</v>
      </c>
      <c r="T19" s="19" t="s">
        <v>1005</v>
      </c>
      <c r="U19" s="384" t="str">
        <f t="shared" si="1"/>
        <v>2MDB.R3</v>
      </c>
      <c r="V19" s="384">
        <f t="shared" si="8"/>
        <v>0</v>
      </c>
      <c r="AB19" s="384">
        <v>0</v>
      </c>
      <c r="AC19" s="374" t="s">
        <v>1308</v>
      </c>
      <c r="AD19" s="384" t="str">
        <f t="shared" si="9"/>
        <v>ru-RU=Авария КРЛ1-1</v>
      </c>
      <c r="AE19" s="374"/>
      <c r="AF19" s="374" t="s">
        <v>1308</v>
      </c>
      <c r="AG19" s="19" t="s">
        <v>4272</v>
      </c>
      <c r="AH19">
        <f t="shared" si="10"/>
        <v>40003</v>
      </c>
      <c r="AI19" s="27">
        <v>0</v>
      </c>
    </row>
    <row r="20" spans="1:35" x14ac:dyDescent="0.25">
      <c r="A20" s="26">
        <v>17</v>
      </c>
      <c r="B20" s="272" t="s">
        <v>3052</v>
      </c>
      <c r="C20" s="272" t="s">
        <v>3883</v>
      </c>
      <c r="D20" s="19" t="str">
        <f t="shared" si="2"/>
        <v>DGI.P_afK1_1_H</v>
      </c>
      <c r="E20" s="27"/>
      <c r="F20" s="19" t="s">
        <v>1003</v>
      </c>
      <c r="G20" s="19" t="str">
        <f t="shared" si="3"/>
        <v>ALR.P_afK1_1_H := DGI.P_afK1_1_H;//Высокое давление КРЛ1-1</v>
      </c>
      <c r="H20" s="19" t="str">
        <f t="shared" si="4"/>
        <v>P_afK1_1_H : BOOL;     //Высокое давление КРЛ1-1</v>
      </c>
      <c r="I20" s="32" t="str">
        <f t="shared" si="0"/>
        <v xml:space="preserve">alr."&amp;C22&amp;" or </v>
      </c>
      <c r="J20">
        <v>22</v>
      </c>
      <c r="K20" s="27" t="str">
        <f t="shared" si="11"/>
        <v>R3</v>
      </c>
      <c r="L20" s="27">
        <f t="shared" ref="L20:L25" si="14">L19</f>
        <v>5</v>
      </c>
      <c r="M20" s="27">
        <v>1</v>
      </c>
      <c r="N20" s="19" t="s">
        <v>1005</v>
      </c>
      <c r="O20" s="27" t="str">
        <f t="shared" si="6"/>
        <v>db600.dbx5.1 := ALR.P_afK1_1_H; //Высокое давление КРЛ1-1  R3.1</v>
      </c>
      <c r="P20" s="27" t="str">
        <f t="shared" si="7"/>
        <v>dbx5.1</v>
      </c>
      <c r="Q20" s="27">
        <f>Q19</f>
        <v>3</v>
      </c>
      <c r="R20" s="384" t="s">
        <v>1307</v>
      </c>
      <c r="S20" s="384">
        <v>18</v>
      </c>
      <c r="T20" s="19" t="s">
        <v>1005</v>
      </c>
      <c r="U20" s="384" t="str">
        <f t="shared" si="1"/>
        <v>2MDB.R3</v>
      </c>
      <c r="V20" s="384">
        <f t="shared" si="8"/>
        <v>1</v>
      </c>
      <c r="AB20" s="384">
        <v>0</v>
      </c>
      <c r="AC20" s="374" t="s">
        <v>1308</v>
      </c>
      <c r="AD20" s="384" t="str">
        <f t="shared" si="9"/>
        <v>ru-RU=Высокое давление КРЛ1-1</v>
      </c>
      <c r="AE20" s="374"/>
      <c r="AF20" s="374" t="s">
        <v>1308</v>
      </c>
      <c r="AG20" s="19" t="s">
        <v>4272</v>
      </c>
      <c r="AH20" s="374">
        <f t="shared" si="10"/>
        <v>40003</v>
      </c>
      <c r="AI20" s="27">
        <v>1</v>
      </c>
    </row>
    <row r="21" spans="1:35" x14ac:dyDescent="0.25">
      <c r="A21" s="26">
        <v>18</v>
      </c>
      <c r="B21" s="269" t="s">
        <v>4078</v>
      </c>
      <c r="C21" s="273" t="s">
        <v>2774</v>
      </c>
      <c r="D21" s="19" t="str">
        <f t="shared" si="2"/>
        <v>DGI.AO_IM4</v>
      </c>
      <c r="E21" s="19"/>
      <c r="F21" s="19" t="s">
        <v>1003</v>
      </c>
      <c r="G21" s="19" t="str">
        <f t="shared" si="3"/>
        <v>ALR.AO_IM4 := DGI.AO_IM4;//Кнопка Аварийный стоп ШУ1-4</v>
      </c>
      <c r="H21" s="19" t="str">
        <f t="shared" si="4"/>
        <v>AO_IM4 : BOOL;     //Кнопка Аварийный стоп ШУ1-4</v>
      </c>
      <c r="I21" s="32" t="str">
        <f t="shared" si="0"/>
        <v xml:space="preserve">alr."&amp;C23&amp;" or </v>
      </c>
      <c r="J21">
        <v>23</v>
      </c>
      <c r="K21" s="27" t="str">
        <f t="shared" si="11"/>
        <v>R3</v>
      </c>
      <c r="L21" s="27">
        <f t="shared" si="14"/>
        <v>5</v>
      </c>
      <c r="M21" s="27">
        <v>3</v>
      </c>
      <c r="N21" s="19" t="s">
        <v>1005</v>
      </c>
      <c r="O21" s="27" t="str">
        <f t="shared" si="6"/>
        <v>db600.dbx5.3 := ALR.AO_IM4; //Кнопка Аварийный стоп ШУ1-4  R3.3</v>
      </c>
      <c r="P21" s="27" t="str">
        <f t="shared" si="7"/>
        <v>dbx5.3</v>
      </c>
      <c r="Q21" s="27">
        <f t="shared" ref="Q21:Q33" si="15">Q20</f>
        <v>3</v>
      </c>
      <c r="R21" s="384" t="s">
        <v>1307</v>
      </c>
      <c r="S21" s="384">
        <v>19</v>
      </c>
      <c r="T21" s="19" t="s">
        <v>1005</v>
      </c>
      <c r="U21" s="384" t="str">
        <f t="shared" si="1"/>
        <v>2MDB.R3</v>
      </c>
      <c r="V21" s="384">
        <f t="shared" si="8"/>
        <v>3</v>
      </c>
      <c r="AB21" s="384">
        <v>0</v>
      </c>
      <c r="AC21" s="374" t="s">
        <v>1308</v>
      </c>
      <c r="AD21" s="384" t="str">
        <f t="shared" si="9"/>
        <v>ru-RU=Кнопка Аварийный стоп ШУ1-4</v>
      </c>
      <c r="AE21" s="374"/>
      <c r="AF21" s="374" t="s">
        <v>1308</v>
      </c>
      <c r="AG21" s="19" t="s">
        <v>4272</v>
      </c>
      <c r="AH21" s="374">
        <f t="shared" si="10"/>
        <v>40003</v>
      </c>
      <c r="AI21" s="27">
        <v>3</v>
      </c>
    </row>
    <row r="22" spans="1:35" x14ac:dyDescent="0.25">
      <c r="A22" s="26">
        <v>19</v>
      </c>
      <c r="B22" s="274" t="s">
        <v>3</v>
      </c>
      <c r="C22" s="274" t="s">
        <v>3324</v>
      </c>
      <c r="D22" s="19" t="str">
        <f t="shared" si="2"/>
        <v>DGI.F1_4_CRS</v>
      </c>
      <c r="E22" s="19"/>
      <c r="F22" s="19" t="s">
        <v>1003</v>
      </c>
      <c r="G22" s="19" t="str">
        <f t="shared" si="3"/>
        <v>ALR.F1_4_CRS := DGI.F1_4_CRS;//Авария Ф1-4</v>
      </c>
      <c r="H22" s="19" t="str">
        <f t="shared" si="4"/>
        <v>F1_4_CRS : BOOL;     //Авария Ф1-4</v>
      </c>
      <c r="I22" s="32" t="str">
        <f t="shared" si="0"/>
        <v xml:space="preserve">alr."&amp;C24&amp;" or </v>
      </c>
      <c r="J22">
        <v>24</v>
      </c>
      <c r="K22" s="27" t="str">
        <f t="shared" si="11"/>
        <v>R3</v>
      </c>
      <c r="L22" s="27">
        <f t="shared" si="14"/>
        <v>5</v>
      </c>
      <c r="M22" s="27">
        <v>4</v>
      </c>
      <c r="N22" s="19" t="s">
        <v>1005</v>
      </c>
      <c r="O22" s="27" t="str">
        <f t="shared" si="6"/>
        <v>db600.dbx5.4 := ALR.F1_4_CRS; //Авария Ф1-4  R3.4</v>
      </c>
      <c r="P22" s="27" t="str">
        <f t="shared" si="7"/>
        <v>dbx5.4</v>
      </c>
      <c r="Q22" s="27">
        <f t="shared" si="15"/>
        <v>3</v>
      </c>
      <c r="R22" s="384" t="s">
        <v>1307</v>
      </c>
      <c r="S22" s="384">
        <v>20</v>
      </c>
      <c r="T22" s="19" t="s">
        <v>1005</v>
      </c>
      <c r="U22" s="384" t="str">
        <f t="shared" si="1"/>
        <v>2MDB.R3</v>
      </c>
      <c r="V22" s="384">
        <f t="shared" si="8"/>
        <v>4</v>
      </c>
      <c r="AB22" s="384">
        <v>0</v>
      </c>
      <c r="AC22" s="374" t="s">
        <v>1308</v>
      </c>
      <c r="AD22" s="384" t="str">
        <f t="shared" si="9"/>
        <v>ru-RU=Авария Ф1-4</v>
      </c>
      <c r="AE22" s="374"/>
      <c r="AF22" s="374" t="s">
        <v>1308</v>
      </c>
      <c r="AG22" s="19" t="s">
        <v>4272</v>
      </c>
      <c r="AH22" s="374">
        <f t="shared" si="10"/>
        <v>40003</v>
      </c>
      <c r="AI22" s="27">
        <v>4</v>
      </c>
    </row>
    <row r="23" spans="1:35" x14ac:dyDescent="0.25">
      <c r="A23" s="26">
        <v>20</v>
      </c>
      <c r="B23" s="275" t="s">
        <v>4</v>
      </c>
      <c r="C23" s="275" t="s">
        <v>3326</v>
      </c>
      <c r="D23" s="19" t="str">
        <f t="shared" si="2"/>
        <v>DGI.F1_5_CRS</v>
      </c>
      <c r="E23" s="19"/>
      <c r="F23" s="19" t="s">
        <v>1003</v>
      </c>
      <c r="G23" s="19" t="str">
        <f t="shared" si="3"/>
        <v>ALR.F1_5_CRS := DGI.F1_5_CRS;//Авария Ф1-5</v>
      </c>
      <c r="H23" s="19" t="str">
        <f t="shared" si="4"/>
        <v>F1_5_CRS : BOOL;     //Авария Ф1-5</v>
      </c>
      <c r="I23" s="32" t="str">
        <f t="shared" si="0"/>
        <v xml:space="preserve">alr."&amp;C25&amp;" or </v>
      </c>
      <c r="J23">
        <v>25</v>
      </c>
      <c r="K23" s="27" t="str">
        <f t="shared" si="11"/>
        <v>R3</v>
      </c>
      <c r="L23" s="27">
        <f t="shared" si="14"/>
        <v>5</v>
      </c>
      <c r="M23" s="27">
        <v>5</v>
      </c>
      <c r="N23" s="19" t="s">
        <v>1005</v>
      </c>
      <c r="O23" s="27" t="str">
        <f t="shared" si="6"/>
        <v>db600.dbx5.5 := ALR.F1_5_CRS; //Авария Ф1-5  R3.5</v>
      </c>
      <c r="P23" s="27" t="str">
        <f t="shared" si="7"/>
        <v>dbx5.5</v>
      </c>
      <c r="Q23" s="27">
        <f t="shared" si="15"/>
        <v>3</v>
      </c>
      <c r="R23" s="384" t="s">
        <v>1307</v>
      </c>
      <c r="S23" s="384">
        <v>21</v>
      </c>
      <c r="T23" s="19" t="s">
        <v>1005</v>
      </c>
      <c r="U23" s="384" t="str">
        <f t="shared" si="1"/>
        <v>2MDB.R3</v>
      </c>
      <c r="V23" s="384">
        <f t="shared" si="8"/>
        <v>5</v>
      </c>
      <c r="AB23" s="384">
        <v>0</v>
      </c>
      <c r="AC23" s="374" t="s">
        <v>1308</v>
      </c>
      <c r="AD23" s="384" t="str">
        <f t="shared" si="9"/>
        <v>ru-RU=Авария Ф1-5</v>
      </c>
      <c r="AE23" s="374"/>
      <c r="AF23" s="374" t="s">
        <v>1308</v>
      </c>
      <c r="AG23" s="19" t="s">
        <v>4272</v>
      </c>
      <c r="AH23" s="374">
        <f t="shared" si="10"/>
        <v>40003</v>
      </c>
      <c r="AI23" s="27">
        <v>5</v>
      </c>
    </row>
    <row r="24" spans="1:35" x14ac:dyDescent="0.25">
      <c r="A24" s="26">
        <v>21</v>
      </c>
      <c r="B24" s="276" t="s">
        <v>5</v>
      </c>
      <c r="C24" s="276" t="s">
        <v>3328</v>
      </c>
      <c r="D24" s="19" t="str">
        <f t="shared" si="2"/>
        <v>DGI.F1_6_CRS</v>
      </c>
      <c r="E24" s="19"/>
      <c r="F24" s="19" t="s">
        <v>1003</v>
      </c>
      <c r="G24" s="19" t="str">
        <f t="shared" si="3"/>
        <v>ALR.F1_6_CRS := DGI.F1_6_CRS;//Авария Ф1-6</v>
      </c>
      <c r="H24" s="19" t="str">
        <f t="shared" si="4"/>
        <v>F1_6_CRS : BOOL;     //Авария Ф1-6</v>
      </c>
      <c r="I24" s="32" t="str">
        <f t="shared" si="0"/>
        <v xml:space="preserve">alr."&amp;C26&amp;" or </v>
      </c>
      <c r="J24">
        <v>26</v>
      </c>
      <c r="K24" s="27" t="str">
        <f t="shared" si="11"/>
        <v>R3</v>
      </c>
      <c r="L24" s="27">
        <f t="shared" si="14"/>
        <v>5</v>
      </c>
      <c r="M24" s="27">
        <v>6</v>
      </c>
      <c r="N24" s="19" t="s">
        <v>1005</v>
      </c>
      <c r="O24" s="27" t="str">
        <f t="shared" si="6"/>
        <v>db600.dbx5.6 := ALR.F1_6_CRS; //Авария Ф1-6  R3.6</v>
      </c>
      <c r="P24" s="27" t="str">
        <f t="shared" si="7"/>
        <v>dbx5.6</v>
      </c>
      <c r="Q24" s="27">
        <f t="shared" si="15"/>
        <v>3</v>
      </c>
      <c r="R24" s="384" t="s">
        <v>1307</v>
      </c>
      <c r="S24" s="384">
        <v>22</v>
      </c>
      <c r="T24" s="19" t="s">
        <v>1005</v>
      </c>
      <c r="U24" s="384" t="str">
        <f t="shared" si="1"/>
        <v>2MDB.R3</v>
      </c>
      <c r="V24" s="384">
        <f t="shared" si="8"/>
        <v>6</v>
      </c>
      <c r="AB24" s="384">
        <v>0</v>
      </c>
      <c r="AC24" s="374" t="s">
        <v>1308</v>
      </c>
      <c r="AD24" s="384" t="str">
        <f t="shared" si="9"/>
        <v>ru-RU=Авария Ф1-6</v>
      </c>
      <c r="AE24" s="374"/>
      <c r="AF24" s="374" t="s">
        <v>1308</v>
      </c>
      <c r="AG24" s="19" t="s">
        <v>4272</v>
      </c>
      <c r="AH24" s="374">
        <f t="shared" si="10"/>
        <v>40003</v>
      </c>
      <c r="AI24" s="27">
        <v>6</v>
      </c>
    </row>
    <row r="25" spans="1:35" x14ac:dyDescent="0.25">
      <c r="A25" s="26">
        <v>22</v>
      </c>
      <c r="B25" s="269" t="s">
        <v>4080</v>
      </c>
      <c r="C25" s="269" t="s">
        <v>2775</v>
      </c>
      <c r="D25" s="19" t="str">
        <f t="shared" si="2"/>
        <v>DGI.AO_IM5</v>
      </c>
      <c r="E25" s="19"/>
      <c r="F25" s="19" t="s">
        <v>1003</v>
      </c>
      <c r="G25" s="19" t="str">
        <f t="shared" si="3"/>
        <v>ALR.AO_IM5 := DGI.AO_IM5;//Кнопка Аварийный стоп ШУ2-1</v>
      </c>
      <c r="H25" s="19" t="str">
        <f t="shared" si="4"/>
        <v>AO_IM5 : BOOL;     //Кнопка Аварийный стоп ШУ2-1</v>
      </c>
      <c r="I25" s="32" t="str">
        <f t="shared" si="0"/>
        <v xml:space="preserve">alr."&amp;C27&amp;" or </v>
      </c>
      <c r="J25">
        <v>27</v>
      </c>
      <c r="K25" s="27" t="str">
        <f t="shared" si="11"/>
        <v>R3</v>
      </c>
      <c r="L25" s="27">
        <f t="shared" si="14"/>
        <v>5</v>
      </c>
      <c r="M25" s="27">
        <v>7</v>
      </c>
      <c r="N25" s="19" t="s">
        <v>1005</v>
      </c>
      <c r="O25" s="27" t="str">
        <f t="shared" si="6"/>
        <v>db600.dbx5.7 := ALR.AO_IM5; //Кнопка Аварийный стоп ШУ2-1  R3.7</v>
      </c>
      <c r="P25" s="27" t="str">
        <f t="shared" si="7"/>
        <v>dbx5.7</v>
      </c>
      <c r="Q25" s="27">
        <f t="shared" si="15"/>
        <v>3</v>
      </c>
      <c r="R25" s="384" t="s">
        <v>1307</v>
      </c>
      <c r="S25" s="384">
        <v>23</v>
      </c>
      <c r="T25" s="19" t="s">
        <v>1005</v>
      </c>
      <c r="U25" s="384" t="str">
        <f t="shared" si="1"/>
        <v>2MDB.R3</v>
      </c>
      <c r="V25" s="384">
        <f t="shared" si="8"/>
        <v>7</v>
      </c>
      <c r="AB25" s="384">
        <v>0</v>
      </c>
      <c r="AC25" s="374" t="s">
        <v>1308</v>
      </c>
      <c r="AD25" s="384" t="str">
        <f t="shared" si="9"/>
        <v>ru-RU=Кнопка Аварийный стоп ШУ2-1</v>
      </c>
      <c r="AE25" s="374"/>
      <c r="AF25" s="374" t="s">
        <v>1308</v>
      </c>
      <c r="AG25" s="19" t="s">
        <v>4272</v>
      </c>
      <c r="AH25" s="374">
        <f t="shared" si="10"/>
        <v>40003</v>
      </c>
      <c r="AI25" s="27">
        <v>7</v>
      </c>
    </row>
    <row r="26" spans="1:35" x14ac:dyDescent="0.25">
      <c r="A26" s="26">
        <v>23</v>
      </c>
      <c r="B26" s="277" t="s">
        <v>3076</v>
      </c>
      <c r="C26" s="277" t="s">
        <v>4067</v>
      </c>
      <c r="D26" s="19" t="str">
        <f t="shared" si="2"/>
        <v>DGI.MV1_2_CRS</v>
      </c>
      <c r="E26" s="19"/>
      <c r="F26" s="19" t="s">
        <v>1003</v>
      </c>
      <c r="G26" s="19" t="str">
        <f t="shared" si="3"/>
        <v>ALR.MV1_2_CRS := DGI.MV1_2_CRS;//Авария Мв1-2</v>
      </c>
      <c r="H26" s="19" t="str">
        <f t="shared" si="4"/>
        <v>MV1_2_CRS : BOOL;     //Авария Мв1-2</v>
      </c>
      <c r="I26" s="32" t="str">
        <f t="shared" si="0"/>
        <v xml:space="preserve">alr."&amp;C28&amp;" or </v>
      </c>
      <c r="J26">
        <v>28</v>
      </c>
      <c r="K26" s="27" t="str">
        <f t="shared" si="11"/>
        <v>R3</v>
      </c>
      <c r="L26" s="27">
        <f>Q19*2-2</f>
        <v>4</v>
      </c>
      <c r="M26" s="27">
        <v>0</v>
      </c>
      <c r="N26" s="19" t="s">
        <v>1005</v>
      </c>
      <c r="O26" s="27" t="str">
        <f t="shared" si="6"/>
        <v>db600.dbx4.0 := ALR.MV1_2_CRS; //Авария Мв1-2  R3.8</v>
      </c>
      <c r="P26" s="27" t="str">
        <f t="shared" si="7"/>
        <v>dbx4.0</v>
      </c>
      <c r="Q26" s="27">
        <f t="shared" si="15"/>
        <v>3</v>
      </c>
      <c r="R26" s="384" t="s">
        <v>1307</v>
      </c>
      <c r="S26" s="384">
        <v>24</v>
      </c>
      <c r="T26" s="19" t="s">
        <v>1005</v>
      </c>
      <c r="U26" s="384" t="str">
        <f t="shared" si="1"/>
        <v>2MDB.R3</v>
      </c>
      <c r="V26" s="384">
        <f t="shared" si="8"/>
        <v>8</v>
      </c>
      <c r="AB26" s="384">
        <v>0</v>
      </c>
      <c r="AC26" s="374" t="s">
        <v>1308</v>
      </c>
      <c r="AD26" s="384" t="str">
        <f t="shared" si="9"/>
        <v>ru-RU=Авария Мв1-2</v>
      </c>
      <c r="AE26" s="374"/>
      <c r="AF26" s="374" t="s">
        <v>1308</v>
      </c>
      <c r="AG26" s="19" t="s">
        <v>4272</v>
      </c>
      <c r="AH26" s="374">
        <f t="shared" si="10"/>
        <v>40003</v>
      </c>
      <c r="AI26" s="27">
        <v>8</v>
      </c>
    </row>
    <row r="27" spans="1:35" x14ac:dyDescent="0.25">
      <c r="A27" s="26">
        <v>24</v>
      </c>
      <c r="B27" s="278" t="s">
        <v>3078</v>
      </c>
      <c r="C27" s="278" t="s">
        <v>4068</v>
      </c>
      <c r="D27" s="19" t="str">
        <f t="shared" si="2"/>
        <v>DGI.MV1_3_CRS</v>
      </c>
      <c r="E27" s="19"/>
      <c r="F27" s="19" t="s">
        <v>1003</v>
      </c>
      <c r="G27" s="19" t="str">
        <f t="shared" si="3"/>
        <v>ALR.MV1_3_CRS := DGI.MV1_3_CRS;//Авария Мв1-3</v>
      </c>
      <c r="H27" s="19" t="str">
        <f t="shared" si="4"/>
        <v>MV1_3_CRS : BOOL;     //Авария Мв1-3</v>
      </c>
      <c r="I27" s="32" t="str">
        <f t="shared" si="0"/>
        <v xml:space="preserve">alr."&amp;C29&amp;" or </v>
      </c>
      <c r="J27">
        <v>29</v>
      </c>
      <c r="K27" s="27" t="str">
        <f t="shared" si="11"/>
        <v>R3</v>
      </c>
      <c r="L27" s="27">
        <f>L26</f>
        <v>4</v>
      </c>
      <c r="M27" s="27">
        <v>1</v>
      </c>
      <c r="N27" s="19" t="s">
        <v>1005</v>
      </c>
      <c r="O27" s="27" t="str">
        <f t="shared" si="6"/>
        <v>db600.dbx4.1 := ALR.MV1_3_CRS; //Авария Мв1-3  R3.9</v>
      </c>
      <c r="P27" s="27" t="str">
        <f t="shared" si="7"/>
        <v>dbx4.1</v>
      </c>
      <c r="Q27" s="27">
        <f t="shared" si="15"/>
        <v>3</v>
      </c>
      <c r="R27" s="384" t="s">
        <v>1307</v>
      </c>
      <c r="S27" s="384">
        <v>25</v>
      </c>
      <c r="T27" s="19" t="s">
        <v>1005</v>
      </c>
      <c r="U27" s="384" t="str">
        <f t="shared" si="1"/>
        <v>2MDB.R3</v>
      </c>
      <c r="V27" s="384">
        <f t="shared" si="8"/>
        <v>9</v>
      </c>
      <c r="AB27" s="384">
        <v>0</v>
      </c>
      <c r="AC27" s="374" t="s">
        <v>1308</v>
      </c>
      <c r="AD27" s="384" t="str">
        <f t="shared" si="9"/>
        <v>ru-RU=Авария Мв1-3</v>
      </c>
      <c r="AE27" s="374"/>
      <c r="AF27" s="374" t="s">
        <v>1308</v>
      </c>
      <c r="AG27" s="19" t="s">
        <v>4272</v>
      </c>
      <c r="AH27" s="374">
        <f t="shared" si="10"/>
        <v>40003</v>
      </c>
      <c r="AI27" s="27">
        <v>9</v>
      </c>
    </row>
    <row r="28" spans="1:35" x14ac:dyDescent="0.25">
      <c r="A28" s="26">
        <v>25</v>
      </c>
      <c r="B28" s="279" t="s">
        <v>3080</v>
      </c>
      <c r="C28" s="279" t="s">
        <v>4069</v>
      </c>
      <c r="D28" s="19" t="str">
        <f t="shared" si="2"/>
        <v>DGI.MV1_4_CRS</v>
      </c>
      <c r="E28" s="19"/>
      <c r="F28" s="19" t="s">
        <v>1003</v>
      </c>
      <c r="G28" s="19" t="str">
        <f t="shared" si="3"/>
        <v>ALR.MV1_4_CRS := DGI.MV1_4_CRS;//Авария Мв1-4</v>
      </c>
      <c r="H28" s="19" t="str">
        <f t="shared" si="4"/>
        <v>MV1_4_CRS : BOOL;     //Авария Мв1-4</v>
      </c>
      <c r="I28" s="32" t="str">
        <f t="shared" si="0"/>
        <v xml:space="preserve">alr."&amp;C30&amp;" or </v>
      </c>
      <c r="J28">
        <v>30</v>
      </c>
      <c r="K28" s="27" t="str">
        <f t="shared" si="11"/>
        <v>R3</v>
      </c>
      <c r="L28" s="27">
        <f t="shared" ref="L28:L33" si="16">L27</f>
        <v>4</v>
      </c>
      <c r="M28" s="27">
        <v>2</v>
      </c>
      <c r="N28" s="19" t="s">
        <v>1005</v>
      </c>
      <c r="O28" s="27" t="str">
        <f t="shared" si="6"/>
        <v>db600.dbx4.2 := ALR.MV1_4_CRS; //Авария Мв1-4  R3.10</v>
      </c>
      <c r="P28" s="27" t="str">
        <f t="shared" si="7"/>
        <v>dbx4.2</v>
      </c>
      <c r="Q28" s="27">
        <f t="shared" si="15"/>
        <v>3</v>
      </c>
      <c r="R28" s="384" t="s">
        <v>1307</v>
      </c>
      <c r="S28" s="384">
        <v>26</v>
      </c>
      <c r="T28" s="19" t="s">
        <v>1005</v>
      </c>
      <c r="U28" s="384" t="str">
        <f t="shared" si="1"/>
        <v>2MDB.R3</v>
      </c>
      <c r="V28" s="384">
        <f t="shared" si="8"/>
        <v>10</v>
      </c>
      <c r="AB28" s="384">
        <v>0</v>
      </c>
      <c r="AC28" s="374" t="s">
        <v>1308</v>
      </c>
      <c r="AD28" s="384" t="str">
        <f t="shared" si="9"/>
        <v>ru-RU=Авария Мв1-4</v>
      </c>
      <c r="AE28" s="374"/>
      <c r="AF28" s="374" t="s">
        <v>1308</v>
      </c>
      <c r="AG28" s="19" t="s">
        <v>4272</v>
      </c>
      <c r="AH28" s="374">
        <f t="shared" si="10"/>
        <v>40003</v>
      </c>
      <c r="AI28" s="27">
        <v>10</v>
      </c>
    </row>
    <row r="29" spans="1:35" x14ac:dyDescent="0.25">
      <c r="A29" s="26">
        <v>26</v>
      </c>
      <c r="B29" s="280" t="s">
        <v>3082</v>
      </c>
      <c r="C29" s="280" t="s">
        <v>4070</v>
      </c>
      <c r="D29" s="19" t="str">
        <f t="shared" si="2"/>
        <v>DGI.MV1_5_CRS</v>
      </c>
      <c r="E29" s="19"/>
      <c r="F29" s="19" t="s">
        <v>1003</v>
      </c>
      <c r="G29" s="19" t="str">
        <f t="shared" si="3"/>
        <v>ALR.MV1_5_CRS := DGI.MV1_5_CRS;//Авария Мв1-5</v>
      </c>
      <c r="H29" s="19" t="str">
        <f t="shared" si="4"/>
        <v>MV1_5_CRS : BOOL;     //Авария Мв1-5</v>
      </c>
      <c r="I29" s="32" t="str">
        <f t="shared" si="0"/>
        <v xml:space="preserve">alr."&amp;C31&amp;" or </v>
      </c>
      <c r="J29">
        <v>31</v>
      </c>
      <c r="K29" s="27" t="str">
        <f t="shared" si="11"/>
        <v>R3</v>
      </c>
      <c r="L29" s="27">
        <f t="shared" si="16"/>
        <v>4</v>
      </c>
      <c r="M29" s="27">
        <v>3</v>
      </c>
      <c r="N29" s="19" t="s">
        <v>1005</v>
      </c>
      <c r="O29" s="27" t="str">
        <f t="shared" si="6"/>
        <v>db600.dbx4.3 := ALR.MV1_5_CRS; //Авария Мв1-5  R3.11</v>
      </c>
      <c r="P29" s="27" t="str">
        <f t="shared" si="7"/>
        <v>dbx4.3</v>
      </c>
      <c r="Q29" s="27">
        <f t="shared" si="15"/>
        <v>3</v>
      </c>
      <c r="R29" s="384" t="s">
        <v>1307</v>
      </c>
      <c r="S29" s="384">
        <v>27</v>
      </c>
      <c r="T29" s="19" t="s">
        <v>1005</v>
      </c>
      <c r="U29" s="384" t="str">
        <f t="shared" si="1"/>
        <v>2MDB.R3</v>
      </c>
      <c r="V29" s="384">
        <f t="shared" si="8"/>
        <v>11</v>
      </c>
      <c r="AB29" s="384">
        <v>0</v>
      </c>
      <c r="AC29" s="374" t="s">
        <v>1308</v>
      </c>
      <c r="AD29" s="384" t="str">
        <f t="shared" si="9"/>
        <v>ru-RU=Авария Мв1-5</v>
      </c>
      <c r="AE29" s="374"/>
      <c r="AF29" s="374" t="s">
        <v>1308</v>
      </c>
      <c r="AG29" s="19" t="s">
        <v>4272</v>
      </c>
      <c r="AH29" s="374">
        <f t="shared" si="10"/>
        <v>40003</v>
      </c>
      <c r="AI29" s="27">
        <v>11</v>
      </c>
    </row>
    <row r="30" spans="1:35" x14ac:dyDescent="0.25">
      <c r="A30" s="26">
        <v>27</v>
      </c>
      <c r="B30" s="280" t="s">
        <v>144</v>
      </c>
      <c r="C30" s="280" t="s">
        <v>3516</v>
      </c>
      <c r="D30" s="19" t="str">
        <f t="shared" si="2"/>
        <v>DGI.ND1_2_CRS</v>
      </c>
      <c r="E30" s="19"/>
      <c r="F30" s="19" t="s">
        <v>1003</v>
      </c>
      <c r="G30" s="19" t="str">
        <f t="shared" si="3"/>
        <v>ALR.ND1_2_CRS := DGI.ND1_2_CRS;//Авария НД1-2</v>
      </c>
      <c r="H30" s="19" t="str">
        <f t="shared" si="4"/>
        <v>ND1_2_CRS : BOOL;     //Авария НД1-2</v>
      </c>
      <c r="I30" s="32" t="str">
        <f t="shared" si="0"/>
        <v xml:space="preserve">alr."&amp;C32&amp;" or </v>
      </c>
      <c r="J30">
        <v>32</v>
      </c>
      <c r="K30" s="27" t="str">
        <f t="shared" si="11"/>
        <v>R3</v>
      </c>
      <c r="L30" s="27">
        <f t="shared" si="16"/>
        <v>4</v>
      </c>
      <c r="M30" s="27">
        <v>4</v>
      </c>
      <c r="N30" s="19" t="s">
        <v>1005</v>
      </c>
      <c r="O30" s="27" t="str">
        <f t="shared" si="6"/>
        <v>db600.dbx4.4 := ALR.ND1_2_CRS; //Авария НД1-2  R3.12</v>
      </c>
      <c r="P30" s="27" t="str">
        <f t="shared" si="7"/>
        <v>dbx4.4</v>
      </c>
      <c r="Q30" s="27">
        <f t="shared" si="15"/>
        <v>3</v>
      </c>
      <c r="R30" s="384" t="s">
        <v>1307</v>
      </c>
      <c r="S30" s="384">
        <v>28</v>
      </c>
      <c r="T30" s="19" t="s">
        <v>1005</v>
      </c>
      <c r="U30" s="384" t="str">
        <f t="shared" si="1"/>
        <v>2MDB.R3</v>
      </c>
      <c r="V30" s="384">
        <f t="shared" si="8"/>
        <v>12</v>
      </c>
      <c r="AB30" s="384">
        <v>0</v>
      </c>
      <c r="AC30" s="374" t="s">
        <v>1308</v>
      </c>
      <c r="AD30" s="384" t="str">
        <f t="shared" si="9"/>
        <v>ru-RU=Авария НД1-2</v>
      </c>
      <c r="AE30" s="374"/>
      <c r="AF30" s="374" t="s">
        <v>1308</v>
      </c>
      <c r="AG30" s="19" t="s">
        <v>4272</v>
      </c>
      <c r="AH30" s="374">
        <f t="shared" si="10"/>
        <v>40003</v>
      </c>
      <c r="AI30" s="27">
        <v>12</v>
      </c>
    </row>
    <row r="31" spans="1:35" x14ac:dyDescent="0.25">
      <c r="A31" s="26">
        <v>28</v>
      </c>
      <c r="B31" s="280" t="s">
        <v>155</v>
      </c>
      <c r="C31" s="280" t="s">
        <v>3517</v>
      </c>
      <c r="D31" s="19" t="str">
        <f t="shared" si="2"/>
        <v>DGI.ND1_3_CRS</v>
      </c>
      <c r="E31" s="19"/>
      <c r="F31" s="19" t="s">
        <v>1003</v>
      </c>
      <c r="G31" s="19" t="str">
        <f t="shared" si="3"/>
        <v>ALR.ND1_3_CRS := DGI.ND1_3_CRS;//Авария НД1-3</v>
      </c>
      <c r="H31" s="19" t="str">
        <f t="shared" si="4"/>
        <v>ND1_3_CRS : BOOL;     //Авария НД1-3</v>
      </c>
      <c r="I31" s="32" t="str">
        <f t="shared" si="0"/>
        <v xml:space="preserve">alr."&amp;C33&amp;" or </v>
      </c>
      <c r="J31">
        <v>33</v>
      </c>
      <c r="K31" s="27" t="str">
        <f t="shared" si="11"/>
        <v>R3</v>
      </c>
      <c r="L31" s="27">
        <f t="shared" si="16"/>
        <v>4</v>
      </c>
      <c r="M31" s="27">
        <v>5</v>
      </c>
      <c r="N31" s="19" t="s">
        <v>1005</v>
      </c>
      <c r="O31" s="27" t="str">
        <f t="shared" si="6"/>
        <v>db600.dbx4.5 := ALR.ND1_3_CRS; //Авария НД1-3  R3.13</v>
      </c>
      <c r="P31" s="27" t="str">
        <f t="shared" si="7"/>
        <v>dbx4.5</v>
      </c>
      <c r="Q31" s="27">
        <f t="shared" si="15"/>
        <v>3</v>
      </c>
      <c r="R31" s="384" t="s">
        <v>1307</v>
      </c>
      <c r="S31" s="384">
        <v>29</v>
      </c>
      <c r="T31" s="19" t="s">
        <v>1005</v>
      </c>
      <c r="U31" s="384" t="str">
        <f t="shared" si="1"/>
        <v>2MDB.R3</v>
      </c>
      <c r="V31" s="384">
        <f t="shared" si="8"/>
        <v>13</v>
      </c>
      <c r="AB31" s="384">
        <v>0</v>
      </c>
      <c r="AC31" s="374" t="s">
        <v>1308</v>
      </c>
      <c r="AD31" s="384" t="str">
        <f t="shared" si="9"/>
        <v>ru-RU=Авария НД1-3</v>
      </c>
      <c r="AE31" s="374"/>
      <c r="AF31" s="374" t="s">
        <v>1308</v>
      </c>
      <c r="AG31" s="19" t="s">
        <v>4272</v>
      </c>
      <c r="AH31" s="374">
        <f t="shared" si="10"/>
        <v>40003</v>
      </c>
      <c r="AI31" s="27">
        <v>13</v>
      </c>
    </row>
    <row r="32" spans="1:35" x14ac:dyDescent="0.25">
      <c r="A32" s="26">
        <v>29</v>
      </c>
      <c r="B32" s="280" t="s">
        <v>145</v>
      </c>
      <c r="C32" s="280" t="s">
        <v>3518</v>
      </c>
      <c r="D32" s="19" t="str">
        <f t="shared" si="2"/>
        <v>DGI.ND1_4_CRS</v>
      </c>
      <c r="E32" s="19"/>
      <c r="F32" s="19" t="s">
        <v>1003</v>
      </c>
      <c r="G32" s="19" t="str">
        <f t="shared" si="3"/>
        <v>ALR.ND1_4_CRS := DGI.ND1_4_CRS;//Авария НД1-4</v>
      </c>
      <c r="H32" s="19" t="str">
        <f t="shared" si="4"/>
        <v>ND1_4_CRS : BOOL;     //Авария НД1-4</v>
      </c>
      <c r="I32" s="32" t="str">
        <f t="shared" si="0"/>
        <v xml:space="preserve">alr."&amp;C34&amp;" or </v>
      </c>
      <c r="J32">
        <v>34</v>
      </c>
      <c r="K32" s="27" t="str">
        <f t="shared" si="11"/>
        <v>R3</v>
      </c>
      <c r="L32" s="27">
        <f t="shared" si="16"/>
        <v>4</v>
      </c>
      <c r="M32" s="27">
        <v>6</v>
      </c>
      <c r="N32" s="19" t="s">
        <v>1005</v>
      </c>
      <c r="O32" s="27" t="str">
        <f t="shared" si="6"/>
        <v>db600.dbx4.6 := ALR.ND1_4_CRS; //Авария НД1-4  R3.14</v>
      </c>
      <c r="P32" s="27" t="str">
        <f t="shared" si="7"/>
        <v>dbx4.6</v>
      </c>
      <c r="Q32" s="27">
        <f t="shared" si="15"/>
        <v>3</v>
      </c>
      <c r="R32" s="384" t="s">
        <v>1307</v>
      </c>
      <c r="S32" s="384">
        <v>30</v>
      </c>
      <c r="T32" s="19" t="s">
        <v>1005</v>
      </c>
      <c r="U32" s="384" t="str">
        <f t="shared" si="1"/>
        <v>2MDB.R3</v>
      </c>
      <c r="V32" s="384">
        <f t="shared" si="8"/>
        <v>14</v>
      </c>
      <c r="AB32" s="384">
        <v>0</v>
      </c>
      <c r="AC32" s="374" t="s">
        <v>1308</v>
      </c>
      <c r="AD32" s="384" t="str">
        <f t="shared" si="9"/>
        <v>ru-RU=Авария НД1-4</v>
      </c>
      <c r="AE32" s="374"/>
      <c r="AF32" s="374" t="s">
        <v>1308</v>
      </c>
      <c r="AG32" s="19" t="s">
        <v>4272</v>
      </c>
      <c r="AH32" s="374">
        <f t="shared" si="10"/>
        <v>40003</v>
      </c>
      <c r="AI32" s="27">
        <v>14</v>
      </c>
    </row>
    <row r="33" spans="1:35" x14ac:dyDescent="0.25">
      <c r="A33" s="26">
        <v>30</v>
      </c>
      <c r="B33" s="280" t="s">
        <v>156</v>
      </c>
      <c r="C33" s="280" t="s">
        <v>2776</v>
      </c>
      <c r="D33" s="19" t="str">
        <f t="shared" si="2"/>
        <v>DGI.ND1_5_CRS</v>
      </c>
      <c r="E33" s="19"/>
      <c r="F33" s="19" t="s">
        <v>1003</v>
      </c>
      <c r="G33" s="19" t="str">
        <f t="shared" si="3"/>
        <v>ALR.ND1_5_CRS := DGI.ND1_5_CRS;//Авария НД1-5</v>
      </c>
      <c r="H33" s="19" t="str">
        <f t="shared" si="4"/>
        <v>ND1_5_CRS : BOOL;     //Авария НД1-5</v>
      </c>
      <c r="I33" s="32" t="str">
        <f t="shared" si="0"/>
        <v xml:space="preserve">alr."&amp;C35&amp;" or </v>
      </c>
      <c r="J33">
        <v>35</v>
      </c>
      <c r="K33" s="27" t="str">
        <f t="shared" si="11"/>
        <v>R3</v>
      </c>
      <c r="L33" s="27">
        <f t="shared" si="16"/>
        <v>4</v>
      </c>
      <c r="M33" s="27">
        <v>7</v>
      </c>
      <c r="N33" s="19" t="s">
        <v>1005</v>
      </c>
      <c r="O33" s="27" t="str">
        <f t="shared" si="6"/>
        <v>db600.dbx4.7 := ALR.ND1_5_CRS; //Авария НД1-5  R3.15</v>
      </c>
      <c r="P33" s="27" t="str">
        <f t="shared" si="7"/>
        <v>dbx4.7</v>
      </c>
      <c r="Q33" s="27">
        <f t="shared" si="15"/>
        <v>3</v>
      </c>
      <c r="R33" s="384" t="s">
        <v>1307</v>
      </c>
      <c r="S33" s="384">
        <v>31</v>
      </c>
      <c r="T33" s="19" t="s">
        <v>1005</v>
      </c>
      <c r="U33" s="384" t="str">
        <f t="shared" si="1"/>
        <v>2MDB.R3</v>
      </c>
      <c r="V33" s="384">
        <f t="shared" si="8"/>
        <v>15</v>
      </c>
      <c r="AB33" s="384">
        <v>0</v>
      </c>
      <c r="AC33" s="374" t="s">
        <v>1308</v>
      </c>
      <c r="AD33" s="384" t="str">
        <f t="shared" si="9"/>
        <v>ru-RU=Авария НД1-5</v>
      </c>
      <c r="AE33" s="374"/>
      <c r="AF33" s="374" t="s">
        <v>1308</v>
      </c>
      <c r="AG33" s="19" t="s">
        <v>4272</v>
      </c>
      <c r="AH33" s="374">
        <f t="shared" si="10"/>
        <v>40003</v>
      </c>
      <c r="AI33" s="27">
        <v>15</v>
      </c>
    </row>
    <row r="34" spans="1:35" x14ac:dyDescent="0.25">
      <c r="A34" s="26">
        <v>31</v>
      </c>
      <c r="B34" s="281" t="s">
        <v>3083</v>
      </c>
      <c r="C34" s="281" t="s">
        <v>3334</v>
      </c>
      <c r="D34" s="19" t="str">
        <f t="shared" si="2"/>
        <v>DGI.L_ER1_2_L</v>
      </c>
      <c r="E34" s="19"/>
      <c r="F34" s="19" t="s">
        <v>1003</v>
      </c>
      <c r="G34" s="19" t="str">
        <f t="shared" si="3"/>
        <v>ALR.L_ER1_2_L := DGI.L_ER1_2_L;//Пополнить реагенты СД1-2</v>
      </c>
      <c r="H34" s="19" t="str">
        <f t="shared" si="4"/>
        <v>L_ER1_2_L : BOOL;     //Пополнить реагенты СД1-2</v>
      </c>
      <c r="I34" s="32" t="str">
        <f t="shared" si="0"/>
        <v xml:space="preserve">alr."&amp;C36&amp;" or </v>
      </c>
      <c r="J34">
        <v>36</v>
      </c>
      <c r="K34" s="27" t="str">
        <f t="shared" ref="K34:K63" si="17">"R"&amp;Q34</f>
        <v>R4</v>
      </c>
      <c r="L34" s="27">
        <f>Q34*2-1</f>
        <v>7</v>
      </c>
      <c r="M34" s="27">
        <v>0</v>
      </c>
      <c r="N34" s="19" t="s">
        <v>1005</v>
      </c>
      <c r="O34" s="27" t="str">
        <f t="shared" ref="O34:O63" si="18">"db600.dbx"&amp;L34&amp;"."&amp;M34&amp;" := "&amp;N34&amp;"."&amp;C34&amp;"; //"&amp;B34&amp;"  "&amp;K34&amp;"."&amp;AI34</f>
        <v>db600.dbx7.0 := ALR.L_ER1_2_L; //Пополнить реагенты СД1-2  R4.0</v>
      </c>
      <c r="P34" s="27" t="str">
        <f t="shared" ref="P34:P63" si="19">"dbx"&amp;L34&amp;"."&amp;M34</f>
        <v>dbx7.0</v>
      </c>
      <c r="Q34" s="27">
        <f>Q33+1</f>
        <v>4</v>
      </c>
      <c r="R34" s="384" t="s">
        <v>1307</v>
      </c>
      <c r="S34" s="384">
        <v>32</v>
      </c>
      <c r="T34" s="19" t="s">
        <v>1005</v>
      </c>
      <c r="U34" s="384" t="str">
        <f t="shared" si="1"/>
        <v>2MDB.R4</v>
      </c>
      <c r="V34" s="384">
        <f t="shared" ref="V34:V63" si="20">AI34</f>
        <v>0</v>
      </c>
      <c r="AB34" s="384">
        <v>0</v>
      </c>
      <c r="AC34" s="374" t="s">
        <v>1308</v>
      </c>
      <c r="AD34" s="384" t="str">
        <f t="shared" ref="AD34:AD63" si="21">AG34&amp;B34</f>
        <v>ru-RU=Пополнить реагенты СД1-2</v>
      </c>
      <c r="AE34" s="374"/>
      <c r="AF34" s="374" t="s">
        <v>1308</v>
      </c>
      <c r="AG34" s="19" t="s">
        <v>4272</v>
      </c>
      <c r="AH34" s="374">
        <f t="shared" ref="AH34:AH63" si="22">Q34+40000</f>
        <v>40004</v>
      </c>
      <c r="AI34" s="27">
        <v>0</v>
      </c>
    </row>
    <row r="35" spans="1:35" x14ac:dyDescent="0.25">
      <c r="A35" s="26">
        <v>32</v>
      </c>
      <c r="B35" s="281" t="s">
        <v>3084</v>
      </c>
      <c r="C35" s="281" t="s">
        <v>2777</v>
      </c>
      <c r="D35" s="19" t="str">
        <f t="shared" si="2"/>
        <v>DGI.L_ER1_3_L</v>
      </c>
      <c r="E35" s="19"/>
      <c r="F35" s="19" t="s">
        <v>1003</v>
      </c>
      <c r="G35" s="19" t="str">
        <f t="shared" si="3"/>
        <v>ALR.L_ER1_3_L := DGI.L_ER1_3_L;//Пополнить реагенты СД1-3</v>
      </c>
      <c r="H35" s="19" t="str">
        <f t="shared" si="4"/>
        <v>L_ER1_3_L : BOOL;     //Пополнить реагенты СД1-3</v>
      </c>
      <c r="I35" s="32" t="str">
        <f t="shared" si="0"/>
        <v xml:space="preserve">alr."&amp;C37&amp;" or </v>
      </c>
      <c r="J35">
        <v>37</v>
      </c>
      <c r="K35" s="27" t="str">
        <f t="shared" si="17"/>
        <v>R4</v>
      </c>
      <c r="L35" s="27">
        <f t="shared" ref="L35:L40" si="23">L34</f>
        <v>7</v>
      </c>
      <c r="M35" s="27">
        <v>1</v>
      </c>
      <c r="N35" s="19" t="s">
        <v>1005</v>
      </c>
      <c r="O35" s="27" t="str">
        <f t="shared" si="18"/>
        <v>db600.dbx7.1 := ALR.L_ER1_3_L; //Пополнить реагенты СД1-3  R4.1</v>
      </c>
      <c r="P35" s="27" t="str">
        <f t="shared" si="19"/>
        <v>dbx7.1</v>
      </c>
      <c r="Q35" s="27">
        <f>Q34</f>
        <v>4</v>
      </c>
      <c r="R35" s="384" t="s">
        <v>1307</v>
      </c>
      <c r="S35" s="384">
        <v>33</v>
      </c>
      <c r="T35" s="19" t="s">
        <v>1005</v>
      </c>
      <c r="U35" s="384" t="str">
        <f t="shared" si="1"/>
        <v>2MDB.R4</v>
      </c>
      <c r="V35" s="384">
        <f t="shared" si="20"/>
        <v>1</v>
      </c>
      <c r="AB35" s="384">
        <v>0</v>
      </c>
      <c r="AC35" s="374" t="s">
        <v>1308</v>
      </c>
      <c r="AD35" s="384" t="str">
        <f t="shared" si="21"/>
        <v>ru-RU=Пополнить реагенты СД1-3</v>
      </c>
      <c r="AE35" s="374"/>
      <c r="AF35" s="374" t="s">
        <v>1308</v>
      </c>
      <c r="AG35" s="19" t="s">
        <v>4272</v>
      </c>
      <c r="AH35" s="374">
        <f t="shared" si="22"/>
        <v>40004</v>
      </c>
      <c r="AI35" s="27">
        <v>1</v>
      </c>
    </row>
    <row r="36" spans="1:35" x14ac:dyDescent="0.25">
      <c r="A36" s="26">
        <v>33</v>
      </c>
      <c r="B36" s="281" t="s">
        <v>3085</v>
      </c>
      <c r="C36" s="281" t="s">
        <v>2778</v>
      </c>
      <c r="D36" s="19" t="str">
        <f t="shared" si="2"/>
        <v>DGI.L_ER1_4_L</v>
      </c>
      <c r="E36" s="19"/>
      <c r="F36" s="19" t="s">
        <v>1003</v>
      </c>
      <c r="G36" s="19" t="str">
        <f t="shared" si="3"/>
        <v>ALR.L_ER1_4_L := DGI.L_ER1_4_L;//Пополнить реагенты СД1-4</v>
      </c>
      <c r="H36" s="19" t="str">
        <f t="shared" si="4"/>
        <v>L_ER1_4_L : BOOL;     //Пополнить реагенты СД1-4</v>
      </c>
      <c r="I36" s="32" t="str">
        <f t="shared" si="0"/>
        <v xml:space="preserve">alr."&amp;C38&amp;" or </v>
      </c>
      <c r="J36">
        <v>38</v>
      </c>
      <c r="K36" s="27" t="str">
        <f t="shared" si="17"/>
        <v>R4</v>
      </c>
      <c r="L36" s="27">
        <f t="shared" si="23"/>
        <v>7</v>
      </c>
      <c r="M36" s="27">
        <v>3</v>
      </c>
      <c r="N36" s="19" t="s">
        <v>1005</v>
      </c>
      <c r="O36" s="27" t="str">
        <f t="shared" si="18"/>
        <v>db600.dbx7.3 := ALR.L_ER1_4_L; //Пополнить реагенты СД1-4  R4.3</v>
      </c>
      <c r="P36" s="27" t="str">
        <f t="shared" si="19"/>
        <v>dbx7.3</v>
      </c>
      <c r="Q36" s="27">
        <f t="shared" ref="Q36:Q48" si="24">Q35</f>
        <v>4</v>
      </c>
      <c r="R36" s="384" t="s">
        <v>1307</v>
      </c>
      <c r="S36" s="384">
        <v>34</v>
      </c>
      <c r="T36" s="19" t="s">
        <v>1005</v>
      </c>
      <c r="U36" s="384" t="str">
        <f t="shared" si="1"/>
        <v>2MDB.R4</v>
      </c>
      <c r="V36" s="384">
        <f t="shared" si="20"/>
        <v>3</v>
      </c>
      <c r="AB36" s="384">
        <v>0</v>
      </c>
      <c r="AC36" s="374" t="s">
        <v>1308</v>
      </c>
      <c r="AD36" s="384" t="str">
        <f t="shared" si="21"/>
        <v>ru-RU=Пополнить реагенты СД1-4</v>
      </c>
      <c r="AE36" s="374"/>
      <c r="AF36" s="374" t="s">
        <v>1308</v>
      </c>
      <c r="AG36" s="19" t="s">
        <v>4272</v>
      </c>
      <c r="AH36" s="374">
        <f t="shared" si="22"/>
        <v>40004</v>
      </c>
      <c r="AI36" s="27">
        <v>3</v>
      </c>
    </row>
    <row r="37" spans="1:35" x14ac:dyDescent="0.25">
      <c r="A37" s="26">
        <v>34</v>
      </c>
      <c r="B37" s="281" t="s">
        <v>3086</v>
      </c>
      <c r="C37" s="281" t="s">
        <v>2779</v>
      </c>
      <c r="D37" s="19" t="str">
        <f t="shared" si="2"/>
        <v>DGI.L_ER1_5_L</v>
      </c>
      <c r="E37" s="19"/>
      <c r="F37" s="19" t="s">
        <v>1003</v>
      </c>
      <c r="G37" s="19" t="str">
        <f t="shared" si="3"/>
        <v>ALR.L_ER1_5_L := DGI.L_ER1_5_L;//Пополнить реагенты СД1-5</v>
      </c>
      <c r="H37" s="19" t="str">
        <f t="shared" si="4"/>
        <v>L_ER1_5_L : BOOL;     //Пополнить реагенты СД1-5</v>
      </c>
      <c r="I37" s="32" t="str">
        <f t="shared" si="0"/>
        <v xml:space="preserve">alr."&amp;C39&amp;" or </v>
      </c>
      <c r="J37">
        <v>39</v>
      </c>
      <c r="K37" s="27" t="str">
        <f t="shared" si="17"/>
        <v>R4</v>
      </c>
      <c r="L37" s="27">
        <f t="shared" si="23"/>
        <v>7</v>
      </c>
      <c r="M37" s="27">
        <v>4</v>
      </c>
      <c r="N37" s="19" t="s">
        <v>1005</v>
      </c>
      <c r="O37" s="27" t="str">
        <f t="shared" si="18"/>
        <v>db600.dbx7.4 := ALR.L_ER1_5_L; //Пополнить реагенты СД1-5  R4.4</v>
      </c>
      <c r="P37" s="27" t="str">
        <f t="shared" si="19"/>
        <v>dbx7.4</v>
      </c>
      <c r="Q37" s="27">
        <f t="shared" si="24"/>
        <v>4</v>
      </c>
      <c r="R37" s="384" t="s">
        <v>1307</v>
      </c>
      <c r="S37" s="384">
        <v>35</v>
      </c>
      <c r="T37" s="19" t="s">
        <v>1005</v>
      </c>
      <c r="U37" s="384" t="str">
        <f t="shared" si="1"/>
        <v>2MDB.R4</v>
      </c>
      <c r="V37" s="384">
        <f t="shared" si="20"/>
        <v>4</v>
      </c>
      <c r="AB37" s="384">
        <v>0</v>
      </c>
      <c r="AC37" s="374" t="s">
        <v>1308</v>
      </c>
      <c r="AD37" s="384" t="str">
        <f t="shared" si="21"/>
        <v>ru-RU=Пополнить реагенты СД1-5</v>
      </c>
      <c r="AE37" s="374"/>
      <c r="AF37" s="374" t="s">
        <v>1308</v>
      </c>
      <c r="AG37" s="19" t="s">
        <v>4272</v>
      </c>
      <c r="AH37" s="374">
        <f t="shared" si="22"/>
        <v>40004</v>
      </c>
      <c r="AI37" s="27">
        <v>4</v>
      </c>
    </row>
    <row r="38" spans="1:35" x14ac:dyDescent="0.25">
      <c r="A38" s="26">
        <v>35</v>
      </c>
      <c r="B38" s="269" t="s">
        <v>4083</v>
      </c>
      <c r="C38" s="282" t="s">
        <v>2780</v>
      </c>
      <c r="D38" s="19" t="str">
        <f t="shared" si="2"/>
        <v>DGI.AO_IM6</v>
      </c>
      <c r="E38" s="19"/>
      <c r="F38" s="19" t="s">
        <v>1003</v>
      </c>
      <c r="G38" s="19" t="str">
        <f t="shared" si="3"/>
        <v>ALR.AO_IM6 := DGI.AO_IM6;//Кнопка Аварийный Стоп ШУ CД1</v>
      </c>
      <c r="H38" s="19" t="str">
        <f t="shared" si="4"/>
        <v>AO_IM6 : BOOL;     //Кнопка Аварийный Стоп ШУ CД1</v>
      </c>
      <c r="I38" s="32" t="str">
        <f t="shared" si="0"/>
        <v xml:space="preserve">alr."&amp;C40&amp;" or </v>
      </c>
      <c r="J38">
        <v>40</v>
      </c>
      <c r="K38" s="27" t="str">
        <f t="shared" si="17"/>
        <v>R4</v>
      </c>
      <c r="L38" s="27">
        <f t="shared" si="23"/>
        <v>7</v>
      </c>
      <c r="M38" s="27">
        <v>5</v>
      </c>
      <c r="N38" s="19" t="s">
        <v>1005</v>
      </c>
      <c r="O38" s="27" t="str">
        <f t="shared" si="18"/>
        <v>db600.dbx7.5 := ALR.AO_IM6; //Кнопка Аварийный Стоп ШУ CД1  R4.5</v>
      </c>
      <c r="P38" s="27" t="str">
        <f t="shared" si="19"/>
        <v>dbx7.5</v>
      </c>
      <c r="Q38" s="27">
        <f t="shared" si="24"/>
        <v>4</v>
      </c>
      <c r="R38" s="384" t="s">
        <v>1307</v>
      </c>
      <c r="S38" s="384">
        <v>36</v>
      </c>
      <c r="T38" s="19" t="s">
        <v>1005</v>
      </c>
      <c r="U38" s="384" t="str">
        <f t="shared" si="1"/>
        <v>2MDB.R4</v>
      </c>
      <c r="V38" s="384">
        <f t="shared" si="20"/>
        <v>5</v>
      </c>
      <c r="AB38" s="384">
        <v>0</v>
      </c>
      <c r="AC38" s="374" t="s">
        <v>1308</v>
      </c>
      <c r="AD38" s="384" t="str">
        <f t="shared" si="21"/>
        <v>ru-RU=Кнопка Аварийный Стоп ШУ CД1</v>
      </c>
      <c r="AE38" s="374"/>
      <c r="AF38" s="374" t="s">
        <v>1308</v>
      </c>
      <c r="AG38" s="19" t="s">
        <v>4272</v>
      </c>
      <c r="AH38" s="374">
        <f t="shared" si="22"/>
        <v>40004</v>
      </c>
      <c r="AI38" s="27">
        <v>5</v>
      </c>
    </row>
    <row r="39" spans="1:35" x14ac:dyDescent="0.25">
      <c r="A39" s="26">
        <v>36</v>
      </c>
      <c r="B39" s="283" t="s">
        <v>48</v>
      </c>
      <c r="C39" s="283" t="s">
        <v>3338</v>
      </c>
      <c r="D39" s="19" t="str">
        <f t="shared" si="2"/>
        <v>DGI.M2_1_CRS</v>
      </c>
      <c r="E39" s="19"/>
      <c r="F39" s="19" t="s">
        <v>1003</v>
      </c>
      <c r="G39" s="19" t="str">
        <f t="shared" si="3"/>
        <v>ALR.M2_1_CRS := DGI.M2_1_CRS;//Авария Мш2-1</v>
      </c>
      <c r="H39" s="19" t="str">
        <f t="shared" si="4"/>
        <v>M2_1_CRS : BOOL;     //Авария Мш2-1</v>
      </c>
      <c r="I39" s="32" t="str">
        <f t="shared" si="0"/>
        <v xml:space="preserve">alr."&amp;C41&amp;" or </v>
      </c>
      <c r="J39">
        <v>41</v>
      </c>
      <c r="K39" s="27" t="str">
        <f t="shared" si="17"/>
        <v>R4</v>
      </c>
      <c r="L39" s="27">
        <f t="shared" si="23"/>
        <v>7</v>
      </c>
      <c r="M39" s="27">
        <v>6</v>
      </c>
      <c r="N39" s="19" t="s">
        <v>1005</v>
      </c>
      <c r="O39" s="27" t="str">
        <f t="shared" si="18"/>
        <v>db600.dbx7.6 := ALR.M2_1_CRS; //Авария Мш2-1  R4.6</v>
      </c>
      <c r="P39" s="27" t="str">
        <f t="shared" si="19"/>
        <v>dbx7.6</v>
      </c>
      <c r="Q39" s="27">
        <f t="shared" si="24"/>
        <v>4</v>
      </c>
      <c r="R39" s="384" t="s">
        <v>1307</v>
      </c>
      <c r="S39" s="384">
        <v>37</v>
      </c>
      <c r="T39" s="19" t="s">
        <v>1005</v>
      </c>
      <c r="U39" s="384" t="str">
        <f t="shared" si="1"/>
        <v>2MDB.R4</v>
      </c>
      <c r="V39" s="384">
        <f t="shared" si="20"/>
        <v>6</v>
      </c>
      <c r="AB39" s="384">
        <v>0</v>
      </c>
      <c r="AC39" s="374" t="s">
        <v>1308</v>
      </c>
      <c r="AD39" s="384" t="str">
        <f t="shared" si="21"/>
        <v>ru-RU=Авария Мш2-1</v>
      </c>
      <c r="AE39" s="374"/>
      <c r="AF39" s="374" t="s">
        <v>1308</v>
      </c>
      <c r="AG39" s="19" t="s">
        <v>4272</v>
      </c>
      <c r="AH39" s="374">
        <f t="shared" si="22"/>
        <v>40004</v>
      </c>
      <c r="AI39" s="27">
        <v>6</v>
      </c>
    </row>
    <row r="40" spans="1:35" x14ac:dyDescent="0.25">
      <c r="A40" s="26">
        <v>37</v>
      </c>
      <c r="B40" s="284" t="s">
        <v>52</v>
      </c>
      <c r="C40" s="284" t="s">
        <v>3340</v>
      </c>
      <c r="D40" s="19" t="str">
        <f t="shared" si="2"/>
        <v>DGI.M2_3_CRS</v>
      </c>
      <c r="E40" s="19"/>
      <c r="F40" s="19" t="s">
        <v>1003</v>
      </c>
      <c r="G40" s="19" t="str">
        <f t="shared" si="3"/>
        <v>ALR.M2_3_CRS := DGI.M2_3_CRS;//Авария Мш2-3</v>
      </c>
      <c r="H40" s="19" t="str">
        <f t="shared" si="4"/>
        <v>M2_3_CRS : BOOL;     //Авария Мш2-3</v>
      </c>
      <c r="I40" s="32" t="str">
        <f t="shared" si="0"/>
        <v xml:space="preserve">alr."&amp;C42&amp;" or </v>
      </c>
      <c r="J40">
        <v>42</v>
      </c>
      <c r="K40" s="27" t="str">
        <f t="shared" si="17"/>
        <v>R4</v>
      </c>
      <c r="L40" s="27">
        <f t="shared" si="23"/>
        <v>7</v>
      </c>
      <c r="M40" s="27">
        <v>7</v>
      </c>
      <c r="N40" s="19" t="s">
        <v>1005</v>
      </c>
      <c r="O40" s="27" t="str">
        <f t="shared" si="18"/>
        <v>db600.dbx7.7 := ALR.M2_3_CRS; //Авария Мш2-3  R4.7</v>
      </c>
      <c r="P40" s="27" t="str">
        <f t="shared" si="19"/>
        <v>dbx7.7</v>
      </c>
      <c r="Q40" s="27">
        <f t="shared" si="24"/>
        <v>4</v>
      </c>
      <c r="R40" s="384" t="s">
        <v>1307</v>
      </c>
      <c r="S40" s="384">
        <v>38</v>
      </c>
      <c r="T40" s="19" t="s">
        <v>1005</v>
      </c>
      <c r="U40" s="384" t="str">
        <f t="shared" si="1"/>
        <v>2MDB.R4</v>
      </c>
      <c r="V40" s="384">
        <f t="shared" si="20"/>
        <v>7</v>
      </c>
      <c r="AB40" s="384">
        <v>0</v>
      </c>
      <c r="AC40" s="374" t="s">
        <v>1308</v>
      </c>
      <c r="AD40" s="384" t="str">
        <f t="shared" si="21"/>
        <v>ru-RU=Авария Мш2-3</v>
      </c>
      <c r="AE40" s="374"/>
      <c r="AF40" s="374" t="s">
        <v>1308</v>
      </c>
      <c r="AG40" s="19" t="s">
        <v>4272</v>
      </c>
      <c r="AH40" s="374">
        <f t="shared" si="22"/>
        <v>40004</v>
      </c>
      <c r="AI40" s="27">
        <v>7</v>
      </c>
    </row>
    <row r="41" spans="1:35" x14ac:dyDescent="0.25">
      <c r="A41" s="26">
        <v>38</v>
      </c>
      <c r="B41" s="285" t="s">
        <v>3090</v>
      </c>
      <c r="C41" s="285" t="s">
        <v>3341</v>
      </c>
      <c r="D41" s="19" t="str">
        <f t="shared" si="2"/>
        <v>DGI.N2_1_CRS</v>
      </c>
      <c r="E41" s="19"/>
      <c r="F41" s="19" t="s">
        <v>1003</v>
      </c>
      <c r="G41" s="19" t="str">
        <f t="shared" si="3"/>
        <v>ALR.N2_1_CRS := DGI.N2_1_CRS;//АварияН2-1</v>
      </c>
      <c r="H41" s="19" t="str">
        <f t="shared" si="4"/>
        <v>N2_1_CRS : BOOL;     //АварияН2-1</v>
      </c>
      <c r="I41" s="32" t="str">
        <f t="shared" si="0"/>
        <v xml:space="preserve">alr."&amp;C43&amp;" or </v>
      </c>
      <c r="J41">
        <v>43</v>
      </c>
      <c r="K41" s="27" t="str">
        <f t="shared" si="17"/>
        <v>R4</v>
      </c>
      <c r="L41" s="27">
        <f>Q34*2-2</f>
        <v>6</v>
      </c>
      <c r="M41" s="27">
        <v>0</v>
      </c>
      <c r="N41" s="19" t="s">
        <v>1005</v>
      </c>
      <c r="O41" s="27" t="str">
        <f t="shared" si="18"/>
        <v>db600.dbx6.0 := ALR.N2_1_CRS; //АварияН2-1  R4.8</v>
      </c>
      <c r="P41" s="27" t="str">
        <f t="shared" si="19"/>
        <v>dbx6.0</v>
      </c>
      <c r="Q41" s="27">
        <f t="shared" si="24"/>
        <v>4</v>
      </c>
      <c r="R41" s="384" t="s">
        <v>1307</v>
      </c>
      <c r="S41" s="384">
        <v>39</v>
      </c>
      <c r="T41" s="19" t="s">
        <v>1005</v>
      </c>
      <c r="U41" s="384" t="str">
        <f t="shared" si="1"/>
        <v>2MDB.R4</v>
      </c>
      <c r="V41" s="384">
        <f t="shared" si="20"/>
        <v>8</v>
      </c>
      <c r="AB41" s="384">
        <v>0</v>
      </c>
      <c r="AC41" s="374" t="s">
        <v>1308</v>
      </c>
      <c r="AD41" s="384" t="str">
        <f t="shared" si="21"/>
        <v>ru-RU=АварияН2-1</v>
      </c>
      <c r="AE41" s="374"/>
      <c r="AF41" s="374" t="s">
        <v>1308</v>
      </c>
      <c r="AG41" s="19" t="s">
        <v>4272</v>
      </c>
      <c r="AH41" s="374">
        <f t="shared" si="22"/>
        <v>40004</v>
      </c>
      <c r="AI41" s="27">
        <v>8</v>
      </c>
    </row>
    <row r="42" spans="1:35" x14ac:dyDescent="0.25">
      <c r="A42" s="26">
        <v>39</v>
      </c>
      <c r="B42" s="286" t="s">
        <v>3092</v>
      </c>
      <c r="C42" s="286" t="s">
        <v>3343</v>
      </c>
      <c r="D42" s="19" t="str">
        <f t="shared" si="2"/>
        <v>DGI.N2_1_FC_CRS</v>
      </c>
      <c r="E42" s="19"/>
      <c r="F42" s="19" t="s">
        <v>1003</v>
      </c>
      <c r="G42" s="19" t="str">
        <f t="shared" si="3"/>
        <v>ALR.N2_1_FC_CRS := DGI.N2_1_FC_CRS;//Авария ПЧ Н2-1</v>
      </c>
      <c r="H42" s="19" t="str">
        <f t="shared" si="4"/>
        <v>N2_1_FC_CRS : BOOL;     //Авария ПЧ Н2-1</v>
      </c>
      <c r="I42" s="32" t="str">
        <f t="shared" si="0"/>
        <v xml:space="preserve">alr."&amp;C44&amp;" or </v>
      </c>
      <c r="J42">
        <v>44</v>
      </c>
      <c r="K42" s="27" t="str">
        <f t="shared" si="17"/>
        <v>R4</v>
      </c>
      <c r="L42" s="27">
        <f>L41</f>
        <v>6</v>
      </c>
      <c r="M42" s="27">
        <v>1</v>
      </c>
      <c r="N42" s="19" t="s">
        <v>1005</v>
      </c>
      <c r="O42" s="27" t="str">
        <f t="shared" si="18"/>
        <v>db600.dbx6.1 := ALR.N2_1_FC_CRS; //Авария ПЧ Н2-1  R4.9</v>
      </c>
      <c r="P42" s="27" t="str">
        <f t="shared" si="19"/>
        <v>dbx6.1</v>
      </c>
      <c r="Q42" s="27">
        <f t="shared" si="24"/>
        <v>4</v>
      </c>
      <c r="R42" s="384" t="s">
        <v>1307</v>
      </c>
      <c r="S42" s="384">
        <v>40</v>
      </c>
      <c r="T42" s="19" t="s">
        <v>1005</v>
      </c>
      <c r="U42" s="384" t="str">
        <f t="shared" si="1"/>
        <v>2MDB.R4</v>
      </c>
      <c r="V42" s="384">
        <f t="shared" si="20"/>
        <v>9</v>
      </c>
      <c r="AB42" s="384">
        <v>0</v>
      </c>
      <c r="AC42" s="374" t="s">
        <v>1308</v>
      </c>
      <c r="AD42" s="384" t="str">
        <f t="shared" si="21"/>
        <v>ru-RU=Авария ПЧ Н2-1</v>
      </c>
      <c r="AE42" s="374"/>
      <c r="AF42" s="374" t="s">
        <v>1308</v>
      </c>
      <c r="AG42" s="19" t="s">
        <v>4272</v>
      </c>
      <c r="AH42" s="374">
        <f t="shared" si="22"/>
        <v>40004</v>
      </c>
      <c r="AI42" s="27">
        <v>9</v>
      </c>
    </row>
    <row r="43" spans="1:35" x14ac:dyDescent="0.25">
      <c r="A43" s="26">
        <v>40</v>
      </c>
      <c r="B43" s="288" t="s">
        <v>3094</v>
      </c>
      <c r="C43" s="288" t="s">
        <v>2785</v>
      </c>
      <c r="D43" s="19" t="str">
        <f t="shared" si="2"/>
        <v>DGI.N2_3_CRS</v>
      </c>
      <c r="E43" s="19"/>
      <c r="F43" s="19" t="s">
        <v>1003</v>
      </c>
      <c r="G43" s="19" t="str">
        <f t="shared" si="3"/>
        <v>ALR.N2_3_CRS := DGI.N2_3_CRS;//АварияН2-3</v>
      </c>
      <c r="H43" s="19" t="str">
        <f t="shared" si="4"/>
        <v>N2_3_CRS : BOOL;     //АварияН2-3</v>
      </c>
      <c r="I43" s="32" t="str">
        <f t="shared" si="0"/>
        <v xml:space="preserve">alr."&amp;C45&amp;" or </v>
      </c>
      <c r="J43">
        <v>45</v>
      </c>
      <c r="K43" s="27" t="str">
        <f t="shared" si="17"/>
        <v>R4</v>
      </c>
      <c r="L43" s="27">
        <f t="shared" ref="L43:L48" si="25">L42</f>
        <v>6</v>
      </c>
      <c r="M43" s="27">
        <v>2</v>
      </c>
      <c r="N43" s="19" t="s">
        <v>1005</v>
      </c>
      <c r="O43" s="27" t="str">
        <f t="shared" si="18"/>
        <v>db600.dbx6.2 := ALR.N2_3_CRS; //АварияН2-3  R4.10</v>
      </c>
      <c r="P43" s="27" t="str">
        <f t="shared" si="19"/>
        <v>dbx6.2</v>
      </c>
      <c r="Q43" s="27">
        <f t="shared" si="24"/>
        <v>4</v>
      </c>
      <c r="R43" s="384" t="s">
        <v>1307</v>
      </c>
      <c r="S43" s="384">
        <v>41</v>
      </c>
      <c r="T43" s="19" t="s">
        <v>1005</v>
      </c>
      <c r="U43" s="384" t="str">
        <f t="shared" si="1"/>
        <v>2MDB.R4</v>
      </c>
      <c r="V43" s="384">
        <f t="shared" si="20"/>
        <v>10</v>
      </c>
      <c r="AB43" s="384">
        <v>0</v>
      </c>
      <c r="AC43" s="374" t="s">
        <v>1308</v>
      </c>
      <c r="AD43" s="384" t="str">
        <f t="shared" si="21"/>
        <v>ru-RU=АварияН2-3</v>
      </c>
      <c r="AE43" s="374"/>
      <c r="AF43" s="374" t="s">
        <v>1308</v>
      </c>
      <c r="AG43" s="19" t="s">
        <v>4272</v>
      </c>
      <c r="AH43" s="374">
        <f t="shared" si="22"/>
        <v>40004</v>
      </c>
      <c r="AI43" s="27">
        <v>10</v>
      </c>
    </row>
    <row r="44" spans="1:35" x14ac:dyDescent="0.25">
      <c r="A44" s="26">
        <v>41</v>
      </c>
      <c r="B44" s="289" t="s">
        <v>3096</v>
      </c>
      <c r="C44" s="289" t="s">
        <v>3346</v>
      </c>
      <c r="D44" s="19" t="str">
        <f t="shared" si="2"/>
        <v>DGI.N2_3_FC_CRS</v>
      </c>
      <c r="E44" s="19"/>
      <c r="F44" s="19" t="s">
        <v>1003</v>
      </c>
      <c r="G44" s="19" t="str">
        <f t="shared" si="3"/>
        <v>ALR.N2_3_FC_CRS := DGI.N2_3_FC_CRS;//Авария ПЧ Н2-3</v>
      </c>
      <c r="H44" s="19" t="str">
        <f t="shared" si="4"/>
        <v>N2_3_FC_CRS : BOOL;     //Авария ПЧ Н2-3</v>
      </c>
      <c r="I44" s="32" t="str">
        <f t="shared" si="0"/>
        <v xml:space="preserve">alr."&amp;C46&amp;" or </v>
      </c>
      <c r="J44">
        <v>46</v>
      </c>
      <c r="K44" s="27" t="str">
        <f t="shared" si="17"/>
        <v>R4</v>
      </c>
      <c r="L44" s="27">
        <f t="shared" si="25"/>
        <v>6</v>
      </c>
      <c r="M44" s="27">
        <v>3</v>
      </c>
      <c r="N44" s="19" t="s">
        <v>1005</v>
      </c>
      <c r="O44" s="27" t="str">
        <f t="shared" si="18"/>
        <v>db600.dbx6.3 := ALR.N2_3_FC_CRS; //Авария ПЧ Н2-3  R4.11</v>
      </c>
      <c r="P44" s="27" t="str">
        <f t="shared" si="19"/>
        <v>dbx6.3</v>
      </c>
      <c r="Q44" s="27">
        <f t="shared" si="24"/>
        <v>4</v>
      </c>
      <c r="R44" s="384" t="s">
        <v>1307</v>
      </c>
      <c r="S44" s="384">
        <v>42</v>
      </c>
      <c r="T44" s="19" t="s">
        <v>1005</v>
      </c>
      <c r="U44" s="384" t="str">
        <f t="shared" si="1"/>
        <v>2MDB.R4</v>
      </c>
      <c r="V44" s="384">
        <f t="shared" si="20"/>
        <v>11</v>
      </c>
      <c r="AB44" s="384">
        <v>0</v>
      </c>
      <c r="AC44" s="374" t="s">
        <v>1308</v>
      </c>
      <c r="AD44" s="384" t="str">
        <f t="shared" si="21"/>
        <v>ru-RU=Авария ПЧ Н2-3</v>
      </c>
      <c r="AE44" s="374"/>
      <c r="AF44" s="374" t="s">
        <v>1308</v>
      </c>
      <c r="AG44" s="19" t="s">
        <v>4272</v>
      </c>
      <c r="AH44" s="374">
        <f t="shared" si="22"/>
        <v>40004</v>
      </c>
      <c r="AI44" s="27">
        <v>11</v>
      </c>
    </row>
    <row r="45" spans="1:35" x14ac:dyDescent="0.25">
      <c r="A45" s="26">
        <v>42</v>
      </c>
      <c r="B45" s="292" t="s">
        <v>4084</v>
      </c>
      <c r="C45" s="292" t="s">
        <v>2781</v>
      </c>
      <c r="D45" s="19" t="str">
        <f t="shared" si="2"/>
        <v>DGI.AO_IM7</v>
      </c>
      <c r="E45" s="19"/>
      <c r="F45" s="19" t="s">
        <v>1003</v>
      </c>
      <c r="G45" s="19" t="str">
        <f t="shared" si="3"/>
        <v>ALR.AO_IM7 := DGI.AO_IM7;//Кнопка Аварийный Стоп ШУ2-2</v>
      </c>
      <c r="H45" s="19" t="str">
        <f t="shared" si="4"/>
        <v>AO_IM7 : BOOL;     //Кнопка Аварийный Стоп ШУ2-2</v>
      </c>
      <c r="I45" s="32" t="str">
        <f t="shared" si="0"/>
        <v xml:space="preserve">alr."&amp;C47&amp;" or </v>
      </c>
      <c r="J45">
        <v>47</v>
      </c>
      <c r="K45" s="27" t="str">
        <f t="shared" si="17"/>
        <v>R4</v>
      </c>
      <c r="L45" s="27">
        <f t="shared" si="25"/>
        <v>6</v>
      </c>
      <c r="M45" s="27">
        <v>4</v>
      </c>
      <c r="N45" s="19" t="s">
        <v>1005</v>
      </c>
      <c r="O45" s="27" t="str">
        <f t="shared" si="18"/>
        <v>db600.dbx6.4 := ALR.AO_IM7; //Кнопка Аварийный Стоп ШУ2-2  R4.12</v>
      </c>
      <c r="P45" s="27" t="str">
        <f t="shared" si="19"/>
        <v>dbx6.4</v>
      </c>
      <c r="Q45" s="27">
        <f t="shared" si="24"/>
        <v>4</v>
      </c>
      <c r="R45" s="384" t="s">
        <v>1307</v>
      </c>
      <c r="S45" s="384">
        <v>43</v>
      </c>
      <c r="T45" s="19" t="s">
        <v>1005</v>
      </c>
      <c r="U45" s="384" t="str">
        <f t="shared" si="1"/>
        <v>2MDB.R4</v>
      </c>
      <c r="V45" s="384">
        <f t="shared" si="20"/>
        <v>12</v>
      </c>
      <c r="AB45" s="384">
        <v>0</v>
      </c>
      <c r="AC45" s="374" t="s">
        <v>1308</v>
      </c>
      <c r="AD45" s="384" t="str">
        <f t="shared" si="21"/>
        <v>ru-RU=Кнопка Аварийный Стоп ШУ2-2</v>
      </c>
      <c r="AE45" s="374"/>
      <c r="AF45" s="374" t="s">
        <v>1308</v>
      </c>
      <c r="AG45" s="19" t="s">
        <v>4272</v>
      </c>
      <c r="AH45" s="374">
        <f t="shared" si="22"/>
        <v>40004</v>
      </c>
      <c r="AI45" s="27">
        <v>12</v>
      </c>
    </row>
    <row r="46" spans="1:35" x14ac:dyDescent="0.25">
      <c r="A46" s="26">
        <v>43</v>
      </c>
      <c r="B46" s="294" t="s">
        <v>50</v>
      </c>
      <c r="C46" s="294" t="s">
        <v>3350</v>
      </c>
      <c r="D46" s="19" t="str">
        <f t="shared" si="2"/>
        <v>DGI.M2_2_CRS</v>
      </c>
      <c r="E46" s="19"/>
      <c r="F46" s="19" t="s">
        <v>1003</v>
      </c>
      <c r="G46" s="19" t="str">
        <f t="shared" si="3"/>
        <v>ALR.M2_2_CRS := DGI.M2_2_CRS;//Авария Мш2-2</v>
      </c>
      <c r="H46" s="19" t="str">
        <f t="shared" si="4"/>
        <v>M2_2_CRS : BOOL;     //Авария Мш2-2</v>
      </c>
      <c r="I46" s="32" t="str">
        <f t="shared" si="0"/>
        <v xml:space="preserve">alr."&amp;C48&amp;" or </v>
      </c>
      <c r="J46">
        <v>48</v>
      </c>
      <c r="K46" s="27" t="str">
        <f t="shared" si="17"/>
        <v>R4</v>
      </c>
      <c r="L46" s="27">
        <f t="shared" si="25"/>
        <v>6</v>
      </c>
      <c r="M46" s="27">
        <v>5</v>
      </c>
      <c r="N46" s="19" t="s">
        <v>1005</v>
      </c>
      <c r="O46" s="27" t="str">
        <f t="shared" si="18"/>
        <v>db600.dbx6.5 := ALR.M2_2_CRS; //Авария Мш2-2  R4.13</v>
      </c>
      <c r="P46" s="27" t="str">
        <f t="shared" si="19"/>
        <v>dbx6.5</v>
      </c>
      <c r="Q46" s="27">
        <f t="shared" si="24"/>
        <v>4</v>
      </c>
      <c r="R46" s="384" t="s">
        <v>1307</v>
      </c>
      <c r="S46" s="384">
        <v>44</v>
      </c>
      <c r="T46" s="19" t="s">
        <v>1005</v>
      </c>
      <c r="U46" s="384" t="str">
        <f t="shared" si="1"/>
        <v>2MDB.R4</v>
      </c>
      <c r="V46" s="384">
        <f t="shared" si="20"/>
        <v>13</v>
      </c>
      <c r="AB46" s="384">
        <v>0</v>
      </c>
      <c r="AC46" s="374" t="s">
        <v>1308</v>
      </c>
      <c r="AD46" s="384" t="str">
        <f t="shared" si="21"/>
        <v>ru-RU=Авария Мш2-2</v>
      </c>
      <c r="AE46" s="374"/>
      <c r="AF46" s="374" t="s">
        <v>1308</v>
      </c>
      <c r="AG46" s="19" t="s">
        <v>4272</v>
      </c>
      <c r="AH46" s="374">
        <f t="shared" si="22"/>
        <v>40004</v>
      </c>
      <c r="AI46" s="27">
        <v>13</v>
      </c>
    </row>
    <row r="47" spans="1:35" x14ac:dyDescent="0.25">
      <c r="A47" s="26">
        <v>44</v>
      </c>
      <c r="B47" s="294" t="s">
        <v>54</v>
      </c>
      <c r="C47" s="294" t="s">
        <v>3352</v>
      </c>
      <c r="D47" s="19" t="str">
        <f t="shared" si="2"/>
        <v>DGI.M2_4_CRS</v>
      </c>
      <c r="E47" s="19"/>
      <c r="F47" s="19" t="s">
        <v>1003</v>
      </c>
      <c r="G47" s="19" t="str">
        <f t="shared" si="3"/>
        <v>ALR.M2_4_CRS := DGI.M2_4_CRS;//Авария Мш2-4</v>
      </c>
      <c r="H47" s="19" t="str">
        <f t="shared" si="4"/>
        <v>M2_4_CRS : BOOL;     //Авария Мш2-4</v>
      </c>
      <c r="I47" s="32" t="str">
        <f t="shared" si="0"/>
        <v xml:space="preserve">alr."&amp;C49&amp;" or </v>
      </c>
      <c r="J47">
        <v>49</v>
      </c>
      <c r="K47" s="27" t="str">
        <f t="shared" si="17"/>
        <v>R4</v>
      </c>
      <c r="L47" s="27">
        <f t="shared" si="25"/>
        <v>6</v>
      </c>
      <c r="M47" s="27">
        <v>6</v>
      </c>
      <c r="N47" s="19" t="s">
        <v>1005</v>
      </c>
      <c r="O47" s="27" t="str">
        <f t="shared" si="18"/>
        <v>db600.dbx6.6 := ALR.M2_4_CRS; //Авария Мш2-4  R4.14</v>
      </c>
      <c r="P47" s="27" t="str">
        <f t="shared" si="19"/>
        <v>dbx6.6</v>
      </c>
      <c r="Q47" s="27">
        <f t="shared" si="24"/>
        <v>4</v>
      </c>
      <c r="R47" s="384" t="s">
        <v>1307</v>
      </c>
      <c r="S47" s="384">
        <v>45</v>
      </c>
      <c r="T47" s="19" t="s">
        <v>1005</v>
      </c>
      <c r="U47" s="384" t="str">
        <f t="shared" si="1"/>
        <v>2MDB.R4</v>
      </c>
      <c r="V47" s="384">
        <f t="shared" si="20"/>
        <v>14</v>
      </c>
      <c r="AB47" s="384">
        <v>0</v>
      </c>
      <c r="AC47" s="374" t="s">
        <v>1308</v>
      </c>
      <c r="AD47" s="384" t="str">
        <f t="shared" si="21"/>
        <v>ru-RU=Авария Мш2-4</v>
      </c>
      <c r="AE47" s="374"/>
      <c r="AF47" s="374" t="s">
        <v>1308</v>
      </c>
      <c r="AG47" s="19" t="s">
        <v>4272</v>
      </c>
      <c r="AH47" s="374">
        <f t="shared" si="22"/>
        <v>40004</v>
      </c>
      <c r="AI47" s="27">
        <v>14</v>
      </c>
    </row>
    <row r="48" spans="1:35" x14ac:dyDescent="0.25">
      <c r="A48" s="26">
        <v>45</v>
      </c>
      <c r="B48" s="294" t="s">
        <v>3102</v>
      </c>
      <c r="C48" s="294" t="s">
        <v>3353</v>
      </c>
      <c r="D48" s="19" t="str">
        <f t="shared" si="2"/>
        <v>DGI.N2_2_CRS</v>
      </c>
      <c r="E48" s="19"/>
      <c r="F48" s="19" t="s">
        <v>1003</v>
      </c>
      <c r="G48" s="19" t="str">
        <f t="shared" si="3"/>
        <v>ALR.N2_2_CRS := DGI.N2_2_CRS;//АварияН2-2</v>
      </c>
      <c r="H48" s="19" t="str">
        <f t="shared" si="4"/>
        <v>N2_2_CRS : BOOL;     //АварияН2-2</v>
      </c>
      <c r="I48" s="32" t="str">
        <f t="shared" si="0"/>
        <v xml:space="preserve">alr."&amp;C50&amp;" or </v>
      </c>
      <c r="J48">
        <v>50</v>
      </c>
      <c r="K48" s="27" t="str">
        <f t="shared" si="17"/>
        <v>R4</v>
      </c>
      <c r="L48" s="27">
        <f t="shared" si="25"/>
        <v>6</v>
      </c>
      <c r="M48" s="27">
        <v>7</v>
      </c>
      <c r="N48" s="19" t="s">
        <v>1005</v>
      </c>
      <c r="O48" s="27" t="str">
        <f t="shared" si="18"/>
        <v>db600.dbx6.7 := ALR.N2_2_CRS; //АварияН2-2  R4.15</v>
      </c>
      <c r="P48" s="27" t="str">
        <f t="shared" si="19"/>
        <v>dbx6.7</v>
      </c>
      <c r="Q48" s="27">
        <f t="shared" si="24"/>
        <v>4</v>
      </c>
      <c r="R48" s="384" t="s">
        <v>1307</v>
      </c>
      <c r="S48" s="384">
        <v>46</v>
      </c>
      <c r="T48" s="19" t="s">
        <v>1005</v>
      </c>
      <c r="U48" s="384" t="str">
        <f t="shared" si="1"/>
        <v>2MDB.R4</v>
      </c>
      <c r="V48" s="384">
        <f t="shared" si="20"/>
        <v>15</v>
      </c>
      <c r="AB48" s="384">
        <v>0</v>
      </c>
      <c r="AC48" s="374" t="s">
        <v>1308</v>
      </c>
      <c r="AD48" s="384" t="str">
        <f t="shared" si="21"/>
        <v>ru-RU=АварияН2-2</v>
      </c>
      <c r="AE48" s="374"/>
      <c r="AF48" s="374" t="s">
        <v>1308</v>
      </c>
      <c r="AG48" s="19" t="s">
        <v>4272</v>
      </c>
      <c r="AH48" s="374">
        <f t="shared" si="22"/>
        <v>40004</v>
      </c>
      <c r="AI48" s="27">
        <v>15</v>
      </c>
    </row>
    <row r="49" spans="1:35" x14ac:dyDescent="0.25">
      <c r="A49" s="26">
        <v>46</v>
      </c>
      <c r="B49" s="294" t="s">
        <v>3104</v>
      </c>
      <c r="C49" s="294" t="s">
        <v>3355</v>
      </c>
      <c r="D49" s="19" t="str">
        <f t="shared" si="2"/>
        <v>DGI.N2_2_FC_CRS</v>
      </c>
      <c r="E49" s="19"/>
      <c r="F49" s="19" t="s">
        <v>1003</v>
      </c>
      <c r="G49" s="19" t="str">
        <f t="shared" si="3"/>
        <v>ALR.N2_2_FC_CRS := DGI.N2_2_FC_CRS;//Авария ПЧ Н2-2</v>
      </c>
      <c r="H49" s="19" t="str">
        <f t="shared" si="4"/>
        <v>N2_2_FC_CRS : BOOL;     //Авария ПЧ Н2-2</v>
      </c>
      <c r="I49" s="32" t="str">
        <f t="shared" si="0"/>
        <v xml:space="preserve">alr."&amp;C51&amp;" or </v>
      </c>
      <c r="J49">
        <v>51</v>
      </c>
      <c r="K49" s="27" t="str">
        <f t="shared" si="17"/>
        <v>R5</v>
      </c>
      <c r="L49" s="27">
        <f>Q49*2-1</f>
        <v>9</v>
      </c>
      <c r="M49" s="27">
        <v>0</v>
      </c>
      <c r="N49" s="19" t="s">
        <v>1005</v>
      </c>
      <c r="O49" s="27" t="str">
        <f t="shared" si="18"/>
        <v>db600.dbx9.0 := ALR.N2_2_FC_CRS; //Авария ПЧ Н2-2  R5.0</v>
      </c>
      <c r="P49" s="27" t="str">
        <f t="shared" si="19"/>
        <v>dbx9.0</v>
      </c>
      <c r="Q49" s="27">
        <f>Q48+1</f>
        <v>5</v>
      </c>
      <c r="R49" s="384" t="s">
        <v>1307</v>
      </c>
      <c r="S49" s="384">
        <v>47</v>
      </c>
      <c r="T49" s="19" t="s">
        <v>1005</v>
      </c>
      <c r="U49" s="384" t="str">
        <f t="shared" si="1"/>
        <v>2MDB.R5</v>
      </c>
      <c r="V49" s="384">
        <f t="shared" si="20"/>
        <v>0</v>
      </c>
      <c r="W49" s="374"/>
      <c r="X49" s="374"/>
      <c r="Y49" s="374"/>
      <c r="Z49" s="374"/>
      <c r="AA49" s="374"/>
      <c r="AB49" s="384">
        <v>0</v>
      </c>
      <c r="AC49" s="374" t="s">
        <v>1308</v>
      </c>
      <c r="AD49" s="384" t="str">
        <f t="shared" si="21"/>
        <v>ru-RU=Авария ПЧ Н2-2</v>
      </c>
      <c r="AE49" s="374"/>
      <c r="AF49" s="374" t="s">
        <v>1308</v>
      </c>
      <c r="AG49" s="19" t="s">
        <v>4272</v>
      </c>
      <c r="AH49" s="374">
        <f t="shared" si="22"/>
        <v>40005</v>
      </c>
      <c r="AI49" s="27">
        <v>0</v>
      </c>
    </row>
    <row r="50" spans="1:35" x14ac:dyDescent="0.25">
      <c r="A50" s="26">
        <v>47</v>
      </c>
      <c r="B50" s="296" t="s">
        <v>3106</v>
      </c>
      <c r="C50" s="296" t="s">
        <v>2787</v>
      </c>
      <c r="D50" s="19" t="str">
        <f t="shared" si="2"/>
        <v>DGI.N2_4_CRS</v>
      </c>
      <c r="E50" s="15"/>
      <c r="F50" s="19" t="s">
        <v>1003</v>
      </c>
      <c r="G50" s="19" t="str">
        <f t="shared" si="3"/>
        <v>ALR.N2_4_CRS := DGI.N2_4_CRS;//АварияН2-4</v>
      </c>
      <c r="H50" s="19" t="str">
        <f t="shared" si="4"/>
        <v>N2_4_CRS : BOOL;     //АварияН2-4</v>
      </c>
      <c r="I50" s="32" t="str">
        <f t="shared" si="0"/>
        <v xml:space="preserve">alr."&amp;C52&amp;" or </v>
      </c>
      <c r="J50">
        <v>52</v>
      </c>
      <c r="K50" s="27" t="str">
        <f t="shared" si="17"/>
        <v>R5</v>
      </c>
      <c r="L50" s="27">
        <f t="shared" ref="L50:L55" si="26">L49</f>
        <v>9</v>
      </c>
      <c r="M50" s="27">
        <v>1</v>
      </c>
      <c r="N50" s="19" t="s">
        <v>1005</v>
      </c>
      <c r="O50" s="27" t="str">
        <f t="shared" si="18"/>
        <v>db600.dbx9.1 := ALR.N2_4_CRS; //АварияН2-4  R5.1</v>
      </c>
      <c r="P50" s="27" t="str">
        <f t="shared" si="19"/>
        <v>dbx9.1</v>
      </c>
      <c r="Q50" s="27">
        <f>Q49</f>
        <v>5</v>
      </c>
      <c r="R50" s="384" t="s">
        <v>1307</v>
      </c>
      <c r="S50" s="384">
        <v>48</v>
      </c>
      <c r="T50" s="19" t="s">
        <v>1005</v>
      </c>
      <c r="U50" s="384" t="str">
        <f t="shared" si="1"/>
        <v>2MDB.R5</v>
      </c>
      <c r="V50" s="384">
        <f t="shared" si="20"/>
        <v>1</v>
      </c>
      <c r="W50" s="374"/>
      <c r="X50" s="374"/>
      <c r="Y50" s="374"/>
      <c r="Z50" s="374"/>
      <c r="AA50" s="374"/>
      <c r="AB50" s="384">
        <v>0</v>
      </c>
      <c r="AC50" s="374" t="s">
        <v>1308</v>
      </c>
      <c r="AD50" s="384" t="str">
        <f t="shared" si="21"/>
        <v>ru-RU=АварияН2-4</v>
      </c>
      <c r="AE50" s="374"/>
      <c r="AF50" s="374" t="s">
        <v>1308</v>
      </c>
      <c r="AG50" s="19" t="s">
        <v>4272</v>
      </c>
      <c r="AH50" s="374">
        <f t="shared" si="22"/>
        <v>40005</v>
      </c>
      <c r="AI50" s="27">
        <v>1</v>
      </c>
    </row>
    <row r="51" spans="1:35" x14ac:dyDescent="0.25">
      <c r="A51" s="26">
        <v>48</v>
      </c>
      <c r="B51" s="297" t="s">
        <v>3108</v>
      </c>
      <c r="C51" s="297" t="s">
        <v>3359</v>
      </c>
      <c r="D51" s="19" t="str">
        <f t="shared" si="2"/>
        <v>DGI.N2_4_FC_CRS</v>
      </c>
      <c r="E51" s="15"/>
      <c r="F51" s="19" t="s">
        <v>1003</v>
      </c>
      <c r="G51" s="19" t="str">
        <f t="shared" si="3"/>
        <v>ALR.N2_4_FC_CRS := DGI.N2_4_FC_CRS;//Авария ПЧ Н2-4</v>
      </c>
      <c r="H51" s="19" t="str">
        <f t="shared" si="4"/>
        <v>N2_4_FC_CRS : BOOL;     //Авария ПЧ Н2-4</v>
      </c>
      <c r="I51" s="32" t="str">
        <f t="shared" si="0"/>
        <v xml:space="preserve">alr."&amp;C53&amp;" or </v>
      </c>
      <c r="J51">
        <v>53</v>
      </c>
      <c r="K51" s="27" t="str">
        <f t="shared" si="17"/>
        <v>R5</v>
      </c>
      <c r="L51" s="27">
        <f t="shared" si="26"/>
        <v>9</v>
      </c>
      <c r="M51" s="27">
        <v>3</v>
      </c>
      <c r="N51" s="19" t="s">
        <v>1005</v>
      </c>
      <c r="O51" s="27" t="str">
        <f t="shared" si="18"/>
        <v>db600.dbx9.3 := ALR.N2_4_FC_CRS; //Авария ПЧ Н2-4  R5.3</v>
      </c>
      <c r="P51" s="27" t="str">
        <f t="shared" si="19"/>
        <v>dbx9.3</v>
      </c>
      <c r="Q51" s="27">
        <f t="shared" ref="Q51:Q63" si="27">Q50</f>
        <v>5</v>
      </c>
      <c r="R51" s="384" t="s">
        <v>1307</v>
      </c>
      <c r="S51" s="384">
        <v>49</v>
      </c>
      <c r="T51" s="19" t="s">
        <v>1005</v>
      </c>
      <c r="U51" s="384" t="str">
        <f t="shared" si="1"/>
        <v>2MDB.R5</v>
      </c>
      <c r="V51" s="384">
        <f t="shared" si="20"/>
        <v>3</v>
      </c>
      <c r="W51" s="374"/>
      <c r="X51" s="374"/>
      <c r="Y51" s="374"/>
      <c r="Z51" s="374"/>
      <c r="AA51" s="374"/>
      <c r="AB51" s="384">
        <v>0</v>
      </c>
      <c r="AC51" s="374" t="s">
        <v>1308</v>
      </c>
      <c r="AD51" s="384" t="str">
        <f t="shared" si="21"/>
        <v>ru-RU=Авария ПЧ Н2-4</v>
      </c>
      <c r="AE51" s="374"/>
      <c r="AF51" s="374" t="s">
        <v>1308</v>
      </c>
      <c r="AG51" s="19" t="s">
        <v>4272</v>
      </c>
      <c r="AH51" s="374">
        <f t="shared" si="22"/>
        <v>40005</v>
      </c>
      <c r="AI51" s="27">
        <v>3</v>
      </c>
    </row>
    <row r="52" spans="1:35" x14ac:dyDescent="0.25">
      <c r="A52" s="26">
        <v>49</v>
      </c>
      <c r="B52" s="298" t="s">
        <v>4085</v>
      </c>
      <c r="C52" s="298" t="s">
        <v>2782</v>
      </c>
      <c r="D52" s="19" t="str">
        <f t="shared" si="2"/>
        <v>DGI.AO_IM8</v>
      </c>
      <c r="E52" s="15"/>
      <c r="F52" s="19" t="s">
        <v>1003</v>
      </c>
      <c r="G52" s="19" t="str">
        <f t="shared" si="3"/>
        <v>ALR.AO_IM8 := DGI.AO_IM8;//Кнопка Аварийный Стоп ШУ2-3</v>
      </c>
      <c r="H52" s="19" t="str">
        <f t="shared" si="4"/>
        <v>AO_IM8 : BOOL;     //Кнопка Аварийный Стоп ШУ2-3</v>
      </c>
      <c r="I52" s="32" t="str">
        <f t="shared" si="0"/>
        <v xml:space="preserve">alr."&amp;C54&amp;" or </v>
      </c>
      <c r="J52">
        <v>54</v>
      </c>
      <c r="K52" s="27" t="str">
        <f t="shared" si="17"/>
        <v>R5</v>
      </c>
      <c r="L52" s="27">
        <f t="shared" si="26"/>
        <v>9</v>
      </c>
      <c r="M52" s="27">
        <v>4</v>
      </c>
      <c r="N52" s="19" t="s">
        <v>1005</v>
      </c>
      <c r="O52" s="27" t="str">
        <f t="shared" si="18"/>
        <v>db600.dbx9.4 := ALR.AO_IM8; //Кнопка Аварийный Стоп ШУ2-3  R5.4</v>
      </c>
      <c r="P52" s="27" t="str">
        <f t="shared" si="19"/>
        <v>dbx9.4</v>
      </c>
      <c r="Q52" s="27">
        <f t="shared" si="27"/>
        <v>5</v>
      </c>
      <c r="R52" s="384" t="s">
        <v>1307</v>
      </c>
      <c r="S52" s="384">
        <v>50</v>
      </c>
      <c r="T52" s="19" t="s">
        <v>1005</v>
      </c>
      <c r="U52" s="384" t="str">
        <f t="shared" si="1"/>
        <v>2MDB.R5</v>
      </c>
      <c r="V52" s="384">
        <f t="shared" si="20"/>
        <v>4</v>
      </c>
      <c r="W52" s="374"/>
      <c r="X52" s="374"/>
      <c r="Y52" s="374"/>
      <c r="Z52" s="374"/>
      <c r="AA52" s="374"/>
      <c r="AB52" s="384">
        <v>0</v>
      </c>
      <c r="AC52" s="374" t="s">
        <v>1308</v>
      </c>
      <c r="AD52" s="384" t="str">
        <f t="shared" si="21"/>
        <v>ru-RU=Кнопка Аварийный Стоп ШУ2-3</v>
      </c>
      <c r="AE52" s="374"/>
      <c r="AF52" s="374" t="s">
        <v>1308</v>
      </c>
      <c r="AG52" s="19" t="s">
        <v>4272</v>
      </c>
      <c r="AH52" s="374">
        <f t="shared" si="22"/>
        <v>40005</v>
      </c>
      <c r="AI52" s="27">
        <v>4</v>
      </c>
    </row>
    <row r="53" spans="1:35" x14ac:dyDescent="0.25">
      <c r="A53" s="26">
        <v>50</v>
      </c>
      <c r="B53" s="299" t="s">
        <v>3112</v>
      </c>
      <c r="C53" s="299" t="s">
        <v>3885</v>
      </c>
      <c r="D53" s="19" t="str">
        <f t="shared" si="2"/>
        <v>DGI.K4_1_CRS</v>
      </c>
      <c r="E53" s="15"/>
      <c r="F53" s="19" t="s">
        <v>1003</v>
      </c>
      <c r="G53" s="19" t="str">
        <f t="shared" si="3"/>
        <v>ALR.K4_1_CRS := DGI.K4_1_CRS;//Авария КРЛ4-1</v>
      </c>
      <c r="H53" s="19" t="str">
        <f t="shared" si="4"/>
        <v>K4_1_CRS : BOOL;     //Авария КРЛ4-1</v>
      </c>
      <c r="I53" s="32" t="str">
        <f t="shared" si="0"/>
        <v xml:space="preserve">alr."&amp;C55&amp;" or </v>
      </c>
      <c r="J53">
        <v>55</v>
      </c>
      <c r="K53" s="27" t="str">
        <f t="shared" si="17"/>
        <v>R5</v>
      </c>
      <c r="L53" s="27">
        <f t="shared" si="26"/>
        <v>9</v>
      </c>
      <c r="M53" s="27">
        <v>5</v>
      </c>
      <c r="N53" s="19" t="s">
        <v>1005</v>
      </c>
      <c r="O53" s="27" t="str">
        <f t="shared" si="18"/>
        <v>db600.dbx9.5 := ALR.K4_1_CRS; //Авария КРЛ4-1  R5.5</v>
      </c>
      <c r="P53" s="27" t="str">
        <f t="shared" si="19"/>
        <v>dbx9.5</v>
      </c>
      <c r="Q53" s="27">
        <f t="shared" si="27"/>
        <v>5</v>
      </c>
      <c r="R53" s="384" t="s">
        <v>1307</v>
      </c>
      <c r="S53" s="384">
        <v>51</v>
      </c>
      <c r="T53" s="19" t="s">
        <v>1005</v>
      </c>
      <c r="U53" s="384" t="str">
        <f t="shared" si="1"/>
        <v>2MDB.R5</v>
      </c>
      <c r="V53" s="384">
        <f t="shared" si="20"/>
        <v>5</v>
      </c>
      <c r="W53" s="374"/>
      <c r="X53" s="374"/>
      <c r="Y53" s="374"/>
      <c r="Z53" s="374"/>
      <c r="AA53" s="374"/>
      <c r="AB53" s="384">
        <v>0</v>
      </c>
      <c r="AC53" s="374" t="s">
        <v>1308</v>
      </c>
      <c r="AD53" s="384" t="str">
        <f t="shared" si="21"/>
        <v>ru-RU=Авария КРЛ4-1</v>
      </c>
      <c r="AE53" s="374"/>
      <c r="AF53" s="374" t="s">
        <v>1308</v>
      </c>
      <c r="AG53" s="19" t="s">
        <v>4272</v>
      </c>
      <c r="AH53" s="374">
        <f t="shared" si="22"/>
        <v>40005</v>
      </c>
      <c r="AI53" s="27">
        <v>5</v>
      </c>
    </row>
    <row r="54" spans="1:35" x14ac:dyDescent="0.25">
      <c r="A54" s="26">
        <v>51</v>
      </c>
      <c r="B54" s="300" t="s">
        <v>33</v>
      </c>
      <c r="C54" s="300" t="s">
        <v>3887</v>
      </c>
      <c r="D54" s="19" t="str">
        <f t="shared" si="2"/>
        <v>DGI.K4_1_FC_CRS</v>
      </c>
      <c r="E54" s="15"/>
      <c r="F54" s="19" t="s">
        <v>1003</v>
      </c>
      <c r="G54" s="19" t="str">
        <f t="shared" si="3"/>
        <v>ALR.K4_1_FC_CRS := DGI.K4_1_FC_CRS;//Авария ПЧ КРЛ4-1</v>
      </c>
      <c r="H54" s="19" t="str">
        <f t="shared" si="4"/>
        <v>K4_1_FC_CRS : BOOL;     //Авария ПЧ КРЛ4-1</v>
      </c>
      <c r="I54" s="32" t="str">
        <f t="shared" si="0"/>
        <v xml:space="preserve">alr."&amp;C56&amp;" or </v>
      </c>
      <c r="J54">
        <v>56</v>
      </c>
      <c r="K54" s="27" t="str">
        <f t="shared" si="17"/>
        <v>R5</v>
      </c>
      <c r="L54" s="27">
        <f t="shared" si="26"/>
        <v>9</v>
      </c>
      <c r="M54" s="27">
        <v>6</v>
      </c>
      <c r="N54" s="19" t="s">
        <v>1005</v>
      </c>
      <c r="O54" s="27" t="str">
        <f t="shared" si="18"/>
        <v>db600.dbx9.6 := ALR.K4_1_FC_CRS; //Авария ПЧ КРЛ4-1  R5.6</v>
      </c>
      <c r="P54" s="27" t="str">
        <f t="shared" si="19"/>
        <v>dbx9.6</v>
      </c>
      <c r="Q54" s="27">
        <f t="shared" si="27"/>
        <v>5</v>
      </c>
      <c r="R54" s="384" t="s">
        <v>1307</v>
      </c>
      <c r="S54" s="384">
        <v>52</v>
      </c>
      <c r="T54" s="19" t="s">
        <v>1005</v>
      </c>
      <c r="U54" s="384" t="str">
        <f t="shared" si="1"/>
        <v>2MDB.R5</v>
      </c>
      <c r="V54" s="384">
        <f t="shared" si="20"/>
        <v>6</v>
      </c>
      <c r="W54" s="374"/>
      <c r="X54" s="374"/>
      <c r="Y54" s="374"/>
      <c r="Z54" s="374"/>
      <c r="AA54" s="374"/>
      <c r="AB54" s="384">
        <v>0</v>
      </c>
      <c r="AC54" s="374" t="s">
        <v>1308</v>
      </c>
      <c r="AD54" s="384" t="str">
        <f t="shared" si="21"/>
        <v>ru-RU=Авария ПЧ КРЛ4-1</v>
      </c>
      <c r="AE54" s="374"/>
      <c r="AF54" s="374" t="s">
        <v>1308</v>
      </c>
      <c r="AG54" s="19" t="s">
        <v>4272</v>
      </c>
      <c r="AH54" s="374">
        <f t="shared" si="22"/>
        <v>40005</v>
      </c>
      <c r="AI54" s="27">
        <v>6</v>
      </c>
    </row>
    <row r="55" spans="1:35" x14ac:dyDescent="0.25">
      <c r="A55" s="26">
        <v>52</v>
      </c>
      <c r="B55" s="301" t="s">
        <v>3115</v>
      </c>
      <c r="C55" s="301" t="s">
        <v>3362</v>
      </c>
      <c r="D55" s="19" t="str">
        <f t="shared" si="2"/>
        <v>DGI.N4_1_CRS</v>
      </c>
      <c r="E55" s="15"/>
      <c r="F55" s="19" t="s">
        <v>1003</v>
      </c>
      <c r="G55" s="19" t="str">
        <f t="shared" si="3"/>
        <v>ALR.N4_1_CRS := DGI.N4_1_CRS;//Авария Н4-1</v>
      </c>
      <c r="H55" s="19" t="str">
        <f t="shared" si="4"/>
        <v>N4_1_CRS : BOOL;     //Авария Н4-1</v>
      </c>
      <c r="I55" s="32" t="str">
        <f t="shared" si="0"/>
        <v xml:space="preserve">alr."&amp;C57&amp;" or </v>
      </c>
      <c r="J55">
        <v>57</v>
      </c>
      <c r="K55" s="27" t="str">
        <f t="shared" si="17"/>
        <v>R5</v>
      </c>
      <c r="L55" s="27">
        <f t="shared" si="26"/>
        <v>9</v>
      </c>
      <c r="M55" s="27">
        <v>7</v>
      </c>
      <c r="N55" s="19" t="s">
        <v>1005</v>
      </c>
      <c r="O55" s="27" t="str">
        <f t="shared" si="18"/>
        <v>db600.dbx9.7 := ALR.N4_1_CRS; //Авария Н4-1  R5.7</v>
      </c>
      <c r="P55" s="27" t="str">
        <f t="shared" si="19"/>
        <v>dbx9.7</v>
      </c>
      <c r="Q55" s="27">
        <f t="shared" si="27"/>
        <v>5</v>
      </c>
      <c r="R55" s="384" t="s">
        <v>1307</v>
      </c>
      <c r="S55" s="384">
        <v>53</v>
      </c>
      <c r="T55" s="19" t="s">
        <v>1005</v>
      </c>
      <c r="U55" s="384" t="str">
        <f t="shared" si="1"/>
        <v>2MDB.R5</v>
      </c>
      <c r="V55" s="384">
        <f t="shared" si="20"/>
        <v>7</v>
      </c>
      <c r="W55" s="374"/>
      <c r="X55" s="374"/>
      <c r="Y55" s="374"/>
      <c r="Z55" s="374"/>
      <c r="AA55" s="374"/>
      <c r="AB55" s="384">
        <v>0</v>
      </c>
      <c r="AC55" s="374" t="s">
        <v>1308</v>
      </c>
      <c r="AD55" s="384" t="str">
        <f t="shared" si="21"/>
        <v>ru-RU=Авария Н4-1</v>
      </c>
      <c r="AE55" s="374"/>
      <c r="AF55" s="374" t="s">
        <v>1308</v>
      </c>
      <c r="AG55" s="19" t="s">
        <v>4272</v>
      </c>
      <c r="AH55" s="374">
        <f t="shared" si="22"/>
        <v>40005</v>
      </c>
      <c r="AI55" s="27">
        <v>7</v>
      </c>
    </row>
    <row r="56" spans="1:35" x14ac:dyDescent="0.25">
      <c r="A56" s="26">
        <v>53</v>
      </c>
      <c r="B56" s="302" t="s">
        <v>29</v>
      </c>
      <c r="C56" s="302" t="s">
        <v>3364</v>
      </c>
      <c r="D56" s="19" t="str">
        <f t="shared" si="2"/>
        <v>DGI.N4_1_FC_CRS</v>
      </c>
      <c r="E56" s="15"/>
      <c r="F56" s="19" t="s">
        <v>1003</v>
      </c>
      <c r="G56" s="19" t="str">
        <f t="shared" si="3"/>
        <v>ALR.N4_1_FC_CRS := DGI.N4_1_FC_CRS;//Авария ПЧ Н4-1</v>
      </c>
      <c r="H56" s="19" t="str">
        <f t="shared" si="4"/>
        <v>N4_1_FC_CRS : BOOL;     //Авария ПЧ Н4-1</v>
      </c>
      <c r="I56" s="32" t="str">
        <f t="shared" si="0"/>
        <v xml:space="preserve">alr."&amp;C58&amp;" or </v>
      </c>
      <c r="J56">
        <v>58</v>
      </c>
      <c r="K56" s="27" t="str">
        <f t="shared" si="17"/>
        <v>R5</v>
      </c>
      <c r="L56" s="27">
        <f>Q49*2-2</f>
        <v>8</v>
      </c>
      <c r="M56" s="27">
        <v>0</v>
      </c>
      <c r="N56" s="19" t="s">
        <v>1005</v>
      </c>
      <c r="O56" s="27" t="str">
        <f t="shared" si="18"/>
        <v>db600.dbx8.0 := ALR.N4_1_FC_CRS; //Авария ПЧ Н4-1  R5.8</v>
      </c>
      <c r="P56" s="27" t="str">
        <f t="shared" si="19"/>
        <v>dbx8.0</v>
      </c>
      <c r="Q56" s="27">
        <f t="shared" si="27"/>
        <v>5</v>
      </c>
      <c r="R56" s="384" t="s">
        <v>1307</v>
      </c>
      <c r="S56" s="384">
        <v>54</v>
      </c>
      <c r="T56" s="19" t="s">
        <v>1005</v>
      </c>
      <c r="U56" s="384" t="str">
        <f t="shared" si="1"/>
        <v>2MDB.R5</v>
      </c>
      <c r="V56" s="384">
        <f t="shared" si="20"/>
        <v>8</v>
      </c>
      <c r="W56" s="374"/>
      <c r="X56" s="374"/>
      <c r="Y56" s="374"/>
      <c r="Z56" s="374"/>
      <c r="AA56" s="374"/>
      <c r="AB56" s="384">
        <v>0</v>
      </c>
      <c r="AC56" s="374" t="s">
        <v>1308</v>
      </c>
      <c r="AD56" s="384" t="str">
        <f t="shared" si="21"/>
        <v>ru-RU=Авария ПЧ Н4-1</v>
      </c>
      <c r="AE56" s="374"/>
      <c r="AF56" s="374" t="s">
        <v>1308</v>
      </c>
      <c r="AG56" s="19" t="s">
        <v>4272</v>
      </c>
      <c r="AH56" s="374">
        <f t="shared" si="22"/>
        <v>40005</v>
      </c>
      <c r="AI56" s="27">
        <v>8</v>
      </c>
    </row>
    <row r="57" spans="1:35" x14ac:dyDescent="0.25">
      <c r="A57" s="26">
        <v>54</v>
      </c>
      <c r="B57" s="309" t="s">
        <v>3118</v>
      </c>
      <c r="C57" s="309" t="s">
        <v>3367</v>
      </c>
      <c r="D57" s="19" t="str">
        <f t="shared" si="2"/>
        <v>DGI.N4_3_CRS</v>
      </c>
      <c r="F57" s="19" t="s">
        <v>1003</v>
      </c>
      <c r="G57" s="19" t="str">
        <f t="shared" si="3"/>
        <v>ALR.N4_3_CRS := DGI.N4_3_CRS;//Авария Н4-3</v>
      </c>
      <c r="H57" s="19" t="str">
        <f t="shared" si="4"/>
        <v>N4_3_CRS : BOOL;     //Авария Н4-3</v>
      </c>
      <c r="I57" s="32" t="str">
        <f t="shared" si="0"/>
        <v xml:space="preserve">alr."&amp;C59&amp;" or </v>
      </c>
      <c r="J57">
        <v>59</v>
      </c>
      <c r="K57" s="27" t="str">
        <f t="shared" si="17"/>
        <v>R5</v>
      </c>
      <c r="L57" s="27">
        <f>L56</f>
        <v>8</v>
      </c>
      <c r="M57" s="27">
        <v>1</v>
      </c>
      <c r="N57" s="19" t="s">
        <v>1005</v>
      </c>
      <c r="O57" s="27" t="str">
        <f t="shared" si="18"/>
        <v>db600.dbx8.1 := ALR.N4_3_CRS; //Авария Н4-3  R5.9</v>
      </c>
      <c r="P57" s="27" t="str">
        <f t="shared" si="19"/>
        <v>dbx8.1</v>
      </c>
      <c r="Q57" s="27">
        <f t="shared" si="27"/>
        <v>5</v>
      </c>
      <c r="R57" s="384" t="s">
        <v>1307</v>
      </c>
      <c r="S57" s="384">
        <v>55</v>
      </c>
      <c r="T57" s="19" t="s">
        <v>1005</v>
      </c>
      <c r="U57" s="384" t="str">
        <f t="shared" si="1"/>
        <v>2MDB.R5</v>
      </c>
      <c r="V57" s="384">
        <f t="shared" si="20"/>
        <v>9</v>
      </c>
      <c r="W57" s="374"/>
      <c r="X57" s="374"/>
      <c r="Y57" s="374"/>
      <c r="Z57" s="374"/>
      <c r="AA57" s="374"/>
      <c r="AB57" s="384">
        <v>0</v>
      </c>
      <c r="AC57" s="374" t="s">
        <v>1308</v>
      </c>
      <c r="AD57" s="384" t="str">
        <f t="shared" si="21"/>
        <v>ru-RU=Авария Н4-3</v>
      </c>
      <c r="AE57" s="374"/>
      <c r="AF57" s="374" t="s">
        <v>1308</v>
      </c>
      <c r="AG57" s="19" t="s">
        <v>4272</v>
      </c>
      <c r="AH57" s="374">
        <f t="shared" si="22"/>
        <v>40005</v>
      </c>
      <c r="AI57" s="27">
        <v>9</v>
      </c>
    </row>
    <row r="58" spans="1:35" x14ac:dyDescent="0.25">
      <c r="A58" s="26">
        <v>55</v>
      </c>
      <c r="B58" s="310" t="s">
        <v>31</v>
      </c>
      <c r="C58" s="310" t="s">
        <v>3369</v>
      </c>
      <c r="D58" s="19" t="str">
        <f t="shared" si="2"/>
        <v>DGI.N4_3_FC_CRS</v>
      </c>
      <c r="F58" s="19" t="s">
        <v>1003</v>
      </c>
      <c r="G58" s="19" t="str">
        <f t="shared" si="3"/>
        <v>ALR.N4_3_FC_CRS := DGI.N4_3_FC_CRS;//Авария ПЧ Н4-3</v>
      </c>
      <c r="H58" s="19" t="str">
        <f t="shared" si="4"/>
        <v>N4_3_FC_CRS : BOOL;     //Авария ПЧ Н4-3</v>
      </c>
      <c r="I58" s="32" t="str">
        <f t="shared" si="0"/>
        <v xml:space="preserve">alr."&amp;C60&amp;" or </v>
      </c>
      <c r="J58">
        <v>60</v>
      </c>
      <c r="K58" s="27" t="str">
        <f t="shared" si="17"/>
        <v>R5</v>
      </c>
      <c r="L58" s="27">
        <f t="shared" ref="L58:L63" si="28">L57</f>
        <v>8</v>
      </c>
      <c r="M58" s="27">
        <v>2</v>
      </c>
      <c r="N58" s="19" t="s">
        <v>1005</v>
      </c>
      <c r="O58" s="27" t="str">
        <f t="shared" si="18"/>
        <v>db600.dbx8.2 := ALR.N4_3_FC_CRS; //Авария ПЧ Н4-3  R5.10</v>
      </c>
      <c r="P58" s="27" t="str">
        <f t="shared" si="19"/>
        <v>dbx8.2</v>
      </c>
      <c r="Q58" s="27">
        <f t="shared" si="27"/>
        <v>5</v>
      </c>
      <c r="R58" s="384" t="s">
        <v>1307</v>
      </c>
      <c r="S58" s="384">
        <v>56</v>
      </c>
      <c r="T58" s="19" t="s">
        <v>1005</v>
      </c>
      <c r="U58" s="384" t="str">
        <f t="shared" si="1"/>
        <v>2MDB.R5</v>
      </c>
      <c r="V58" s="384">
        <f t="shared" si="20"/>
        <v>10</v>
      </c>
      <c r="W58" s="374"/>
      <c r="X58" s="374"/>
      <c r="Y58" s="374"/>
      <c r="Z58" s="374"/>
      <c r="AA58" s="374"/>
      <c r="AB58" s="384">
        <v>0</v>
      </c>
      <c r="AC58" s="374" t="s">
        <v>1308</v>
      </c>
      <c r="AD58" s="384" t="str">
        <f t="shared" si="21"/>
        <v>ru-RU=Авария ПЧ Н4-3</v>
      </c>
      <c r="AE58" s="374"/>
      <c r="AF58" s="374" t="s">
        <v>1308</v>
      </c>
      <c r="AG58" s="19" t="s">
        <v>4272</v>
      </c>
      <c r="AH58" s="374">
        <f t="shared" si="22"/>
        <v>40005</v>
      </c>
      <c r="AI58" s="27">
        <v>10</v>
      </c>
    </row>
    <row r="59" spans="1:35" x14ac:dyDescent="0.25">
      <c r="A59" s="26">
        <v>56</v>
      </c>
      <c r="B59" s="311" t="s">
        <v>4089</v>
      </c>
      <c r="C59" s="311" t="s">
        <v>3371</v>
      </c>
      <c r="D59" s="19" t="str">
        <f t="shared" si="2"/>
        <v>DGI.AO_IM9</v>
      </c>
      <c r="F59" s="19" t="s">
        <v>1003</v>
      </c>
      <c r="G59" s="19" t="str">
        <f t="shared" si="3"/>
        <v>ALR.AO_IM9 := DGI.AO_IM9;//Кнопка Аварийный Стоп ШУ4-1</v>
      </c>
      <c r="H59" s="19" t="str">
        <f t="shared" si="4"/>
        <v>AO_IM9 : BOOL;     //Кнопка Аварийный Стоп ШУ4-1</v>
      </c>
      <c r="I59" s="32" t="str">
        <f t="shared" si="0"/>
        <v xml:space="preserve">alr."&amp;C61&amp;" or </v>
      </c>
      <c r="J59">
        <v>61</v>
      </c>
      <c r="K59" s="27" t="str">
        <f t="shared" si="17"/>
        <v>R5</v>
      </c>
      <c r="L59" s="27">
        <f t="shared" si="28"/>
        <v>8</v>
      </c>
      <c r="M59" s="27">
        <v>3</v>
      </c>
      <c r="N59" s="19" t="s">
        <v>1005</v>
      </c>
      <c r="O59" s="27" t="str">
        <f t="shared" si="18"/>
        <v>db600.dbx8.3 := ALR.AO_IM9; //Кнопка Аварийный Стоп ШУ4-1  R5.11</v>
      </c>
      <c r="P59" s="27" t="str">
        <f t="shared" si="19"/>
        <v>dbx8.3</v>
      </c>
      <c r="Q59" s="27">
        <f t="shared" si="27"/>
        <v>5</v>
      </c>
      <c r="R59" s="384" t="s">
        <v>1307</v>
      </c>
      <c r="S59" s="384">
        <v>57</v>
      </c>
      <c r="T59" s="19" t="s">
        <v>1005</v>
      </c>
      <c r="U59" s="384" t="str">
        <f t="shared" si="1"/>
        <v>2MDB.R5</v>
      </c>
      <c r="V59" s="384">
        <f t="shared" si="20"/>
        <v>11</v>
      </c>
      <c r="W59" s="374"/>
      <c r="X59" s="374"/>
      <c r="Y59" s="374"/>
      <c r="Z59" s="374"/>
      <c r="AA59" s="374"/>
      <c r="AB59" s="384">
        <v>0</v>
      </c>
      <c r="AC59" s="374" t="s">
        <v>1308</v>
      </c>
      <c r="AD59" s="384" t="str">
        <f t="shared" si="21"/>
        <v>ru-RU=Кнопка Аварийный Стоп ШУ4-1</v>
      </c>
      <c r="AE59" s="374"/>
      <c r="AF59" s="374" t="s">
        <v>1308</v>
      </c>
      <c r="AG59" s="19" t="s">
        <v>4272</v>
      </c>
      <c r="AH59" s="374">
        <f t="shared" si="22"/>
        <v>40005</v>
      </c>
      <c r="AI59" s="27">
        <v>11</v>
      </c>
    </row>
    <row r="60" spans="1:35" x14ac:dyDescent="0.25">
      <c r="A60" s="26">
        <v>57</v>
      </c>
      <c r="B60" s="312" t="s">
        <v>3947</v>
      </c>
      <c r="C60" s="312" t="s">
        <v>3946</v>
      </c>
      <c r="D60" s="19" t="str">
        <f t="shared" si="2"/>
        <v>DGI.AO1</v>
      </c>
      <c r="F60" s="19" t="s">
        <v>1003</v>
      </c>
      <c r="G60" s="19" t="str">
        <f t="shared" si="3"/>
        <v>ALR.AO1 := DGI.AO1;//АО блока 1</v>
      </c>
      <c r="H60" s="19" t="str">
        <f t="shared" si="4"/>
        <v>AO1 : BOOL;     //АО блока 1</v>
      </c>
      <c r="I60" s="32" t="str">
        <f t="shared" si="0"/>
        <v xml:space="preserve">alr."&amp;C62&amp;" or </v>
      </c>
      <c r="J60">
        <v>62</v>
      </c>
      <c r="K60" s="27" t="str">
        <f t="shared" si="17"/>
        <v>R5</v>
      </c>
      <c r="L60" s="27">
        <f t="shared" si="28"/>
        <v>8</v>
      </c>
      <c r="M60" s="27">
        <v>4</v>
      </c>
      <c r="N60" s="19" t="s">
        <v>1005</v>
      </c>
      <c r="O60" s="27" t="str">
        <f t="shared" si="18"/>
        <v>db600.dbx8.4 := ALR.AO1; //АО блока 1  R5.12</v>
      </c>
      <c r="P60" s="27" t="str">
        <f t="shared" si="19"/>
        <v>dbx8.4</v>
      </c>
      <c r="Q60" s="27">
        <f t="shared" si="27"/>
        <v>5</v>
      </c>
      <c r="R60" s="384" t="s">
        <v>1307</v>
      </c>
      <c r="S60" s="384">
        <v>58</v>
      </c>
      <c r="T60" s="19" t="s">
        <v>1005</v>
      </c>
      <c r="U60" s="384" t="str">
        <f t="shared" si="1"/>
        <v>2MDB.R5</v>
      </c>
      <c r="V60" s="384">
        <f t="shared" si="20"/>
        <v>12</v>
      </c>
      <c r="W60" s="374"/>
      <c r="X60" s="374"/>
      <c r="Y60" s="374"/>
      <c r="Z60" s="374"/>
      <c r="AA60" s="374"/>
      <c r="AB60" s="384">
        <v>0</v>
      </c>
      <c r="AC60" s="374" t="s">
        <v>1308</v>
      </c>
      <c r="AD60" s="384" t="str">
        <f t="shared" si="21"/>
        <v>ru-RU=АО блока 1</v>
      </c>
      <c r="AE60" s="374"/>
      <c r="AF60" s="374" t="s">
        <v>1308</v>
      </c>
      <c r="AG60" s="19" t="s">
        <v>4272</v>
      </c>
      <c r="AH60" s="374">
        <f t="shared" si="22"/>
        <v>40005</v>
      </c>
      <c r="AI60" s="27">
        <v>12</v>
      </c>
    </row>
    <row r="61" spans="1:35" x14ac:dyDescent="0.25">
      <c r="A61" s="26">
        <v>58</v>
      </c>
      <c r="B61" s="312" t="s">
        <v>3955</v>
      </c>
      <c r="C61" s="312" t="s">
        <v>3952</v>
      </c>
      <c r="D61" s="19" t="str">
        <f t="shared" si="2"/>
        <v>DGI.P_pnevmo1_LL</v>
      </c>
      <c r="F61" s="19" t="s">
        <v>1003</v>
      </c>
      <c r="G61" s="19" t="str">
        <f t="shared" si="3"/>
        <v>ALR.P_pnevmo1_LL := DGI.P_pnevmo1_LL;//Низкое давление воздуха клапанов АУФ1</v>
      </c>
      <c r="H61" s="19" t="str">
        <f t="shared" si="4"/>
        <v>P_pnevmo1_LL : BOOL;     //Низкое давление воздуха клапанов АУФ1</v>
      </c>
      <c r="I61" s="32" t="str">
        <f t="shared" si="0"/>
        <v xml:space="preserve">alr."&amp;C63&amp;" or </v>
      </c>
      <c r="J61">
        <v>63</v>
      </c>
      <c r="K61" s="27" t="str">
        <f t="shared" si="17"/>
        <v>R5</v>
      </c>
      <c r="L61" s="27">
        <f t="shared" si="28"/>
        <v>8</v>
      </c>
      <c r="M61" s="27">
        <v>5</v>
      </c>
      <c r="N61" s="19" t="s">
        <v>1005</v>
      </c>
      <c r="O61" s="27" t="str">
        <f t="shared" si="18"/>
        <v>db600.dbx8.5 := ALR.P_pnevmo1_LL; //Низкое давление воздуха клапанов АУФ1  R5.13</v>
      </c>
      <c r="P61" s="27" t="str">
        <f t="shared" si="19"/>
        <v>dbx8.5</v>
      </c>
      <c r="Q61" s="27">
        <f t="shared" si="27"/>
        <v>5</v>
      </c>
      <c r="R61" s="384" t="s">
        <v>1307</v>
      </c>
      <c r="S61" s="384">
        <v>59</v>
      </c>
      <c r="T61" s="19" t="s">
        <v>1005</v>
      </c>
      <c r="U61" s="384" t="str">
        <f t="shared" si="1"/>
        <v>2MDB.R5</v>
      </c>
      <c r="V61" s="384">
        <f t="shared" si="20"/>
        <v>13</v>
      </c>
      <c r="W61" s="374"/>
      <c r="X61" s="374"/>
      <c r="Y61" s="374"/>
      <c r="Z61" s="374"/>
      <c r="AA61" s="374"/>
      <c r="AB61" s="384">
        <v>0</v>
      </c>
      <c r="AC61" s="374" t="s">
        <v>1308</v>
      </c>
      <c r="AD61" s="384" t="str">
        <f t="shared" si="21"/>
        <v>ru-RU=Низкое давление воздуха клапанов АУФ1</v>
      </c>
      <c r="AE61" s="374"/>
      <c r="AF61" s="374" t="s">
        <v>1308</v>
      </c>
      <c r="AG61" s="19" t="s">
        <v>4272</v>
      </c>
      <c r="AH61" s="374">
        <f t="shared" si="22"/>
        <v>40005</v>
      </c>
      <c r="AI61" s="27">
        <v>13</v>
      </c>
    </row>
    <row r="62" spans="1:35" x14ac:dyDescent="0.25">
      <c r="A62" s="26">
        <v>59</v>
      </c>
      <c r="B62" s="313" t="s">
        <v>337</v>
      </c>
      <c r="C62" s="313" t="s">
        <v>3890</v>
      </c>
      <c r="D62" s="19" t="str">
        <f t="shared" si="2"/>
        <v>DGI.K4_2_CRS</v>
      </c>
      <c r="F62" s="19" t="s">
        <v>1003</v>
      </c>
      <c r="G62" s="19" t="str">
        <f t="shared" si="3"/>
        <v>ALR.K4_2_CRS := DGI.K4_2_CRS;//Авария КРЛ4-2</v>
      </c>
      <c r="H62" s="19" t="str">
        <f t="shared" si="4"/>
        <v>K4_2_CRS : BOOL;     //Авария КРЛ4-2</v>
      </c>
      <c r="I62" s="32" t="str">
        <f t="shared" si="0"/>
        <v xml:space="preserve">alr."&amp;C64&amp;" or </v>
      </c>
      <c r="J62">
        <v>64</v>
      </c>
      <c r="K62" s="27" t="str">
        <f t="shared" si="17"/>
        <v>R5</v>
      </c>
      <c r="L62" s="27">
        <f t="shared" si="28"/>
        <v>8</v>
      </c>
      <c r="M62" s="27">
        <v>6</v>
      </c>
      <c r="N62" s="19" t="s">
        <v>1005</v>
      </c>
      <c r="O62" s="27" t="str">
        <f t="shared" si="18"/>
        <v>db600.dbx8.6 := ALR.K4_2_CRS; //Авария КРЛ4-2  R5.14</v>
      </c>
      <c r="P62" s="27" t="str">
        <f t="shared" si="19"/>
        <v>dbx8.6</v>
      </c>
      <c r="Q62" s="27">
        <f t="shared" si="27"/>
        <v>5</v>
      </c>
      <c r="R62" s="384" t="s">
        <v>1307</v>
      </c>
      <c r="S62" s="384">
        <v>60</v>
      </c>
      <c r="T62" s="19" t="s">
        <v>1005</v>
      </c>
      <c r="U62" s="384" t="str">
        <f t="shared" si="1"/>
        <v>2MDB.R5</v>
      </c>
      <c r="V62" s="384">
        <f t="shared" si="20"/>
        <v>14</v>
      </c>
      <c r="W62" s="374"/>
      <c r="X62" s="374"/>
      <c r="Y62" s="374"/>
      <c r="Z62" s="374"/>
      <c r="AA62" s="374"/>
      <c r="AB62" s="384">
        <v>0</v>
      </c>
      <c r="AC62" s="374" t="s">
        <v>1308</v>
      </c>
      <c r="AD62" s="384" t="str">
        <f t="shared" si="21"/>
        <v>ru-RU=Авария КРЛ4-2</v>
      </c>
      <c r="AE62" s="374"/>
      <c r="AF62" s="374" t="s">
        <v>1308</v>
      </c>
      <c r="AG62" s="19" t="s">
        <v>4272</v>
      </c>
      <c r="AH62" s="374">
        <f t="shared" si="22"/>
        <v>40005</v>
      </c>
      <c r="AI62" s="27">
        <v>14</v>
      </c>
    </row>
    <row r="63" spans="1:35" x14ac:dyDescent="0.25">
      <c r="A63" s="26">
        <v>60</v>
      </c>
      <c r="B63" s="314" t="s">
        <v>3373</v>
      </c>
      <c r="C63" s="314" t="s">
        <v>3892</v>
      </c>
      <c r="D63" s="19" t="str">
        <f t="shared" si="2"/>
        <v>DGI.K4_2_FC_CRS</v>
      </c>
      <c r="F63" s="19" t="s">
        <v>1003</v>
      </c>
      <c r="G63" s="19" t="str">
        <f t="shared" si="3"/>
        <v>ALR.K4_2_FC_CRS := DGI.K4_2_FC_CRS;//Авария ПЧ КРЛ4-2</v>
      </c>
      <c r="H63" s="19" t="str">
        <f t="shared" si="4"/>
        <v>K4_2_FC_CRS : BOOL;     //Авария ПЧ КРЛ4-2</v>
      </c>
      <c r="I63" s="32" t="str">
        <f t="shared" si="0"/>
        <v xml:space="preserve">alr."&amp;C65&amp;" or </v>
      </c>
      <c r="J63">
        <v>65</v>
      </c>
      <c r="K63" s="27" t="str">
        <f t="shared" si="17"/>
        <v>R5</v>
      </c>
      <c r="L63" s="27">
        <f t="shared" si="28"/>
        <v>8</v>
      </c>
      <c r="M63" s="27">
        <v>7</v>
      </c>
      <c r="N63" s="19" t="s">
        <v>1005</v>
      </c>
      <c r="O63" s="27" t="str">
        <f t="shared" si="18"/>
        <v>db600.dbx8.7 := ALR.K4_2_FC_CRS; //Авария ПЧ КРЛ4-2  R5.15</v>
      </c>
      <c r="P63" s="27" t="str">
        <f t="shared" si="19"/>
        <v>dbx8.7</v>
      </c>
      <c r="Q63" s="27">
        <f t="shared" si="27"/>
        <v>5</v>
      </c>
      <c r="R63" s="384" t="s">
        <v>1307</v>
      </c>
      <c r="S63" s="384">
        <v>61</v>
      </c>
      <c r="T63" s="19" t="s">
        <v>1005</v>
      </c>
      <c r="U63" s="384" t="str">
        <f t="shared" si="1"/>
        <v>2MDB.R5</v>
      </c>
      <c r="V63" s="384">
        <f t="shared" si="20"/>
        <v>15</v>
      </c>
      <c r="W63" s="374"/>
      <c r="X63" s="374"/>
      <c r="Y63" s="374"/>
      <c r="Z63" s="374"/>
      <c r="AA63" s="374"/>
      <c r="AB63" s="384">
        <v>0</v>
      </c>
      <c r="AC63" s="374" t="s">
        <v>1308</v>
      </c>
      <c r="AD63" s="384" t="str">
        <f t="shared" si="21"/>
        <v>ru-RU=Авария ПЧ КРЛ4-2</v>
      </c>
      <c r="AE63" s="374"/>
      <c r="AF63" s="374" t="s">
        <v>1308</v>
      </c>
      <c r="AG63" s="19" t="s">
        <v>4272</v>
      </c>
      <c r="AH63" s="374">
        <f t="shared" si="22"/>
        <v>40005</v>
      </c>
      <c r="AI63" s="27">
        <v>15</v>
      </c>
    </row>
    <row r="64" spans="1:35" x14ac:dyDescent="0.25">
      <c r="A64" s="26">
        <v>61</v>
      </c>
      <c r="B64" s="315" t="s">
        <v>358</v>
      </c>
      <c r="C64" s="315" t="s">
        <v>3383</v>
      </c>
      <c r="D64" s="19" t="str">
        <f t="shared" si="2"/>
        <v>DGI.N4_2_CRS</v>
      </c>
      <c r="F64" s="19" t="s">
        <v>1003</v>
      </c>
      <c r="G64" s="19" t="str">
        <f t="shared" si="3"/>
        <v>ALR.N4_2_CRS := DGI.N4_2_CRS;//Авария Н4-2</v>
      </c>
      <c r="H64" s="19" t="str">
        <f t="shared" si="4"/>
        <v>N4_2_CRS : BOOL;     //Авария Н4-2</v>
      </c>
      <c r="I64" s="32" t="str">
        <f t="shared" si="0"/>
        <v xml:space="preserve">alr."&amp;C66&amp;" or </v>
      </c>
      <c r="J64">
        <v>66</v>
      </c>
      <c r="K64" s="27" t="str">
        <f t="shared" ref="K64:K123" si="29">"R"&amp;Q64</f>
        <v>R6</v>
      </c>
      <c r="L64" s="27">
        <f>Q64*2-1</f>
        <v>11</v>
      </c>
      <c r="M64" s="27">
        <v>0</v>
      </c>
      <c r="N64" s="19" t="s">
        <v>1005</v>
      </c>
      <c r="O64" s="27" t="str">
        <f t="shared" ref="O64:O123" si="30">"db600.dbx"&amp;L64&amp;"."&amp;M64&amp;" := "&amp;N64&amp;"."&amp;C64&amp;"; //"&amp;B64&amp;"  "&amp;K64&amp;"."&amp;AI64</f>
        <v>db600.dbx11.0 := ALR.N4_2_CRS; //Авария Н4-2  R6.0</v>
      </c>
      <c r="P64" s="27" t="str">
        <f t="shared" ref="P64:P123" si="31">"dbx"&amp;L64&amp;"."&amp;M64</f>
        <v>dbx11.0</v>
      </c>
      <c r="Q64" s="27">
        <f>Q63+1</f>
        <v>6</v>
      </c>
      <c r="R64" s="384" t="s">
        <v>1307</v>
      </c>
      <c r="S64" s="384">
        <v>62</v>
      </c>
      <c r="T64" s="19" t="s">
        <v>1005</v>
      </c>
      <c r="U64" s="384" t="str">
        <f t="shared" si="1"/>
        <v>2MDB.R6</v>
      </c>
      <c r="V64" s="384">
        <f t="shared" ref="V64:V127" si="32">AI64</f>
        <v>0</v>
      </c>
      <c r="W64" s="374"/>
      <c r="X64" s="374"/>
      <c r="Y64" s="374"/>
      <c r="Z64" s="374"/>
      <c r="AA64" s="374"/>
      <c r="AB64" s="384">
        <v>0</v>
      </c>
      <c r="AC64" s="374" t="s">
        <v>1308</v>
      </c>
      <c r="AD64" s="384" t="str">
        <f t="shared" ref="AD64:AD127" si="33">AG64&amp;B64</f>
        <v>ru-RU=Авария Н4-2</v>
      </c>
      <c r="AE64" s="374"/>
      <c r="AF64" s="374" t="s">
        <v>1308</v>
      </c>
      <c r="AG64" s="19" t="s">
        <v>4272</v>
      </c>
      <c r="AH64" s="374">
        <f t="shared" ref="AH64:AH127" si="34">Q64+40000</f>
        <v>40006</v>
      </c>
      <c r="AI64" s="27">
        <v>0</v>
      </c>
    </row>
    <row r="65" spans="1:35" x14ac:dyDescent="0.25">
      <c r="A65" s="26">
        <v>62</v>
      </c>
      <c r="B65" s="316" t="s">
        <v>3376</v>
      </c>
      <c r="C65" s="316" t="s">
        <v>3385</v>
      </c>
      <c r="D65" s="19" t="str">
        <f t="shared" si="2"/>
        <v>DGI.N4_2_FC_CRS</v>
      </c>
      <c r="F65" s="19" t="s">
        <v>1003</v>
      </c>
      <c r="G65" s="19" t="str">
        <f t="shared" si="3"/>
        <v>ALR.N4_2_FC_CRS := DGI.N4_2_FC_CRS;//Авария ПЧ Н4-2</v>
      </c>
      <c r="H65" s="19" t="str">
        <f t="shared" si="4"/>
        <v>N4_2_FC_CRS : BOOL;     //Авария ПЧ Н4-2</v>
      </c>
      <c r="I65" s="32" t="str">
        <f t="shared" si="0"/>
        <v xml:space="preserve">alr."&amp;C67&amp;" or </v>
      </c>
      <c r="J65">
        <v>67</v>
      </c>
      <c r="K65" s="27" t="str">
        <f t="shared" si="29"/>
        <v>R6</v>
      </c>
      <c r="L65" s="27">
        <f t="shared" ref="L65:L70" si="35">L64</f>
        <v>11</v>
      </c>
      <c r="M65" s="27">
        <v>1</v>
      </c>
      <c r="N65" s="19" t="s">
        <v>1005</v>
      </c>
      <c r="O65" s="27" t="str">
        <f t="shared" si="30"/>
        <v>db600.dbx11.1 := ALR.N4_2_FC_CRS; //Авария ПЧ Н4-2  R6.1</v>
      </c>
      <c r="P65" s="27" t="str">
        <f t="shared" si="31"/>
        <v>dbx11.1</v>
      </c>
      <c r="Q65" s="27">
        <f>Q64</f>
        <v>6</v>
      </c>
      <c r="R65" s="384" t="s">
        <v>1307</v>
      </c>
      <c r="S65" s="384">
        <v>63</v>
      </c>
      <c r="T65" s="19" t="s">
        <v>1005</v>
      </c>
      <c r="U65" s="384" t="str">
        <f t="shared" si="1"/>
        <v>2MDB.R6</v>
      </c>
      <c r="V65" s="384">
        <f t="shared" si="32"/>
        <v>1</v>
      </c>
      <c r="W65" s="374"/>
      <c r="X65" s="374"/>
      <c r="Y65" s="374"/>
      <c r="Z65" s="374"/>
      <c r="AA65" s="374"/>
      <c r="AB65" s="384">
        <v>0</v>
      </c>
      <c r="AC65" s="374" t="s">
        <v>1308</v>
      </c>
      <c r="AD65" s="384" t="str">
        <f t="shared" si="33"/>
        <v>ru-RU=Авария ПЧ Н4-2</v>
      </c>
      <c r="AE65" s="374"/>
      <c r="AF65" s="374" t="s">
        <v>1308</v>
      </c>
      <c r="AG65" s="19" t="s">
        <v>4272</v>
      </c>
      <c r="AH65" s="374">
        <f t="shared" si="34"/>
        <v>40006</v>
      </c>
      <c r="AI65" s="27">
        <v>1</v>
      </c>
    </row>
    <row r="66" spans="1:35" x14ac:dyDescent="0.25">
      <c r="A66" s="26">
        <v>63</v>
      </c>
      <c r="B66" s="317" t="s">
        <v>360</v>
      </c>
      <c r="C66" s="317" t="s">
        <v>3387</v>
      </c>
      <c r="D66" s="19" t="str">
        <f t="shared" si="2"/>
        <v>DGI.N4_4_CRS</v>
      </c>
      <c r="F66" s="19" t="s">
        <v>1003</v>
      </c>
      <c r="G66" s="19" t="str">
        <f t="shared" si="3"/>
        <v>ALR.N4_4_CRS := DGI.N4_4_CRS;//Авария Н4-4</v>
      </c>
      <c r="H66" s="19" t="str">
        <f t="shared" si="4"/>
        <v>N4_4_CRS : BOOL;     //Авария Н4-4</v>
      </c>
      <c r="I66" s="32" t="str">
        <f t="shared" si="0"/>
        <v xml:space="preserve">alr."&amp;C68&amp;" or </v>
      </c>
      <c r="J66">
        <v>68</v>
      </c>
      <c r="K66" s="27" t="str">
        <f t="shared" si="29"/>
        <v>R6</v>
      </c>
      <c r="L66" s="27">
        <f t="shared" si="35"/>
        <v>11</v>
      </c>
      <c r="M66" s="27">
        <v>3</v>
      </c>
      <c r="N66" s="19" t="s">
        <v>1005</v>
      </c>
      <c r="O66" s="27" t="str">
        <f t="shared" si="30"/>
        <v>db600.dbx11.3 := ALR.N4_4_CRS; //Авария Н4-4  R6.3</v>
      </c>
      <c r="P66" s="27" t="str">
        <f t="shared" si="31"/>
        <v>dbx11.3</v>
      </c>
      <c r="Q66" s="27">
        <f t="shared" ref="Q66:Q78" si="36">Q65</f>
        <v>6</v>
      </c>
      <c r="R66" s="384" t="s">
        <v>1307</v>
      </c>
      <c r="S66" s="384">
        <v>64</v>
      </c>
      <c r="T66" s="19" t="s">
        <v>1005</v>
      </c>
      <c r="U66" s="384" t="str">
        <f t="shared" si="1"/>
        <v>2MDB.R6</v>
      </c>
      <c r="V66" s="384">
        <f t="shared" si="32"/>
        <v>3</v>
      </c>
      <c r="W66" s="374"/>
      <c r="X66" s="374"/>
      <c r="Y66" s="374"/>
      <c r="Z66" s="374"/>
      <c r="AA66" s="374"/>
      <c r="AB66" s="384">
        <v>0</v>
      </c>
      <c r="AC66" s="374" t="s">
        <v>1308</v>
      </c>
      <c r="AD66" s="384" t="str">
        <f t="shared" si="33"/>
        <v>ru-RU=Авария Н4-4</v>
      </c>
      <c r="AE66" s="374"/>
      <c r="AF66" s="374" t="s">
        <v>1308</v>
      </c>
      <c r="AG66" s="19" t="s">
        <v>4272</v>
      </c>
      <c r="AH66" s="374">
        <f t="shared" si="34"/>
        <v>40006</v>
      </c>
      <c r="AI66" s="27">
        <v>3</v>
      </c>
    </row>
    <row r="67" spans="1:35" x14ac:dyDescent="0.25">
      <c r="A67" s="26">
        <v>64</v>
      </c>
      <c r="B67" s="318" t="s">
        <v>3379</v>
      </c>
      <c r="C67" s="318" t="s">
        <v>3389</v>
      </c>
      <c r="D67" s="19" t="str">
        <f t="shared" si="2"/>
        <v>DGI.N4_4_FC_CRS</v>
      </c>
      <c r="F67" s="19" t="s">
        <v>1003</v>
      </c>
      <c r="G67" s="19" t="str">
        <f t="shared" si="3"/>
        <v>ALR.N4_4_FC_CRS := DGI.N4_4_FC_CRS;//Авария ПЧ Н4-4</v>
      </c>
      <c r="H67" s="19" t="str">
        <f t="shared" si="4"/>
        <v>N4_4_FC_CRS : BOOL;     //Авария ПЧ Н4-4</v>
      </c>
      <c r="I67" s="32" t="str">
        <f t="shared" ref="I67:I130" si="37">"alr.""&amp;C"&amp;J67&amp;"&amp;"" or "</f>
        <v xml:space="preserve">alr."&amp;C69&amp;" or </v>
      </c>
      <c r="J67">
        <v>69</v>
      </c>
      <c r="K67" s="27" t="str">
        <f t="shared" si="29"/>
        <v>R6</v>
      </c>
      <c r="L67" s="27">
        <f t="shared" si="35"/>
        <v>11</v>
      </c>
      <c r="M67" s="27">
        <v>4</v>
      </c>
      <c r="N67" s="19" t="s">
        <v>1005</v>
      </c>
      <c r="O67" s="27" t="str">
        <f t="shared" si="30"/>
        <v>db600.dbx11.4 := ALR.N4_4_FC_CRS; //Авария ПЧ Н4-4  R6.4</v>
      </c>
      <c r="P67" s="27" t="str">
        <f t="shared" si="31"/>
        <v>dbx11.4</v>
      </c>
      <c r="Q67" s="27">
        <f t="shared" si="36"/>
        <v>6</v>
      </c>
      <c r="R67" s="384" t="s">
        <v>1307</v>
      </c>
      <c r="S67" s="384">
        <v>65</v>
      </c>
      <c r="T67" s="19" t="s">
        <v>1005</v>
      </c>
      <c r="U67" s="384" t="str">
        <f t="shared" si="1"/>
        <v>2MDB.R6</v>
      </c>
      <c r="V67" s="384">
        <f t="shared" si="32"/>
        <v>4</v>
      </c>
      <c r="W67" s="374"/>
      <c r="X67" s="374"/>
      <c r="Y67" s="374"/>
      <c r="Z67" s="374"/>
      <c r="AA67" s="374"/>
      <c r="AB67" s="384">
        <v>0</v>
      </c>
      <c r="AC67" s="374" t="s">
        <v>1308</v>
      </c>
      <c r="AD67" s="384" t="str">
        <f t="shared" si="33"/>
        <v>ru-RU=Авария ПЧ Н4-4</v>
      </c>
      <c r="AE67" s="374"/>
      <c r="AF67" s="374" t="s">
        <v>1308</v>
      </c>
      <c r="AG67" s="19" t="s">
        <v>4272</v>
      </c>
      <c r="AH67" s="374">
        <f t="shared" si="34"/>
        <v>40006</v>
      </c>
      <c r="AI67" s="27">
        <v>4</v>
      </c>
    </row>
    <row r="68" spans="1:35" x14ac:dyDescent="0.25">
      <c r="A68" s="26">
        <v>65</v>
      </c>
      <c r="B68" s="319" t="s">
        <v>4090</v>
      </c>
      <c r="C68" s="319" t="s">
        <v>2783</v>
      </c>
      <c r="D68" s="19" t="str">
        <f t="shared" si="2"/>
        <v>DGI.AO_IM10</v>
      </c>
      <c r="F68" s="19" t="s">
        <v>1003</v>
      </c>
      <c r="G68" s="19" t="str">
        <f t="shared" si="3"/>
        <v>ALR.AO_IM10 := DGI.AO_IM10;//Кнопка Аварийный Стоп ШУ4-2</v>
      </c>
      <c r="H68" s="19" t="str">
        <f t="shared" si="4"/>
        <v>AO_IM10 : BOOL;     //Кнопка Аварийный Стоп ШУ4-2</v>
      </c>
      <c r="I68" s="32" t="str">
        <f t="shared" si="37"/>
        <v xml:space="preserve">alr."&amp;C70&amp;" or </v>
      </c>
      <c r="J68">
        <v>70</v>
      </c>
      <c r="K68" s="27" t="str">
        <f t="shared" si="29"/>
        <v>R6</v>
      </c>
      <c r="L68" s="27">
        <f t="shared" si="35"/>
        <v>11</v>
      </c>
      <c r="M68" s="27">
        <v>5</v>
      </c>
      <c r="N68" s="19" t="s">
        <v>1005</v>
      </c>
      <c r="O68" s="27" t="str">
        <f t="shared" si="30"/>
        <v>db600.dbx11.5 := ALR.AO_IM10; //Кнопка Аварийный Стоп ШУ4-2  R6.5</v>
      </c>
      <c r="P68" s="27" t="str">
        <f t="shared" si="31"/>
        <v>dbx11.5</v>
      </c>
      <c r="Q68" s="27">
        <f t="shared" si="36"/>
        <v>6</v>
      </c>
      <c r="R68" s="384" t="s">
        <v>1307</v>
      </c>
      <c r="S68" s="384">
        <v>66</v>
      </c>
      <c r="T68" s="19" t="s">
        <v>1005</v>
      </c>
      <c r="U68" s="384" t="str">
        <f t="shared" ref="U68:U131" si="38">"2MDB.R"&amp;Q68</f>
        <v>2MDB.R6</v>
      </c>
      <c r="V68" s="384">
        <f t="shared" si="32"/>
        <v>5</v>
      </c>
      <c r="W68" s="374"/>
      <c r="X68" s="374"/>
      <c r="Y68" s="374"/>
      <c r="Z68" s="374"/>
      <c r="AA68" s="374"/>
      <c r="AB68" s="384">
        <v>0</v>
      </c>
      <c r="AC68" s="374" t="s">
        <v>1308</v>
      </c>
      <c r="AD68" s="384" t="str">
        <f t="shared" si="33"/>
        <v>ru-RU=Кнопка Аварийный Стоп ШУ4-2</v>
      </c>
      <c r="AE68" s="374"/>
      <c r="AF68" s="374" t="s">
        <v>1308</v>
      </c>
      <c r="AG68" s="19" t="s">
        <v>4272</v>
      </c>
      <c r="AH68" s="374">
        <f t="shared" si="34"/>
        <v>40006</v>
      </c>
      <c r="AI68" s="27">
        <v>5</v>
      </c>
    </row>
    <row r="69" spans="1:35" x14ac:dyDescent="0.25">
      <c r="A69" s="26">
        <v>66</v>
      </c>
      <c r="B69" s="324" t="s">
        <v>3948</v>
      </c>
      <c r="C69" s="324" t="s">
        <v>3949</v>
      </c>
      <c r="D69" s="19" t="str">
        <f t="shared" ref="D69:D117" si="39">"DGI."&amp;C69</f>
        <v>DGI.AO2</v>
      </c>
      <c r="F69" s="19" t="s">
        <v>1003</v>
      </c>
      <c r="G69" s="19" t="str">
        <f t="shared" ref="G69:G132" si="40">"ALR."&amp;C69&amp;" := "&amp;D69&amp;";//"&amp;B69</f>
        <v>ALR.AO2 := DGI.AO2;//АО блока 2</v>
      </c>
      <c r="H69" s="19" t="str">
        <f t="shared" ref="H69:H132" si="41">C69&amp;" : BOOL;     //"&amp;B69</f>
        <v>AO2 : BOOL;     //АО блока 2</v>
      </c>
      <c r="I69" s="32" t="str">
        <f t="shared" si="37"/>
        <v xml:space="preserve">alr."&amp;C71&amp;" or </v>
      </c>
      <c r="J69">
        <v>71</v>
      </c>
      <c r="K69" s="27" t="str">
        <f t="shared" si="29"/>
        <v>R6</v>
      </c>
      <c r="L69" s="27">
        <f t="shared" si="35"/>
        <v>11</v>
      </c>
      <c r="M69" s="27">
        <v>6</v>
      </c>
      <c r="N69" s="19" t="s">
        <v>1005</v>
      </c>
      <c r="O69" s="27" t="str">
        <f t="shared" si="30"/>
        <v>db600.dbx11.6 := ALR.AO2; //АО блока 2  R6.6</v>
      </c>
      <c r="P69" s="27" t="str">
        <f t="shared" si="31"/>
        <v>dbx11.6</v>
      </c>
      <c r="Q69" s="27">
        <f t="shared" si="36"/>
        <v>6</v>
      </c>
      <c r="R69" s="384" t="s">
        <v>1307</v>
      </c>
      <c r="S69" s="384">
        <v>67</v>
      </c>
      <c r="T69" s="19" t="s">
        <v>1005</v>
      </c>
      <c r="U69" s="384" t="str">
        <f t="shared" si="38"/>
        <v>2MDB.R6</v>
      </c>
      <c r="V69" s="384">
        <f t="shared" si="32"/>
        <v>6</v>
      </c>
      <c r="W69" s="374"/>
      <c r="X69" s="374"/>
      <c r="Y69" s="374"/>
      <c r="Z69" s="374"/>
      <c r="AA69" s="374"/>
      <c r="AB69" s="384">
        <v>0</v>
      </c>
      <c r="AC69" s="374" t="s">
        <v>1308</v>
      </c>
      <c r="AD69" s="384" t="str">
        <f t="shared" si="33"/>
        <v>ru-RU=АО блока 2</v>
      </c>
      <c r="AE69" s="374"/>
      <c r="AF69" s="374" t="s">
        <v>1308</v>
      </c>
      <c r="AG69" s="19" t="s">
        <v>4272</v>
      </c>
      <c r="AH69" s="374">
        <f t="shared" si="34"/>
        <v>40006</v>
      </c>
      <c r="AI69" s="27">
        <v>6</v>
      </c>
    </row>
    <row r="70" spans="1:35" x14ac:dyDescent="0.25">
      <c r="A70" s="26">
        <v>67</v>
      </c>
      <c r="B70" s="325" t="s">
        <v>3954</v>
      </c>
      <c r="C70" s="325" t="s">
        <v>3953</v>
      </c>
      <c r="D70" s="19" t="str">
        <f t="shared" si="39"/>
        <v>DGI.P_pnevmo2_LL</v>
      </c>
      <c r="F70" s="19" t="s">
        <v>1003</v>
      </c>
      <c r="G70" s="19" t="str">
        <f t="shared" si="40"/>
        <v>ALR.P_pnevmo2_LL := DGI.P_pnevmo2_LL;//Низкое давление воздуха клапанов АУФ2</v>
      </c>
      <c r="H70" s="19" t="str">
        <f t="shared" si="41"/>
        <v>P_pnevmo2_LL : BOOL;     //Низкое давление воздуха клапанов АУФ2</v>
      </c>
      <c r="I70" s="32" t="str">
        <f t="shared" si="37"/>
        <v xml:space="preserve">alr."&amp;C72&amp;" or </v>
      </c>
      <c r="J70">
        <v>72</v>
      </c>
      <c r="K70" s="27" t="str">
        <f t="shared" si="29"/>
        <v>R6</v>
      </c>
      <c r="L70" s="27">
        <f t="shared" si="35"/>
        <v>11</v>
      </c>
      <c r="M70" s="27">
        <v>7</v>
      </c>
      <c r="N70" s="19" t="s">
        <v>1005</v>
      </c>
      <c r="O70" s="27" t="str">
        <f t="shared" si="30"/>
        <v>db600.dbx11.7 := ALR.P_pnevmo2_LL; //Низкое давление воздуха клапанов АУФ2  R6.7</v>
      </c>
      <c r="P70" s="27" t="str">
        <f t="shared" si="31"/>
        <v>dbx11.7</v>
      </c>
      <c r="Q70" s="27">
        <f t="shared" si="36"/>
        <v>6</v>
      </c>
      <c r="R70" s="384" t="s">
        <v>1307</v>
      </c>
      <c r="S70" s="384">
        <v>68</v>
      </c>
      <c r="T70" s="19" t="s">
        <v>1005</v>
      </c>
      <c r="U70" s="384" t="str">
        <f t="shared" si="38"/>
        <v>2MDB.R6</v>
      </c>
      <c r="V70" s="384">
        <f t="shared" si="32"/>
        <v>7</v>
      </c>
      <c r="W70" s="374"/>
      <c r="X70" s="374"/>
      <c r="Y70" s="374"/>
      <c r="Z70" s="374"/>
      <c r="AA70" s="374"/>
      <c r="AB70" s="384">
        <v>0</v>
      </c>
      <c r="AC70" s="374" t="s">
        <v>1308</v>
      </c>
      <c r="AD70" s="384" t="str">
        <f t="shared" si="33"/>
        <v>ru-RU=Низкое давление воздуха клапанов АУФ2</v>
      </c>
      <c r="AE70" s="374"/>
      <c r="AF70" s="374" t="s">
        <v>1308</v>
      </c>
      <c r="AG70" s="19" t="s">
        <v>4272</v>
      </c>
      <c r="AH70" s="374">
        <f t="shared" si="34"/>
        <v>40006</v>
      </c>
      <c r="AI70" s="27">
        <v>7</v>
      </c>
    </row>
    <row r="71" spans="1:35" x14ac:dyDescent="0.25">
      <c r="A71" s="26">
        <v>68</v>
      </c>
      <c r="B71" s="326" t="s">
        <v>3121</v>
      </c>
      <c r="C71" s="326" t="s">
        <v>3392</v>
      </c>
      <c r="D71" s="19" t="str">
        <f t="shared" si="39"/>
        <v>DGI.N4_5_CRS</v>
      </c>
      <c r="F71" s="19" t="s">
        <v>1003</v>
      </c>
      <c r="G71" s="19" t="str">
        <f t="shared" si="40"/>
        <v>ALR.N4_5_CRS := DGI.N4_5_CRS;//Авария Н4-5</v>
      </c>
      <c r="H71" s="19" t="str">
        <f t="shared" si="41"/>
        <v>N4_5_CRS : BOOL;     //Авария Н4-5</v>
      </c>
      <c r="I71" s="32" t="str">
        <f t="shared" si="37"/>
        <v xml:space="preserve">alr."&amp;C73&amp;" or </v>
      </c>
      <c r="J71">
        <v>73</v>
      </c>
      <c r="K71" s="27" t="str">
        <f t="shared" si="29"/>
        <v>R6</v>
      </c>
      <c r="L71" s="27">
        <f>Q64*2-2</f>
        <v>10</v>
      </c>
      <c r="M71" s="27">
        <v>0</v>
      </c>
      <c r="N71" s="19" t="s">
        <v>1005</v>
      </c>
      <c r="O71" s="27" t="str">
        <f t="shared" si="30"/>
        <v>db600.dbx10.0 := ALR.N4_5_CRS; //Авария Н4-5  R6.8</v>
      </c>
      <c r="P71" s="27" t="str">
        <f t="shared" si="31"/>
        <v>dbx10.0</v>
      </c>
      <c r="Q71" s="27">
        <f t="shared" si="36"/>
        <v>6</v>
      </c>
      <c r="R71" s="384" t="s">
        <v>1307</v>
      </c>
      <c r="S71" s="384">
        <v>69</v>
      </c>
      <c r="T71" s="19" t="s">
        <v>1005</v>
      </c>
      <c r="U71" s="384" t="str">
        <f t="shared" si="38"/>
        <v>2MDB.R6</v>
      </c>
      <c r="V71" s="384">
        <f t="shared" si="32"/>
        <v>8</v>
      </c>
      <c r="W71" s="374"/>
      <c r="X71" s="374"/>
      <c r="Y71" s="374"/>
      <c r="Z71" s="374"/>
      <c r="AA71" s="374"/>
      <c r="AB71" s="384">
        <v>0</v>
      </c>
      <c r="AC71" s="374" t="s">
        <v>1308</v>
      </c>
      <c r="AD71" s="384" t="str">
        <f t="shared" si="33"/>
        <v>ru-RU=Авария Н4-5</v>
      </c>
      <c r="AE71" s="374"/>
      <c r="AF71" s="374" t="s">
        <v>1308</v>
      </c>
      <c r="AG71" s="19" t="s">
        <v>4272</v>
      </c>
      <c r="AH71" s="374">
        <f t="shared" si="34"/>
        <v>40006</v>
      </c>
      <c r="AI71" s="27">
        <v>8</v>
      </c>
    </row>
    <row r="72" spans="1:35" x14ac:dyDescent="0.25">
      <c r="A72" s="26">
        <v>69</v>
      </c>
      <c r="B72" s="327" t="s">
        <v>35</v>
      </c>
      <c r="C72" s="327" t="s">
        <v>3394</v>
      </c>
      <c r="D72" s="19" t="str">
        <f t="shared" si="39"/>
        <v>DGI.N4_5_FC_CRS</v>
      </c>
      <c r="F72" s="19" t="s">
        <v>1003</v>
      </c>
      <c r="G72" s="19" t="str">
        <f t="shared" si="40"/>
        <v>ALR.N4_5_FC_CRS := DGI.N4_5_FC_CRS;//Авария ПЧ Н4-5</v>
      </c>
      <c r="H72" s="19" t="str">
        <f t="shared" si="41"/>
        <v>N4_5_FC_CRS : BOOL;     //Авария ПЧ Н4-5</v>
      </c>
      <c r="I72" s="32" t="str">
        <f t="shared" si="37"/>
        <v xml:space="preserve">alr."&amp;C74&amp;" or </v>
      </c>
      <c r="J72">
        <v>74</v>
      </c>
      <c r="K72" s="27" t="str">
        <f t="shared" si="29"/>
        <v>R6</v>
      </c>
      <c r="L72" s="27">
        <f>L71</f>
        <v>10</v>
      </c>
      <c r="M72" s="27">
        <v>1</v>
      </c>
      <c r="N72" s="19" t="s">
        <v>1005</v>
      </c>
      <c r="O72" s="27" t="str">
        <f t="shared" si="30"/>
        <v>db600.dbx10.1 := ALR.N4_5_FC_CRS; //Авария ПЧ Н4-5  R6.9</v>
      </c>
      <c r="P72" s="27" t="str">
        <f t="shared" si="31"/>
        <v>dbx10.1</v>
      </c>
      <c r="Q72" s="27">
        <f t="shared" si="36"/>
        <v>6</v>
      </c>
      <c r="R72" s="384" t="s">
        <v>1307</v>
      </c>
      <c r="S72" s="384">
        <v>70</v>
      </c>
      <c r="T72" s="19" t="s">
        <v>1005</v>
      </c>
      <c r="U72" s="384" t="str">
        <f t="shared" si="38"/>
        <v>2MDB.R6</v>
      </c>
      <c r="V72" s="384">
        <f t="shared" si="32"/>
        <v>9</v>
      </c>
      <c r="W72" s="374"/>
      <c r="X72" s="374"/>
      <c r="Y72" s="374"/>
      <c r="Z72" s="374"/>
      <c r="AA72" s="374"/>
      <c r="AB72" s="384">
        <v>0</v>
      </c>
      <c r="AC72" s="374" t="s">
        <v>1308</v>
      </c>
      <c r="AD72" s="384" t="str">
        <f t="shared" si="33"/>
        <v>ru-RU=Авария ПЧ Н4-5</v>
      </c>
      <c r="AE72" s="374"/>
      <c r="AF72" s="374" t="s">
        <v>1308</v>
      </c>
      <c r="AG72" s="19" t="s">
        <v>4272</v>
      </c>
      <c r="AH72" s="374">
        <f t="shared" si="34"/>
        <v>40006</v>
      </c>
      <c r="AI72" s="27">
        <v>9</v>
      </c>
    </row>
    <row r="73" spans="1:35" x14ac:dyDescent="0.25">
      <c r="A73" s="26">
        <v>70</v>
      </c>
      <c r="B73" s="328" t="s">
        <v>3125</v>
      </c>
      <c r="C73" s="328" t="s">
        <v>3928</v>
      </c>
      <c r="D73" s="19" t="str">
        <f t="shared" si="39"/>
        <v>DGI.MV4_1_CRS</v>
      </c>
      <c r="F73" s="19" t="s">
        <v>1003</v>
      </c>
      <c r="G73" s="19" t="str">
        <f t="shared" si="40"/>
        <v>ALR.MV4_1_CRS := DGI.MV4_1_CRS;//Авария Мв4-1</v>
      </c>
      <c r="H73" s="19" t="str">
        <f t="shared" si="41"/>
        <v>MV4_1_CRS : BOOL;     //Авария Мв4-1</v>
      </c>
      <c r="I73" s="32" t="str">
        <f t="shared" si="37"/>
        <v xml:space="preserve">alr."&amp;C75&amp;" or </v>
      </c>
      <c r="J73">
        <v>75</v>
      </c>
      <c r="K73" s="27" t="str">
        <f t="shared" si="29"/>
        <v>R6</v>
      </c>
      <c r="L73" s="27">
        <f t="shared" ref="L73:L78" si="42">L72</f>
        <v>10</v>
      </c>
      <c r="M73" s="27">
        <v>2</v>
      </c>
      <c r="N73" s="19" t="s">
        <v>1005</v>
      </c>
      <c r="O73" s="27" t="str">
        <f t="shared" si="30"/>
        <v>db600.dbx10.2 := ALR.MV4_1_CRS; //Авария Мв4-1  R6.10</v>
      </c>
      <c r="P73" s="27" t="str">
        <f t="shared" si="31"/>
        <v>dbx10.2</v>
      </c>
      <c r="Q73" s="27">
        <f t="shared" si="36"/>
        <v>6</v>
      </c>
      <c r="R73" s="384" t="s">
        <v>1307</v>
      </c>
      <c r="S73" s="384">
        <v>71</v>
      </c>
      <c r="T73" s="19" t="s">
        <v>1005</v>
      </c>
      <c r="U73" s="384" t="str">
        <f t="shared" si="38"/>
        <v>2MDB.R6</v>
      </c>
      <c r="V73" s="384">
        <f t="shared" si="32"/>
        <v>10</v>
      </c>
      <c r="W73" s="374"/>
      <c r="X73" s="374"/>
      <c r="Y73" s="374"/>
      <c r="Z73" s="374"/>
      <c r="AA73" s="374"/>
      <c r="AB73" s="384">
        <v>0</v>
      </c>
      <c r="AC73" s="374" t="s">
        <v>1308</v>
      </c>
      <c r="AD73" s="384" t="str">
        <f t="shared" si="33"/>
        <v>ru-RU=Авария Мв4-1</v>
      </c>
      <c r="AE73" s="374"/>
      <c r="AF73" s="374" t="s">
        <v>1308</v>
      </c>
      <c r="AG73" s="19" t="s">
        <v>4272</v>
      </c>
      <c r="AH73" s="374">
        <f t="shared" si="34"/>
        <v>40006</v>
      </c>
      <c r="AI73" s="27">
        <v>10</v>
      </c>
    </row>
    <row r="74" spans="1:35" x14ac:dyDescent="0.25">
      <c r="A74" s="26">
        <v>71</v>
      </c>
      <c r="B74" s="329" t="s">
        <v>3127</v>
      </c>
      <c r="C74" s="329" t="s">
        <v>3929</v>
      </c>
      <c r="D74" s="19" t="str">
        <f t="shared" si="39"/>
        <v>DGI.MV4_2_CRS</v>
      </c>
      <c r="F74" s="19" t="s">
        <v>1003</v>
      </c>
      <c r="G74" s="19" t="str">
        <f t="shared" si="40"/>
        <v>ALR.MV4_2_CRS := DGI.MV4_2_CRS;//Авария Мв4-2</v>
      </c>
      <c r="H74" s="19" t="str">
        <f t="shared" si="41"/>
        <v>MV4_2_CRS : BOOL;     //Авария Мв4-2</v>
      </c>
      <c r="I74" s="32" t="str">
        <f t="shared" si="37"/>
        <v xml:space="preserve">alr."&amp;C76&amp;" or </v>
      </c>
      <c r="J74">
        <v>76</v>
      </c>
      <c r="K74" s="27" t="str">
        <f t="shared" si="29"/>
        <v>R6</v>
      </c>
      <c r="L74" s="27">
        <f t="shared" si="42"/>
        <v>10</v>
      </c>
      <c r="M74" s="27">
        <v>3</v>
      </c>
      <c r="N74" s="19" t="s">
        <v>1005</v>
      </c>
      <c r="O74" s="27" t="str">
        <f t="shared" si="30"/>
        <v>db600.dbx10.3 := ALR.MV4_2_CRS; //Авария Мв4-2  R6.11</v>
      </c>
      <c r="P74" s="27" t="str">
        <f t="shared" si="31"/>
        <v>dbx10.3</v>
      </c>
      <c r="Q74" s="27">
        <f t="shared" si="36"/>
        <v>6</v>
      </c>
      <c r="R74" s="384" t="s">
        <v>1307</v>
      </c>
      <c r="S74" s="384">
        <v>72</v>
      </c>
      <c r="T74" s="19" t="s">
        <v>1005</v>
      </c>
      <c r="U74" s="384" t="str">
        <f t="shared" si="38"/>
        <v>2MDB.R6</v>
      </c>
      <c r="V74" s="384">
        <f t="shared" si="32"/>
        <v>11</v>
      </c>
      <c r="W74" s="374"/>
      <c r="X74" s="374"/>
      <c r="Y74" s="374"/>
      <c r="Z74" s="374"/>
      <c r="AA74" s="374"/>
      <c r="AB74" s="384">
        <v>0</v>
      </c>
      <c r="AC74" s="374" t="s">
        <v>1308</v>
      </c>
      <c r="AD74" s="384" t="str">
        <f t="shared" si="33"/>
        <v>ru-RU=Авария Мв4-2</v>
      </c>
      <c r="AE74" s="374"/>
      <c r="AF74" s="374" t="s">
        <v>1308</v>
      </c>
      <c r="AG74" s="19" t="s">
        <v>4272</v>
      </c>
      <c r="AH74" s="374">
        <f t="shared" si="34"/>
        <v>40006</v>
      </c>
      <c r="AI74" s="27">
        <v>11</v>
      </c>
    </row>
    <row r="75" spans="1:35" x14ac:dyDescent="0.25">
      <c r="A75" s="26">
        <v>72</v>
      </c>
      <c r="B75" s="332" t="s">
        <v>3130</v>
      </c>
      <c r="C75" s="332" t="s">
        <v>632</v>
      </c>
      <c r="D75" s="19" t="str">
        <f t="shared" si="39"/>
        <v>DGI.L_ER4_1_L</v>
      </c>
      <c r="F75" s="19" t="s">
        <v>1003</v>
      </c>
      <c r="G75" s="19" t="str">
        <f t="shared" si="40"/>
        <v>ALR.L_ER4_1_L := DGI.L_ER4_1_L;//Пополнить реагенты СД4-1</v>
      </c>
      <c r="H75" s="19" t="str">
        <f t="shared" si="41"/>
        <v>L_ER4_1_L : BOOL;     //Пополнить реагенты СД4-1</v>
      </c>
      <c r="I75" s="32" t="str">
        <f t="shared" si="37"/>
        <v xml:space="preserve">alr."&amp;C77&amp;" or </v>
      </c>
      <c r="J75">
        <v>77</v>
      </c>
      <c r="K75" s="27" t="str">
        <f t="shared" si="29"/>
        <v>R6</v>
      </c>
      <c r="L75" s="27">
        <f t="shared" si="42"/>
        <v>10</v>
      </c>
      <c r="M75" s="27">
        <v>4</v>
      </c>
      <c r="N75" s="19" t="s">
        <v>1005</v>
      </c>
      <c r="O75" s="27" t="str">
        <f t="shared" si="30"/>
        <v>db600.dbx10.4 := ALR.L_ER4_1_L; //Пополнить реагенты СД4-1  R6.12</v>
      </c>
      <c r="P75" s="27" t="str">
        <f t="shared" si="31"/>
        <v>dbx10.4</v>
      </c>
      <c r="Q75" s="27">
        <f t="shared" si="36"/>
        <v>6</v>
      </c>
      <c r="R75" s="384" t="s">
        <v>1307</v>
      </c>
      <c r="S75" s="384">
        <v>73</v>
      </c>
      <c r="T75" s="19" t="s">
        <v>1005</v>
      </c>
      <c r="U75" s="384" t="str">
        <f t="shared" si="38"/>
        <v>2MDB.R6</v>
      </c>
      <c r="V75" s="384">
        <f t="shared" si="32"/>
        <v>12</v>
      </c>
      <c r="W75" s="374"/>
      <c r="X75" s="374"/>
      <c r="Y75" s="374"/>
      <c r="Z75" s="374"/>
      <c r="AA75" s="374"/>
      <c r="AB75" s="384">
        <v>0</v>
      </c>
      <c r="AC75" s="374" t="s">
        <v>1308</v>
      </c>
      <c r="AD75" s="384" t="str">
        <f t="shared" si="33"/>
        <v>ru-RU=Пополнить реагенты СД4-1</v>
      </c>
      <c r="AE75" s="374"/>
      <c r="AF75" s="374" t="s">
        <v>1308</v>
      </c>
      <c r="AG75" s="19" t="s">
        <v>4272</v>
      </c>
      <c r="AH75" s="374">
        <f t="shared" si="34"/>
        <v>40006</v>
      </c>
      <c r="AI75" s="27">
        <v>12</v>
      </c>
    </row>
    <row r="76" spans="1:35" x14ac:dyDescent="0.25">
      <c r="A76" s="26">
        <v>73</v>
      </c>
      <c r="B76" s="332" t="s">
        <v>3131</v>
      </c>
      <c r="C76" s="332" t="s">
        <v>634</v>
      </c>
      <c r="D76" s="19" t="str">
        <f t="shared" si="39"/>
        <v>DGI.L_ER4_2_L</v>
      </c>
      <c r="F76" s="19" t="s">
        <v>1003</v>
      </c>
      <c r="G76" s="19" t="str">
        <f t="shared" si="40"/>
        <v>ALR.L_ER4_2_L := DGI.L_ER4_2_L;//Пополнить реагенты СД4-2</v>
      </c>
      <c r="H76" s="19" t="str">
        <f t="shared" si="41"/>
        <v>L_ER4_2_L : BOOL;     //Пополнить реагенты СД4-2</v>
      </c>
      <c r="I76" s="32" t="str">
        <f t="shared" si="37"/>
        <v xml:space="preserve">alr."&amp;C78&amp;" or </v>
      </c>
      <c r="J76">
        <v>78</v>
      </c>
      <c r="K76" s="27" t="str">
        <f t="shared" si="29"/>
        <v>R6</v>
      </c>
      <c r="L76" s="27">
        <f t="shared" si="42"/>
        <v>10</v>
      </c>
      <c r="M76" s="27">
        <v>5</v>
      </c>
      <c r="N76" s="19" t="s">
        <v>1005</v>
      </c>
      <c r="O76" s="27" t="str">
        <f t="shared" si="30"/>
        <v>db600.dbx10.5 := ALR.L_ER4_2_L; //Пополнить реагенты СД4-2  R6.13</v>
      </c>
      <c r="P76" s="27" t="str">
        <f t="shared" si="31"/>
        <v>dbx10.5</v>
      </c>
      <c r="Q76" s="27">
        <f t="shared" si="36"/>
        <v>6</v>
      </c>
      <c r="R76" s="384" t="s">
        <v>1307</v>
      </c>
      <c r="S76" s="384">
        <v>74</v>
      </c>
      <c r="T76" s="19" t="s">
        <v>1005</v>
      </c>
      <c r="U76" s="384" t="str">
        <f t="shared" si="38"/>
        <v>2MDB.R6</v>
      </c>
      <c r="V76" s="384">
        <f t="shared" si="32"/>
        <v>13</v>
      </c>
      <c r="W76" s="374"/>
      <c r="X76" s="374"/>
      <c r="Y76" s="374"/>
      <c r="Z76" s="374"/>
      <c r="AA76" s="374"/>
      <c r="AB76" s="384">
        <v>0</v>
      </c>
      <c r="AC76" s="374" t="s">
        <v>1308</v>
      </c>
      <c r="AD76" s="384" t="str">
        <f t="shared" si="33"/>
        <v>ru-RU=Пополнить реагенты СД4-2</v>
      </c>
      <c r="AE76" s="374"/>
      <c r="AF76" s="374" t="s">
        <v>1308</v>
      </c>
      <c r="AG76" s="19" t="s">
        <v>4272</v>
      </c>
      <c r="AH76" s="374">
        <f t="shared" si="34"/>
        <v>40006</v>
      </c>
      <c r="AI76" s="27">
        <v>13</v>
      </c>
    </row>
    <row r="77" spans="1:35" x14ac:dyDescent="0.25">
      <c r="A77" s="26">
        <v>74</v>
      </c>
      <c r="B77" s="332" t="s">
        <v>3132</v>
      </c>
      <c r="C77" s="332" t="s">
        <v>633</v>
      </c>
      <c r="D77" s="19" t="str">
        <f t="shared" si="39"/>
        <v>DGI.L_ER4_1_LL</v>
      </c>
      <c r="F77" s="19" t="s">
        <v>1003</v>
      </c>
      <c r="G77" s="19" t="str">
        <f t="shared" si="40"/>
        <v>ALR.L_ER4_1_LL := DGI.L_ER4_1_LL;//Сухой ход СД4-1</v>
      </c>
      <c r="H77" s="19" t="str">
        <f t="shared" si="41"/>
        <v>L_ER4_1_LL : BOOL;     //Сухой ход СД4-1</v>
      </c>
      <c r="I77" s="32" t="str">
        <f t="shared" si="37"/>
        <v xml:space="preserve">alr."&amp;C79&amp;" or </v>
      </c>
      <c r="J77">
        <v>79</v>
      </c>
      <c r="K77" s="27" t="str">
        <f t="shared" si="29"/>
        <v>R6</v>
      </c>
      <c r="L77" s="27">
        <f t="shared" si="42"/>
        <v>10</v>
      </c>
      <c r="M77" s="27">
        <v>6</v>
      </c>
      <c r="N77" s="19" t="s">
        <v>1005</v>
      </c>
      <c r="O77" s="27" t="str">
        <f t="shared" si="30"/>
        <v>db600.dbx10.6 := ALR.L_ER4_1_LL; //Сухой ход СД4-1  R6.14</v>
      </c>
      <c r="P77" s="27" t="str">
        <f t="shared" si="31"/>
        <v>dbx10.6</v>
      </c>
      <c r="Q77" s="27">
        <f t="shared" si="36"/>
        <v>6</v>
      </c>
      <c r="R77" s="384" t="s">
        <v>1307</v>
      </c>
      <c r="S77" s="384">
        <v>75</v>
      </c>
      <c r="T77" s="19" t="s">
        <v>1005</v>
      </c>
      <c r="U77" s="384" t="str">
        <f t="shared" si="38"/>
        <v>2MDB.R6</v>
      </c>
      <c r="V77" s="384">
        <f t="shared" si="32"/>
        <v>14</v>
      </c>
      <c r="W77" s="374"/>
      <c r="X77" s="374"/>
      <c r="Y77" s="374"/>
      <c r="Z77" s="374"/>
      <c r="AA77" s="374"/>
      <c r="AB77" s="384">
        <v>0</v>
      </c>
      <c r="AC77" s="374" t="s">
        <v>1308</v>
      </c>
      <c r="AD77" s="384" t="str">
        <f t="shared" si="33"/>
        <v>ru-RU=Сухой ход СД4-1</v>
      </c>
      <c r="AE77" s="374"/>
      <c r="AF77" s="374" t="s">
        <v>1308</v>
      </c>
      <c r="AG77" s="19" t="s">
        <v>4272</v>
      </c>
      <c r="AH77" s="374">
        <f t="shared" si="34"/>
        <v>40006</v>
      </c>
      <c r="AI77" s="27">
        <v>14</v>
      </c>
    </row>
    <row r="78" spans="1:35" x14ac:dyDescent="0.25">
      <c r="A78" s="26">
        <v>75</v>
      </c>
      <c r="B78" s="332" t="s">
        <v>3133</v>
      </c>
      <c r="C78" s="332" t="s">
        <v>635</v>
      </c>
      <c r="D78" s="19" t="str">
        <f t="shared" si="39"/>
        <v>DGI.L_ER4_2_LL</v>
      </c>
      <c r="F78" s="19" t="s">
        <v>1003</v>
      </c>
      <c r="G78" s="19" t="str">
        <f t="shared" si="40"/>
        <v>ALR.L_ER4_2_LL := DGI.L_ER4_2_LL;//Сухой ход СД4-2</v>
      </c>
      <c r="H78" s="19" t="str">
        <f t="shared" si="41"/>
        <v>L_ER4_2_LL : BOOL;     //Сухой ход СД4-2</v>
      </c>
      <c r="I78" s="32" t="str">
        <f t="shared" si="37"/>
        <v xml:space="preserve">alr."&amp;C80&amp;" or </v>
      </c>
      <c r="J78">
        <v>80</v>
      </c>
      <c r="K78" s="27" t="str">
        <f t="shared" si="29"/>
        <v>R6</v>
      </c>
      <c r="L78" s="27">
        <f t="shared" si="42"/>
        <v>10</v>
      </c>
      <c r="M78" s="27">
        <v>7</v>
      </c>
      <c r="N78" s="19" t="s">
        <v>1005</v>
      </c>
      <c r="O78" s="27" t="str">
        <f t="shared" si="30"/>
        <v>db600.dbx10.7 := ALR.L_ER4_2_LL; //Сухой ход СД4-2  R6.15</v>
      </c>
      <c r="P78" s="27" t="str">
        <f t="shared" si="31"/>
        <v>dbx10.7</v>
      </c>
      <c r="Q78" s="27">
        <f t="shared" si="36"/>
        <v>6</v>
      </c>
      <c r="R78" s="384" t="s">
        <v>1307</v>
      </c>
      <c r="S78" s="384">
        <v>76</v>
      </c>
      <c r="T78" s="19" t="s">
        <v>1005</v>
      </c>
      <c r="U78" s="384" t="str">
        <f t="shared" si="38"/>
        <v>2MDB.R6</v>
      </c>
      <c r="V78" s="384">
        <f t="shared" si="32"/>
        <v>15</v>
      </c>
      <c r="W78" s="374"/>
      <c r="X78" s="374"/>
      <c r="Y78" s="374"/>
      <c r="Z78" s="374"/>
      <c r="AA78" s="374"/>
      <c r="AB78" s="384">
        <v>0</v>
      </c>
      <c r="AC78" s="374" t="s">
        <v>1308</v>
      </c>
      <c r="AD78" s="384" t="str">
        <f t="shared" si="33"/>
        <v>ru-RU=Сухой ход СД4-2</v>
      </c>
      <c r="AE78" s="374"/>
      <c r="AF78" s="374" t="s">
        <v>1308</v>
      </c>
      <c r="AG78" s="19" t="s">
        <v>4272</v>
      </c>
      <c r="AH78" s="374">
        <f t="shared" si="34"/>
        <v>40006</v>
      </c>
      <c r="AI78" s="27">
        <v>15</v>
      </c>
    </row>
    <row r="79" spans="1:35" x14ac:dyDescent="0.25">
      <c r="A79" s="26">
        <v>76</v>
      </c>
      <c r="B79" s="333" t="s">
        <v>3135</v>
      </c>
      <c r="C79" s="333" t="s">
        <v>3399</v>
      </c>
      <c r="D79" s="19" t="str">
        <f t="shared" si="39"/>
        <v>DGI.ND4_1_CRS</v>
      </c>
      <c r="F79" s="19" t="s">
        <v>1003</v>
      </c>
      <c r="G79" s="19" t="str">
        <f t="shared" si="40"/>
        <v>ALR.ND4_1_CRS := DGI.ND4_1_CRS;//Авария НД4-1</v>
      </c>
      <c r="H79" s="19" t="str">
        <f t="shared" si="41"/>
        <v>ND4_1_CRS : BOOL;     //Авария НД4-1</v>
      </c>
      <c r="I79" s="32" t="str">
        <f t="shared" si="37"/>
        <v xml:space="preserve">alr."&amp;C81&amp;" or </v>
      </c>
      <c r="J79">
        <v>81</v>
      </c>
      <c r="K79" s="27" t="str">
        <f t="shared" si="29"/>
        <v>R7</v>
      </c>
      <c r="L79" s="27">
        <f>Q79*2-1</f>
        <v>13</v>
      </c>
      <c r="M79" s="27">
        <v>0</v>
      </c>
      <c r="N79" s="19" t="s">
        <v>1005</v>
      </c>
      <c r="O79" s="27" t="str">
        <f t="shared" si="30"/>
        <v>db600.dbx13.0 := ALR.ND4_1_CRS; //Авария НД4-1  R7.0</v>
      </c>
      <c r="P79" s="27" t="str">
        <f t="shared" si="31"/>
        <v>dbx13.0</v>
      </c>
      <c r="Q79" s="27">
        <f>Q78+1</f>
        <v>7</v>
      </c>
      <c r="R79" s="384" t="s">
        <v>1307</v>
      </c>
      <c r="S79" s="384">
        <v>77</v>
      </c>
      <c r="T79" s="19" t="s">
        <v>1005</v>
      </c>
      <c r="U79" s="384" t="str">
        <f t="shared" si="38"/>
        <v>2MDB.R7</v>
      </c>
      <c r="V79" s="384">
        <f t="shared" si="32"/>
        <v>0</v>
      </c>
      <c r="W79" s="374"/>
      <c r="X79" s="374"/>
      <c r="Y79" s="374"/>
      <c r="Z79" s="374"/>
      <c r="AA79" s="374"/>
      <c r="AB79" s="384">
        <v>0</v>
      </c>
      <c r="AC79" s="374" t="s">
        <v>1308</v>
      </c>
      <c r="AD79" s="384" t="str">
        <f t="shared" si="33"/>
        <v>ru-RU=Авария НД4-1</v>
      </c>
      <c r="AE79" s="374"/>
      <c r="AF79" s="374" t="s">
        <v>1308</v>
      </c>
      <c r="AG79" s="19" t="s">
        <v>4272</v>
      </c>
      <c r="AH79" s="374">
        <f t="shared" si="34"/>
        <v>40007</v>
      </c>
      <c r="AI79" s="27">
        <v>0</v>
      </c>
    </row>
    <row r="80" spans="1:35" x14ac:dyDescent="0.25">
      <c r="A80" s="26">
        <v>77</v>
      </c>
      <c r="B80" s="334" t="s">
        <v>3137</v>
      </c>
      <c r="C80" s="334" t="s">
        <v>3401</v>
      </c>
      <c r="D80" s="19" t="str">
        <f t="shared" si="39"/>
        <v>DGI.ND4_1_FC_CRS</v>
      </c>
      <c r="F80" s="19" t="s">
        <v>1003</v>
      </c>
      <c r="G80" s="19" t="str">
        <f t="shared" si="40"/>
        <v>ALR.ND4_1_FC_CRS := DGI.ND4_1_FC_CRS;//Авария ПЧ НД4-1</v>
      </c>
      <c r="H80" s="19" t="str">
        <f t="shared" si="41"/>
        <v>ND4_1_FC_CRS : BOOL;     //Авария ПЧ НД4-1</v>
      </c>
      <c r="I80" s="32" t="str">
        <f t="shared" si="37"/>
        <v xml:space="preserve">alr."&amp;C82&amp;" or </v>
      </c>
      <c r="J80">
        <v>82</v>
      </c>
      <c r="K80" s="27" t="str">
        <f t="shared" si="29"/>
        <v>R7</v>
      </c>
      <c r="L80" s="27">
        <f t="shared" ref="L80:L85" si="43">L79</f>
        <v>13</v>
      </c>
      <c r="M80" s="27">
        <v>1</v>
      </c>
      <c r="N80" s="19" t="s">
        <v>1005</v>
      </c>
      <c r="O80" s="27" t="str">
        <f t="shared" si="30"/>
        <v>db600.dbx13.1 := ALR.ND4_1_FC_CRS; //Авария ПЧ НД4-1  R7.1</v>
      </c>
      <c r="P80" s="27" t="str">
        <f t="shared" si="31"/>
        <v>dbx13.1</v>
      </c>
      <c r="Q80" s="27">
        <f>Q79</f>
        <v>7</v>
      </c>
      <c r="R80" s="384" t="s">
        <v>1307</v>
      </c>
      <c r="S80" s="384">
        <v>78</v>
      </c>
      <c r="T80" s="19" t="s">
        <v>1005</v>
      </c>
      <c r="U80" s="384" t="str">
        <f t="shared" si="38"/>
        <v>2MDB.R7</v>
      </c>
      <c r="V80" s="384">
        <f t="shared" si="32"/>
        <v>1</v>
      </c>
      <c r="W80" s="374"/>
      <c r="X80" s="374"/>
      <c r="Y80" s="374"/>
      <c r="Z80" s="374"/>
      <c r="AA80" s="374"/>
      <c r="AB80" s="384">
        <v>0</v>
      </c>
      <c r="AC80" s="374" t="s">
        <v>1308</v>
      </c>
      <c r="AD80" s="384" t="str">
        <f t="shared" si="33"/>
        <v>ru-RU=Авария ПЧ НД4-1</v>
      </c>
      <c r="AE80" s="374"/>
      <c r="AF80" s="374" t="s">
        <v>1308</v>
      </c>
      <c r="AG80" s="19" t="s">
        <v>4272</v>
      </c>
      <c r="AH80" s="374">
        <f t="shared" si="34"/>
        <v>40007</v>
      </c>
      <c r="AI80" s="27">
        <v>1</v>
      </c>
    </row>
    <row r="81" spans="1:35" x14ac:dyDescent="0.25">
      <c r="A81" s="26">
        <v>78</v>
      </c>
      <c r="B81" s="335" t="s">
        <v>3139</v>
      </c>
      <c r="C81" s="335" t="s">
        <v>3519</v>
      </c>
      <c r="D81" s="19" t="str">
        <f t="shared" si="39"/>
        <v>DGI.ND4_2_CRS</v>
      </c>
      <c r="F81" s="19" t="s">
        <v>1003</v>
      </c>
      <c r="G81" s="19" t="str">
        <f t="shared" si="40"/>
        <v>ALR.ND4_2_CRS := DGI.ND4_2_CRS;//Авария НД4-2</v>
      </c>
      <c r="H81" s="19" t="str">
        <f t="shared" si="41"/>
        <v>ND4_2_CRS : BOOL;     //Авария НД4-2</v>
      </c>
      <c r="I81" s="32" t="str">
        <f t="shared" si="37"/>
        <v xml:space="preserve">alr."&amp;C83&amp;" or </v>
      </c>
      <c r="J81">
        <v>83</v>
      </c>
      <c r="K81" s="27" t="str">
        <f t="shared" si="29"/>
        <v>R7</v>
      </c>
      <c r="L81" s="27">
        <f t="shared" si="43"/>
        <v>13</v>
      </c>
      <c r="M81" s="27">
        <v>3</v>
      </c>
      <c r="N81" s="19" t="s">
        <v>1005</v>
      </c>
      <c r="O81" s="27" t="str">
        <f t="shared" si="30"/>
        <v>db600.dbx13.3 := ALR.ND4_2_CRS; //Авария НД4-2  R7.3</v>
      </c>
      <c r="P81" s="27" t="str">
        <f t="shared" si="31"/>
        <v>dbx13.3</v>
      </c>
      <c r="Q81" s="27">
        <f t="shared" ref="Q81:Q93" si="44">Q80</f>
        <v>7</v>
      </c>
      <c r="R81" s="384" t="s">
        <v>1307</v>
      </c>
      <c r="S81" s="384">
        <v>79</v>
      </c>
      <c r="T81" s="19" t="s">
        <v>1005</v>
      </c>
      <c r="U81" s="384" t="str">
        <f t="shared" si="38"/>
        <v>2MDB.R7</v>
      </c>
      <c r="V81" s="384">
        <f t="shared" si="32"/>
        <v>3</v>
      </c>
      <c r="W81" s="374"/>
      <c r="X81" s="374"/>
      <c r="Y81" s="374"/>
      <c r="Z81" s="374"/>
      <c r="AA81" s="374"/>
      <c r="AB81" s="384">
        <v>0</v>
      </c>
      <c r="AC81" s="374" t="s">
        <v>1308</v>
      </c>
      <c r="AD81" s="384" t="str">
        <f t="shared" si="33"/>
        <v>ru-RU=Авария НД4-2</v>
      </c>
      <c r="AE81" s="374"/>
      <c r="AF81" s="374" t="s">
        <v>1308</v>
      </c>
      <c r="AG81" s="19" t="s">
        <v>4272</v>
      </c>
      <c r="AH81" s="374">
        <f t="shared" si="34"/>
        <v>40007</v>
      </c>
      <c r="AI81" s="27">
        <v>3</v>
      </c>
    </row>
    <row r="82" spans="1:35" x14ac:dyDescent="0.25">
      <c r="A82" s="26">
        <v>79</v>
      </c>
      <c r="B82" s="336" t="s">
        <v>3141</v>
      </c>
      <c r="C82" s="336" t="s">
        <v>3521</v>
      </c>
      <c r="D82" s="19" t="str">
        <f t="shared" si="39"/>
        <v>DGI.ND4_2_FC_CRS</v>
      </c>
      <c r="F82" s="19" t="s">
        <v>1003</v>
      </c>
      <c r="G82" s="19" t="str">
        <f t="shared" si="40"/>
        <v>ALR.ND4_2_FC_CRS := DGI.ND4_2_FC_CRS;//Авария ПЧ НД4-2</v>
      </c>
      <c r="H82" s="19" t="str">
        <f t="shared" si="41"/>
        <v>ND4_2_FC_CRS : BOOL;     //Авария ПЧ НД4-2</v>
      </c>
      <c r="I82" s="32" t="str">
        <f t="shared" si="37"/>
        <v xml:space="preserve">alr."&amp;C84&amp;" or </v>
      </c>
      <c r="J82">
        <v>84</v>
      </c>
      <c r="K82" s="27" t="str">
        <f t="shared" si="29"/>
        <v>R7</v>
      </c>
      <c r="L82" s="27">
        <f t="shared" si="43"/>
        <v>13</v>
      </c>
      <c r="M82" s="27">
        <v>4</v>
      </c>
      <c r="N82" s="19" t="s">
        <v>1005</v>
      </c>
      <c r="O82" s="27" t="str">
        <f t="shared" si="30"/>
        <v>db600.dbx13.4 := ALR.ND4_2_FC_CRS; //Авария ПЧ НД4-2  R7.4</v>
      </c>
      <c r="P82" s="27" t="str">
        <f t="shared" si="31"/>
        <v>dbx13.4</v>
      </c>
      <c r="Q82" s="27">
        <f t="shared" si="44"/>
        <v>7</v>
      </c>
      <c r="R82" s="384" t="s">
        <v>1307</v>
      </c>
      <c r="S82" s="384">
        <v>80</v>
      </c>
      <c r="T82" s="19" t="s">
        <v>1005</v>
      </c>
      <c r="U82" s="384" t="str">
        <f t="shared" si="38"/>
        <v>2MDB.R7</v>
      </c>
      <c r="V82" s="384">
        <f t="shared" si="32"/>
        <v>4</v>
      </c>
      <c r="W82" s="374"/>
      <c r="X82" s="374"/>
      <c r="Y82" s="374"/>
      <c r="Z82" s="374"/>
      <c r="AA82" s="374"/>
      <c r="AB82" s="384">
        <v>0</v>
      </c>
      <c r="AC82" s="374" t="s">
        <v>1308</v>
      </c>
      <c r="AD82" s="384" t="str">
        <f t="shared" si="33"/>
        <v>ru-RU=Авария ПЧ НД4-2</v>
      </c>
      <c r="AE82" s="374"/>
      <c r="AF82" s="374" t="s">
        <v>1308</v>
      </c>
      <c r="AG82" s="19" t="s">
        <v>4272</v>
      </c>
      <c r="AH82" s="374">
        <f t="shared" si="34"/>
        <v>40007</v>
      </c>
      <c r="AI82" s="27">
        <v>4</v>
      </c>
    </row>
    <row r="83" spans="1:35" x14ac:dyDescent="0.25">
      <c r="A83" s="26">
        <v>80</v>
      </c>
      <c r="B83" s="337" t="s">
        <v>4092</v>
      </c>
      <c r="C83" s="337" t="s">
        <v>2788</v>
      </c>
      <c r="D83" s="19" t="str">
        <f t="shared" si="39"/>
        <v>DGI.AO_IM11</v>
      </c>
      <c r="F83" s="19" t="s">
        <v>1003</v>
      </c>
      <c r="G83" s="19" t="str">
        <f t="shared" si="40"/>
        <v>ALR.AO_IM11 := DGI.AO_IM11;//Кнопка Аварийный стоп ШУ4-3</v>
      </c>
      <c r="H83" s="19" t="str">
        <f t="shared" si="41"/>
        <v>AO_IM11 : BOOL;     //Кнопка Аварийный стоп ШУ4-3</v>
      </c>
      <c r="I83" s="32" t="str">
        <f t="shared" si="37"/>
        <v xml:space="preserve">alr."&amp;C85&amp;" or </v>
      </c>
      <c r="J83">
        <v>85</v>
      </c>
      <c r="K83" s="27" t="str">
        <f t="shared" si="29"/>
        <v>R7</v>
      </c>
      <c r="L83" s="27">
        <f t="shared" si="43"/>
        <v>13</v>
      </c>
      <c r="M83" s="27">
        <v>5</v>
      </c>
      <c r="N83" s="19" t="s">
        <v>1005</v>
      </c>
      <c r="O83" s="27" t="str">
        <f t="shared" si="30"/>
        <v>db600.dbx13.5 := ALR.AO_IM11; //Кнопка Аварийный стоп ШУ4-3  R7.5</v>
      </c>
      <c r="P83" s="27" t="str">
        <f t="shared" si="31"/>
        <v>dbx13.5</v>
      </c>
      <c r="Q83" s="27">
        <f t="shared" si="44"/>
        <v>7</v>
      </c>
      <c r="R83" s="384" t="s">
        <v>1307</v>
      </c>
      <c r="S83" s="384">
        <v>81</v>
      </c>
      <c r="T83" s="19" t="s">
        <v>1005</v>
      </c>
      <c r="U83" s="384" t="str">
        <f t="shared" si="38"/>
        <v>2MDB.R7</v>
      </c>
      <c r="V83" s="384">
        <f t="shared" si="32"/>
        <v>5</v>
      </c>
      <c r="W83" s="374"/>
      <c r="X83" s="374"/>
      <c r="Y83" s="374"/>
      <c r="Z83" s="374"/>
      <c r="AA83" s="374"/>
      <c r="AB83" s="384">
        <v>0</v>
      </c>
      <c r="AC83" s="374" t="s">
        <v>1308</v>
      </c>
      <c r="AD83" s="384" t="str">
        <f t="shared" si="33"/>
        <v>ru-RU=Кнопка Аварийный стоп ШУ4-3</v>
      </c>
      <c r="AE83" s="374"/>
      <c r="AF83" s="374" t="s">
        <v>1308</v>
      </c>
      <c r="AG83" s="19" t="s">
        <v>4272</v>
      </c>
      <c r="AH83" s="374">
        <f t="shared" si="34"/>
        <v>40007</v>
      </c>
      <c r="AI83" s="27">
        <v>5</v>
      </c>
    </row>
    <row r="84" spans="1:35" x14ac:dyDescent="0.25">
      <c r="A84" s="26">
        <v>81</v>
      </c>
      <c r="B84" s="338" t="s">
        <v>10</v>
      </c>
      <c r="C84" s="338" t="s">
        <v>3410</v>
      </c>
      <c r="D84" s="19" t="str">
        <f t="shared" si="39"/>
        <v>DGI.N4_6_CRS</v>
      </c>
      <c r="F84" s="19" t="s">
        <v>1003</v>
      </c>
      <c r="G84" s="19" t="str">
        <f t="shared" si="40"/>
        <v>ALR.N4_6_CRS := DGI.N4_6_CRS;//Авария Н4-6</v>
      </c>
      <c r="H84" s="19" t="str">
        <f t="shared" si="41"/>
        <v>N4_6_CRS : BOOL;     //Авария Н4-6</v>
      </c>
      <c r="I84" s="32" t="str">
        <f t="shared" si="37"/>
        <v xml:space="preserve">alr."&amp;C86&amp;" or </v>
      </c>
      <c r="J84">
        <v>86</v>
      </c>
      <c r="K84" s="27" t="str">
        <f t="shared" si="29"/>
        <v>R7</v>
      </c>
      <c r="L84" s="27">
        <f t="shared" si="43"/>
        <v>13</v>
      </c>
      <c r="M84" s="27">
        <v>6</v>
      </c>
      <c r="N84" s="19" t="s">
        <v>1005</v>
      </c>
      <c r="O84" s="27" t="str">
        <f t="shared" si="30"/>
        <v>db600.dbx13.6 := ALR.N4_6_CRS; //Авария Н4-6  R7.6</v>
      </c>
      <c r="P84" s="27" t="str">
        <f t="shared" si="31"/>
        <v>dbx13.6</v>
      </c>
      <c r="Q84" s="27">
        <f t="shared" si="44"/>
        <v>7</v>
      </c>
      <c r="R84" s="384" t="s">
        <v>1307</v>
      </c>
      <c r="S84" s="384">
        <v>82</v>
      </c>
      <c r="T84" s="19" t="s">
        <v>1005</v>
      </c>
      <c r="U84" s="384" t="str">
        <f t="shared" si="38"/>
        <v>2MDB.R7</v>
      </c>
      <c r="V84" s="384">
        <f t="shared" si="32"/>
        <v>6</v>
      </c>
      <c r="W84" s="374"/>
      <c r="X84" s="374"/>
      <c r="Y84" s="374"/>
      <c r="Z84" s="374"/>
      <c r="AA84" s="374"/>
      <c r="AB84" s="384">
        <v>0</v>
      </c>
      <c r="AC84" s="374" t="s">
        <v>1308</v>
      </c>
      <c r="AD84" s="384" t="str">
        <f t="shared" si="33"/>
        <v>ru-RU=Авария Н4-6</v>
      </c>
      <c r="AE84" s="374"/>
      <c r="AF84" s="374" t="s">
        <v>1308</v>
      </c>
      <c r="AG84" s="19" t="s">
        <v>4272</v>
      </c>
      <c r="AH84" s="374">
        <f t="shared" si="34"/>
        <v>40007</v>
      </c>
      <c r="AI84" s="27">
        <v>6</v>
      </c>
    </row>
    <row r="85" spans="1:35" x14ac:dyDescent="0.25">
      <c r="A85" s="26">
        <v>82</v>
      </c>
      <c r="B85" s="339" t="s">
        <v>4093</v>
      </c>
      <c r="C85" s="339" t="s">
        <v>3412</v>
      </c>
      <c r="D85" s="19" t="str">
        <f t="shared" si="39"/>
        <v>DGI.AU_IM12</v>
      </c>
      <c r="F85" s="19" t="s">
        <v>1003</v>
      </c>
      <c r="G85" s="19" t="str">
        <f t="shared" si="40"/>
        <v>ALR.AU_IM12 := DGI.AU_IM12;//Кнопка Аварийный Стоп ШУ Пр</v>
      </c>
      <c r="H85" s="19" t="str">
        <f t="shared" si="41"/>
        <v>AU_IM12 : BOOL;     //Кнопка Аварийный Стоп ШУ Пр</v>
      </c>
      <c r="I85" s="32" t="str">
        <f t="shared" si="37"/>
        <v xml:space="preserve">alr."&amp;C87&amp;" or </v>
      </c>
      <c r="J85">
        <v>87</v>
      </c>
      <c r="K85" s="27" t="str">
        <f t="shared" si="29"/>
        <v>R7</v>
      </c>
      <c r="L85" s="27">
        <f t="shared" si="43"/>
        <v>13</v>
      </c>
      <c r="M85" s="27">
        <v>7</v>
      </c>
      <c r="N85" s="19" t="s">
        <v>1005</v>
      </c>
      <c r="O85" s="27" t="str">
        <f t="shared" si="30"/>
        <v>db600.dbx13.7 := ALR.AU_IM12; //Кнопка Аварийный Стоп ШУ Пр  R7.7</v>
      </c>
      <c r="P85" s="27" t="str">
        <f t="shared" si="31"/>
        <v>dbx13.7</v>
      </c>
      <c r="Q85" s="27">
        <f t="shared" si="44"/>
        <v>7</v>
      </c>
      <c r="R85" s="384" t="s">
        <v>1307</v>
      </c>
      <c r="S85" s="384">
        <v>83</v>
      </c>
      <c r="T85" s="19" t="s">
        <v>1005</v>
      </c>
      <c r="U85" s="384" t="str">
        <f t="shared" si="38"/>
        <v>2MDB.R7</v>
      </c>
      <c r="V85" s="384">
        <f t="shared" si="32"/>
        <v>7</v>
      </c>
      <c r="W85" s="374"/>
      <c r="X85" s="374"/>
      <c r="Y85" s="374"/>
      <c r="Z85" s="374"/>
      <c r="AA85" s="374"/>
      <c r="AB85" s="384">
        <v>0</v>
      </c>
      <c r="AC85" s="374" t="s">
        <v>1308</v>
      </c>
      <c r="AD85" s="384" t="str">
        <f t="shared" si="33"/>
        <v>ru-RU=Кнопка Аварийный Стоп ШУ Пр</v>
      </c>
      <c r="AE85" s="374"/>
      <c r="AF85" s="374" t="s">
        <v>1308</v>
      </c>
      <c r="AG85" s="19" t="s">
        <v>4272</v>
      </c>
      <c r="AH85" s="374">
        <f t="shared" si="34"/>
        <v>40007</v>
      </c>
      <c r="AI85" s="27">
        <v>7</v>
      </c>
    </row>
    <row r="86" spans="1:35" x14ac:dyDescent="0.25">
      <c r="A86" s="26">
        <v>83</v>
      </c>
      <c r="B86" s="340" t="s">
        <v>17</v>
      </c>
      <c r="C86" s="340" t="s">
        <v>3414</v>
      </c>
      <c r="D86" s="19" t="str">
        <f t="shared" si="39"/>
        <v>DGI.N6_1_CRS</v>
      </c>
      <c r="F86" s="19" t="s">
        <v>1003</v>
      </c>
      <c r="G86" s="19" t="str">
        <f t="shared" si="40"/>
        <v>ALR.N6_1_CRS := DGI.N6_1_CRS;//Авария Н6-1</v>
      </c>
      <c r="H86" s="19" t="str">
        <f t="shared" si="41"/>
        <v>N6_1_CRS : BOOL;     //Авария Н6-1</v>
      </c>
      <c r="I86" s="32" t="str">
        <f t="shared" si="37"/>
        <v xml:space="preserve">alr."&amp;C88&amp;" or </v>
      </c>
      <c r="J86">
        <v>88</v>
      </c>
      <c r="K86" s="27" t="str">
        <f t="shared" si="29"/>
        <v>R7</v>
      </c>
      <c r="L86" s="27">
        <f>Q79*2-2</f>
        <v>12</v>
      </c>
      <c r="M86" s="27">
        <v>0</v>
      </c>
      <c r="N86" s="19" t="s">
        <v>1005</v>
      </c>
      <c r="O86" s="27" t="str">
        <f t="shared" si="30"/>
        <v>db600.dbx12.0 := ALR.N6_1_CRS; //Авария Н6-1  R7.8</v>
      </c>
      <c r="P86" s="27" t="str">
        <f t="shared" si="31"/>
        <v>dbx12.0</v>
      </c>
      <c r="Q86" s="27">
        <f t="shared" si="44"/>
        <v>7</v>
      </c>
      <c r="R86" s="384" t="s">
        <v>1307</v>
      </c>
      <c r="S86" s="384">
        <v>84</v>
      </c>
      <c r="T86" s="19" t="s">
        <v>1005</v>
      </c>
      <c r="U86" s="384" t="str">
        <f t="shared" si="38"/>
        <v>2MDB.R7</v>
      </c>
      <c r="V86" s="384">
        <f t="shared" si="32"/>
        <v>8</v>
      </c>
      <c r="W86" s="374"/>
      <c r="X86" s="374"/>
      <c r="Y86" s="374"/>
      <c r="Z86" s="374"/>
      <c r="AA86" s="374"/>
      <c r="AB86" s="384">
        <v>0</v>
      </c>
      <c r="AC86" s="374" t="s">
        <v>1308</v>
      </c>
      <c r="AD86" s="384" t="str">
        <f t="shared" si="33"/>
        <v>ru-RU=Авария Н6-1</v>
      </c>
      <c r="AE86" s="374"/>
      <c r="AF86" s="374" t="s">
        <v>1308</v>
      </c>
      <c r="AG86" s="19" t="s">
        <v>4272</v>
      </c>
      <c r="AH86" s="374">
        <f t="shared" si="34"/>
        <v>40007</v>
      </c>
      <c r="AI86" s="27">
        <v>8</v>
      </c>
    </row>
    <row r="87" spans="1:35" x14ac:dyDescent="0.25">
      <c r="A87" s="26">
        <v>84</v>
      </c>
      <c r="B87" s="340" t="s">
        <v>169</v>
      </c>
      <c r="C87" s="340" t="s">
        <v>3415</v>
      </c>
      <c r="D87" s="19" t="str">
        <f t="shared" si="39"/>
        <v>DGI.ND6_1_CRS</v>
      </c>
      <c r="F87" s="19" t="s">
        <v>1003</v>
      </c>
      <c r="G87" s="19" t="str">
        <f t="shared" si="40"/>
        <v>ALR.ND6_1_CRS := DGI.ND6_1_CRS;//Авария НД6-1</v>
      </c>
      <c r="H87" s="19" t="str">
        <f t="shared" si="41"/>
        <v>ND6_1_CRS : BOOL;     //Авария НД6-1</v>
      </c>
      <c r="I87" s="32" t="str">
        <f t="shared" si="37"/>
        <v xml:space="preserve">alr."&amp;C89&amp;" or </v>
      </c>
      <c r="J87">
        <v>89</v>
      </c>
      <c r="K87" s="27" t="str">
        <f t="shared" si="29"/>
        <v>R7</v>
      </c>
      <c r="L87" s="27">
        <f>L86</f>
        <v>12</v>
      </c>
      <c r="M87" s="27">
        <v>1</v>
      </c>
      <c r="N87" s="19" t="s">
        <v>1005</v>
      </c>
      <c r="O87" s="27" t="str">
        <f t="shared" si="30"/>
        <v>db600.dbx12.1 := ALR.ND6_1_CRS; //Авария НД6-1  R7.9</v>
      </c>
      <c r="P87" s="27" t="str">
        <f t="shared" si="31"/>
        <v>dbx12.1</v>
      </c>
      <c r="Q87" s="27">
        <f t="shared" si="44"/>
        <v>7</v>
      </c>
      <c r="R87" s="384" t="s">
        <v>1307</v>
      </c>
      <c r="S87" s="384">
        <v>85</v>
      </c>
      <c r="T87" s="19" t="s">
        <v>1005</v>
      </c>
      <c r="U87" s="384" t="str">
        <f t="shared" si="38"/>
        <v>2MDB.R7</v>
      </c>
      <c r="V87" s="384">
        <f t="shared" si="32"/>
        <v>9</v>
      </c>
      <c r="W87" s="374"/>
      <c r="X87" s="374"/>
      <c r="Y87" s="374"/>
      <c r="Z87" s="374"/>
      <c r="AA87" s="374"/>
      <c r="AB87" s="384">
        <v>0</v>
      </c>
      <c r="AC87" s="374" t="s">
        <v>1308</v>
      </c>
      <c r="AD87" s="384" t="str">
        <f t="shared" si="33"/>
        <v>ru-RU=Авария НД6-1</v>
      </c>
      <c r="AE87" s="374"/>
      <c r="AF87" s="374" t="s">
        <v>1308</v>
      </c>
      <c r="AG87" s="19" t="s">
        <v>4272</v>
      </c>
      <c r="AH87" s="374">
        <f t="shared" si="34"/>
        <v>40007</v>
      </c>
      <c r="AI87" s="27">
        <v>9</v>
      </c>
    </row>
    <row r="88" spans="1:35" x14ac:dyDescent="0.25">
      <c r="A88" s="26">
        <v>85</v>
      </c>
      <c r="B88" s="343" t="s">
        <v>3145</v>
      </c>
      <c r="C88" s="345" t="s">
        <v>3416</v>
      </c>
      <c r="D88" s="19" t="str">
        <f t="shared" si="39"/>
        <v>DGI.L_ET6_1_HH</v>
      </c>
      <c r="F88" s="19" t="s">
        <v>1003</v>
      </c>
      <c r="G88" s="19" t="str">
        <f t="shared" si="40"/>
        <v>ALR.L_ET6_1_HH := DGI.L_ET6_1_HH;//Верхний аварийный уровень в ЕТ6-1</v>
      </c>
      <c r="H88" s="19" t="str">
        <f t="shared" si="41"/>
        <v>L_ET6_1_HH : BOOL;     //Верхний аварийный уровень в ЕТ6-1</v>
      </c>
      <c r="I88" s="32" t="str">
        <f t="shared" si="37"/>
        <v xml:space="preserve">alr."&amp;C90&amp;" or </v>
      </c>
      <c r="J88">
        <v>90</v>
      </c>
      <c r="K88" s="27" t="str">
        <f t="shared" si="29"/>
        <v>R7</v>
      </c>
      <c r="L88" s="27">
        <f t="shared" ref="L88:L93" si="45">L87</f>
        <v>12</v>
      </c>
      <c r="M88" s="27">
        <v>2</v>
      </c>
      <c r="N88" s="19" t="s">
        <v>1005</v>
      </c>
      <c r="O88" s="27" t="str">
        <f t="shared" si="30"/>
        <v>db600.dbx12.2 := ALR.L_ET6_1_HH; //Верхний аварийный уровень в ЕТ6-1  R7.10</v>
      </c>
      <c r="P88" s="27" t="str">
        <f t="shared" si="31"/>
        <v>dbx12.2</v>
      </c>
      <c r="Q88" s="27">
        <f t="shared" si="44"/>
        <v>7</v>
      </c>
      <c r="R88" s="384" t="s">
        <v>1307</v>
      </c>
      <c r="S88" s="384">
        <v>86</v>
      </c>
      <c r="T88" s="19" t="s">
        <v>1005</v>
      </c>
      <c r="U88" s="384" t="str">
        <f t="shared" si="38"/>
        <v>2MDB.R7</v>
      </c>
      <c r="V88" s="384">
        <f t="shared" si="32"/>
        <v>10</v>
      </c>
      <c r="W88" s="374"/>
      <c r="X88" s="374"/>
      <c r="Y88" s="374"/>
      <c r="Z88" s="374"/>
      <c r="AA88" s="374"/>
      <c r="AB88" s="384">
        <v>0</v>
      </c>
      <c r="AC88" s="374" t="s">
        <v>1308</v>
      </c>
      <c r="AD88" s="384" t="str">
        <f t="shared" si="33"/>
        <v>ru-RU=Верхний аварийный уровень в ЕТ6-1</v>
      </c>
      <c r="AE88" s="374"/>
      <c r="AF88" s="374" t="s">
        <v>1308</v>
      </c>
      <c r="AG88" s="19" t="s">
        <v>4272</v>
      </c>
      <c r="AH88" s="374">
        <f t="shared" si="34"/>
        <v>40007</v>
      </c>
      <c r="AI88" s="27">
        <v>10</v>
      </c>
    </row>
    <row r="89" spans="1:35" x14ac:dyDescent="0.25">
      <c r="A89" s="26">
        <v>86</v>
      </c>
      <c r="B89" s="345" t="s">
        <v>3146</v>
      </c>
      <c r="C89" s="345" t="s">
        <v>3417</v>
      </c>
      <c r="D89" s="19" t="str">
        <f t="shared" si="39"/>
        <v>DGI.L_ET6_1_LL</v>
      </c>
      <c r="F89" s="19" t="s">
        <v>1003</v>
      </c>
      <c r="G89" s="19" t="str">
        <f t="shared" si="40"/>
        <v>ALR.L_ET6_1_LL := DGI.L_ET6_1_LL;//Нижний аварийный уровень в ЕТ6-1</v>
      </c>
      <c r="H89" s="19" t="str">
        <f t="shared" si="41"/>
        <v>L_ET6_1_LL : BOOL;     //Нижний аварийный уровень в ЕТ6-1</v>
      </c>
      <c r="I89" s="32" t="str">
        <f t="shared" si="37"/>
        <v xml:space="preserve">alr."&amp;C91&amp;" or </v>
      </c>
      <c r="J89">
        <v>91</v>
      </c>
      <c r="K89" s="27" t="str">
        <f t="shared" si="29"/>
        <v>R7</v>
      </c>
      <c r="L89" s="27">
        <f t="shared" si="45"/>
        <v>12</v>
      </c>
      <c r="M89" s="27">
        <v>3</v>
      </c>
      <c r="N89" s="19" t="s">
        <v>1005</v>
      </c>
      <c r="O89" s="27" t="str">
        <f t="shared" si="30"/>
        <v>db600.dbx12.3 := ALR.L_ET6_1_LL; //Нижний аварийный уровень в ЕТ6-1  R7.11</v>
      </c>
      <c r="P89" s="27" t="str">
        <f t="shared" si="31"/>
        <v>dbx12.3</v>
      </c>
      <c r="Q89" s="27">
        <f t="shared" si="44"/>
        <v>7</v>
      </c>
      <c r="R89" s="384" t="s">
        <v>1307</v>
      </c>
      <c r="S89" s="384">
        <v>87</v>
      </c>
      <c r="T89" s="19" t="s">
        <v>1005</v>
      </c>
      <c r="U89" s="384" t="str">
        <f t="shared" si="38"/>
        <v>2MDB.R7</v>
      </c>
      <c r="V89" s="384">
        <f t="shared" si="32"/>
        <v>11</v>
      </c>
      <c r="W89" s="374"/>
      <c r="X89" s="374"/>
      <c r="Y89" s="374"/>
      <c r="Z89" s="374"/>
      <c r="AA89" s="374"/>
      <c r="AB89" s="384">
        <v>0</v>
      </c>
      <c r="AC89" s="374" t="s">
        <v>1308</v>
      </c>
      <c r="AD89" s="384" t="str">
        <f t="shared" si="33"/>
        <v>ru-RU=Нижний аварийный уровень в ЕТ6-1</v>
      </c>
      <c r="AE89" s="374"/>
      <c r="AF89" s="374" t="s">
        <v>1308</v>
      </c>
      <c r="AG89" s="19" t="s">
        <v>4272</v>
      </c>
      <c r="AH89" s="374">
        <f t="shared" si="34"/>
        <v>40007</v>
      </c>
      <c r="AI89" s="27">
        <v>11</v>
      </c>
    </row>
    <row r="90" spans="1:35" x14ac:dyDescent="0.25">
      <c r="A90" s="26">
        <v>87</v>
      </c>
      <c r="B90" s="346" t="s">
        <v>3147</v>
      </c>
      <c r="C90" s="346" t="s">
        <v>3418</v>
      </c>
      <c r="D90" s="19" t="str">
        <f t="shared" si="39"/>
        <v>DGI.P_afN6_1_H</v>
      </c>
      <c r="F90" s="19" t="s">
        <v>1003</v>
      </c>
      <c r="G90" s="19" t="str">
        <f t="shared" si="40"/>
        <v>ALR.P_afN6_1_H := DGI.P_afN6_1_H;//Высокое давление после Н6-1</v>
      </c>
      <c r="H90" s="19" t="str">
        <f t="shared" si="41"/>
        <v>P_afN6_1_H : BOOL;     //Высокое давление после Н6-1</v>
      </c>
      <c r="I90" s="32" t="str">
        <f t="shared" si="37"/>
        <v xml:space="preserve">alr."&amp;C92&amp;" or </v>
      </c>
      <c r="J90">
        <v>92</v>
      </c>
      <c r="K90" s="27" t="str">
        <f t="shared" si="29"/>
        <v>R7</v>
      </c>
      <c r="L90" s="27">
        <f t="shared" si="45"/>
        <v>12</v>
      </c>
      <c r="M90" s="27">
        <v>4</v>
      </c>
      <c r="N90" s="19" t="s">
        <v>1005</v>
      </c>
      <c r="O90" s="27" t="str">
        <f t="shared" si="30"/>
        <v>db600.dbx12.4 := ALR.P_afN6_1_H; //Высокое давление после Н6-1  R7.12</v>
      </c>
      <c r="P90" s="27" t="str">
        <f t="shared" si="31"/>
        <v>dbx12.4</v>
      </c>
      <c r="Q90" s="27">
        <f t="shared" si="44"/>
        <v>7</v>
      </c>
      <c r="R90" s="384" t="s">
        <v>1307</v>
      </c>
      <c r="S90" s="384">
        <v>88</v>
      </c>
      <c r="T90" s="19" t="s">
        <v>1005</v>
      </c>
      <c r="U90" s="384" t="str">
        <f t="shared" si="38"/>
        <v>2MDB.R7</v>
      </c>
      <c r="V90" s="384">
        <f t="shared" si="32"/>
        <v>12</v>
      </c>
      <c r="W90" s="374"/>
      <c r="X90" s="374"/>
      <c r="Y90" s="374"/>
      <c r="Z90" s="374"/>
      <c r="AA90" s="374"/>
      <c r="AB90" s="384">
        <v>0</v>
      </c>
      <c r="AC90" s="374" t="s">
        <v>1308</v>
      </c>
      <c r="AD90" s="384" t="str">
        <f t="shared" si="33"/>
        <v>ru-RU=Высокое давление после Н6-1</v>
      </c>
      <c r="AE90" s="374"/>
      <c r="AF90" s="374" t="s">
        <v>1308</v>
      </c>
      <c r="AG90" s="19" t="s">
        <v>4272</v>
      </c>
      <c r="AH90" s="374">
        <f t="shared" si="34"/>
        <v>40007</v>
      </c>
      <c r="AI90" s="27">
        <v>12</v>
      </c>
    </row>
    <row r="91" spans="1:35" x14ac:dyDescent="0.25">
      <c r="A91" s="26">
        <v>88</v>
      </c>
      <c r="B91" s="347" t="s">
        <v>4096</v>
      </c>
      <c r="C91" s="347" t="s">
        <v>3420</v>
      </c>
      <c r="D91" s="19" t="str">
        <f t="shared" si="39"/>
        <v>DGI.AU_IM13</v>
      </c>
      <c r="F91" s="19" t="s">
        <v>1003</v>
      </c>
      <c r="G91" s="19" t="str">
        <f t="shared" si="40"/>
        <v>ALR.AU_IM13 := DGI.AU_IM13;//Кнопка Аварийный Стоп ШУ5-1</v>
      </c>
      <c r="H91" s="19" t="str">
        <f t="shared" si="41"/>
        <v>AU_IM13 : BOOL;     //Кнопка Аварийный Стоп ШУ5-1</v>
      </c>
      <c r="I91" s="32" t="str">
        <f t="shared" si="37"/>
        <v xml:space="preserve">alr."&amp;C93&amp;" or </v>
      </c>
      <c r="J91">
        <v>93</v>
      </c>
      <c r="K91" s="27" t="str">
        <f t="shared" si="29"/>
        <v>R7</v>
      </c>
      <c r="L91" s="27">
        <f t="shared" si="45"/>
        <v>12</v>
      </c>
      <c r="M91" s="27">
        <v>5</v>
      </c>
      <c r="N91" s="19" t="s">
        <v>1005</v>
      </c>
      <c r="O91" s="27" t="str">
        <f t="shared" si="30"/>
        <v>db600.dbx12.5 := ALR.AU_IM13; //Кнопка Аварийный Стоп ШУ5-1  R7.13</v>
      </c>
      <c r="P91" s="27" t="str">
        <f t="shared" si="31"/>
        <v>dbx12.5</v>
      </c>
      <c r="Q91" s="27">
        <f t="shared" si="44"/>
        <v>7</v>
      </c>
      <c r="R91" s="384" t="s">
        <v>1307</v>
      </c>
      <c r="S91" s="384">
        <v>89</v>
      </c>
      <c r="T91" s="19" t="s">
        <v>1005</v>
      </c>
      <c r="U91" s="384" t="str">
        <f t="shared" si="38"/>
        <v>2MDB.R7</v>
      </c>
      <c r="V91" s="384">
        <f t="shared" si="32"/>
        <v>13</v>
      </c>
      <c r="W91" s="374"/>
      <c r="X91" s="374"/>
      <c r="Y91" s="374"/>
      <c r="Z91" s="374"/>
      <c r="AA91" s="374"/>
      <c r="AB91" s="384">
        <v>0</v>
      </c>
      <c r="AC91" s="374" t="s">
        <v>1308</v>
      </c>
      <c r="AD91" s="384" t="str">
        <f t="shared" si="33"/>
        <v>ru-RU=Кнопка Аварийный Стоп ШУ5-1</v>
      </c>
      <c r="AE91" s="374"/>
      <c r="AF91" s="374" t="s">
        <v>1308</v>
      </c>
      <c r="AG91" s="19" t="s">
        <v>4272</v>
      </c>
      <c r="AH91" s="374">
        <f t="shared" si="34"/>
        <v>40007</v>
      </c>
      <c r="AI91" s="27">
        <v>13</v>
      </c>
    </row>
    <row r="92" spans="1:35" x14ac:dyDescent="0.25">
      <c r="A92" s="26">
        <v>89</v>
      </c>
      <c r="B92" s="348" t="s">
        <v>2717</v>
      </c>
      <c r="C92" s="348" t="s">
        <v>2794</v>
      </c>
      <c r="D92" s="19" t="str">
        <f t="shared" si="39"/>
        <v>DGI.N5_1_CRS</v>
      </c>
      <c r="F92" s="19" t="s">
        <v>1003</v>
      </c>
      <c r="G92" s="19" t="str">
        <f t="shared" si="40"/>
        <v>ALR.N5_1_CRS := DGI.N5_1_CRS;//Авария Н5-1</v>
      </c>
      <c r="H92" s="19" t="str">
        <f t="shared" si="41"/>
        <v>N5_1_CRS : BOOL;     //Авария Н5-1</v>
      </c>
      <c r="I92" s="32" t="str">
        <f t="shared" si="37"/>
        <v xml:space="preserve">alr."&amp;C94&amp;" or </v>
      </c>
      <c r="J92">
        <v>94</v>
      </c>
      <c r="K92" s="27" t="str">
        <f t="shared" si="29"/>
        <v>R7</v>
      </c>
      <c r="L92" s="27">
        <f t="shared" si="45"/>
        <v>12</v>
      </c>
      <c r="M92" s="27">
        <v>6</v>
      </c>
      <c r="N92" s="19" t="s">
        <v>1005</v>
      </c>
      <c r="O92" s="27" t="str">
        <f t="shared" si="30"/>
        <v>db600.dbx12.6 := ALR.N5_1_CRS; //Авария Н5-1  R7.14</v>
      </c>
      <c r="P92" s="27" t="str">
        <f t="shared" si="31"/>
        <v>dbx12.6</v>
      </c>
      <c r="Q92" s="27">
        <f t="shared" si="44"/>
        <v>7</v>
      </c>
      <c r="R92" s="384" t="s">
        <v>1307</v>
      </c>
      <c r="S92" s="384">
        <v>90</v>
      </c>
      <c r="T92" s="19" t="s">
        <v>1005</v>
      </c>
      <c r="U92" s="384" t="str">
        <f t="shared" si="38"/>
        <v>2MDB.R7</v>
      </c>
      <c r="V92" s="384">
        <f t="shared" si="32"/>
        <v>14</v>
      </c>
      <c r="W92" s="374"/>
      <c r="X92" s="374"/>
      <c r="Y92" s="374"/>
      <c r="Z92" s="374"/>
      <c r="AA92" s="374"/>
      <c r="AB92" s="384">
        <v>0</v>
      </c>
      <c r="AC92" s="374" t="s">
        <v>1308</v>
      </c>
      <c r="AD92" s="384" t="str">
        <f t="shared" si="33"/>
        <v>ru-RU=Авария Н5-1</v>
      </c>
      <c r="AE92" s="374"/>
      <c r="AF92" s="374" t="s">
        <v>1308</v>
      </c>
      <c r="AG92" s="19" t="s">
        <v>4272</v>
      </c>
      <c r="AH92" s="374">
        <f t="shared" si="34"/>
        <v>40007</v>
      </c>
      <c r="AI92" s="27">
        <v>14</v>
      </c>
    </row>
    <row r="93" spans="1:35" x14ac:dyDescent="0.25">
      <c r="A93" s="26">
        <v>90</v>
      </c>
      <c r="B93" s="349" t="s">
        <v>3149</v>
      </c>
      <c r="C93" s="349" t="s">
        <v>3422</v>
      </c>
      <c r="D93" s="19" t="str">
        <f t="shared" si="39"/>
        <v>DGI.N5_2_CRS</v>
      </c>
      <c r="F93" s="19" t="s">
        <v>1003</v>
      </c>
      <c r="G93" s="19" t="str">
        <f t="shared" si="40"/>
        <v>ALR.N5_2_CRS := DGI.N5_2_CRS;//Авария Н5-2</v>
      </c>
      <c r="H93" s="19" t="str">
        <f t="shared" si="41"/>
        <v>N5_2_CRS : BOOL;     //Авария Н5-2</v>
      </c>
      <c r="I93" s="32" t="str">
        <f t="shared" si="37"/>
        <v xml:space="preserve">alr."&amp;C95&amp;" or </v>
      </c>
      <c r="J93">
        <v>95</v>
      </c>
      <c r="K93" s="27" t="str">
        <f t="shared" si="29"/>
        <v>R7</v>
      </c>
      <c r="L93" s="27">
        <f t="shared" si="45"/>
        <v>12</v>
      </c>
      <c r="M93" s="27">
        <v>7</v>
      </c>
      <c r="N93" s="19" t="s">
        <v>1005</v>
      </c>
      <c r="O93" s="27" t="str">
        <f t="shared" si="30"/>
        <v>db600.dbx12.7 := ALR.N5_2_CRS; //Авария Н5-2  R7.15</v>
      </c>
      <c r="P93" s="27" t="str">
        <f t="shared" si="31"/>
        <v>dbx12.7</v>
      </c>
      <c r="Q93" s="27">
        <f t="shared" si="44"/>
        <v>7</v>
      </c>
      <c r="R93" s="384" t="s">
        <v>1307</v>
      </c>
      <c r="S93" s="384">
        <v>91</v>
      </c>
      <c r="T93" s="19" t="s">
        <v>1005</v>
      </c>
      <c r="U93" s="384" t="str">
        <f t="shared" si="38"/>
        <v>2MDB.R7</v>
      </c>
      <c r="V93" s="384">
        <f t="shared" si="32"/>
        <v>15</v>
      </c>
      <c r="W93" s="374"/>
      <c r="X93" s="374"/>
      <c r="Y93" s="374"/>
      <c r="Z93" s="374"/>
      <c r="AA93" s="374"/>
      <c r="AB93" s="384">
        <v>0</v>
      </c>
      <c r="AC93" s="374" t="s">
        <v>1308</v>
      </c>
      <c r="AD93" s="384" t="str">
        <f t="shared" si="33"/>
        <v>ru-RU=Авария Н5-2</v>
      </c>
      <c r="AE93" s="374"/>
      <c r="AF93" s="374" t="s">
        <v>1308</v>
      </c>
      <c r="AG93" s="19" t="s">
        <v>4272</v>
      </c>
      <c r="AH93" s="374">
        <f t="shared" si="34"/>
        <v>40007</v>
      </c>
      <c r="AI93" s="27">
        <v>15</v>
      </c>
    </row>
    <row r="94" spans="1:35" x14ac:dyDescent="0.25">
      <c r="A94" s="26">
        <v>91</v>
      </c>
      <c r="B94" s="350" t="s">
        <v>3151</v>
      </c>
      <c r="C94" s="350" t="s">
        <v>2790</v>
      </c>
      <c r="D94" s="19" t="str">
        <f t="shared" si="39"/>
        <v>DGI.MV5_1_CRS</v>
      </c>
      <c r="F94" s="19" t="s">
        <v>1003</v>
      </c>
      <c r="G94" s="19" t="str">
        <f t="shared" si="40"/>
        <v>ALR.MV5_1_CRS := DGI.MV5_1_CRS;//Авария Мв5-1</v>
      </c>
      <c r="H94" s="19" t="str">
        <f t="shared" si="41"/>
        <v>MV5_1_CRS : BOOL;     //Авария Мв5-1</v>
      </c>
      <c r="I94" s="32" t="str">
        <f t="shared" si="37"/>
        <v xml:space="preserve">alr."&amp;C96&amp;" or </v>
      </c>
      <c r="J94">
        <v>96</v>
      </c>
      <c r="K94" s="27" t="str">
        <f t="shared" si="29"/>
        <v>R8</v>
      </c>
      <c r="L94" s="27">
        <f>Q94*2-1</f>
        <v>15</v>
      </c>
      <c r="M94" s="27">
        <v>0</v>
      </c>
      <c r="N94" s="19" t="s">
        <v>1005</v>
      </c>
      <c r="O94" s="27" t="str">
        <f t="shared" si="30"/>
        <v>db600.dbx15.0 := ALR.MV5_1_CRS; //Авария Мв5-1  R8.0</v>
      </c>
      <c r="P94" s="27" t="str">
        <f t="shared" si="31"/>
        <v>dbx15.0</v>
      </c>
      <c r="Q94" s="27">
        <f>Q93+1</f>
        <v>8</v>
      </c>
      <c r="R94" s="384" t="s">
        <v>1307</v>
      </c>
      <c r="S94" s="384">
        <v>92</v>
      </c>
      <c r="T94" s="19" t="s">
        <v>1005</v>
      </c>
      <c r="U94" s="384" t="str">
        <f t="shared" si="38"/>
        <v>2MDB.R8</v>
      </c>
      <c r="V94" s="384">
        <f t="shared" si="32"/>
        <v>0</v>
      </c>
      <c r="W94" s="374"/>
      <c r="X94" s="374"/>
      <c r="Y94" s="374"/>
      <c r="Z94" s="374"/>
      <c r="AA94" s="374"/>
      <c r="AB94" s="384">
        <v>0</v>
      </c>
      <c r="AC94" s="374" t="s">
        <v>1308</v>
      </c>
      <c r="AD94" s="384" t="str">
        <f t="shared" si="33"/>
        <v>ru-RU=Авария Мв5-1</v>
      </c>
      <c r="AE94" s="374"/>
      <c r="AF94" s="374" t="s">
        <v>1308</v>
      </c>
      <c r="AG94" s="19" t="s">
        <v>4272</v>
      </c>
      <c r="AH94" s="374">
        <f t="shared" si="34"/>
        <v>40008</v>
      </c>
      <c r="AI94" s="27">
        <v>0</v>
      </c>
    </row>
    <row r="95" spans="1:35" x14ac:dyDescent="0.25">
      <c r="A95" s="26">
        <v>92</v>
      </c>
      <c r="B95" s="351" t="s">
        <v>3153</v>
      </c>
      <c r="C95" s="351" t="s">
        <v>2792</v>
      </c>
      <c r="D95" s="19" t="str">
        <f t="shared" si="39"/>
        <v>DGI.MV5_2_CRS</v>
      </c>
      <c r="F95" s="19" t="s">
        <v>1003</v>
      </c>
      <c r="G95" s="19" t="str">
        <f t="shared" si="40"/>
        <v>ALR.MV5_2_CRS := DGI.MV5_2_CRS;//Авария Мв5-2</v>
      </c>
      <c r="H95" s="19" t="str">
        <f t="shared" si="41"/>
        <v>MV5_2_CRS : BOOL;     //Авария Мв5-2</v>
      </c>
      <c r="I95" s="32" t="str">
        <f t="shared" si="37"/>
        <v xml:space="preserve">alr."&amp;C97&amp;" or </v>
      </c>
      <c r="J95">
        <v>97</v>
      </c>
      <c r="K95" s="27" t="str">
        <f t="shared" si="29"/>
        <v>R8</v>
      </c>
      <c r="L95" s="27">
        <f t="shared" ref="L95:L100" si="46">L94</f>
        <v>15</v>
      </c>
      <c r="M95" s="27">
        <v>1</v>
      </c>
      <c r="N95" s="19" t="s">
        <v>1005</v>
      </c>
      <c r="O95" s="27" t="str">
        <f t="shared" si="30"/>
        <v>db600.dbx15.1 := ALR.MV5_2_CRS; //Авария Мв5-2  R8.1</v>
      </c>
      <c r="P95" s="27" t="str">
        <f t="shared" si="31"/>
        <v>dbx15.1</v>
      </c>
      <c r="Q95" s="27">
        <f>Q94</f>
        <v>8</v>
      </c>
      <c r="R95" s="384" t="s">
        <v>1307</v>
      </c>
      <c r="S95" s="384">
        <v>93</v>
      </c>
      <c r="T95" s="19" t="s">
        <v>1005</v>
      </c>
      <c r="U95" s="384" t="str">
        <f t="shared" si="38"/>
        <v>2MDB.R8</v>
      </c>
      <c r="V95" s="384">
        <f t="shared" si="32"/>
        <v>1</v>
      </c>
      <c r="W95" s="374"/>
      <c r="X95" s="374"/>
      <c r="Y95" s="374"/>
      <c r="Z95" s="374"/>
      <c r="AA95" s="374"/>
      <c r="AB95" s="384">
        <v>0</v>
      </c>
      <c r="AC95" s="374" t="s">
        <v>1308</v>
      </c>
      <c r="AD95" s="384" t="str">
        <f t="shared" si="33"/>
        <v>ru-RU=Авария Мв5-2</v>
      </c>
      <c r="AE95" s="374"/>
      <c r="AF95" s="374" t="s">
        <v>1308</v>
      </c>
      <c r="AG95" s="19" t="s">
        <v>4272</v>
      </c>
      <c r="AH95" s="374">
        <f t="shared" si="34"/>
        <v>40008</v>
      </c>
      <c r="AI95" s="27">
        <v>1</v>
      </c>
    </row>
    <row r="96" spans="1:35" x14ac:dyDescent="0.25">
      <c r="A96" s="26">
        <v>93</v>
      </c>
      <c r="B96" s="352" t="s">
        <v>3156</v>
      </c>
      <c r="C96" s="352" t="s">
        <v>638</v>
      </c>
      <c r="D96" s="19" t="str">
        <f t="shared" si="39"/>
        <v>DGI.P_afN5_H</v>
      </c>
      <c r="F96" s="19" t="s">
        <v>1003</v>
      </c>
      <c r="G96" s="19" t="str">
        <f t="shared" si="40"/>
        <v>ALR.P_afN5_H := DGI.P_afN5_H;//Высокое давление Н5-1, Н5-2</v>
      </c>
      <c r="H96" s="19" t="str">
        <f t="shared" si="41"/>
        <v>P_afN5_H : BOOL;     //Высокое давление Н5-1, Н5-2</v>
      </c>
      <c r="I96" s="32" t="str">
        <f t="shared" si="37"/>
        <v xml:space="preserve">alr."&amp;C98&amp;" or </v>
      </c>
      <c r="J96">
        <v>98</v>
      </c>
      <c r="K96" s="27" t="str">
        <f t="shared" si="29"/>
        <v>R8</v>
      </c>
      <c r="L96" s="27">
        <f t="shared" si="46"/>
        <v>15</v>
      </c>
      <c r="M96" s="27">
        <v>3</v>
      </c>
      <c r="N96" s="19" t="s">
        <v>1005</v>
      </c>
      <c r="O96" s="27" t="str">
        <f t="shared" si="30"/>
        <v>db600.dbx15.3 := ALR.P_afN5_H; //Высокое давление Н5-1, Н5-2  R8.3</v>
      </c>
      <c r="P96" s="27" t="str">
        <f t="shared" si="31"/>
        <v>dbx15.3</v>
      </c>
      <c r="Q96" s="27">
        <f t="shared" ref="Q96:Q108" si="47">Q95</f>
        <v>8</v>
      </c>
      <c r="R96" s="384" t="s">
        <v>1307</v>
      </c>
      <c r="S96" s="384">
        <v>94</v>
      </c>
      <c r="T96" s="19" t="s">
        <v>1005</v>
      </c>
      <c r="U96" s="384" t="str">
        <f t="shared" si="38"/>
        <v>2MDB.R8</v>
      </c>
      <c r="V96" s="384">
        <f t="shared" si="32"/>
        <v>3</v>
      </c>
      <c r="W96" s="374"/>
      <c r="X96" s="374"/>
      <c r="Y96" s="374"/>
      <c r="Z96" s="374"/>
      <c r="AA96" s="374"/>
      <c r="AB96" s="384">
        <v>0</v>
      </c>
      <c r="AC96" s="374" t="s">
        <v>1308</v>
      </c>
      <c r="AD96" s="384" t="str">
        <f t="shared" si="33"/>
        <v>ru-RU=Высокое давление Н5-1, Н5-2</v>
      </c>
      <c r="AE96" s="374"/>
      <c r="AF96" s="374" t="s">
        <v>1308</v>
      </c>
      <c r="AG96" s="19" t="s">
        <v>4272</v>
      </c>
      <c r="AH96" s="374">
        <f t="shared" si="34"/>
        <v>40008</v>
      </c>
      <c r="AI96" s="27">
        <v>3</v>
      </c>
    </row>
    <row r="97" spans="1:35" ht="13.5" customHeight="1" x14ac:dyDescent="0.25">
      <c r="A97" s="26">
        <v>94</v>
      </c>
      <c r="B97" s="353" t="s">
        <v>167</v>
      </c>
      <c r="C97" s="353" t="s">
        <v>2796</v>
      </c>
      <c r="D97" s="19" t="str">
        <f t="shared" si="39"/>
        <v>DGI.ND5_1_CRS</v>
      </c>
      <c r="F97" s="19"/>
      <c r="G97" s="19" t="str">
        <f t="shared" si="40"/>
        <v>ALR.ND5_1_CRS := DGI.ND5_1_CRS;//Авария НД5-1</v>
      </c>
      <c r="H97" s="19" t="str">
        <f t="shared" si="41"/>
        <v>ND5_1_CRS : BOOL;     //Авария НД5-1</v>
      </c>
      <c r="I97" s="32" t="str">
        <f t="shared" si="37"/>
        <v xml:space="preserve">alr."&amp;C99&amp;" or </v>
      </c>
      <c r="J97">
        <v>99</v>
      </c>
      <c r="K97" s="27" t="str">
        <f t="shared" si="29"/>
        <v>R8</v>
      </c>
      <c r="L97" s="27">
        <f t="shared" si="46"/>
        <v>15</v>
      </c>
      <c r="M97" s="27">
        <v>4</v>
      </c>
      <c r="N97" s="19" t="s">
        <v>1005</v>
      </c>
      <c r="O97" s="27" t="str">
        <f t="shared" si="30"/>
        <v>db600.dbx15.4 := ALR.ND5_1_CRS; //Авария НД5-1  R8.4</v>
      </c>
      <c r="P97" s="27" t="str">
        <f t="shared" si="31"/>
        <v>dbx15.4</v>
      </c>
      <c r="Q97" s="27">
        <f t="shared" si="47"/>
        <v>8</v>
      </c>
      <c r="R97" s="384" t="s">
        <v>1307</v>
      </c>
      <c r="S97" s="384">
        <v>95</v>
      </c>
      <c r="T97" s="19" t="s">
        <v>1005</v>
      </c>
      <c r="U97" s="384" t="str">
        <f t="shared" si="38"/>
        <v>2MDB.R8</v>
      </c>
      <c r="V97" s="384">
        <f t="shared" si="32"/>
        <v>4</v>
      </c>
      <c r="W97" s="374"/>
      <c r="X97" s="374"/>
      <c r="Y97" s="374"/>
      <c r="Z97" s="374"/>
      <c r="AA97" s="374"/>
      <c r="AB97" s="384">
        <v>0</v>
      </c>
      <c r="AC97" s="374" t="s">
        <v>1308</v>
      </c>
      <c r="AD97" s="384" t="str">
        <f t="shared" si="33"/>
        <v>ru-RU=Авария НД5-1</v>
      </c>
      <c r="AE97" s="374"/>
      <c r="AF97" s="374" t="s">
        <v>1308</v>
      </c>
      <c r="AG97" s="19" t="s">
        <v>4272</v>
      </c>
      <c r="AH97" s="374">
        <f t="shared" si="34"/>
        <v>40008</v>
      </c>
      <c r="AI97" s="27">
        <v>4</v>
      </c>
    </row>
    <row r="98" spans="1:35" ht="13.5" customHeight="1" x14ac:dyDescent="0.25">
      <c r="A98" s="26">
        <v>95</v>
      </c>
      <c r="B98" s="353" t="s">
        <v>168</v>
      </c>
      <c r="C98" s="353" t="s">
        <v>2850</v>
      </c>
      <c r="D98" s="19" t="str">
        <f t="shared" si="39"/>
        <v>DGI.ND5_2_CRS</v>
      </c>
      <c r="F98" s="19" t="s">
        <v>1003</v>
      </c>
      <c r="G98" s="19" t="str">
        <f t="shared" si="40"/>
        <v>ALR.ND5_2_CRS := DGI.ND5_2_CRS;//Авария НД5-2</v>
      </c>
      <c r="H98" s="19" t="str">
        <f t="shared" si="41"/>
        <v>ND5_2_CRS : BOOL;     //Авария НД5-2</v>
      </c>
      <c r="I98" s="32" t="str">
        <f t="shared" si="37"/>
        <v xml:space="preserve">alr."&amp;C100&amp;" or </v>
      </c>
      <c r="J98">
        <v>100</v>
      </c>
      <c r="K98" s="27" t="str">
        <f t="shared" si="29"/>
        <v>R8</v>
      </c>
      <c r="L98" s="27">
        <f t="shared" si="46"/>
        <v>15</v>
      </c>
      <c r="M98" s="27">
        <v>5</v>
      </c>
      <c r="N98" s="19" t="s">
        <v>1005</v>
      </c>
      <c r="O98" s="27" t="str">
        <f t="shared" si="30"/>
        <v>db600.dbx15.5 := ALR.ND5_2_CRS; //Авария НД5-2  R8.5</v>
      </c>
      <c r="P98" s="27" t="str">
        <f t="shared" si="31"/>
        <v>dbx15.5</v>
      </c>
      <c r="Q98" s="27">
        <f t="shared" si="47"/>
        <v>8</v>
      </c>
      <c r="R98" s="384" t="s">
        <v>1307</v>
      </c>
      <c r="S98" s="384">
        <v>96</v>
      </c>
      <c r="T98" s="19" t="s">
        <v>1005</v>
      </c>
      <c r="U98" s="384" t="str">
        <f t="shared" si="38"/>
        <v>2MDB.R8</v>
      </c>
      <c r="V98" s="384">
        <f t="shared" si="32"/>
        <v>5</v>
      </c>
      <c r="W98" s="374"/>
      <c r="X98" s="374"/>
      <c r="Y98" s="374"/>
      <c r="Z98" s="374"/>
      <c r="AA98" s="374"/>
      <c r="AB98" s="384">
        <v>0</v>
      </c>
      <c r="AC98" s="374" t="s">
        <v>1308</v>
      </c>
      <c r="AD98" s="384" t="str">
        <f t="shared" si="33"/>
        <v>ru-RU=Авария НД5-2</v>
      </c>
      <c r="AE98" s="374"/>
      <c r="AF98" s="374" t="s">
        <v>1308</v>
      </c>
      <c r="AG98" s="19" t="s">
        <v>4272</v>
      </c>
      <c r="AH98" s="374">
        <f t="shared" si="34"/>
        <v>40008</v>
      </c>
      <c r="AI98" s="27">
        <v>5</v>
      </c>
    </row>
    <row r="99" spans="1:35" ht="13.5" customHeight="1" x14ac:dyDescent="0.25">
      <c r="A99" s="26">
        <v>96</v>
      </c>
      <c r="B99" s="353" t="s">
        <v>3158</v>
      </c>
      <c r="C99" s="353" t="s">
        <v>599</v>
      </c>
      <c r="D99" s="19" t="str">
        <f t="shared" si="39"/>
        <v>DGI.L_ER5_1_L</v>
      </c>
      <c r="F99" s="19" t="s">
        <v>1003</v>
      </c>
      <c r="G99" s="19" t="str">
        <f t="shared" si="40"/>
        <v>ALR.L_ER5_1_L := DGI.L_ER5_1_L;//Пополнить реагенты СД5-1</v>
      </c>
      <c r="H99" s="19" t="str">
        <f t="shared" si="41"/>
        <v>L_ER5_1_L : BOOL;     //Пополнить реагенты СД5-1</v>
      </c>
      <c r="I99" s="32" t="str">
        <f t="shared" si="37"/>
        <v xml:space="preserve">alr."&amp;C101&amp;" or </v>
      </c>
      <c r="J99">
        <v>101</v>
      </c>
      <c r="K99" s="27" t="str">
        <f t="shared" si="29"/>
        <v>R8</v>
      </c>
      <c r="L99" s="27">
        <f t="shared" si="46"/>
        <v>15</v>
      </c>
      <c r="M99" s="27">
        <v>6</v>
      </c>
      <c r="N99" s="19" t="s">
        <v>1005</v>
      </c>
      <c r="O99" s="27" t="str">
        <f t="shared" si="30"/>
        <v>db600.dbx15.6 := ALR.L_ER5_1_L; //Пополнить реагенты СД5-1  R8.6</v>
      </c>
      <c r="P99" s="27" t="str">
        <f t="shared" si="31"/>
        <v>dbx15.6</v>
      </c>
      <c r="Q99" s="27">
        <f t="shared" si="47"/>
        <v>8</v>
      </c>
      <c r="R99" s="384" t="s">
        <v>1307</v>
      </c>
      <c r="S99" s="384">
        <v>97</v>
      </c>
      <c r="T99" s="19" t="s">
        <v>1005</v>
      </c>
      <c r="U99" s="384" t="str">
        <f t="shared" si="38"/>
        <v>2MDB.R8</v>
      </c>
      <c r="V99" s="384">
        <f t="shared" si="32"/>
        <v>6</v>
      </c>
      <c r="W99" s="374"/>
      <c r="X99" s="374"/>
      <c r="Y99" s="374"/>
      <c r="Z99" s="374"/>
      <c r="AA99" s="374"/>
      <c r="AB99" s="384">
        <v>0</v>
      </c>
      <c r="AC99" s="374" t="s">
        <v>1308</v>
      </c>
      <c r="AD99" s="384" t="str">
        <f t="shared" si="33"/>
        <v>ru-RU=Пополнить реагенты СД5-1</v>
      </c>
      <c r="AE99" s="374"/>
      <c r="AF99" s="374" t="s">
        <v>1308</v>
      </c>
      <c r="AG99" s="19" t="s">
        <v>4272</v>
      </c>
      <c r="AH99" s="374">
        <f t="shared" si="34"/>
        <v>40008</v>
      </c>
      <c r="AI99" s="27">
        <v>6</v>
      </c>
    </row>
    <row r="100" spans="1:35" ht="13.5" customHeight="1" x14ac:dyDescent="0.25">
      <c r="A100" s="26">
        <v>97</v>
      </c>
      <c r="B100" s="353" t="s">
        <v>3159</v>
      </c>
      <c r="C100" s="353" t="s">
        <v>600</v>
      </c>
      <c r="D100" s="19" t="str">
        <f t="shared" si="39"/>
        <v>DGI.L_ER5_2_L</v>
      </c>
      <c r="F100" s="19" t="s">
        <v>1003</v>
      </c>
      <c r="G100" s="19" t="str">
        <f t="shared" si="40"/>
        <v>ALR.L_ER5_2_L := DGI.L_ER5_2_L;//Пополнить реагенты СД5-2</v>
      </c>
      <c r="H100" s="19" t="str">
        <f t="shared" si="41"/>
        <v>L_ER5_2_L : BOOL;     //Пополнить реагенты СД5-2</v>
      </c>
      <c r="I100" s="32" t="str">
        <f t="shared" si="37"/>
        <v xml:space="preserve">alr."&amp;C102&amp;" or </v>
      </c>
      <c r="J100">
        <v>102</v>
      </c>
      <c r="K100" s="27" t="str">
        <f t="shared" si="29"/>
        <v>R8</v>
      </c>
      <c r="L100" s="27">
        <f t="shared" si="46"/>
        <v>15</v>
      </c>
      <c r="M100" s="27">
        <v>7</v>
      </c>
      <c r="N100" s="19" t="s">
        <v>1005</v>
      </c>
      <c r="O100" s="27" t="str">
        <f t="shared" si="30"/>
        <v>db600.dbx15.7 := ALR.L_ER5_2_L; //Пополнить реагенты СД5-2  R8.7</v>
      </c>
      <c r="P100" s="27" t="str">
        <f t="shared" si="31"/>
        <v>dbx15.7</v>
      </c>
      <c r="Q100" s="27">
        <f t="shared" si="47"/>
        <v>8</v>
      </c>
      <c r="R100" s="384" t="s">
        <v>1307</v>
      </c>
      <c r="S100" s="384">
        <v>98</v>
      </c>
      <c r="T100" s="19" t="s">
        <v>1005</v>
      </c>
      <c r="U100" s="384" t="str">
        <f t="shared" si="38"/>
        <v>2MDB.R8</v>
      </c>
      <c r="V100" s="384">
        <f t="shared" si="32"/>
        <v>7</v>
      </c>
      <c r="W100" s="374"/>
      <c r="X100" s="374"/>
      <c r="Y100" s="374"/>
      <c r="Z100" s="374"/>
      <c r="AA100" s="374"/>
      <c r="AB100" s="384">
        <v>0</v>
      </c>
      <c r="AC100" s="374" t="s">
        <v>1308</v>
      </c>
      <c r="AD100" s="384" t="str">
        <f t="shared" si="33"/>
        <v>ru-RU=Пополнить реагенты СД5-2</v>
      </c>
      <c r="AE100" s="374"/>
      <c r="AF100" s="374" t="s">
        <v>1308</v>
      </c>
      <c r="AG100" s="19" t="s">
        <v>4272</v>
      </c>
      <c r="AH100" s="374">
        <f t="shared" si="34"/>
        <v>40008</v>
      </c>
      <c r="AI100" s="27">
        <v>7</v>
      </c>
    </row>
    <row r="101" spans="1:35" ht="13.5" customHeight="1" x14ac:dyDescent="0.25">
      <c r="A101" s="26">
        <v>98</v>
      </c>
      <c r="B101" s="353" t="s">
        <v>13</v>
      </c>
      <c r="C101" s="353" t="s">
        <v>3426</v>
      </c>
      <c r="D101" s="19" t="str">
        <f t="shared" si="39"/>
        <v>DGI.UOV5_1_CRS</v>
      </c>
      <c r="F101" s="19" t="s">
        <v>1003</v>
      </c>
      <c r="G101" s="19" t="str">
        <f t="shared" si="40"/>
        <v>ALR.UOV5_1_CRS := DGI.UOV5_1_CRS;//Авария УОВ5-1</v>
      </c>
      <c r="H101" s="19" t="str">
        <f t="shared" si="41"/>
        <v>UOV5_1_CRS : BOOL;     //Авария УОВ5-1</v>
      </c>
      <c r="I101" s="32" t="str">
        <f t="shared" si="37"/>
        <v xml:space="preserve">alr."&amp;C103&amp;" or </v>
      </c>
      <c r="J101">
        <v>103</v>
      </c>
      <c r="K101" s="27" t="str">
        <f t="shared" si="29"/>
        <v>R8</v>
      </c>
      <c r="L101" s="27">
        <f>Q94*2-2</f>
        <v>14</v>
      </c>
      <c r="M101" s="27">
        <v>0</v>
      </c>
      <c r="N101" s="19" t="s">
        <v>1005</v>
      </c>
      <c r="O101" s="27" t="str">
        <f t="shared" si="30"/>
        <v>db600.dbx14.0 := ALR.UOV5_1_CRS; //Авария УОВ5-1  R8.8</v>
      </c>
      <c r="P101" s="27" t="str">
        <f t="shared" si="31"/>
        <v>dbx14.0</v>
      </c>
      <c r="Q101" s="27">
        <f t="shared" si="47"/>
        <v>8</v>
      </c>
      <c r="R101" s="384" t="s">
        <v>1307</v>
      </c>
      <c r="S101" s="384">
        <v>99</v>
      </c>
      <c r="T101" s="19" t="s">
        <v>1005</v>
      </c>
      <c r="U101" s="384" t="str">
        <f t="shared" si="38"/>
        <v>2MDB.R8</v>
      </c>
      <c r="V101" s="384">
        <f t="shared" si="32"/>
        <v>8</v>
      </c>
      <c r="W101" s="374"/>
      <c r="X101" s="374"/>
      <c r="Y101" s="374"/>
      <c r="Z101" s="374"/>
      <c r="AA101" s="374"/>
      <c r="AB101" s="384">
        <v>0</v>
      </c>
      <c r="AC101" s="374" t="s">
        <v>1308</v>
      </c>
      <c r="AD101" s="384" t="str">
        <f t="shared" si="33"/>
        <v>ru-RU=Авария УОВ5-1</v>
      </c>
      <c r="AE101" s="374"/>
      <c r="AF101" s="374" t="s">
        <v>1308</v>
      </c>
      <c r="AG101" s="19" t="s">
        <v>4272</v>
      </c>
      <c r="AH101" s="374">
        <f t="shared" si="34"/>
        <v>40008</v>
      </c>
      <c r="AI101" s="27">
        <v>8</v>
      </c>
    </row>
    <row r="102" spans="1:35" ht="13.5" customHeight="1" x14ac:dyDescent="0.25">
      <c r="A102" s="26">
        <v>99</v>
      </c>
      <c r="B102" s="353" t="s">
        <v>14</v>
      </c>
      <c r="C102" s="353" t="s">
        <v>3427</v>
      </c>
      <c r="D102" s="19" t="str">
        <f t="shared" si="39"/>
        <v>DGI.UOV5_2_CRS</v>
      </c>
      <c r="F102" s="19" t="s">
        <v>1003</v>
      </c>
      <c r="G102" s="19" t="str">
        <f t="shared" si="40"/>
        <v>ALR.UOV5_2_CRS := DGI.UOV5_2_CRS;//Авария УОВ5-2</v>
      </c>
      <c r="H102" s="19" t="str">
        <f t="shared" si="41"/>
        <v>UOV5_2_CRS : BOOL;     //Авария УОВ5-2</v>
      </c>
      <c r="I102" s="32" t="str">
        <f t="shared" si="37"/>
        <v xml:space="preserve">alr."&amp;C104&amp;" or </v>
      </c>
      <c r="J102">
        <v>104</v>
      </c>
      <c r="K102" s="27" t="str">
        <f t="shared" si="29"/>
        <v>R8</v>
      </c>
      <c r="L102" s="27">
        <f>L101</f>
        <v>14</v>
      </c>
      <c r="M102" s="27">
        <v>1</v>
      </c>
      <c r="N102" s="19" t="s">
        <v>1005</v>
      </c>
      <c r="O102" s="27" t="str">
        <f t="shared" si="30"/>
        <v>db600.dbx14.1 := ALR.UOV5_2_CRS; //Авария УОВ5-2  R8.9</v>
      </c>
      <c r="P102" s="27" t="str">
        <f t="shared" si="31"/>
        <v>dbx14.1</v>
      </c>
      <c r="Q102" s="27">
        <f t="shared" si="47"/>
        <v>8</v>
      </c>
      <c r="R102" s="384" t="s">
        <v>1307</v>
      </c>
      <c r="S102" s="384">
        <v>100</v>
      </c>
      <c r="T102" s="19" t="s">
        <v>1005</v>
      </c>
      <c r="U102" s="384" t="str">
        <f t="shared" si="38"/>
        <v>2MDB.R8</v>
      </c>
      <c r="V102" s="384">
        <f t="shared" si="32"/>
        <v>9</v>
      </c>
      <c r="W102" s="374"/>
      <c r="X102" s="374"/>
      <c r="Y102" s="374"/>
      <c r="Z102" s="374"/>
      <c r="AA102" s="374"/>
      <c r="AB102" s="384">
        <v>0</v>
      </c>
      <c r="AC102" s="374" t="s">
        <v>1308</v>
      </c>
      <c r="AD102" s="384" t="str">
        <f t="shared" si="33"/>
        <v>ru-RU=Авария УОВ5-2</v>
      </c>
      <c r="AE102" s="374"/>
      <c r="AF102" s="374" t="s">
        <v>1308</v>
      </c>
      <c r="AG102" s="19" t="s">
        <v>4272</v>
      </c>
      <c r="AH102" s="374">
        <f t="shared" si="34"/>
        <v>40008</v>
      </c>
      <c r="AI102" s="27">
        <v>9</v>
      </c>
    </row>
    <row r="103" spans="1:35" ht="13.5" customHeight="1" x14ac:dyDescent="0.25">
      <c r="A103" s="26">
        <v>100</v>
      </c>
      <c r="B103" s="353" t="s">
        <v>15</v>
      </c>
      <c r="C103" s="353" t="s">
        <v>3522</v>
      </c>
      <c r="D103" s="19" t="str">
        <f t="shared" si="39"/>
        <v>DGI.UOV5_3_CRS</v>
      </c>
      <c r="F103" s="19" t="s">
        <v>1003</v>
      </c>
      <c r="G103" s="19" t="str">
        <f t="shared" si="40"/>
        <v>ALR.UOV5_3_CRS := DGI.UOV5_3_CRS;//Авария УОВ5-3</v>
      </c>
      <c r="H103" s="19" t="str">
        <f t="shared" si="41"/>
        <v>UOV5_3_CRS : BOOL;     //Авария УОВ5-3</v>
      </c>
      <c r="I103" s="32" t="str">
        <f t="shared" si="37"/>
        <v xml:space="preserve">alr."&amp;C105&amp;" or </v>
      </c>
      <c r="J103">
        <v>105</v>
      </c>
      <c r="K103" s="27" t="str">
        <f t="shared" si="29"/>
        <v>R8</v>
      </c>
      <c r="L103" s="27">
        <f t="shared" ref="L103:L108" si="48">L102</f>
        <v>14</v>
      </c>
      <c r="M103" s="27">
        <v>2</v>
      </c>
      <c r="N103" s="19" t="s">
        <v>1005</v>
      </c>
      <c r="O103" s="27" t="str">
        <f t="shared" si="30"/>
        <v>db600.dbx14.2 := ALR.UOV5_3_CRS; //Авария УОВ5-3  R8.10</v>
      </c>
      <c r="P103" s="27" t="str">
        <f t="shared" si="31"/>
        <v>dbx14.2</v>
      </c>
      <c r="Q103" s="27">
        <f t="shared" si="47"/>
        <v>8</v>
      </c>
      <c r="R103" s="384" t="s">
        <v>1307</v>
      </c>
      <c r="S103" s="384">
        <v>101</v>
      </c>
      <c r="T103" s="19" t="s">
        <v>1005</v>
      </c>
      <c r="U103" s="384" t="str">
        <f t="shared" si="38"/>
        <v>2MDB.R8</v>
      </c>
      <c r="V103" s="384">
        <f t="shared" si="32"/>
        <v>10</v>
      </c>
      <c r="W103" s="374"/>
      <c r="X103" s="374"/>
      <c r="Y103" s="374"/>
      <c r="Z103" s="374"/>
      <c r="AA103" s="374"/>
      <c r="AB103" s="384">
        <v>0</v>
      </c>
      <c r="AC103" s="374" t="s">
        <v>1308</v>
      </c>
      <c r="AD103" s="384" t="str">
        <f t="shared" si="33"/>
        <v>ru-RU=Авария УОВ5-3</v>
      </c>
      <c r="AE103" s="374"/>
      <c r="AF103" s="374" t="s">
        <v>1308</v>
      </c>
      <c r="AG103" s="19" t="s">
        <v>4272</v>
      </c>
      <c r="AH103" s="374">
        <f t="shared" si="34"/>
        <v>40008</v>
      </c>
      <c r="AI103" s="27">
        <v>10</v>
      </c>
    </row>
    <row r="104" spans="1:35" ht="13.5" customHeight="1" x14ac:dyDescent="0.25">
      <c r="A104" s="26">
        <v>101</v>
      </c>
      <c r="B104" s="357" t="s">
        <v>4098</v>
      </c>
      <c r="C104" s="357" t="s">
        <v>3428</v>
      </c>
      <c r="D104" s="19" t="str">
        <f t="shared" si="39"/>
        <v>DGI.AU_IM14</v>
      </c>
      <c r="F104" s="19" t="s">
        <v>994</v>
      </c>
      <c r="G104" s="19" t="str">
        <f t="shared" si="40"/>
        <v>ALR.AU_IM14 := DGI.AU_IM14;//Кнопка Аварийный Стоп ШУ6-1</v>
      </c>
      <c r="H104" s="19" t="str">
        <f t="shared" si="41"/>
        <v>AU_IM14 : BOOL;     //Кнопка Аварийный Стоп ШУ6-1</v>
      </c>
      <c r="I104" s="32" t="str">
        <f t="shared" si="37"/>
        <v xml:space="preserve">alr."&amp;C106&amp;" or </v>
      </c>
      <c r="J104">
        <v>106</v>
      </c>
      <c r="K104" s="27" t="str">
        <f t="shared" si="29"/>
        <v>R8</v>
      </c>
      <c r="L104" s="27">
        <f t="shared" si="48"/>
        <v>14</v>
      </c>
      <c r="M104" s="27">
        <v>3</v>
      </c>
      <c r="N104" s="19" t="s">
        <v>1005</v>
      </c>
      <c r="O104" s="27" t="str">
        <f t="shared" si="30"/>
        <v>db600.dbx14.3 := ALR.AU_IM14; //Кнопка Аварийный Стоп ШУ6-1  R8.11</v>
      </c>
      <c r="P104" s="27" t="str">
        <f t="shared" si="31"/>
        <v>dbx14.3</v>
      </c>
      <c r="Q104" s="27">
        <f t="shared" si="47"/>
        <v>8</v>
      </c>
      <c r="R104" s="384" t="s">
        <v>1307</v>
      </c>
      <c r="S104" s="384">
        <v>102</v>
      </c>
      <c r="T104" s="19" t="s">
        <v>1005</v>
      </c>
      <c r="U104" s="384" t="str">
        <f t="shared" si="38"/>
        <v>2MDB.R8</v>
      </c>
      <c r="V104" s="384">
        <f t="shared" si="32"/>
        <v>11</v>
      </c>
      <c r="W104" s="374"/>
      <c r="X104" s="374"/>
      <c r="Y104" s="374"/>
      <c r="Z104" s="374"/>
      <c r="AA104" s="374"/>
      <c r="AB104" s="384">
        <v>0</v>
      </c>
      <c r="AC104" s="374" t="s">
        <v>1308</v>
      </c>
      <c r="AD104" s="384" t="str">
        <f t="shared" si="33"/>
        <v>ru-RU=Кнопка Аварийный Стоп ШУ6-1</v>
      </c>
      <c r="AE104" s="374"/>
      <c r="AF104" s="374" t="s">
        <v>1308</v>
      </c>
      <c r="AG104" s="19" t="s">
        <v>4272</v>
      </c>
      <c r="AH104" s="374">
        <f t="shared" si="34"/>
        <v>40008</v>
      </c>
      <c r="AI104" s="27">
        <v>11</v>
      </c>
    </row>
    <row r="105" spans="1:35" ht="13.5" customHeight="1" x14ac:dyDescent="0.25">
      <c r="A105" s="26">
        <v>102</v>
      </c>
      <c r="B105" s="358" t="s">
        <v>3162</v>
      </c>
      <c r="C105" s="358" t="s">
        <v>3431</v>
      </c>
      <c r="D105" s="19" t="str">
        <f t="shared" si="39"/>
        <v>DGI.N8_1_CRS</v>
      </c>
      <c r="F105" s="19" t="s">
        <v>994</v>
      </c>
      <c r="G105" s="19" t="str">
        <f t="shared" si="40"/>
        <v>ALR.N8_1_CRS := DGI.N8_1_CRS;//Авария Н8-1</v>
      </c>
      <c r="H105" s="19" t="str">
        <f t="shared" si="41"/>
        <v>N8_1_CRS : BOOL;     //Авария Н8-1</v>
      </c>
      <c r="I105" s="32" t="str">
        <f t="shared" si="37"/>
        <v xml:space="preserve">alr."&amp;C107&amp;" or </v>
      </c>
      <c r="J105">
        <v>107</v>
      </c>
      <c r="K105" s="27" t="str">
        <f t="shared" si="29"/>
        <v>R8</v>
      </c>
      <c r="L105" s="27">
        <f t="shared" si="48"/>
        <v>14</v>
      </c>
      <c r="M105" s="27">
        <v>4</v>
      </c>
      <c r="N105" s="19" t="s">
        <v>1005</v>
      </c>
      <c r="O105" s="27" t="str">
        <f t="shared" si="30"/>
        <v>db600.dbx14.4 := ALR.N8_1_CRS; //Авария Н8-1  R8.12</v>
      </c>
      <c r="P105" s="27" t="str">
        <f t="shared" si="31"/>
        <v>dbx14.4</v>
      </c>
      <c r="Q105" s="27">
        <f t="shared" si="47"/>
        <v>8</v>
      </c>
      <c r="R105" s="384" t="s">
        <v>1307</v>
      </c>
      <c r="S105" s="384">
        <v>103</v>
      </c>
      <c r="T105" s="19" t="s">
        <v>1005</v>
      </c>
      <c r="U105" s="384" t="str">
        <f t="shared" si="38"/>
        <v>2MDB.R8</v>
      </c>
      <c r="V105" s="384">
        <f t="shared" si="32"/>
        <v>12</v>
      </c>
      <c r="W105" s="374"/>
      <c r="X105" s="374"/>
      <c r="Y105" s="374"/>
      <c r="Z105" s="374"/>
      <c r="AA105" s="374"/>
      <c r="AB105" s="384">
        <v>0</v>
      </c>
      <c r="AC105" s="374" t="s">
        <v>1308</v>
      </c>
      <c r="AD105" s="384" t="str">
        <f t="shared" si="33"/>
        <v>ru-RU=Авария Н8-1</v>
      </c>
      <c r="AE105" s="374"/>
      <c r="AF105" s="374" t="s">
        <v>1308</v>
      </c>
      <c r="AG105" s="19" t="s">
        <v>4272</v>
      </c>
      <c r="AH105" s="374">
        <f t="shared" si="34"/>
        <v>40008</v>
      </c>
      <c r="AI105" s="27">
        <v>12</v>
      </c>
    </row>
    <row r="106" spans="1:35" ht="13.5" customHeight="1" x14ac:dyDescent="0.25">
      <c r="A106" s="26">
        <v>103</v>
      </c>
      <c r="B106" s="359" t="s">
        <v>3164</v>
      </c>
      <c r="C106" s="359" t="s">
        <v>3433</v>
      </c>
      <c r="D106" s="19" t="str">
        <f t="shared" si="39"/>
        <v>DGI.MV8_1_CRS</v>
      </c>
      <c r="F106" s="19" t="s">
        <v>994</v>
      </c>
      <c r="G106" s="19" t="str">
        <f t="shared" si="40"/>
        <v>ALR.MV8_1_CRS := DGI.MV8_1_CRS;//Авария Мв8-1</v>
      </c>
      <c r="H106" s="19" t="str">
        <f t="shared" si="41"/>
        <v>MV8_1_CRS : BOOL;     //Авария Мв8-1</v>
      </c>
      <c r="I106" s="32" t="str">
        <f t="shared" si="37"/>
        <v xml:space="preserve">alr."&amp;C108&amp;" or </v>
      </c>
      <c r="J106">
        <v>108</v>
      </c>
      <c r="K106" s="27" t="str">
        <f t="shared" si="29"/>
        <v>R8</v>
      </c>
      <c r="L106" s="27">
        <f t="shared" si="48"/>
        <v>14</v>
      </c>
      <c r="M106" s="27">
        <v>5</v>
      </c>
      <c r="N106" s="19" t="s">
        <v>1005</v>
      </c>
      <c r="O106" s="27" t="str">
        <f t="shared" si="30"/>
        <v>db600.dbx14.5 := ALR.MV8_1_CRS; //Авария Мв8-1  R8.13</v>
      </c>
      <c r="P106" s="27" t="str">
        <f t="shared" si="31"/>
        <v>dbx14.5</v>
      </c>
      <c r="Q106" s="27">
        <f t="shared" si="47"/>
        <v>8</v>
      </c>
      <c r="R106" s="384" t="s">
        <v>1307</v>
      </c>
      <c r="S106" s="384">
        <v>104</v>
      </c>
      <c r="T106" s="19" t="s">
        <v>1005</v>
      </c>
      <c r="U106" s="384" t="str">
        <f t="shared" si="38"/>
        <v>2MDB.R8</v>
      </c>
      <c r="V106" s="384">
        <f t="shared" si="32"/>
        <v>13</v>
      </c>
      <c r="W106" s="374"/>
      <c r="X106" s="374"/>
      <c r="Y106" s="374"/>
      <c r="Z106" s="374"/>
      <c r="AA106" s="374"/>
      <c r="AB106" s="384">
        <v>0</v>
      </c>
      <c r="AC106" s="374" t="s">
        <v>1308</v>
      </c>
      <c r="AD106" s="384" t="str">
        <f t="shared" si="33"/>
        <v>ru-RU=Авария Мв8-1</v>
      </c>
      <c r="AE106" s="374"/>
      <c r="AF106" s="374" t="s">
        <v>1308</v>
      </c>
      <c r="AG106" s="19" t="s">
        <v>4272</v>
      </c>
      <c r="AH106" s="374">
        <f t="shared" si="34"/>
        <v>40008</v>
      </c>
      <c r="AI106" s="27">
        <v>13</v>
      </c>
    </row>
    <row r="107" spans="1:35" ht="13.5" customHeight="1" x14ac:dyDescent="0.25">
      <c r="A107" s="26">
        <v>104</v>
      </c>
      <c r="B107" s="360" t="s">
        <v>3166</v>
      </c>
      <c r="C107" s="360" t="s">
        <v>3435</v>
      </c>
      <c r="D107" s="19" t="str">
        <f t="shared" si="39"/>
        <v>DGI.OD_CRS</v>
      </c>
      <c r="F107" s="19" t="s">
        <v>994</v>
      </c>
      <c r="G107" s="19" t="str">
        <f t="shared" si="40"/>
        <v>ALR.OD_CRS := DGI.OD_CRS;//Авария ОД</v>
      </c>
      <c r="H107" s="19" t="str">
        <f t="shared" si="41"/>
        <v>OD_CRS : BOOL;     //Авария ОД</v>
      </c>
      <c r="I107" s="32" t="str">
        <f t="shared" si="37"/>
        <v xml:space="preserve">alr."&amp;C109&amp;" or </v>
      </c>
      <c r="J107">
        <v>109</v>
      </c>
      <c r="K107" s="27" t="str">
        <f t="shared" si="29"/>
        <v>R8</v>
      </c>
      <c r="L107" s="27">
        <f t="shared" si="48"/>
        <v>14</v>
      </c>
      <c r="M107" s="27">
        <v>6</v>
      </c>
      <c r="N107" s="19" t="s">
        <v>1005</v>
      </c>
      <c r="O107" s="27" t="str">
        <f t="shared" si="30"/>
        <v>db600.dbx14.6 := ALR.OD_CRS; //Авария ОД  R8.14</v>
      </c>
      <c r="P107" s="27" t="str">
        <f t="shared" si="31"/>
        <v>dbx14.6</v>
      </c>
      <c r="Q107" s="27">
        <f t="shared" si="47"/>
        <v>8</v>
      </c>
      <c r="R107" s="384" t="s">
        <v>1307</v>
      </c>
      <c r="S107" s="384">
        <v>105</v>
      </c>
      <c r="T107" s="19" t="s">
        <v>1005</v>
      </c>
      <c r="U107" s="384" t="str">
        <f t="shared" si="38"/>
        <v>2MDB.R8</v>
      </c>
      <c r="V107" s="384">
        <f t="shared" si="32"/>
        <v>14</v>
      </c>
      <c r="W107" s="374"/>
      <c r="X107" s="374"/>
      <c r="Y107" s="374"/>
      <c r="Z107" s="374"/>
      <c r="AA107" s="374"/>
      <c r="AB107" s="384">
        <v>0</v>
      </c>
      <c r="AC107" s="374" t="s">
        <v>1308</v>
      </c>
      <c r="AD107" s="384" t="str">
        <f t="shared" si="33"/>
        <v>ru-RU=Авария ОД</v>
      </c>
      <c r="AE107" s="374"/>
      <c r="AF107" s="374" t="s">
        <v>1308</v>
      </c>
      <c r="AG107" s="19" t="s">
        <v>4272</v>
      </c>
      <c r="AH107" s="374">
        <f t="shared" si="34"/>
        <v>40008</v>
      </c>
      <c r="AI107" s="27">
        <v>14</v>
      </c>
    </row>
    <row r="108" spans="1:35" ht="13.5" customHeight="1" x14ac:dyDescent="0.25">
      <c r="A108" s="26">
        <v>105</v>
      </c>
      <c r="B108" s="361" t="s">
        <v>3171</v>
      </c>
      <c r="C108" s="361" t="s">
        <v>3440</v>
      </c>
      <c r="D108" s="19" t="str">
        <f t="shared" si="39"/>
        <v>DGI.ND8_1_CRS</v>
      </c>
      <c r="F108" s="19" t="s">
        <v>994</v>
      </c>
      <c r="G108" s="19" t="str">
        <f t="shared" si="40"/>
        <v>ALR.ND8_1_CRS := DGI.ND8_1_CRS;//Авария НД8-1</v>
      </c>
      <c r="H108" s="19" t="str">
        <f t="shared" si="41"/>
        <v>ND8_1_CRS : BOOL;     //Авария НД8-1</v>
      </c>
      <c r="I108" s="32" t="str">
        <f t="shared" si="37"/>
        <v xml:space="preserve">alr."&amp;C110&amp;" or </v>
      </c>
      <c r="J108">
        <v>110</v>
      </c>
      <c r="K108" s="27" t="str">
        <f t="shared" si="29"/>
        <v>R8</v>
      </c>
      <c r="L108" s="27">
        <f t="shared" si="48"/>
        <v>14</v>
      </c>
      <c r="M108" s="27">
        <v>7</v>
      </c>
      <c r="N108" s="19" t="s">
        <v>1005</v>
      </c>
      <c r="O108" s="27" t="str">
        <f t="shared" si="30"/>
        <v>db600.dbx14.7 := ALR.ND8_1_CRS; //Авария НД8-1  R8.15</v>
      </c>
      <c r="P108" s="27" t="str">
        <f t="shared" si="31"/>
        <v>dbx14.7</v>
      </c>
      <c r="Q108" s="27">
        <f t="shared" si="47"/>
        <v>8</v>
      </c>
      <c r="R108" s="384" t="s">
        <v>1307</v>
      </c>
      <c r="S108" s="384">
        <v>106</v>
      </c>
      <c r="T108" s="19" t="s">
        <v>1005</v>
      </c>
      <c r="U108" s="384" t="str">
        <f t="shared" si="38"/>
        <v>2MDB.R8</v>
      </c>
      <c r="V108" s="384">
        <f t="shared" si="32"/>
        <v>15</v>
      </c>
      <c r="W108" s="374"/>
      <c r="X108" s="374"/>
      <c r="Y108" s="374"/>
      <c r="Z108" s="374"/>
      <c r="AA108" s="374"/>
      <c r="AB108" s="384">
        <v>0</v>
      </c>
      <c r="AC108" s="374" t="s">
        <v>1308</v>
      </c>
      <c r="AD108" s="384" t="str">
        <f t="shared" si="33"/>
        <v>ru-RU=Авария НД8-1</v>
      </c>
      <c r="AE108" s="374"/>
      <c r="AF108" s="374" t="s">
        <v>1308</v>
      </c>
      <c r="AG108" s="19" t="s">
        <v>4272</v>
      </c>
      <c r="AH108" s="374">
        <f t="shared" si="34"/>
        <v>40008</v>
      </c>
      <c r="AI108" s="27">
        <v>15</v>
      </c>
    </row>
    <row r="109" spans="1:35" ht="13.5" customHeight="1" x14ac:dyDescent="0.25">
      <c r="A109" s="26">
        <v>106</v>
      </c>
      <c r="B109" s="362" t="s">
        <v>3158</v>
      </c>
      <c r="C109" s="362" t="s">
        <v>3441</v>
      </c>
      <c r="D109" s="19" t="str">
        <f t="shared" si="39"/>
        <v>DGI.L_ER8_1_L</v>
      </c>
      <c r="F109" s="19" t="s">
        <v>994</v>
      </c>
      <c r="G109" s="19" t="str">
        <f t="shared" si="40"/>
        <v>ALR.L_ER8_1_L := DGI.L_ER8_1_L;//Пополнить реагенты СД5-1</v>
      </c>
      <c r="H109" s="19" t="str">
        <f t="shared" si="41"/>
        <v>L_ER8_1_L : BOOL;     //Пополнить реагенты СД5-1</v>
      </c>
      <c r="I109" s="32" t="str">
        <f t="shared" si="37"/>
        <v xml:space="preserve">alr."&amp;C111&amp;" or </v>
      </c>
      <c r="J109">
        <v>111</v>
      </c>
      <c r="K109" s="27" t="str">
        <f t="shared" si="29"/>
        <v>R9</v>
      </c>
      <c r="L109" s="27">
        <f>Q109*2-1</f>
        <v>17</v>
      </c>
      <c r="M109" s="27">
        <v>0</v>
      </c>
      <c r="N109" s="19" t="s">
        <v>1005</v>
      </c>
      <c r="O109" s="27" t="str">
        <f t="shared" si="30"/>
        <v>db600.dbx17.0 := ALR.L_ER8_1_L; //Пополнить реагенты СД5-1  R9.0</v>
      </c>
      <c r="P109" s="27" t="str">
        <f t="shared" si="31"/>
        <v>dbx17.0</v>
      </c>
      <c r="Q109" s="27">
        <f>Q108+1</f>
        <v>9</v>
      </c>
      <c r="R109" s="384" t="s">
        <v>1307</v>
      </c>
      <c r="S109" s="384">
        <v>107</v>
      </c>
      <c r="T109" s="19" t="s">
        <v>1005</v>
      </c>
      <c r="U109" s="384" t="str">
        <f t="shared" si="38"/>
        <v>2MDB.R9</v>
      </c>
      <c r="V109" s="384">
        <f t="shared" si="32"/>
        <v>0</v>
      </c>
      <c r="W109" s="374"/>
      <c r="X109" s="374"/>
      <c r="Y109" s="374"/>
      <c r="Z109" s="374"/>
      <c r="AA109" s="374"/>
      <c r="AB109" s="384">
        <v>0</v>
      </c>
      <c r="AC109" s="374" t="s">
        <v>1308</v>
      </c>
      <c r="AD109" s="384" t="str">
        <f t="shared" si="33"/>
        <v>ru-RU=Пополнить реагенты СД5-1</v>
      </c>
      <c r="AE109" s="374"/>
      <c r="AF109" s="374" t="s">
        <v>1308</v>
      </c>
      <c r="AG109" s="19" t="s">
        <v>4272</v>
      </c>
      <c r="AH109" s="374">
        <f t="shared" si="34"/>
        <v>40009</v>
      </c>
      <c r="AI109" s="27">
        <v>0</v>
      </c>
    </row>
    <row r="110" spans="1:35" ht="13.5" customHeight="1" x14ac:dyDescent="0.25">
      <c r="A110" s="26">
        <v>107</v>
      </c>
      <c r="B110" s="363" t="s">
        <v>4099</v>
      </c>
      <c r="C110" s="363" t="s">
        <v>3442</v>
      </c>
      <c r="D110" s="19" t="str">
        <f t="shared" si="39"/>
        <v>DGI.AU_IM15</v>
      </c>
      <c r="F110" s="19" t="s">
        <v>994</v>
      </c>
      <c r="G110" s="19" t="str">
        <f t="shared" si="40"/>
        <v>ALR.AU_IM15 := DGI.AU_IM15;//Кнопка Аварийный Стоп ШУ7-1</v>
      </c>
      <c r="H110" s="19" t="str">
        <f t="shared" si="41"/>
        <v>AU_IM15 : BOOL;     //Кнопка Аварийный Стоп ШУ7-1</v>
      </c>
      <c r="I110" s="32" t="str">
        <f t="shared" si="37"/>
        <v xml:space="preserve">alr."&amp;C112&amp;" or </v>
      </c>
      <c r="J110">
        <v>112</v>
      </c>
      <c r="K110" s="27" t="str">
        <f t="shared" si="29"/>
        <v>R9</v>
      </c>
      <c r="L110" s="27">
        <f t="shared" ref="L110:L115" si="49">L109</f>
        <v>17</v>
      </c>
      <c r="M110" s="27">
        <v>1</v>
      </c>
      <c r="N110" s="19" t="s">
        <v>1005</v>
      </c>
      <c r="O110" s="27" t="str">
        <f t="shared" si="30"/>
        <v>db600.dbx17.1 := ALR.AU_IM15; //Кнопка Аварийный Стоп ШУ7-1  R9.1</v>
      </c>
      <c r="P110" s="27" t="str">
        <f t="shared" si="31"/>
        <v>dbx17.1</v>
      </c>
      <c r="Q110" s="27">
        <f>Q109</f>
        <v>9</v>
      </c>
      <c r="R110" s="384" t="s">
        <v>1307</v>
      </c>
      <c r="S110" s="384">
        <v>108</v>
      </c>
      <c r="T110" s="19" t="s">
        <v>1005</v>
      </c>
      <c r="U110" s="384" t="str">
        <f t="shared" si="38"/>
        <v>2MDB.R9</v>
      </c>
      <c r="V110" s="384">
        <f t="shared" si="32"/>
        <v>1</v>
      </c>
      <c r="W110" s="374"/>
      <c r="X110" s="374"/>
      <c r="Y110" s="374"/>
      <c r="Z110" s="374"/>
      <c r="AA110" s="374"/>
      <c r="AB110" s="384">
        <v>0</v>
      </c>
      <c r="AC110" s="374" t="s">
        <v>1308</v>
      </c>
      <c r="AD110" s="384" t="str">
        <f t="shared" si="33"/>
        <v>ru-RU=Кнопка Аварийный Стоп ШУ7-1</v>
      </c>
      <c r="AE110" s="374"/>
      <c r="AF110" s="374" t="s">
        <v>1308</v>
      </c>
      <c r="AG110" s="19" t="s">
        <v>4272</v>
      </c>
      <c r="AH110" s="374">
        <f t="shared" si="34"/>
        <v>40009</v>
      </c>
      <c r="AI110" s="27">
        <v>1</v>
      </c>
    </row>
    <row r="111" spans="1:35" ht="13.5" customHeight="1" x14ac:dyDescent="0.25">
      <c r="A111" s="26">
        <v>108</v>
      </c>
      <c r="B111" s="364" t="s">
        <v>850</v>
      </c>
      <c r="C111" s="364" t="s">
        <v>3895</v>
      </c>
      <c r="D111" s="19" t="str">
        <f t="shared" si="39"/>
        <v>DGI.K3_1_CRS</v>
      </c>
      <c r="F111" s="19" t="s">
        <v>994</v>
      </c>
      <c r="G111" s="19" t="str">
        <f t="shared" si="40"/>
        <v>ALR.K3_1_CRS := DGI.K3_1_CRS;//Авария КРЛ3-1</v>
      </c>
      <c r="H111" s="19" t="str">
        <f t="shared" si="41"/>
        <v>K3_1_CRS : BOOL;     //Авария КРЛ3-1</v>
      </c>
      <c r="I111" s="32" t="str">
        <f t="shared" si="37"/>
        <v xml:space="preserve">alr."&amp;C113&amp;" or </v>
      </c>
      <c r="J111">
        <v>113</v>
      </c>
      <c r="K111" s="27" t="str">
        <f t="shared" si="29"/>
        <v>R9</v>
      </c>
      <c r="L111" s="27">
        <f t="shared" si="49"/>
        <v>17</v>
      </c>
      <c r="M111" s="27">
        <v>3</v>
      </c>
      <c r="N111" s="19" t="s">
        <v>1005</v>
      </c>
      <c r="O111" s="27" t="str">
        <f t="shared" si="30"/>
        <v>db600.dbx17.3 := ALR.K3_1_CRS; //Авария КРЛ3-1  R9.3</v>
      </c>
      <c r="P111" s="27" t="str">
        <f t="shared" si="31"/>
        <v>dbx17.3</v>
      </c>
      <c r="Q111" s="27">
        <f t="shared" ref="Q111:Q123" si="50">Q110</f>
        <v>9</v>
      </c>
      <c r="R111" s="384" t="s">
        <v>1307</v>
      </c>
      <c r="S111" s="384">
        <v>109</v>
      </c>
      <c r="T111" s="19" t="s">
        <v>1005</v>
      </c>
      <c r="U111" s="384" t="str">
        <f t="shared" si="38"/>
        <v>2MDB.R9</v>
      </c>
      <c r="V111" s="384">
        <f t="shared" si="32"/>
        <v>3</v>
      </c>
      <c r="W111" s="374"/>
      <c r="X111" s="374"/>
      <c r="Y111" s="374"/>
      <c r="Z111" s="374"/>
      <c r="AA111" s="374"/>
      <c r="AB111" s="384">
        <v>0</v>
      </c>
      <c r="AC111" s="374" t="s">
        <v>1308</v>
      </c>
      <c r="AD111" s="384" t="str">
        <f t="shared" si="33"/>
        <v>ru-RU=Авария КРЛ3-1</v>
      </c>
      <c r="AE111" s="374"/>
      <c r="AF111" s="374" t="s">
        <v>1308</v>
      </c>
      <c r="AG111" s="19" t="s">
        <v>4272</v>
      </c>
      <c r="AH111" s="374">
        <f t="shared" si="34"/>
        <v>40009</v>
      </c>
      <c r="AI111" s="27">
        <v>3</v>
      </c>
    </row>
    <row r="112" spans="1:35" ht="13.5" customHeight="1" x14ac:dyDescent="0.25">
      <c r="A112" s="26">
        <v>109</v>
      </c>
      <c r="B112" s="365" t="s">
        <v>3173</v>
      </c>
      <c r="C112" s="365" t="s">
        <v>3897</v>
      </c>
      <c r="D112" s="19" t="str">
        <f t="shared" si="39"/>
        <v>DGI.K3_1_FC_CRS</v>
      </c>
      <c r="F112" s="19" t="s">
        <v>994</v>
      </c>
      <c r="G112" s="19" t="str">
        <f t="shared" si="40"/>
        <v>ALR.K3_1_FC_CRS := DGI.K3_1_FC_CRS;//Авария ПЧ КРЛ3-1</v>
      </c>
      <c r="H112" s="19" t="str">
        <f t="shared" si="41"/>
        <v>K3_1_FC_CRS : BOOL;     //Авария ПЧ КРЛ3-1</v>
      </c>
      <c r="I112" s="32" t="str">
        <f t="shared" si="37"/>
        <v xml:space="preserve">alr."&amp;C114&amp;" or </v>
      </c>
      <c r="J112">
        <v>114</v>
      </c>
      <c r="K112" s="27" t="str">
        <f t="shared" si="29"/>
        <v>R9</v>
      </c>
      <c r="L112" s="27">
        <f t="shared" si="49"/>
        <v>17</v>
      </c>
      <c r="M112" s="27">
        <v>4</v>
      </c>
      <c r="N112" s="19" t="s">
        <v>1005</v>
      </c>
      <c r="O112" s="27" t="str">
        <f t="shared" si="30"/>
        <v>db600.dbx17.4 := ALR.K3_1_FC_CRS; //Авария ПЧ КРЛ3-1  R9.4</v>
      </c>
      <c r="P112" s="27" t="str">
        <f t="shared" si="31"/>
        <v>dbx17.4</v>
      </c>
      <c r="Q112" s="27">
        <f t="shared" si="50"/>
        <v>9</v>
      </c>
      <c r="R112" s="384" t="s">
        <v>1307</v>
      </c>
      <c r="S112" s="384">
        <v>110</v>
      </c>
      <c r="T112" s="19" t="s">
        <v>1005</v>
      </c>
      <c r="U112" s="384" t="str">
        <f t="shared" si="38"/>
        <v>2MDB.R9</v>
      </c>
      <c r="V112" s="384">
        <f t="shared" si="32"/>
        <v>4</v>
      </c>
      <c r="W112" s="374"/>
      <c r="X112" s="374"/>
      <c r="Y112" s="374"/>
      <c r="Z112" s="374"/>
      <c r="AA112" s="374"/>
      <c r="AB112" s="384">
        <v>0</v>
      </c>
      <c r="AC112" s="374" t="s">
        <v>1308</v>
      </c>
      <c r="AD112" s="384" t="str">
        <f t="shared" si="33"/>
        <v>ru-RU=Авария ПЧ КРЛ3-1</v>
      </c>
      <c r="AE112" s="374"/>
      <c r="AF112" s="374" t="s">
        <v>1308</v>
      </c>
      <c r="AG112" s="19" t="s">
        <v>4272</v>
      </c>
      <c r="AH112" s="374">
        <f t="shared" si="34"/>
        <v>40009</v>
      </c>
      <c r="AI112" s="27">
        <v>4</v>
      </c>
    </row>
    <row r="113" spans="1:35" ht="13.5" customHeight="1" x14ac:dyDescent="0.25">
      <c r="A113" s="26">
        <v>110</v>
      </c>
      <c r="B113" s="366" t="s">
        <v>852</v>
      </c>
      <c r="C113" s="366" t="s">
        <v>3899</v>
      </c>
      <c r="D113" s="19" t="str">
        <f t="shared" si="39"/>
        <v>DGI.K3_2_CRS</v>
      </c>
      <c r="F113" s="19" t="s">
        <v>994</v>
      </c>
      <c r="G113" s="19" t="str">
        <f t="shared" si="40"/>
        <v>ALR.K3_2_CRS := DGI.K3_2_CRS;//Авария КРЛ3-2</v>
      </c>
      <c r="H113" s="19" t="str">
        <f t="shared" si="41"/>
        <v>K3_2_CRS : BOOL;     //Авария КРЛ3-2</v>
      </c>
      <c r="I113" s="32" t="str">
        <f t="shared" si="37"/>
        <v xml:space="preserve">alr."&amp;C115&amp;" or </v>
      </c>
      <c r="J113">
        <v>115</v>
      </c>
      <c r="K113" s="27" t="str">
        <f t="shared" si="29"/>
        <v>R9</v>
      </c>
      <c r="L113" s="27">
        <f t="shared" si="49"/>
        <v>17</v>
      </c>
      <c r="M113" s="27">
        <v>5</v>
      </c>
      <c r="N113" s="19" t="s">
        <v>1005</v>
      </c>
      <c r="O113" s="27" t="str">
        <f t="shared" si="30"/>
        <v>db600.dbx17.5 := ALR.K3_2_CRS; //Авария КРЛ3-2  R9.5</v>
      </c>
      <c r="P113" s="27" t="str">
        <f t="shared" si="31"/>
        <v>dbx17.5</v>
      </c>
      <c r="Q113" s="27">
        <f t="shared" si="50"/>
        <v>9</v>
      </c>
      <c r="R113" s="384" t="s">
        <v>1307</v>
      </c>
      <c r="S113" s="384">
        <v>111</v>
      </c>
      <c r="T113" s="19" t="s">
        <v>1005</v>
      </c>
      <c r="U113" s="384" t="str">
        <f t="shared" si="38"/>
        <v>2MDB.R9</v>
      </c>
      <c r="V113" s="384">
        <f t="shared" si="32"/>
        <v>5</v>
      </c>
      <c r="W113" s="374"/>
      <c r="X113" s="374"/>
      <c r="Y113" s="374"/>
      <c r="Z113" s="374"/>
      <c r="AA113" s="374"/>
      <c r="AB113" s="384">
        <v>0</v>
      </c>
      <c r="AC113" s="374" t="s">
        <v>1308</v>
      </c>
      <c r="AD113" s="384" t="str">
        <f t="shared" si="33"/>
        <v>ru-RU=Авария КРЛ3-2</v>
      </c>
      <c r="AE113" s="374"/>
      <c r="AF113" s="374" t="s">
        <v>1308</v>
      </c>
      <c r="AG113" s="19" t="s">
        <v>4272</v>
      </c>
      <c r="AH113" s="374">
        <f t="shared" si="34"/>
        <v>40009</v>
      </c>
      <c r="AI113" s="27">
        <v>5</v>
      </c>
    </row>
    <row r="114" spans="1:35" ht="13.5" customHeight="1" x14ac:dyDescent="0.25">
      <c r="A114" s="26">
        <v>111</v>
      </c>
      <c r="B114" s="367" t="s">
        <v>23</v>
      </c>
      <c r="C114" s="367" t="s">
        <v>3901</v>
      </c>
      <c r="D114" s="19" t="str">
        <f t="shared" si="39"/>
        <v>DGI.K3_3_CRS</v>
      </c>
      <c r="F114" s="19" t="s">
        <v>994</v>
      </c>
      <c r="G114" s="19" t="str">
        <f t="shared" si="40"/>
        <v>ALR.K3_3_CRS := DGI.K3_3_CRS;//Авария КРЛ3-3</v>
      </c>
      <c r="H114" s="19" t="str">
        <f t="shared" si="41"/>
        <v>K3_3_CRS : BOOL;     //Авария КРЛ3-3</v>
      </c>
      <c r="I114" s="32" t="str">
        <f t="shared" si="37"/>
        <v xml:space="preserve">alr."&amp;C116&amp;" or </v>
      </c>
      <c r="J114">
        <v>116</v>
      </c>
      <c r="K114" s="27" t="str">
        <f t="shared" si="29"/>
        <v>R9</v>
      </c>
      <c r="L114" s="27">
        <f t="shared" si="49"/>
        <v>17</v>
      </c>
      <c r="M114" s="27">
        <v>6</v>
      </c>
      <c r="N114" s="19" t="s">
        <v>1005</v>
      </c>
      <c r="O114" s="27" t="str">
        <f t="shared" si="30"/>
        <v>db600.dbx17.6 := ALR.K3_3_CRS; //Авария КРЛ3-3  R9.6</v>
      </c>
      <c r="P114" s="27" t="str">
        <f t="shared" si="31"/>
        <v>dbx17.6</v>
      </c>
      <c r="Q114" s="27">
        <f t="shared" si="50"/>
        <v>9</v>
      </c>
      <c r="R114" s="384" t="s">
        <v>1307</v>
      </c>
      <c r="S114" s="384">
        <v>112</v>
      </c>
      <c r="T114" s="19" t="s">
        <v>1005</v>
      </c>
      <c r="U114" s="384" t="str">
        <f t="shared" si="38"/>
        <v>2MDB.R9</v>
      </c>
      <c r="V114" s="384">
        <f t="shared" si="32"/>
        <v>6</v>
      </c>
      <c r="W114" s="374"/>
      <c r="X114" s="374"/>
      <c r="Y114" s="374"/>
      <c r="Z114" s="374"/>
      <c r="AA114" s="374"/>
      <c r="AB114" s="384">
        <v>0</v>
      </c>
      <c r="AC114" s="374" t="s">
        <v>1308</v>
      </c>
      <c r="AD114" s="384" t="str">
        <f t="shared" si="33"/>
        <v>ru-RU=Авария КРЛ3-3</v>
      </c>
      <c r="AE114" s="374"/>
      <c r="AF114" s="374" t="s">
        <v>1308</v>
      </c>
      <c r="AG114" s="19" t="s">
        <v>4272</v>
      </c>
      <c r="AH114" s="374">
        <f t="shared" si="34"/>
        <v>40009</v>
      </c>
      <c r="AI114" s="27">
        <v>6</v>
      </c>
    </row>
    <row r="115" spans="1:35" ht="13.5" customHeight="1" x14ac:dyDescent="0.25">
      <c r="A115" s="26">
        <v>112</v>
      </c>
      <c r="B115" s="368" t="s">
        <v>3175</v>
      </c>
      <c r="C115" s="368" t="s">
        <v>3903</v>
      </c>
      <c r="D115" s="19" t="str">
        <f t="shared" si="39"/>
        <v>DGI.K3_3_FC_CRS</v>
      </c>
      <c r="F115" s="19" t="s">
        <v>994</v>
      </c>
      <c r="G115" s="19" t="str">
        <f t="shared" si="40"/>
        <v>ALR.K3_3_FC_CRS := DGI.K3_3_FC_CRS;//Авария ПЧ КРЛ3-3</v>
      </c>
      <c r="H115" s="19" t="str">
        <f t="shared" si="41"/>
        <v>K3_3_FC_CRS : BOOL;     //Авария ПЧ КРЛ3-3</v>
      </c>
      <c r="I115" s="32" t="str">
        <f t="shared" si="37"/>
        <v xml:space="preserve">alr."&amp;C117&amp;" or </v>
      </c>
      <c r="J115">
        <v>117</v>
      </c>
      <c r="K115" s="27" t="str">
        <f t="shared" si="29"/>
        <v>R9</v>
      </c>
      <c r="L115" s="27">
        <f t="shared" si="49"/>
        <v>17</v>
      </c>
      <c r="M115" s="27">
        <v>7</v>
      </c>
      <c r="N115" s="19" t="s">
        <v>1005</v>
      </c>
      <c r="O115" s="27" t="str">
        <f t="shared" si="30"/>
        <v>db600.dbx17.7 := ALR.K3_3_FC_CRS; //Авария ПЧ КРЛ3-3  R9.7</v>
      </c>
      <c r="P115" s="27" t="str">
        <f t="shared" si="31"/>
        <v>dbx17.7</v>
      </c>
      <c r="Q115" s="27">
        <f t="shared" si="50"/>
        <v>9</v>
      </c>
      <c r="R115" s="384" t="s">
        <v>1307</v>
      </c>
      <c r="S115" s="384">
        <v>113</v>
      </c>
      <c r="T115" s="19" t="s">
        <v>1005</v>
      </c>
      <c r="U115" s="384" t="str">
        <f t="shared" si="38"/>
        <v>2MDB.R9</v>
      </c>
      <c r="V115" s="384">
        <f t="shared" si="32"/>
        <v>7</v>
      </c>
      <c r="W115" s="374"/>
      <c r="X115" s="374"/>
      <c r="Y115" s="374"/>
      <c r="Z115" s="374"/>
      <c r="AA115" s="374"/>
      <c r="AB115" s="384">
        <v>0</v>
      </c>
      <c r="AC115" s="374" t="s">
        <v>1308</v>
      </c>
      <c r="AD115" s="384" t="str">
        <f t="shared" si="33"/>
        <v>ru-RU=Авария ПЧ КРЛ3-3</v>
      </c>
      <c r="AE115" s="374"/>
      <c r="AF115" s="374" t="s">
        <v>1308</v>
      </c>
      <c r="AG115" s="19" t="s">
        <v>4272</v>
      </c>
      <c r="AH115" s="374">
        <f t="shared" si="34"/>
        <v>40009</v>
      </c>
      <c r="AI115" s="27">
        <v>7</v>
      </c>
    </row>
    <row r="116" spans="1:35" ht="13.5" customHeight="1" x14ac:dyDescent="0.25">
      <c r="A116" s="26">
        <v>113</v>
      </c>
      <c r="B116" s="369" t="s">
        <v>3180</v>
      </c>
      <c r="C116" s="369" t="s">
        <v>3904</v>
      </c>
      <c r="D116" s="19" t="str">
        <f t="shared" si="39"/>
        <v>DGI.P_afK3_H</v>
      </c>
      <c r="F116" s="19" t="s">
        <v>994</v>
      </c>
      <c r="G116" s="19" t="str">
        <f t="shared" si="40"/>
        <v>ALR.P_afK3_H := DGI.P_afK3_H;//Высокое давление после КРЛ</v>
      </c>
      <c r="H116" s="19" t="str">
        <f t="shared" si="41"/>
        <v>P_afK3_H : BOOL;     //Высокое давление после КРЛ</v>
      </c>
      <c r="I116" s="32" t="str">
        <f t="shared" si="37"/>
        <v xml:space="preserve">alr."&amp;C118&amp;" or </v>
      </c>
      <c r="J116">
        <v>118</v>
      </c>
      <c r="K116" s="27" t="str">
        <f t="shared" si="29"/>
        <v>R9</v>
      </c>
      <c r="L116" s="27">
        <f>Q109*2-2</f>
        <v>16</v>
      </c>
      <c r="M116" s="27">
        <v>0</v>
      </c>
      <c r="N116" s="19" t="s">
        <v>1005</v>
      </c>
      <c r="O116" s="27" t="str">
        <f t="shared" si="30"/>
        <v>db600.dbx16.0 := ALR.P_afK3_H; //Высокое давление после КРЛ  R9.8</v>
      </c>
      <c r="P116" s="27" t="str">
        <f t="shared" si="31"/>
        <v>dbx16.0</v>
      </c>
      <c r="Q116" s="27">
        <f t="shared" si="50"/>
        <v>9</v>
      </c>
      <c r="R116" s="384" t="s">
        <v>1307</v>
      </c>
      <c r="S116" s="384">
        <v>114</v>
      </c>
      <c r="T116" s="19" t="s">
        <v>1005</v>
      </c>
      <c r="U116" s="384" t="str">
        <f t="shared" si="38"/>
        <v>2MDB.R9</v>
      </c>
      <c r="V116" s="384">
        <f t="shared" si="32"/>
        <v>8</v>
      </c>
      <c r="W116" s="374"/>
      <c r="X116" s="374"/>
      <c r="Y116" s="374"/>
      <c r="Z116" s="374"/>
      <c r="AA116" s="374"/>
      <c r="AB116" s="384">
        <v>0</v>
      </c>
      <c r="AC116" s="374" t="s">
        <v>1308</v>
      </c>
      <c r="AD116" s="384" t="str">
        <f t="shared" si="33"/>
        <v>ru-RU=Высокое давление после КРЛ</v>
      </c>
      <c r="AE116" s="374"/>
      <c r="AF116" s="374" t="s">
        <v>1308</v>
      </c>
      <c r="AG116" s="19" t="s">
        <v>4272</v>
      </c>
      <c r="AH116" s="374">
        <f t="shared" si="34"/>
        <v>40009</v>
      </c>
      <c r="AI116" s="27">
        <v>8</v>
      </c>
    </row>
    <row r="117" spans="1:35" ht="13.5" customHeight="1" x14ac:dyDescent="0.25">
      <c r="A117" s="26">
        <v>114</v>
      </c>
      <c r="B117" s="370" t="s">
        <v>4100</v>
      </c>
      <c r="C117" s="370" t="s">
        <v>3472</v>
      </c>
      <c r="D117" s="19" t="str">
        <f t="shared" si="39"/>
        <v>DGI.AU_IM16</v>
      </c>
      <c r="F117" s="19" t="s">
        <v>1003</v>
      </c>
      <c r="G117" s="19" t="str">
        <f t="shared" si="40"/>
        <v>ALR.AU_IM16 := DGI.AU_IM16;//Кнопка Аварийный Стоп ШУ3-1</v>
      </c>
      <c r="H117" s="19" t="str">
        <f t="shared" si="41"/>
        <v>AU_IM16 : BOOL;     //Кнопка Аварийный Стоп ШУ3-1</v>
      </c>
      <c r="I117" s="32" t="str">
        <f t="shared" si="37"/>
        <v xml:space="preserve">alr."&amp;C119&amp;" or </v>
      </c>
      <c r="J117">
        <v>119</v>
      </c>
      <c r="K117" s="27" t="str">
        <f t="shared" si="29"/>
        <v>R9</v>
      </c>
      <c r="L117" s="27">
        <f>L116</f>
        <v>16</v>
      </c>
      <c r="M117" s="27">
        <v>1</v>
      </c>
      <c r="N117" s="19" t="s">
        <v>1005</v>
      </c>
      <c r="O117" s="27" t="str">
        <f t="shared" si="30"/>
        <v>db600.dbx16.1 := ALR.AU_IM16; //Кнопка Аварийный Стоп ШУ3-1  R9.9</v>
      </c>
      <c r="P117" s="27" t="str">
        <f t="shared" si="31"/>
        <v>dbx16.1</v>
      </c>
      <c r="Q117" s="27">
        <f t="shared" si="50"/>
        <v>9</v>
      </c>
      <c r="R117" s="384" t="s">
        <v>1307</v>
      </c>
      <c r="S117" s="384">
        <v>115</v>
      </c>
      <c r="T117" s="19" t="s">
        <v>1005</v>
      </c>
      <c r="U117" s="384" t="str">
        <f t="shared" si="38"/>
        <v>2MDB.R9</v>
      </c>
      <c r="V117" s="384">
        <f t="shared" si="32"/>
        <v>9</v>
      </c>
      <c r="W117" s="374"/>
      <c r="X117" s="374"/>
      <c r="Y117" s="374"/>
      <c r="Z117" s="374"/>
      <c r="AA117" s="374"/>
      <c r="AB117" s="384">
        <v>0</v>
      </c>
      <c r="AC117" s="374" t="s">
        <v>1308</v>
      </c>
      <c r="AD117" s="384" t="str">
        <f t="shared" si="33"/>
        <v>ru-RU=Кнопка Аварийный Стоп ШУ3-1</v>
      </c>
      <c r="AE117" s="374"/>
      <c r="AF117" s="374" t="s">
        <v>1308</v>
      </c>
      <c r="AG117" s="19" t="s">
        <v>4272</v>
      </c>
      <c r="AH117" s="374">
        <f t="shared" si="34"/>
        <v>40009</v>
      </c>
      <c r="AI117" s="27">
        <v>9</v>
      </c>
    </row>
    <row r="118" spans="1:35" ht="13.5" customHeight="1" x14ac:dyDescent="0.25">
      <c r="A118" s="26">
        <v>115</v>
      </c>
      <c r="B118" s="376" t="str">
        <f>F118&amp;" низкий"</f>
        <v>Расход на Ф1-4,..,Ф1-6 низкий</v>
      </c>
      <c r="C118" s="377" t="str">
        <f>E118&amp;"_LL"</f>
        <v>Q_F1_4_6_LL</v>
      </c>
      <c r="D118" s="377" t="str">
        <f>"TMQ."&amp;C118</f>
        <v>TMQ.Q_F1_4_6_LL</v>
      </c>
      <c r="E118" s="377" t="s">
        <v>3474</v>
      </c>
      <c r="F118" s="377" t="s">
        <v>3210</v>
      </c>
      <c r="G118" s="19" t="str">
        <f t="shared" si="40"/>
        <v>ALR.Q_F1_4_6_LL := TMQ.Q_F1_4_6_LL;//Расход на Ф1-4,..,Ф1-6 низкий</v>
      </c>
      <c r="H118" s="19" t="str">
        <f t="shared" si="41"/>
        <v>Q_F1_4_6_LL : BOOL;     //Расход на Ф1-4,..,Ф1-6 низкий</v>
      </c>
      <c r="I118" s="32" t="str">
        <f t="shared" si="37"/>
        <v xml:space="preserve">alr."&amp;C120&amp;" or </v>
      </c>
      <c r="J118">
        <v>120</v>
      </c>
      <c r="K118" s="27" t="str">
        <f t="shared" si="29"/>
        <v>R9</v>
      </c>
      <c r="L118" s="27">
        <f t="shared" ref="L118:L123" si="51">L117</f>
        <v>16</v>
      </c>
      <c r="M118" s="27">
        <v>2</v>
      </c>
      <c r="N118" s="19" t="s">
        <v>1005</v>
      </c>
      <c r="O118" s="27" t="str">
        <f t="shared" si="30"/>
        <v>db600.dbx16.2 := ALR.Q_F1_4_6_LL; //Расход на Ф1-4,..,Ф1-6 низкий  R9.10</v>
      </c>
      <c r="P118" s="27" t="str">
        <f t="shared" si="31"/>
        <v>dbx16.2</v>
      </c>
      <c r="Q118" s="27">
        <f t="shared" si="50"/>
        <v>9</v>
      </c>
      <c r="R118" s="384" t="s">
        <v>1307</v>
      </c>
      <c r="S118" s="384">
        <v>116</v>
      </c>
      <c r="T118" s="19" t="s">
        <v>1005</v>
      </c>
      <c r="U118" s="384" t="str">
        <f t="shared" si="38"/>
        <v>2MDB.R9</v>
      </c>
      <c r="V118" s="384">
        <f t="shared" si="32"/>
        <v>10</v>
      </c>
      <c r="W118" s="374"/>
      <c r="X118" s="374"/>
      <c r="Y118" s="374"/>
      <c r="Z118" s="374"/>
      <c r="AA118" s="374"/>
      <c r="AB118" s="384">
        <v>0</v>
      </c>
      <c r="AC118" s="374" t="s">
        <v>1308</v>
      </c>
      <c r="AD118" s="384" t="str">
        <f t="shared" si="33"/>
        <v>ru-RU=Расход на Ф1-4,..,Ф1-6 низкий</v>
      </c>
      <c r="AE118" s="374"/>
      <c r="AF118" s="374" t="s">
        <v>1308</v>
      </c>
      <c r="AG118" s="19" t="s">
        <v>4272</v>
      </c>
      <c r="AH118" s="374">
        <f t="shared" si="34"/>
        <v>40009</v>
      </c>
      <c r="AI118" s="27">
        <v>10</v>
      </c>
    </row>
    <row r="119" spans="1:35" ht="13.5" customHeight="1" x14ac:dyDescent="0.25">
      <c r="A119" s="26">
        <v>116</v>
      </c>
      <c r="B119" s="376" t="str">
        <f>F119&amp;" высокий"</f>
        <v>Расход на Ф1-4,..,Ф1-6 высокий</v>
      </c>
      <c r="C119" s="377" t="str">
        <f>E119&amp;"_HH"</f>
        <v>Q_F1_4_6_HH</v>
      </c>
      <c r="D119" s="380" t="str">
        <f>"TMQ."&amp;C119&amp;" and (ani."&amp;E119&amp;".state=5)"</f>
        <v>TMQ.Q_F1_4_6_HH and (ani.Q_F1_4_6.state=5)</v>
      </c>
      <c r="E119" s="377" t="s">
        <v>3474</v>
      </c>
      <c r="F119" s="377" t="s">
        <v>3210</v>
      </c>
      <c r="G119" s="19" t="str">
        <f t="shared" si="40"/>
        <v>ALR.Q_F1_4_6_HH := TMQ.Q_F1_4_6_HH and (ani.Q_F1_4_6.state=5);//Расход на Ф1-4,..,Ф1-6 высокий</v>
      </c>
      <c r="H119" s="19" t="str">
        <f t="shared" si="41"/>
        <v>Q_F1_4_6_HH : BOOL;     //Расход на Ф1-4,..,Ф1-6 высокий</v>
      </c>
      <c r="I119" s="32" t="str">
        <f t="shared" si="37"/>
        <v xml:space="preserve">alr."&amp;C121&amp;" or </v>
      </c>
      <c r="J119">
        <v>121</v>
      </c>
      <c r="K119" s="27" t="str">
        <f t="shared" si="29"/>
        <v>R9</v>
      </c>
      <c r="L119" s="27">
        <f t="shared" si="51"/>
        <v>16</v>
      </c>
      <c r="M119" s="27">
        <v>3</v>
      </c>
      <c r="N119" s="19" t="s">
        <v>1005</v>
      </c>
      <c r="O119" s="27" t="str">
        <f t="shared" si="30"/>
        <v>db600.dbx16.3 := ALR.Q_F1_4_6_HH; //Расход на Ф1-4,..,Ф1-6 высокий  R9.11</v>
      </c>
      <c r="P119" s="27" t="str">
        <f t="shared" si="31"/>
        <v>dbx16.3</v>
      </c>
      <c r="Q119" s="27">
        <f t="shared" si="50"/>
        <v>9</v>
      </c>
      <c r="R119" s="384" t="s">
        <v>1307</v>
      </c>
      <c r="S119" s="384">
        <v>117</v>
      </c>
      <c r="T119" s="19" t="s">
        <v>1005</v>
      </c>
      <c r="U119" s="384" t="str">
        <f t="shared" si="38"/>
        <v>2MDB.R9</v>
      </c>
      <c r="V119" s="384">
        <f t="shared" si="32"/>
        <v>11</v>
      </c>
      <c r="W119" s="374"/>
      <c r="X119" s="374"/>
      <c r="Y119" s="374"/>
      <c r="Z119" s="374"/>
      <c r="AA119" s="374"/>
      <c r="AB119" s="384">
        <v>0</v>
      </c>
      <c r="AC119" s="374" t="s">
        <v>1308</v>
      </c>
      <c r="AD119" s="384" t="str">
        <f t="shared" si="33"/>
        <v>ru-RU=Расход на Ф1-4,..,Ф1-6 высокий</v>
      </c>
      <c r="AE119" s="374"/>
      <c r="AF119" s="374" t="s">
        <v>1308</v>
      </c>
      <c r="AG119" s="19" t="s">
        <v>4272</v>
      </c>
      <c r="AH119" s="374">
        <f t="shared" si="34"/>
        <v>40009</v>
      </c>
      <c r="AI119" s="27">
        <v>11</v>
      </c>
    </row>
    <row r="120" spans="1:35" ht="13.5" customHeight="1" x14ac:dyDescent="0.25">
      <c r="A120" s="26">
        <v>117</v>
      </c>
      <c r="B120" s="376" t="str">
        <f>F120&amp;" низкое"</f>
        <v>Давление на выходе Н1-1, Н1-2 низкое</v>
      </c>
      <c r="C120" s="377" t="str">
        <f>E120&amp;"_LL"</f>
        <v>P_afN1_12_LL</v>
      </c>
      <c r="D120" s="377" t="str">
        <f>"TMQ."&amp;C120</f>
        <v>TMQ.P_afN1_12_LL</v>
      </c>
      <c r="E120" s="377" t="s">
        <v>3475</v>
      </c>
      <c r="F120" s="377" t="s">
        <v>3211</v>
      </c>
      <c r="G120" s="19" t="str">
        <f t="shared" si="40"/>
        <v>ALR.P_afN1_12_LL := TMQ.P_afN1_12_LL;//Давление на выходе Н1-1, Н1-2 низкое</v>
      </c>
      <c r="H120" s="19" t="str">
        <f t="shared" si="41"/>
        <v>P_afN1_12_LL : BOOL;     //Давление на выходе Н1-1, Н1-2 низкое</v>
      </c>
      <c r="I120" s="32" t="str">
        <f t="shared" si="37"/>
        <v xml:space="preserve">alr."&amp;C122&amp;" or </v>
      </c>
      <c r="J120">
        <v>122</v>
      </c>
      <c r="K120" s="27" t="str">
        <f t="shared" si="29"/>
        <v>R9</v>
      </c>
      <c r="L120" s="27">
        <f t="shared" si="51"/>
        <v>16</v>
      </c>
      <c r="M120" s="27">
        <v>4</v>
      </c>
      <c r="N120" s="19" t="s">
        <v>1005</v>
      </c>
      <c r="O120" s="27" t="str">
        <f t="shared" si="30"/>
        <v>db600.dbx16.4 := ALR.P_afN1_12_LL; //Давление на выходе Н1-1, Н1-2 низкое  R9.12</v>
      </c>
      <c r="P120" s="27" t="str">
        <f t="shared" si="31"/>
        <v>dbx16.4</v>
      </c>
      <c r="Q120" s="27">
        <f t="shared" si="50"/>
        <v>9</v>
      </c>
      <c r="R120" s="384" t="s">
        <v>1307</v>
      </c>
      <c r="S120" s="384">
        <v>118</v>
      </c>
      <c r="T120" s="19" t="s">
        <v>1005</v>
      </c>
      <c r="U120" s="384" t="str">
        <f t="shared" si="38"/>
        <v>2MDB.R9</v>
      </c>
      <c r="V120" s="384">
        <f t="shared" si="32"/>
        <v>12</v>
      </c>
      <c r="W120" s="374"/>
      <c r="X120" s="374"/>
      <c r="Y120" s="374"/>
      <c r="Z120" s="374"/>
      <c r="AA120" s="374"/>
      <c r="AB120" s="384">
        <v>0</v>
      </c>
      <c r="AC120" s="374" t="s">
        <v>1308</v>
      </c>
      <c r="AD120" s="384" t="str">
        <f t="shared" si="33"/>
        <v>ru-RU=Давление на выходе Н1-1, Н1-2 низкое</v>
      </c>
      <c r="AE120" s="374"/>
      <c r="AF120" s="374" t="s">
        <v>1308</v>
      </c>
      <c r="AG120" s="19" t="s">
        <v>4272</v>
      </c>
      <c r="AH120" s="374">
        <f t="shared" si="34"/>
        <v>40009</v>
      </c>
      <c r="AI120" s="27">
        <v>12</v>
      </c>
    </row>
    <row r="121" spans="1:35" ht="13.5" customHeight="1" x14ac:dyDescent="0.25">
      <c r="A121" s="26">
        <v>118</v>
      </c>
      <c r="B121" s="376" t="str">
        <f>F121&amp;" высокое"</f>
        <v>Давление на выходе Н1-1, Н1-2 высокое</v>
      </c>
      <c r="C121" s="377" t="str">
        <f>E121&amp;"_HH"</f>
        <v>P_afN1_12_HH</v>
      </c>
      <c r="D121" s="380" t="str">
        <f>"TMQ."&amp;C121&amp;" and (ani."&amp;E121&amp;".state=5)"</f>
        <v>TMQ.P_afN1_12_HH and (ani.P_afN1_12.state=5)</v>
      </c>
      <c r="E121" s="377" t="s">
        <v>3475</v>
      </c>
      <c r="F121" s="377" t="s">
        <v>3211</v>
      </c>
      <c r="G121" s="19" t="str">
        <f t="shared" si="40"/>
        <v>ALR.P_afN1_12_HH := TMQ.P_afN1_12_HH and (ani.P_afN1_12.state=5);//Давление на выходе Н1-1, Н1-2 высокое</v>
      </c>
      <c r="H121" s="19" t="str">
        <f t="shared" si="41"/>
        <v>P_afN1_12_HH : BOOL;     //Давление на выходе Н1-1, Н1-2 высокое</v>
      </c>
      <c r="I121" s="32" t="str">
        <f t="shared" si="37"/>
        <v xml:space="preserve">alr."&amp;C123&amp;" or </v>
      </c>
      <c r="J121">
        <v>123</v>
      </c>
      <c r="K121" s="27" t="str">
        <f t="shared" si="29"/>
        <v>R9</v>
      </c>
      <c r="L121" s="27">
        <f t="shared" si="51"/>
        <v>16</v>
      </c>
      <c r="M121" s="27">
        <v>5</v>
      </c>
      <c r="N121" s="19" t="s">
        <v>1005</v>
      </c>
      <c r="O121" s="27" t="str">
        <f t="shared" si="30"/>
        <v>db600.dbx16.5 := ALR.P_afN1_12_HH; //Давление на выходе Н1-1, Н1-2 высокое  R9.13</v>
      </c>
      <c r="P121" s="27" t="str">
        <f t="shared" si="31"/>
        <v>dbx16.5</v>
      </c>
      <c r="Q121" s="27">
        <f t="shared" si="50"/>
        <v>9</v>
      </c>
      <c r="R121" s="384" t="s">
        <v>1307</v>
      </c>
      <c r="S121" s="384">
        <v>119</v>
      </c>
      <c r="T121" s="19" t="s">
        <v>1005</v>
      </c>
      <c r="U121" s="384" t="str">
        <f t="shared" si="38"/>
        <v>2MDB.R9</v>
      </c>
      <c r="V121" s="384">
        <f t="shared" si="32"/>
        <v>13</v>
      </c>
      <c r="W121" s="374"/>
      <c r="X121" s="374"/>
      <c r="Y121" s="374"/>
      <c r="Z121" s="374"/>
      <c r="AA121" s="374"/>
      <c r="AB121" s="384">
        <v>0</v>
      </c>
      <c r="AC121" s="374" t="s">
        <v>1308</v>
      </c>
      <c r="AD121" s="384" t="str">
        <f t="shared" si="33"/>
        <v>ru-RU=Давление на выходе Н1-1, Н1-2 высокое</v>
      </c>
      <c r="AE121" s="374"/>
      <c r="AF121" s="374" t="s">
        <v>1308</v>
      </c>
      <c r="AG121" s="19" t="s">
        <v>4272</v>
      </c>
      <c r="AH121" s="374">
        <f t="shared" si="34"/>
        <v>40009</v>
      </c>
      <c r="AI121" s="27">
        <v>13</v>
      </c>
    </row>
    <row r="122" spans="1:35" ht="13.5" customHeight="1" x14ac:dyDescent="0.25">
      <c r="A122" s="26">
        <v>119</v>
      </c>
      <c r="B122" s="376" t="str">
        <f>F122&amp;" низкое"</f>
        <v>Давление на выходе Ф1-4,.., Ф1-6 низкое</v>
      </c>
      <c r="C122" s="377" t="str">
        <f>E122&amp;"_LL"</f>
        <v>P_afF1_4_6_LL</v>
      </c>
      <c r="D122" s="377" t="str">
        <f>"TMQ."&amp;C122</f>
        <v>TMQ.P_afF1_4_6_LL</v>
      </c>
      <c r="E122" s="9" t="s">
        <v>3479</v>
      </c>
      <c r="F122" s="19" t="s">
        <v>3239</v>
      </c>
      <c r="G122" s="19" t="str">
        <f t="shared" si="40"/>
        <v>ALR.P_afF1_4_6_LL := TMQ.P_afF1_4_6_LL;//Давление на выходе Ф1-4,.., Ф1-6 низкое</v>
      </c>
      <c r="H122" s="19" t="str">
        <f t="shared" si="41"/>
        <v>P_afF1_4_6_LL : BOOL;     //Давление на выходе Ф1-4,.., Ф1-6 низкое</v>
      </c>
      <c r="I122" s="32" t="str">
        <f t="shared" si="37"/>
        <v xml:space="preserve">alr."&amp;C124&amp;" or </v>
      </c>
      <c r="J122">
        <v>124</v>
      </c>
      <c r="K122" s="27" t="str">
        <f t="shared" si="29"/>
        <v>R9</v>
      </c>
      <c r="L122" s="27">
        <f t="shared" si="51"/>
        <v>16</v>
      </c>
      <c r="M122" s="27">
        <v>6</v>
      </c>
      <c r="N122" s="19" t="s">
        <v>1005</v>
      </c>
      <c r="O122" s="27" t="str">
        <f t="shared" si="30"/>
        <v>db600.dbx16.6 := ALR.P_afF1_4_6_LL; //Давление на выходе Ф1-4,.., Ф1-6 низкое  R9.14</v>
      </c>
      <c r="P122" s="27" t="str">
        <f t="shared" si="31"/>
        <v>dbx16.6</v>
      </c>
      <c r="Q122" s="27">
        <f t="shared" si="50"/>
        <v>9</v>
      </c>
      <c r="R122" s="384" t="s">
        <v>1307</v>
      </c>
      <c r="S122" s="384">
        <v>120</v>
      </c>
      <c r="T122" s="19" t="s">
        <v>1005</v>
      </c>
      <c r="U122" s="384" t="str">
        <f t="shared" si="38"/>
        <v>2MDB.R9</v>
      </c>
      <c r="V122" s="384">
        <f t="shared" si="32"/>
        <v>14</v>
      </c>
      <c r="W122" s="374"/>
      <c r="X122" s="374"/>
      <c r="Y122" s="374"/>
      <c r="Z122" s="374"/>
      <c r="AA122" s="374"/>
      <c r="AB122" s="384">
        <v>0</v>
      </c>
      <c r="AC122" s="374" t="s">
        <v>1308</v>
      </c>
      <c r="AD122" s="384" t="str">
        <f t="shared" si="33"/>
        <v>ru-RU=Давление на выходе Ф1-4,.., Ф1-6 низкое</v>
      </c>
      <c r="AE122" s="374"/>
      <c r="AF122" s="374" t="s">
        <v>1308</v>
      </c>
      <c r="AG122" s="19" t="s">
        <v>4272</v>
      </c>
      <c r="AH122" s="374">
        <f t="shared" si="34"/>
        <v>40009</v>
      </c>
      <c r="AI122" s="27">
        <v>14</v>
      </c>
    </row>
    <row r="123" spans="1:35" ht="13.5" customHeight="1" x14ac:dyDescent="0.25">
      <c r="A123" s="26">
        <v>120</v>
      </c>
      <c r="B123" s="376" t="str">
        <f>F123&amp;" высокое"</f>
        <v>Давление на выходе Ф1-4,.., Ф1-6 высокое</v>
      </c>
      <c r="C123" s="377" t="str">
        <f>E123&amp;"_HH"</f>
        <v>P_afF1_4_6_HH</v>
      </c>
      <c r="D123" s="380" t="str">
        <f>"TMQ."&amp;C123&amp;" and (ani."&amp;E123&amp;".state=5)"</f>
        <v>TMQ.P_afF1_4_6_HH and (ani.P_afF1_4_6.state=5)</v>
      </c>
      <c r="E123" s="9" t="s">
        <v>3479</v>
      </c>
      <c r="F123" s="19" t="s">
        <v>3239</v>
      </c>
      <c r="G123" s="19" t="str">
        <f t="shared" si="40"/>
        <v>ALR.P_afF1_4_6_HH := TMQ.P_afF1_4_6_HH and (ani.P_afF1_4_6.state=5);//Давление на выходе Ф1-4,.., Ф1-6 высокое</v>
      </c>
      <c r="H123" s="19" t="str">
        <f t="shared" si="41"/>
        <v>P_afF1_4_6_HH : BOOL;     //Давление на выходе Ф1-4,.., Ф1-6 высокое</v>
      </c>
      <c r="I123" s="32" t="str">
        <f t="shared" si="37"/>
        <v xml:space="preserve">alr."&amp;C125&amp;" or </v>
      </c>
      <c r="J123">
        <v>125</v>
      </c>
      <c r="K123" s="27" t="str">
        <f t="shared" si="29"/>
        <v>R9</v>
      </c>
      <c r="L123" s="27">
        <f t="shared" si="51"/>
        <v>16</v>
      </c>
      <c r="M123" s="27">
        <v>7</v>
      </c>
      <c r="N123" s="19" t="s">
        <v>1005</v>
      </c>
      <c r="O123" s="27" t="str">
        <f t="shared" si="30"/>
        <v>db600.dbx16.7 := ALR.P_afF1_4_6_HH; //Давление на выходе Ф1-4,.., Ф1-6 высокое  R9.15</v>
      </c>
      <c r="P123" s="27" t="str">
        <f t="shared" si="31"/>
        <v>dbx16.7</v>
      </c>
      <c r="Q123" s="27">
        <f t="shared" si="50"/>
        <v>9</v>
      </c>
      <c r="R123" s="384" t="s">
        <v>1307</v>
      </c>
      <c r="S123" s="384">
        <v>121</v>
      </c>
      <c r="T123" s="19" t="s">
        <v>1005</v>
      </c>
      <c r="U123" s="384" t="str">
        <f t="shared" si="38"/>
        <v>2MDB.R9</v>
      </c>
      <c r="V123" s="384">
        <f t="shared" si="32"/>
        <v>15</v>
      </c>
      <c r="W123" s="374"/>
      <c r="X123" s="374"/>
      <c r="Y123" s="374"/>
      <c r="Z123" s="374"/>
      <c r="AA123" s="374"/>
      <c r="AB123" s="384">
        <v>0</v>
      </c>
      <c r="AC123" s="374" t="s">
        <v>1308</v>
      </c>
      <c r="AD123" s="384" t="str">
        <f t="shared" si="33"/>
        <v>ru-RU=Давление на выходе Ф1-4,.., Ф1-6 высокое</v>
      </c>
      <c r="AE123" s="374"/>
      <c r="AF123" s="374" t="s">
        <v>1308</v>
      </c>
      <c r="AG123" s="19" t="s">
        <v>4272</v>
      </c>
      <c r="AH123" s="374">
        <f t="shared" si="34"/>
        <v>40009</v>
      </c>
      <c r="AI123" s="27">
        <v>15</v>
      </c>
    </row>
    <row r="124" spans="1:35" ht="13.5" customHeight="1" x14ac:dyDescent="0.25">
      <c r="A124" s="26">
        <v>121</v>
      </c>
      <c r="B124" s="376" t="str">
        <f>F124&amp;" низкое"</f>
        <v>Давление на выходе промывной воды Ф1-4,..,Ф1-6  низкое</v>
      </c>
      <c r="C124" s="377" t="str">
        <f>E124&amp;"_LL"</f>
        <v>P_F1_wash_LL</v>
      </c>
      <c r="D124" s="377" t="str">
        <f>"TMQ."&amp;C124</f>
        <v>TMQ.P_F1_wash_LL</v>
      </c>
      <c r="E124" s="9" t="s">
        <v>3480</v>
      </c>
      <c r="F124" s="19" t="s">
        <v>3240</v>
      </c>
      <c r="G124" s="19" t="str">
        <f t="shared" si="40"/>
        <v>ALR.P_F1_wash_LL := TMQ.P_F1_wash_LL;//Давление на выходе промывной воды Ф1-4,..,Ф1-6  низкое</v>
      </c>
      <c r="H124" s="19" t="str">
        <f t="shared" si="41"/>
        <v>P_F1_wash_LL : BOOL;     //Давление на выходе промывной воды Ф1-4,..,Ф1-6  низкое</v>
      </c>
      <c r="I124" s="32" t="str">
        <f t="shared" si="37"/>
        <v xml:space="preserve">alr."&amp;C126&amp;" or </v>
      </c>
      <c r="J124">
        <v>126</v>
      </c>
      <c r="K124" s="27" t="str">
        <f t="shared" ref="K124:K187" si="52">"R"&amp;Q124</f>
        <v>R10</v>
      </c>
      <c r="L124" s="27">
        <f>Q124*2-1</f>
        <v>19</v>
      </c>
      <c r="M124" s="27">
        <v>0</v>
      </c>
      <c r="N124" s="19" t="s">
        <v>1005</v>
      </c>
      <c r="O124" s="27" t="str">
        <f t="shared" ref="O124:O187" si="53">"db600.dbx"&amp;L124&amp;"."&amp;M124&amp;" := "&amp;N124&amp;"."&amp;C124&amp;"; //"&amp;B124&amp;"  "&amp;K124&amp;"."&amp;AI124</f>
        <v>db600.dbx19.0 := ALR.P_F1_wash_LL; //Давление на выходе промывной воды Ф1-4,..,Ф1-6  низкое  R10.0</v>
      </c>
      <c r="P124" s="27" t="str">
        <f t="shared" ref="P124:P187" si="54">"dbx"&amp;L124&amp;"."&amp;M124</f>
        <v>dbx19.0</v>
      </c>
      <c r="Q124" s="27">
        <f>Q123+1</f>
        <v>10</v>
      </c>
      <c r="R124" s="384" t="s">
        <v>1307</v>
      </c>
      <c r="S124" s="384">
        <v>122</v>
      </c>
      <c r="T124" s="19" t="s">
        <v>1005</v>
      </c>
      <c r="U124" s="384" t="str">
        <f t="shared" si="38"/>
        <v>2MDB.R10</v>
      </c>
      <c r="V124" s="384">
        <f t="shared" si="32"/>
        <v>0</v>
      </c>
      <c r="W124" s="374"/>
      <c r="X124" s="374"/>
      <c r="Y124" s="374"/>
      <c r="Z124" s="374"/>
      <c r="AA124" s="374"/>
      <c r="AB124" s="384">
        <v>0</v>
      </c>
      <c r="AC124" s="374" t="s">
        <v>1308</v>
      </c>
      <c r="AD124" s="384" t="str">
        <f t="shared" si="33"/>
        <v>ru-RU=Давление на выходе промывной воды Ф1-4,..,Ф1-6  низкое</v>
      </c>
      <c r="AE124" s="374"/>
      <c r="AF124" s="374" t="s">
        <v>1308</v>
      </c>
      <c r="AG124" s="19" t="s">
        <v>4272</v>
      </c>
      <c r="AH124" s="374">
        <f t="shared" si="34"/>
        <v>40010</v>
      </c>
      <c r="AI124" s="27">
        <v>0</v>
      </c>
    </row>
    <row r="125" spans="1:35" ht="13.5" customHeight="1" x14ac:dyDescent="0.25">
      <c r="A125" s="26">
        <v>122</v>
      </c>
      <c r="B125" s="376" t="str">
        <f>F125&amp;" высокое"</f>
        <v>Давление на выходе промывной воды Ф1-4,..,Ф1-6  высокое</v>
      </c>
      <c r="C125" s="377" t="str">
        <f>E125&amp;"_HH"</f>
        <v>P_F1_wash_HH</v>
      </c>
      <c r="D125" s="380" t="str">
        <f>"TMQ."&amp;C125&amp;" and (ani."&amp;E125&amp;".state=5)"</f>
        <v>TMQ.P_F1_wash_HH and (ani.P_F1_wash.state=5)</v>
      </c>
      <c r="E125" s="9" t="s">
        <v>3480</v>
      </c>
      <c r="F125" s="19" t="s">
        <v>3240</v>
      </c>
      <c r="G125" s="19" t="str">
        <f t="shared" si="40"/>
        <v>ALR.P_F1_wash_HH := TMQ.P_F1_wash_HH and (ani.P_F1_wash.state=5);//Давление на выходе промывной воды Ф1-4,..,Ф1-6  высокое</v>
      </c>
      <c r="H125" s="19" t="str">
        <f t="shared" si="41"/>
        <v>P_F1_wash_HH : BOOL;     //Давление на выходе промывной воды Ф1-4,..,Ф1-6  высокое</v>
      </c>
      <c r="I125" s="32" t="str">
        <f t="shared" si="37"/>
        <v xml:space="preserve">alr."&amp;C127&amp;" or </v>
      </c>
      <c r="J125">
        <v>127</v>
      </c>
      <c r="K125" s="27" t="str">
        <f t="shared" si="52"/>
        <v>R10</v>
      </c>
      <c r="L125" s="27">
        <f t="shared" ref="L125:L130" si="55">L124</f>
        <v>19</v>
      </c>
      <c r="M125" s="27">
        <v>1</v>
      </c>
      <c r="N125" s="19" t="s">
        <v>1005</v>
      </c>
      <c r="O125" s="27" t="str">
        <f t="shared" si="53"/>
        <v>db600.dbx19.1 := ALR.P_F1_wash_HH; //Давление на выходе промывной воды Ф1-4,..,Ф1-6  высокое  R10.1</v>
      </c>
      <c r="P125" s="27" t="str">
        <f t="shared" si="54"/>
        <v>dbx19.1</v>
      </c>
      <c r="Q125" s="27">
        <f>Q124</f>
        <v>10</v>
      </c>
      <c r="R125" s="384" t="s">
        <v>1307</v>
      </c>
      <c r="S125" s="384">
        <v>123</v>
      </c>
      <c r="T125" s="19" t="s">
        <v>1005</v>
      </c>
      <c r="U125" s="384" t="str">
        <f t="shared" si="38"/>
        <v>2MDB.R10</v>
      </c>
      <c r="V125" s="384">
        <f t="shared" si="32"/>
        <v>1</v>
      </c>
      <c r="W125" s="374"/>
      <c r="X125" s="374"/>
      <c r="Y125" s="374"/>
      <c r="Z125" s="374"/>
      <c r="AA125" s="374"/>
      <c r="AB125" s="384">
        <v>0</v>
      </c>
      <c r="AC125" s="374" t="s">
        <v>1308</v>
      </c>
      <c r="AD125" s="384" t="str">
        <f t="shared" si="33"/>
        <v>ru-RU=Давление на выходе промывной воды Ф1-4,..,Ф1-6  высокое</v>
      </c>
      <c r="AE125" s="374"/>
      <c r="AF125" s="374" t="s">
        <v>1308</v>
      </c>
      <c r="AG125" s="19" t="s">
        <v>4272</v>
      </c>
      <c r="AH125" s="374">
        <f t="shared" si="34"/>
        <v>40010</v>
      </c>
      <c r="AI125" s="27">
        <v>1</v>
      </c>
    </row>
    <row r="126" spans="1:35" ht="13.5" customHeight="1" x14ac:dyDescent="0.25">
      <c r="A126" s="26">
        <v>123</v>
      </c>
      <c r="B126" s="376" t="str">
        <f>F126&amp;" низкий"</f>
        <v>Расход на входе АУФ1 низкий</v>
      </c>
      <c r="C126" s="377" t="str">
        <f>E126&amp;"_LL"</f>
        <v>Q_bfAUF1_LL</v>
      </c>
      <c r="D126" s="377" t="str">
        <f>"TMQ."&amp;C126</f>
        <v>TMQ.Q_bfAUF1_LL</v>
      </c>
      <c r="E126" s="209" t="s">
        <v>3794</v>
      </c>
      <c r="F126" s="215" t="s">
        <v>3258</v>
      </c>
      <c r="G126" s="19" t="str">
        <f t="shared" si="40"/>
        <v>ALR.Q_bfAUF1_LL := TMQ.Q_bfAUF1_LL;//Расход на входе АУФ1 низкий</v>
      </c>
      <c r="H126" s="19" t="str">
        <f t="shared" si="41"/>
        <v>Q_bfAUF1_LL : BOOL;     //Расход на входе АУФ1 низкий</v>
      </c>
      <c r="I126" s="32" t="str">
        <f t="shared" si="37"/>
        <v xml:space="preserve">alr."&amp;C128&amp;" or </v>
      </c>
      <c r="J126">
        <v>128</v>
      </c>
      <c r="K126" s="27" t="str">
        <f t="shared" si="52"/>
        <v>R10</v>
      </c>
      <c r="L126" s="27">
        <f t="shared" si="55"/>
        <v>19</v>
      </c>
      <c r="M126" s="27">
        <v>3</v>
      </c>
      <c r="N126" s="19" t="s">
        <v>1005</v>
      </c>
      <c r="O126" s="27" t="str">
        <f t="shared" si="53"/>
        <v>db600.dbx19.3 := ALR.Q_bfAUF1_LL; //Расход на входе АУФ1 низкий  R10.3</v>
      </c>
      <c r="P126" s="27" t="str">
        <f t="shared" si="54"/>
        <v>dbx19.3</v>
      </c>
      <c r="Q126" s="27">
        <f t="shared" ref="Q126:Q138" si="56">Q125</f>
        <v>10</v>
      </c>
      <c r="R126" s="384" t="s">
        <v>1307</v>
      </c>
      <c r="S126" s="384">
        <v>124</v>
      </c>
      <c r="T126" s="19" t="s">
        <v>1005</v>
      </c>
      <c r="U126" s="384" t="str">
        <f t="shared" si="38"/>
        <v>2MDB.R10</v>
      </c>
      <c r="V126" s="384">
        <f t="shared" si="32"/>
        <v>3</v>
      </c>
      <c r="W126" s="374"/>
      <c r="X126" s="374"/>
      <c r="Y126" s="374"/>
      <c r="Z126" s="374"/>
      <c r="AA126" s="374"/>
      <c r="AB126" s="384">
        <v>0</v>
      </c>
      <c r="AC126" s="374" t="s">
        <v>1308</v>
      </c>
      <c r="AD126" s="384" t="str">
        <f t="shared" si="33"/>
        <v>ru-RU=Расход на входе АУФ1 низкий</v>
      </c>
      <c r="AE126" s="374"/>
      <c r="AF126" s="374" t="s">
        <v>1308</v>
      </c>
      <c r="AG126" s="19" t="s">
        <v>4272</v>
      </c>
      <c r="AH126" s="374">
        <f t="shared" si="34"/>
        <v>40010</v>
      </c>
      <c r="AI126" s="27">
        <v>3</v>
      </c>
    </row>
    <row r="127" spans="1:35" ht="13.5" customHeight="1" x14ac:dyDescent="0.25">
      <c r="A127" s="26">
        <v>124</v>
      </c>
      <c r="B127" s="376" t="str">
        <f>F127&amp;" высокий"</f>
        <v>Расход на входе АУФ1 высокий</v>
      </c>
      <c r="C127" s="377" t="str">
        <f>E127&amp;"_HH"</f>
        <v>Q_bfAUF1_HH</v>
      </c>
      <c r="D127" s="380" t="str">
        <f>"TMQ."&amp;C127&amp;" and (ani."&amp;E127&amp;".state=5)"</f>
        <v>TMQ.Q_bfAUF1_HH and (ani.Q_bfAUF1.state=5)</v>
      </c>
      <c r="E127" s="209" t="s">
        <v>3794</v>
      </c>
      <c r="F127" s="215" t="s">
        <v>3258</v>
      </c>
      <c r="G127" s="19" t="str">
        <f t="shared" si="40"/>
        <v>ALR.Q_bfAUF1_HH := TMQ.Q_bfAUF1_HH and (ani.Q_bfAUF1.state=5);//Расход на входе АУФ1 высокий</v>
      </c>
      <c r="H127" s="19" t="str">
        <f t="shared" si="41"/>
        <v>Q_bfAUF1_HH : BOOL;     //Расход на входе АУФ1 высокий</v>
      </c>
      <c r="I127" s="32" t="str">
        <f t="shared" si="37"/>
        <v xml:space="preserve">alr."&amp;C129&amp;" or </v>
      </c>
      <c r="J127">
        <v>129</v>
      </c>
      <c r="K127" s="27" t="str">
        <f t="shared" si="52"/>
        <v>R10</v>
      </c>
      <c r="L127" s="27">
        <f t="shared" si="55"/>
        <v>19</v>
      </c>
      <c r="M127" s="27">
        <v>4</v>
      </c>
      <c r="N127" s="19" t="s">
        <v>1005</v>
      </c>
      <c r="O127" s="27" t="str">
        <f t="shared" si="53"/>
        <v>db600.dbx19.4 := ALR.Q_bfAUF1_HH; //Расход на входе АУФ1 высокий  R10.4</v>
      </c>
      <c r="P127" s="27" t="str">
        <f t="shared" si="54"/>
        <v>dbx19.4</v>
      </c>
      <c r="Q127" s="27">
        <f t="shared" si="56"/>
        <v>10</v>
      </c>
      <c r="R127" s="384" t="s">
        <v>1307</v>
      </c>
      <c r="S127" s="384">
        <v>125</v>
      </c>
      <c r="T127" s="19" t="s">
        <v>1005</v>
      </c>
      <c r="U127" s="384" t="str">
        <f t="shared" si="38"/>
        <v>2MDB.R10</v>
      </c>
      <c r="V127" s="384">
        <f t="shared" si="32"/>
        <v>4</v>
      </c>
      <c r="W127" s="374"/>
      <c r="X127" s="374"/>
      <c r="Y127" s="374"/>
      <c r="Z127" s="374"/>
      <c r="AA127" s="374"/>
      <c r="AB127" s="384">
        <v>0</v>
      </c>
      <c r="AC127" s="374" t="s">
        <v>1308</v>
      </c>
      <c r="AD127" s="384" t="str">
        <f t="shared" si="33"/>
        <v>ru-RU=Расход на входе АУФ1 высокий</v>
      </c>
      <c r="AE127" s="374"/>
      <c r="AF127" s="374" t="s">
        <v>1308</v>
      </c>
      <c r="AG127" s="19" t="s">
        <v>4272</v>
      </c>
      <c r="AH127" s="374">
        <f t="shared" si="34"/>
        <v>40010</v>
      </c>
      <c r="AI127" s="27">
        <v>4</v>
      </c>
    </row>
    <row r="128" spans="1:35" ht="13.5" customHeight="1" x14ac:dyDescent="0.25">
      <c r="A128" s="26">
        <v>125</v>
      </c>
      <c r="B128" s="376" t="str">
        <f>F128&amp;" низкий"</f>
        <v>Расход на выходе Н4-3 низкий</v>
      </c>
      <c r="C128" s="377" t="str">
        <f>E128&amp;"_LL"</f>
        <v>Q_afN4_3_LL</v>
      </c>
      <c r="D128" s="377" t="str">
        <f>"TMQ."&amp;C128</f>
        <v>TMQ.Q_afN4_3_LL</v>
      </c>
      <c r="E128" s="209" t="s">
        <v>3489</v>
      </c>
      <c r="F128" s="215" t="s">
        <v>3259</v>
      </c>
      <c r="G128" s="19" t="str">
        <f t="shared" si="40"/>
        <v>ALR.Q_afN4_3_LL := TMQ.Q_afN4_3_LL;//Расход на выходе Н4-3 низкий</v>
      </c>
      <c r="H128" s="19" t="str">
        <f t="shared" si="41"/>
        <v>Q_afN4_3_LL : BOOL;     //Расход на выходе Н4-3 низкий</v>
      </c>
      <c r="I128" s="32" t="str">
        <f t="shared" si="37"/>
        <v xml:space="preserve">alr."&amp;C130&amp;" or </v>
      </c>
      <c r="J128">
        <v>130</v>
      </c>
      <c r="K128" s="27" t="str">
        <f t="shared" si="52"/>
        <v>R10</v>
      </c>
      <c r="L128" s="27">
        <f t="shared" si="55"/>
        <v>19</v>
      </c>
      <c r="M128" s="27">
        <v>5</v>
      </c>
      <c r="N128" s="19" t="s">
        <v>1005</v>
      </c>
      <c r="O128" s="27" t="str">
        <f t="shared" si="53"/>
        <v>db600.dbx19.5 := ALR.Q_afN4_3_LL; //Расход на выходе Н4-3 низкий  R10.5</v>
      </c>
      <c r="P128" s="27" t="str">
        <f t="shared" si="54"/>
        <v>dbx19.5</v>
      </c>
      <c r="Q128" s="27">
        <f t="shared" si="56"/>
        <v>10</v>
      </c>
      <c r="R128" s="384" t="s">
        <v>1307</v>
      </c>
      <c r="S128" s="384">
        <v>126</v>
      </c>
      <c r="T128" s="19" t="s">
        <v>1005</v>
      </c>
      <c r="U128" s="384" t="str">
        <f t="shared" si="38"/>
        <v>2MDB.R10</v>
      </c>
      <c r="V128" s="384">
        <f t="shared" ref="V128:V191" si="57">AI128</f>
        <v>5</v>
      </c>
      <c r="W128" s="374"/>
      <c r="X128" s="374"/>
      <c r="Y128" s="374"/>
      <c r="Z128" s="374"/>
      <c r="AA128" s="374"/>
      <c r="AB128" s="384">
        <v>0</v>
      </c>
      <c r="AC128" s="374" t="s">
        <v>1308</v>
      </c>
      <c r="AD128" s="384" t="str">
        <f t="shared" ref="AD128:AD191" si="58">AG128&amp;B128</f>
        <v>ru-RU=Расход на выходе Н4-3 низкий</v>
      </c>
      <c r="AE128" s="374"/>
      <c r="AF128" s="374" t="s">
        <v>1308</v>
      </c>
      <c r="AG128" s="19" t="s">
        <v>4272</v>
      </c>
      <c r="AH128" s="374">
        <f t="shared" ref="AH128:AH191" si="59">Q128+40000</f>
        <v>40010</v>
      </c>
      <c r="AI128" s="27">
        <v>5</v>
      </c>
    </row>
    <row r="129" spans="1:35" ht="13.5" customHeight="1" x14ac:dyDescent="0.25">
      <c r="A129" s="26">
        <v>126</v>
      </c>
      <c r="B129" s="376" t="str">
        <f>F129&amp;" высокий"</f>
        <v>Расход на выходе Н4-3 высокий</v>
      </c>
      <c r="C129" s="377" t="str">
        <f>E129&amp;"_HH"</f>
        <v>Q_afN4_3_HH</v>
      </c>
      <c r="D129" s="380" t="str">
        <f>"TMQ."&amp;C129&amp;" and (ani."&amp;E129&amp;".state=5)"</f>
        <v>TMQ.Q_afN4_3_HH and (ani.Q_afN4_3.state=5)</v>
      </c>
      <c r="E129" s="209" t="s">
        <v>3489</v>
      </c>
      <c r="F129" s="215" t="s">
        <v>3259</v>
      </c>
      <c r="G129" s="19" t="str">
        <f t="shared" si="40"/>
        <v>ALR.Q_afN4_3_HH := TMQ.Q_afN4_3_HH and (ani.Q_afN4_3.state=5);//Расход на выходе Н4-3 высокий</v>
      </c>
      <c r="H129" s="19" t="str">
        <f t="shared" si="41"/>
        <v>Q_afN4_3_HH : BOOL;     //Расход на выходе Н4-3 высокий</v>
      </c>
      <c r="I129" s="32" t="str">
        <f t="shared" si="37"/>
        <v xml:space="preserve">alr."&amp;C131&amp;" or </v>
      </c>
      <c r="J129">
        <v>131</v>
      </c>
      <c r="K129" s="27" t="str">
        <f t="shared" si="52"/>
        <v>R10</v>
      </c>
      <c r="L129" s="27">
        <f t="shared" si="55"/>
        <v>19</v>
      </c>
      <c r="M129" s="27">
        <v>6</v>
      </c>
      <c r="N129" s="19" t="s">
        <v>1005</v>
      </c>
      <c r="O129" s="27" t="str">
        <f t="shared" si="53"/>
        <v>db600.dbx19.6 := ALR.Q_afN4_3_HH; //Расход на выходе Н4-3 высокий  R10.6</v>
      </c>
      <c r="P129" s="27" t="str">
        <f t="shared" si="54"/>
        <v>dbx19.6</v>
      </c>
      <c r="Q129" s="27">
        <f t="shared" si="56"/>
        <v>10</v>
      </c>
      <c r="R129" s="384" t="s">
        <v>1307</v>
      </c>
      <c r="S129" s="384">
        <v>127</v>
      </c>
      <c r="T129" s="19" t="s">
        <v>1005</v>
      </c>
      <c r="U129" s="384" t="str">
        <f t="shared" si="38"/>
        <v>2MDB.R10</v>
      </c>
      <c r="V129" s="384">
        <f t="shared" si="57"/>
        <v>6</v>
      </c>
      <c r="W129" s="374"/>
      <c r="X129" s="374"/>
      <c r="Y129" s="374"/>
      <c r="Z129" s="374"/>
      <c r="AA129" s="374"/>
      <c r="AB129" s="384">
        <v>0</v>
      </c>
      <c r="AC129" s="374" t="s">
        <v>1308</v>
      </c>
      <c r="AD129" s="384" t="str">
        <f t="shared" si="58"/>
        <v>ru-RU=Расход на выходе Н4-3 высокий</v>
      </c>
      <c r="AE129" s="374"/>
      <c r="AF129" s="374" t="s">
        <v>1308</v>
      </c>
      <c r="AG129" s="19" t="s">
        <v>4272</v>
      </c>
      <c r="AH129" s="374">
        <f t="shared" si="59"/>
        <v>40010</v>
      </c>
      <c r="AI129" s="27">
        <v>6</v>
      </c>
    </row>
    <row r="130" spans="1:35" ht="13.5" customHeight="1" x14ac:dyDescent="0.25">
      <c r="A130" s="26">
        <v>127</v>
      </c>
      <c r="B130" s="376" t="str">
        <f>F130&amp;" низкий"</f>
        <v>Расход воздуха после КРЛ4-1 низкий</v>
      </c>
      <c r="C130" s="377" t="str">
        <f>E130&amp;"_LL"</f>
        <v>Qa_afK4_1_LL</v>
      </c>
      <c r="D130" s="377" t="str">
        <f>"TMQ."&amp;C130</f>
        <v>TMQ.Qa_afK4_1_LL</v>
      </c>
      <c r="E130" s="209" t="s">
        <v>781</v>
      </c>
      <c r="F130" s="209" t="s">
        <v>3791</v>
      </c>
      <c r="G130" s="19" t="str">
        <f t="shared" si="40"/>
        <v>ALR.Qa_afK4_1_LL := TMQ.Qa_afK4_1_LL;//Расход воздуха после КРЛ4-1 низкий</v>
      </c>
      <c r="H130" s="19" t="str">
        <f t="shared" si="41"/>
        <v>Qa_afK4_1_LL : BOOL;     //Расход воздуха после КРЛ4-1 низкий</v>
      </c>
      <c r="I130" s="32" t="str">
        <f t="shared" si="37"/>
        <v xml:space="preserve">alr."&amp;C132&amp;" or </v>
      </c>
      <c r="J130">
        <v>132</v>
      </c>
      <c r="K130" s="27" t="str">
        <f t="shared" si="52"/>
        <v>R10</v>
      </c>
      <c r="L130" s="27">
        <f t="shared" si="55"/>
        <v>19</v>
      </c>
      <c r="M130" s="27">
        <v>7</v>
      </c>
      <c r="N130" s="19" t="s">
        <v>1005</v>
      </c>
      <c r="O130" s="27" t="str">
        <f t="shared" si="53"/>
        <v>db600.dbx19.7 := ALR.Qa_afK4_1_LL; //Расход воздуха после КРЛ4-1 низкий  R10.7</v>
      </c>
      <c r="P130" s="27" t="str">
        <f t="shared" si="54"/>
        <v>dbx19.7</v>
      </c>
      <c r="Q130" s="27">
        <f t="shared" si="56"/>
        <v>10</v>
      </c>
      <c r="R130" s="384" t="s">
        <v>1307</v>
      </c>
      <c r="S130" s="384">
        <v>128</v>
      </c>
      <c r="T130" s="19" t="s">
        <v>1005</v>
      </c>
      <c r="U130" s="384" t="str">
        <f t="shared" si="38"/>
        <v>2MDB.R10</v>
      </c>
      <c r="V130" s="384">
        <f t="shared" si="57"/>
        <v>7</v>
      </c>
      <c r="W130" s="374"/>
      <c r="X130" s="374"/>
      <c r="Y130" s="374"/>
      <c r="Z130" s="374"/>
      <c r="AA130" s="374"/>
      <c r="AB130" s="384">
        <v>0</v>
      </c>
      <c r="AC130" s="374" t="s">
        <v>1308</v>
      </c>
      <c r="AD130" s="384" t="str">
        <f t="shared" si="58"/>
        <v>ru-RU=Расход воздуха после КРЛ4-1 низкий</v>
      </c>
      <c r="AE130" s="374"/>
      <c r="AF130" s="374" t="s">
        <v>1308</v>
      </c>
      <c r="AG130" s="19" t="s">
        <v>4272</v>
      </c>
      <c r="AH130" s="374">
        <f t="shared" si="59"/>
        <v>40010</v>
      </c>
      <c r="AI130" s="27">
        <v>7</v>
      </c>
    </row>
    <row r="131" spans="1:35" ht="13.5" customHeight="1" x14ac:dyDescent="0.25">
      <c r="A131" s="26">
        <v>128</v>
      </c>
      <c r="B131" s="376" t="str">
        <f>F131&amp;" высокий"</f>
        <v>Расход воздуха после КРЛ4-1 высокий</v>
      </c>
      <c r="C131" s="377" t="str">
        <f>E131&amp;"_HH"</f>
        <v>Qa_afK4_1_HH</v>
      </c>
      <c r="D131" s="380" t="str">
        <f>"TMQ."&amp;C131&amp;" and (ani."&amp;E131&amp;".state=5)"</f>
        <v>TMQ.Qa_afK4_1_HH and (ani.Qa_afK4_1.state=5)</v>
      </c>
      <c r="E131" s="209" t="s">
        <v>781</v>
      </c>
      <c r="F131" s="209" t="s">
        <v>3791</v>
      </c>
      <c r="G131" s="19" t="str">
        <f t="shared" si="40"/>
        <v>ALR.Qa_afK4_1_HH := TMQ.Qa_afK4_1_HH and (ani.Qa_afK4_1.state=5);//Расход воздуха после КРЛ4-1 высокий</v>
      </c>
      <c r="H131" s="19" t="str">
        <f t="shared" si="41"/>
        <v>Qa_afK4_1_HH : BOOL;     //Расход воздуха после КРЛ4-1 высокий</v>
      </c>
      <c r="I131" s="32" t="str">
        <f t="shared" ref="I131:I194" si="60">"alr.""&amp;C"&amp;J131&amp;"&amp;"" or "</f>
        <v xml:space="preserve">alr."&amp;C133&amp;" or </v>
      </c>
      <c r="J131">
        <v>133</v>
      </c>
      <c r="K131" s="27" t="str">
        <f t="shared" si="52"/>
        <v>R10</v>
      </c>
      <c r="L131" s="27">
        <f>Q124*2-2</f>
        <v>18</v>
      </c>
      <c r="M131" s="27">
        <v>0</v>
      </c>
      <c r="N131" s="19" t="s">
        <v>1005</v>
      </c>
      <c r="O131" s="27" t="str">
        <f t="shared" si="53"/>
        <v>db600.dbx18.0 := ALR.Qa_afK4_1_HH; //Расход воздуха после КРЛ4-1 высокий  R10.8</v>
      </c>
      <c r="P131" s="27" t="str">
        <f t="shared" si="54"/>
        <v>dbx18.0</v>
      </c>
      <c r="Q131" s="27">
        <f t="shared" si="56"/>
        <v>10</v>
      </c>
      <c r="R131" s="384" t="s">
        <v>1307</v>
      </c>
      <c r="S131" s="384">
        <v>129</v>
      </c>
      <c r="T131" s="19" t="s">
        <v>1005</v>
      </c>
      <c r="U131" s="384" t="str">
        <f t="shared" si="38"/>
        <v>2MDB.R10</v>
      </c>
      <c r="V131" s="384">
        <f t="shared" si="57"/>
        <v>8</v>
      </c>
      <c r="W131" s="374"/>
      <c r="X131" s="374"/>
      <c r="Y131" s="374"/>
      <c r="Z131" s="374"/>
      <c r="AA131" s="374"/>
      <c r="AB131" s="384">
        <v>0</v>
      </c>
      <c r="AC131" s="374" t="s">
        <v>1308</v>
      </c>
      <c r="AD131" s="384" t="str">
        <f t="shared" si="58"/>
        <v>ru-RU=Расход воздуха после КРЛ4-1 высокий</v>
      </c>
      <c r="AE131" s="374"/>
      <c r="AF131" s="374" t="s">
        <v>1308</v>
      </c>
      <c r="AG131" s="19" t="s">
        <v>4272</v>
      </c>
      <c r="AH131" s="374">
        <f t="shared" si="59"/>
        <v>40010</v>
      </c>
      <c r="AI131" s="27">
        <v>8</v>
      </c>
    </row>
    <row r="132" spans="1:35" ht="13.5" customHeight="1" x14ac:dyDescent="0.25">
      <c r="A132" s="26">
        <v>129</v>
      </c>
      <c r="B132" s="376" t="str">
        <f>F132&amp;" низкое"</f>
        <v>Давление на входе АУФ1 низкое</v>
      </c>
      <c r="C132" s="377" t="str">
        <f>E132&amp;"_LL"</f>
        <v>P_bfAUF1_LL</v>
      </c>
      <c r="D132" s="377" t="str">
        <f>"TMQ."&amp;C132</f>
        <v>TMQ.P_bfAUF1_LL</v>
      </c>
      <c r="E132" s="209" t="s">
        <v>3796</v>
      </c>
      <c r="F132" s="209" t="s">
        <v>3792</v>
      </c>
      <c r="G132" s="19" t="str">
        <f t="shared" si="40"/>
        <v>ALR.P_bfAUF1_LL := TMQ.P_bfAUF1_LL;//Давление на входе АУФ1 низкое</v>
      </c>
      <c r="H132" s="19" t="str">
        <f t="shared" si="41"/>
        <v>P_bfAUF1_LL : BOOL;     //Давление на входе АУФ1 низкое</v>
      </c>
      <c r="I132" s="32" t="str">
        <f t="shared" si="60"/>
        <v xml:space="preserve">alr."&amp;C134&amp;" or </v>
      </c>
      <c r="J132">
        <v>134</v>
      </c>
      <c r="K132" s="27" t="str">
        <f t="shared" si="52"/>
        <v>R10</v>
      </c>
      <c r="L132" s="27">
        <f>L131</f>
        <v>18</v>
      </c>
      <c r="M132" s="27">
        <v>1</v>
      </c>
      <c r="N132" s="19" t="s">
        <v>1005</v>
      </c>
      <c r="O132" s="27" t="str">
        <f t="shared" si="53"/>
        <v>db600.dbx18.1 := ALR.P_bfAUF1_LL; //Давление на входе АУФ1 низкое  R10.9</v>
      </c>
      <c r="P132" s="27" t="str">
        <f t="shared" si="54"/>
        <v>dbx18.1</v>
      </c>
      <c r="Q132" s="27">
        <f t="shared" si="56"/>
        <v>10</v>
      </c>
      <c r="R132" s="384" t="s">
        <v>1307</v>
      </c>
      <c r="S132" s="384">
        <v>130</v>
      </c>
      <c r="T132" s="19" t="s">
        <v>1005</v>
      </c>
      <c r="U132" s="384" t="str">
        <f t="shared" ref="U132:U195" si="61">"2MDB.R"&amp;Q132</f>
        <v>2MDB.R10</v>
      </c>
      <c r="V132" s="384">
        <f t="shared" si="57"/>
        <v>9</v>
      </c>
      <c r="W132" s="374"/>
      <c r="X132" s="374"/>
      <c r="Y132" s="374"/>
      <c r="Z132" s="374"/>
      <c r="AA132" s="374"/>
      <c r="AB132" s="384">
        <v>0</v>
      </c>
      <c r="AC132" s="374" t="s">
        <v>1308</v>
      </c>
      <c r="AD132" s="384" t="str">
        <f t="shared" si="58"/>
        <v>ru-RU=Давление на входе АУФ1 низкое</v>
      </c>
      <c r="AE132" s="374"/>
      <c r="AF132" s="374" t="s">
        <v>1308</v>
      </c>
      <c r="AG132" s="19" t="s">
        <v>4272</v>
      </c>
      <c r="AH132" s="374">
        <f t="shared" si="59"/>
        <v>40010</v>
      </c>
      <c r="AI132" s="27">
        <v>9</v>
      </c>
    </row>
    <row r="133" spans="1:35" ht="13.5" customHeight="1" x14ac:dyDescent="0.25">
      <c r="A133" s="26">
        <v>130</v>
      </c>
      <c r="B133" s="376" t="str">
        <f>F133&amp;" высокое"</f>
        <v>Давление на входе АУФ1 высокое</v>
      </c>
      <c r="C133" s="377" t="str">
        <f>E133&amp;"_HH"</f>
        <v>P_bfAUF1_HH</v>
      </c>
      <c r="D133" s="380" t="str">
        <f>"TMQ."&amp;C133&amp;" and (ani."&amp;E133&amp;".state=5)"</f>
        <v>TMQ.P_bfAUF1_HH and (ani.P_bfAUF1.state=5)</v>
      </c>
      <c r="E133" s="209" t="s">
        <v>3796</v>
      </c>
      <c r="F133" s="209" t="s">
        <v>3792</v>
      </c>
      <c r="G133" s="19" t="str">
        <f t="shared" ref="G133:G196" si="62">"ALR."&amp;C133&amp;" := "&amp;D133&amp;";//"&amp;B133</f>
        <v>ALR.P_bfAUF1_HH := TMQ.P_bfAUF1_HH and (ani.P_bfAUF1.state=5);//Давление на входе АУФ1 высокое</v>
      </c>
      <c r="H133" s="19" t="str">
        <f t="shared" ref="H133:H196" si="63">C133&amp;" : BOOL;     //"&amp;B133</f>
        <v>P_bfAUF1_HH : BOOL;     //Давление на входе АУФ1 высокое</v>
      </c>
      <c r="I133" s="32" t="str">
        <f t="shared" si="60"/>
        <v xml:space="preserve">alr."&amp;C135&amp;" or </v>
      </c>
      <c r="J133">
        <v>135</v>
      </c>
      <c r="K133" s="27" t="str">
        <f t="shared" si="52"/>
        <v>R10</v>
      </c>
      <c r="L133" s="27">
        <f t="shared" ref="L133:L138" si="64">L132</f>
        <v>18</v>
      </c>
      <c r="M133" s="27">
        <v>2</v>
      </c>
      <c r="N133" s="19" t="s">
        <v>1005</v>
      </c>
      <c r="O133" s="27" t="str">
        <f t="shared" si="53"/>
        <v>db600.dbx18.2 := ALR.P_bfAUF1_HH; //Давление на входе АУФ1 высокое  R10.10</v>
      </c>
      <c r="P133" s="27" t="str">
        <f t="shared" si="54"/>
        <v>dbx18.2</v>
      </c>
      <c r="Q133" s="27">
        <f t="shared" si="56"/>
        <v>10</v>
      </c>
      <c r="R133" s="384" t="s">
        <v>1307</v>
      </c>
      <c r="S133" s="384">
        <v>131</v>
      </c>
      <c r="T133" s="19" t="s">
        <v>1005</v>
      </c>
      <c r="U133" s="384" t="str">
        <f t="shared" si="61"/>
        <v>2MDB.R10</v>
      </c>
      <c r="V133" s="384">
        <f t="shared" si="57"/>
        <v>10</v>
      </c>
      <c r="W133" s="374"/>
      <c r="X133" s="374"/>
      <c r="Y133" s="374"/>
      <c r="Z133" s="374"/>
      <c r="AA133" s="374"/>
      <c r="AB133" s="384">
        <v>0</v>
      </c>
      <c r="AC133" s="374" t="s">
        <v>1308</v>
      </c>
      <c r="AD133" s="384" t="str">
        <f t="shared" si="58"/>
        <v>ru-RU=Давление на входе АУФ1 высокое</v>
      </c>
      <c r="AE133" s="374"/>
      <c r="AF133" s="374" t="s">
        <v>1308</v>
      </c>
      <c r="AG133" s="19" t="s">
        <v>4272</v>
      </c>
      <c r="AH133" s="374">
        <f t="shared" si="59"/>
        <v>40010</v>
      </c>
      <c r="AI133" s="27">
        <v>10</v>
      </c>
    </row>
    <row r="134" spans="1:35" ht="13.5" customHeight="1" x14ac:dyDescent="0.25">
      <c r="A134" s="26">
        <v>131</v>
      </c>
      <c r="B134" s="376" t="str">
        <f>F134&amp;" низкое"</f>
        <v>Давление на выходе АУФ1 низкое</v>
      </c>
      <c r="C134" s="377" t="str">
        <f>E134&amp;"_LL"</f>
        <v>P_afAUF1_LL</v>
      </c>
      <c r="D134" s="377" t="str">
        <f>"TMQ."&amp;C134</f>
        <v>TMQ.P_afAUF1_LL</v>
      </c>
      <c r="E134" s="209" t="s">
        <v>3797</v>
      </c>
      <c r="F134" s="209" t="s">
        <v>3793</v>
      </c>
      <c r="G134" s="19" t="str">
        <f t="shared" si="62"/>
        <v>ALR.P_afAUF1_LL := TMQ.P_afAUF1_LL;//Давление на выходе АУФ1 низкое</v>
      </c>
      <c r="H134" s="19" t="str">
        <f t="shared" si="63"/>
        <v>P_afAUF1_LL : BOOL;     //Давление на выходе АУФ1 низкое</v>
      </c>
      <c r="I134" s="32" t="str">
        <f t="shared" si="60"/>
        <v xml:space="preserve">alr."&amp;C136&amp;" or </v>
      </c>
      <c r="J134">
        <v>136</v>
      </c>
      <c r="K134" s="27" t="str">
        <f t="shared" si="52"/>
        <v>R10</v>
      </c>
      <c r="L134" s="27">
        <f t="shared" si="64"/>
        <v>18</v>
      </c>
      <c r="M134" s="27">
        <v>3</v>
      </c>
      <c r="N134" s="19" t="s">
        <v>1005</v>
      </c>
      <c r="O134" s="27" t="str">
        <f t="shared" si="53"/>
        <v>db600.dbx18.3 := ALR.P_afAUF1_LL; //Давление на выходе АУФ1 низкое  R10.11</v>
      </c>
      <c r="P134" s="27" t="str">
        <f t="shared" si="54"/>
        <v>dbx18.3</v>
      </c>
      <c r="Q134" s="27">
        <f t="shared" si="56"/>
        <v>10</v>
      </c>
      <c r="R134" s="384" t="s">
        <v>1307</v>
      </c>
      <c r="S134" s="384">
        <v>132</v>
      </c>
      <c r="T134" s="19" t="s">
        <v>1005</v>
      </c>
      <c r="U134" s="384" t="str">
        <f t="shared" si="61"/>
        <v>2MDB.R10</v>
      </c>
      <c r="V134" s="384">
        <f t="shared" si="57"/>
        <v>11</v>
      </c>
      <c r="W134" s="374"/>
      <c r="X134" s="374"/>
      <c r="Y134" s="374"/>
      <c r="Z134" s="374"/>
      <c r="AA134" s="374"/>
      <c r="AB134" s="384">
        <v>0</v>
      </c>
      <c r="AC134" s="374" t="s">
        <v>1308</v>
      </c>
      <c r="AD134" s="384" t="str">
        <f t="shared" si="58"/>
        <v>ru-RU=Давление на выходе АУФ1 низкое</v>
      </c>
      <c r="AE134" s="374"/>
      <c r="AF134" s="374" t="s">
        <v>1308</v>
      </c>
      <c r="AG134" s="19" t="s">
        <v>4272</v>
      </c>
      <c r="AH134" s="374">
        <f t="shared" si="59"/>
        <v>40010</v>
      </c>
      <c r="AI134" s="27">
        <v>11</v>
      </c>
    </row>
    <row r="135" spans="1:35" ht="13.5" customHeight="1" x14ac:dyDescent="0.25">
      <c r="A135" s="26">
        <v>132</v>
      </c>
      <c r="B135" s="376" t="str">
        <f>F135&amp;" высокое"</f>
        <v>Давление на выходе АУФ1 высокое</v>
      </c>
      <c r="C135" s="377" t="str">
        <f>E135&amp;"_HH"</f>
        <v>P_afAUF1_HH</v>
      </c>
      <c r="D135" s="380" t="str">
        <f>"TMQ."&amp;C135&amp;" and (ani."&amp;E135&amp;".state=5)"</f>
        <v>TMQ.P_afAUF1_HH and (ani.P_afAUF1.state=5)</v>
      </c>
      <c r="E135" s="209" t="s">
        <v>3797</v>
      </c>
      <c r="F135" s="209" t="s">
        <v>3793</v>
      </c>
      <c r="G135" s="19" t="str">
        <f t="shared" si="62"/>
        <v>ALR.P_afAUF1_HH := TMQ.P_afAUF1_HH and (ani.P_afAUF1.state=5);//Давление на выходе АУФ1 высокое</v>
      </c>
      <c r="H135" s="19" t="str">
        <f t="shared" si="63"/>
        <v>P_afAUF1_HH : BOOL;     //Давление на выходе АУФ1 высокое</v>
      </c>
      <c r="I135" s="32" t="str">
        <f t="shared" si="60"/>
        <v xml:space="preserve">alr."&amp;C137&amp;" or </v>
      </c>
      <c r="J135">
        <v>137</v>
      </c>
      <c r="K135" s="27" t="str">
        <f t="shared" si="52"/>
        <v>R10</v>
      </c>
      <c r="L135" s="27">
        <f t="shared" si="64"/>
        <v>18</v>
      </c>
      <c r="M135" s="27">
        <v>4</v>
      </c>
      <c r="N135" s="19" t="s">
        <v>1005</v>
      </c>
      <c r="O135" s="27" t="str">
        <f t="shared" si="53"/>
        <v>db600.dbx18.4 := ALR.P_afAUF1_HH; //Давление на выходе АУФ1 высокое  R10.12</v>
      </c>
      <c r="P135" s="27" t="str">
        <f t="shared" si="54"/>
        <v>dbx18.4</v>
      </c>
      <c r="Q135" s="27">
        <f t="shared" si="56"/>
        <v>10</v>
      </c>
      <c r="R135" s="384" t="s">
        <v>1307</v>
      </c>
      <c r="S135" s="384">
        <v>133</v>
      </c>
      <c r="T135" s="19" t="s">
        <v>1005</v>
      </c>
      <c r="U135" s="384" t="str">
        <f t="shared" si="61"/>
        <v>2MDB.R10</v>
      </c>
      <c r="V135" s="384">
        <f t="shared" si="57"/>
        <v>12</v>
      </c>
      <c r="W135" s="374"/>
      <c r="X135" s="374"/>
      <c r="Y135" s="374"/>
      <c r="Z135" s="374"/>
      <c r="AA135" s="374"/>
      <c r="AB135" s="384">
        <v>0</v>
      </c>
      <c r="AC135" s="374" t="s">
        <v>1308</v>
      </c>
      <c r="AD135" s="384" t="str">
        <f t="shared" si="58"/>
        <v>ru-RU=Давление на выходе АУФ1 высокое</v>
      </c>
      <c r="AE135" s="374"/>
      <c r="AF135" s="374" t="s">
        <v>1308</v>
      </c>
      <c r="AG135" s="19" t="s">
        <v>4272</v>
      </c>
      <c r="AH135" s="374">
        <f t="shared" si="59"/>
        <v>40010</v>
      </c>
      <c r="AI135" s="27">
        <v>12</v>
      </c>
    </row>
    <row r="136" spans="1:35" ht="13.5" customHeight="1" x14ac:dyDescent="0.25">
      <c r="A136" s="26">
        <v>133</v>
      </c>
      <c r="B136" s="376" t="str">
        <f>F136&amp;" низкий"</f>
        <v>Расход на входе АУФ2 низкий</v>
      </c>
      <c r="C136" s="377" t="str">
        <f>E136&amp;"_LL"</f>
        <v>Q_bfAUF2_LL</v>
      </c>
      <c r="D136" s="377" t="str">
        <f>"TMQ."&amp;C136</f>
        <v>TMQ.Q_bfAUF2_LL</v>
      </c>
      <c r="E136" s="209" t="s">
        <v>3795</v>
      </c>
      <c r="F136" s="215" t="s">
        <v>3263</v>
      </c>
      <c r="G136" s="19" t="str">
        <f t="shared" si="62"/>
        <v>ALR.Q_bfAUF2_LL := TMQ.Q_bfAUF2_LL;//Расход на входе АУФ2 низкий</v>
      </c>
      <c r="H136" s="19" t="str">
        <f t="shared" si="63"/>
        <v>Q_bfAUF2_LL : BOOL;     //Расход на входе АУФ2 низкий</v>
      </c>
      <c r="I136" s="32" t="str">
        <f t="shared" si="60"/>
        <v xml:space="preserve">alr."&amp;C138&amp;" or </v>
      </c>
      <c r="J136">
        <v>138</v>
      </c>
      <c r="K136" s="27" t="str">
        <f t="shared" si="52"/>
        <v>R10</v>
      </c>
      <c r="L136" s="27">
        <f t="shared" si="64"/>
        <v>18</v>
      </c>
      <c r="M136" s="27">
        <v>5</v>
      </c>
      <c r="N136" s="19" t="s">
        <v>1005</v>
      </c>
      <c r="O136" s="27" t="str">
        <f t="shared" si="53"/>
        <v>db600.dbx18.5 := ALR.Q_bfAUF2_LL; //Расход на входе АУФ2 низкий  R10.13</v>
      </c>
      <c r="P136" s="27" t="str">
        <f t="shared" si="54"/>
        <v>dbx18.5</v>
      </c>
      <c r="Q136" s="27">
        <f t="shared" si="56"/>
        <v>10</v>
      </c>
      <c r="R136" s="384" t="s">
        <v>1307</v>
      </c>
      <c r="S136" s="384">
        <v>134</v>
      </c>
      <c r="T136" s="19" t="s">
        <v>1005</v>
      </c>
      <c r="U136" s="384" t="str">
        <f t="shared" si="61"/>
        <v>2MDB.R10</v>
      </c>
      <c r="V136" s="384">
        <f t="shared" si="57"/>
        <v>13</v>
      </c>
      <c r="W136" s="374"/>
      <c r="X136" s="374"/>
      <c r="Y136" s="374"/>
      <c r="Z136" s="374"/>
      <c r="AA136" s="374"/>
      <c r="AB136" s="384">
        <v>0</v>
      </c>
      <c r="AC136" s="374" t="s">
        <v>1308</v>
      </c>
      <c r="AD136" s="384" t="str">
        <f t="shared" si="58"/>
        <v>ru-RU=Расход на входе АУФ2 низкий</v>
      </c>
      <c r="AE136" s="374"/>
      <c r="AF136" s="374" t="s">
        <v>1308</v>
      </c>
      <c r="AG136" s="19" t="s">
        <v>4272</v>
      </c>
      <c r="AH136" s="374">
        <f t="shared" si="59"/>
        <v>40010</v>
      </c>
      <c r="AI136" s="27">
        <v>13</v>
      </c>
    </row>
    <row r="137" spans="1:35" ht="13.5" customHeight="1" x14ac:dyDescent="0.25">
      <c r="A137" s="26">
        <v>134</v>
      </c>
      <c r="B137" s="376" t="str">
        <f>F137&amp;" высокий"</f>
        <v>Расход на входе АУФ2 высокий</v>
      </c>
      <c r="C137" s="377" t="str">
        <f>E137&amp;"_HH"</f>
        <v>Q_bfAUF2_HH</v>
      </c>
      <c r="D137" s="380" t="str">
        <f>"TMQ."&amp;C137&amp;" and (ani."&amp;E137&amp;".state=5)"</f>
        <v>TMQ.Q_bfAUF2_HH and (ani.Q_bfAUF2.state=5)</v>
      </c>
      <c r="E137" s="209" t="s">
        <v>3795</v>
      </c>
      <c r="F137" s="215" t="s">
        <v>3263</v>
      </c>
      <c r="G137" s="19" t="str">
        <f t="shared" si="62"/>
        <v>ALR.Q_bfAUF2_HH := TMQ.Q_bfAUF2_HH and (ani.Q_bfAUF2.state=5);//Расход на входе АУФ2 высокий</v>
      </c>
      <c r="H137" s="19" t="str">
        <f t="shared" si="63"/>
        <v>Q_bfAUF2_HH : BOOL;     //Расход на входе АУФ2 высокий</v>
      </c>
      <c r="I137" s="32" t="str">
        <f t="shared" si="60"/>
        <v xml:space="preserve">alr."&amp;C139&amp;" or </v>
      </c>
      <c r="J137">
        <v>139</v>
      </c>
      <c r="K137" s="27" t="str">
        <f t="shared" si="52"/>
        <v>R10</v>
      </c>
      <c r="L137" s="27">
        <f t="shared" si="64"/>
        <v>18</v>
      </c>
      <c r="M137" s="27">
        <v>6</v>
      </c>
      <c r="N137" s="19" t="s">
        <v>1005</v>
      </c>
      <c r="O137" s="27" t="str">
        <f t="shared" si="53"/>
        <v>db600.dbx18.6 := ALR.Q_bfAUF2_HH; //Расход на входе АУФ2 высокий  R10.14</v>
      </c>
      <c r="P137" s="27" t="str">
        <f t="shared" si="54"/>
        <v>dbx18.6</v>
      </c>
      <c r="Q137" s="27">
        <f t="shared" si="56"/>
        <v>10</v>
      </c>
      <c r="R137" s="384" t="s">
        <v>1307</v>
      </c>
      <c r="S137" s="384">
        <v>135</v>
      </c>
      <c r="T137" s="19" t="s">
        <v>1005</v>
      </c>
      <c r="U137" s="384" t="str">
        <f t="shared" si="61"/>
        <v>2MDB.R10</v>
      </c>
      <c r="V137" s="384">
        <f t="shared" si="57"/>
        <v>14</v>
      </c>
      <c r="W137" s="374"/>
      <c r="X137" s="374"/>
      <c r="Y137" s="374"/>
      <c r="Z137" s="374"/>
      <c r="AA137" s="374"/>
      <c r="AB137" s="384">
        <v>0</v>
      </c>
      <c r="AC137" s="374" t="s">
        <v>1308</v>
      </c>
      <c r="AD137" s="384" t="str">
        <f t="shared" si="58"/>
        <v>ru-RU=Расход на входе АУФ2 высокий</v>
      </c>
      <c r="AE137" s="374"/>
      <c r="AF137" s="374" t="s">
        <v>1308</v>
      </c>
      <c r="AG137" s="19" t="s">
        <v>4272</v>
      </c>
      <c r="AH137" s="374">
        <f t="shared" si="59"/>
        <v>40010</v>
      </c>
      <c r="AI137" s="27">
        <v>14</v>
      </c>
    </row>
    <row r="138" spans="1:35" ht="13.5" customHeight="1" x14ac:dyDescent="0.25">
      <c r="A138" s="26">
        <v>135</v>
      </c>
      <c r="B138" s="376" t="str">
        <f>F138&amp;" низкий"</f>
        <v>Расход на выходе Н4-4 низкий</v>
      </c>
      <c r="C138" s="377" t="str">
        <f>E138&amp;"_LL"</f>
        <v>Q_afN4_4_LL</v>
      </c>
      <c r="D138" s="377" t="str">
        <f>"TMQ."&amp;C138</f>
        <v>TMQ.Q_afN4_4_LL</v>
      </c>
      <c r="E138" s="209" t="s">
        <v>3490</v>
      </c>
      <c r="F138" s="215" t="s">
        <v>3264</v>
      </c>
      <c r="G138" s="19" t="str">
        <f t="shared" si="62"/>
        <v>ALR.Q_afN4_4_LL := TMQ.Q_afN4_4_LL;//Расход на выходе Н4-4 низкий</v>
      </c>
      <c r="H138" s="19" t="str">
        <f t="shared" si="63"/>
        <v>Q_afN4_4_LL : BOOL;     //Расход на выходе Н4-4 низкий</v>
      </c>
      <c r="I138" s="32" t="str">
        <f t="shared" si="60"/>
        <v xml:space="preserve">alr."&amp;C140&amp;" or </v>
      </c>
      <c r="J138">
        <v>140</v>
      </c>
      <c r="K138" s="27" t="str">
        <f t="shared" si="52"/>
        <v>R10</v>
      </c>
      <c r="L138" s="27">
        <f t="shared" si="64"/>
        <v>18</v>
      </c>
      <c r="M138" s="27">
        <v>7</v>
      </c>
      <c r="N138" s="19" t="s">
        <v>1005</v>
      </c>
      <c r="O138" s="27" t="str">
        <f t="shared" si="53"/>
        <v>db600.dbx18.7 := ALR.Q_afN4_4_LL; //Расход на выходе Н4-4 низкий  R10.15</v>
      </c>
      <c r="P138" s="27" t="str">
        <f t="shared" si="54"/>
        <v>dbx18.7</v>
      </c>
      <c r="Q138" s="27">
        <f t="shared" si="56"/>
        <v>10</v>
      </c>
      <c r="R138" s="384" t="s">
        <v>1307</v>
      </c>
      <c r="S138" s="384">
        <v>136</v>
      </c>
      <c r="T138" s="19" t="s">
        <v>1005</v>
      </c>
      <c r="U138" s="384" t="str">
        <f t="shared" si="61"/>
        <v>2MDB.R10</v>
      </c>
      <c r="V138" s="384">
        <f t="shared" si="57"/>
        <v>15</v>
      </c>
      <c r="W138" s="374"/>
      <c r="X138" s="374"/>
      <c r="Y138" s="374"/>
      <c r="Z138" s="374"/>
      <c r="AA138" s="374"/>
      <c r="AB138" s="384">
        <v>0</v>
      </c>
      <c r="AC138" s="374" t="s">
        <v>1308</v>
      </c>
      <c r="AD138" s="384" t="str">
        <f t="shared" si="58"/>
        <v>ru-RU=Расход на выходе Н4-4 низкий</v>
      </c>
      <c r="AE138" s="374"/>
      <c r="AF138" s="374" t="s">
        <v>1308</v>
      </c>
      <c r="AG138" s="19" t="s">
        <v>4272</v>
      </c>
      <c r="AH138" s="374">
        <f t="shared" si="59"/>
        <v>40010</v>
      </c>
      <c r="AI138" s="27">
        <v>15</v>
      </c>
    </row>
    <row r="139" spans="1:35" ht="13.5" customHeight="1" x14ac:dyDescent="0.25">
      <c r="A139" s="26">
        <v>136</v>
      </c>
      <c r="B139" s="376" t="str">
        <f>F139&amp;" высокий"</f>
        <v>Расход на выходе Н4-4 высокий</v>
      </c>
      <c r="C139" s="377" t="str">
        <f>E139&amp;"_HH"</f>
        <v>Q_afN4_4_HH</v>
      </c>
      <c r="D139" s="380" t="str">
        <f>"TMQ."&amp;C139&amp;" and (ani."&amp;E139&amp;".state=5)"</f>
        <v>TMQ.Q_afN4_4_HH and (ani.Q_afN4_4.state=5)</v>
      </c>
      <c r="E139" s="209" t="s">
        <v>3490</v>
      </c>
      <c r="F139" s="215" t="s">
        <v>3264</v>
      </c>
      <c r="G139" s="19" t="str">
        <f t="shared" si="62"/>
        <v>ALR.Q_afN4_4_HH := TMQ.Q_afN4_4_HH and (ani.Q_afN4_4.state=5);//Расход на выходе Н4-4 высокий</v>
      </c>
      <c r="H139" s="19" t="str">
        <f t="shared" si="63"/>
        <v>Q_afN4_4_HH : BOOL;     //Расход на выходе Н4-4 высокий</v>
      </c>
      <c r="I139" s="32" t="str">
        <f t="shared" si="60"/>
        <v xml:space="preserve">alr."&amp;C141&amp;" or </v>
      </c>
      <c r="J139">
        <v>141</v>
      </c>
      <c r="K139" s="27" t="str">
        <f t="shared" si="52"/>
        <v>R11</v>
      </c>
      <c r="L139" s="27">
        <f>Q139*2-1</f>
        <v>21</v>
      </c>
      <c r="M139" s="27">
        <v>0</v>
      </c>
      <c r="N139" s="19" t="s">
        <v>1005</v>
      </c>
      <c r="O139" s="27" t="str">
        <f t="shared" si="53"/>
        <v>db600.dbx21.0 := ALR.Q_afN4_4_HH; //Расход на выходе Н4-4 высокий  R11.0</v>
      </c>
      <c r="P139" s="27" t="str">
        <f t="shared" si="54"/>
        <v>dbx21.0</v>
      </c>
      <c r="Q139" s="27">
        <f>Q138+1</f>
        <v>11</v>
      </c>
      <c r="R139" s="384" t="s">
        <v>1307</v>
      </c>
      <c r="S139" s="384">
        <v>137</v>
      </c>
      <c r="T139" s="19" t="s">
        <v>1005</v>
      </c>
      <c r="U139" s="384" t="str">
        <f t="shared" si="61"/>
        <v>2MDB.R11</v>
      </c>
      <c r="V139" s="384">
        <f t="shared" si="57"/>
        <v>0</v>
      </c>
      <c r="W139" s="374"/>
      <c r="X139" s="374"/>
      <c r="Y139" s="374"/>
      <c r="Z139" s="374"/>
      <c r="AA139" s="374"/>
      <c r="AB139" s="384">
        <v>0</v>
      </c>
      <c r="AC139" s="374" t="s">
        <v>1308</v>
      </c>
      <c r="AD139" s="384" t="str">
        <f t="shared" si="58"/>
        <v>ru-RU=Расход на выходе Н4-4 высокий</v>
      </c>
      <c r="AE139" s="374"/>
      <c r="AF139" s="374" t="s">
        <v>1308</v>
      </c>
      <c r="AG139" s="19" t="s">
        <v>4272</v>
      </c>
      <c r="AH139" s="374">
        <f t="shared" si="59"/>
        <v>40011</v>
      </c>
      <c r="AI139" s="27">
        <v>0</v>
      </c>
    </row>
    <row r="140" spans="1:35" ht="13.5" customHeight="1" x14ac:dyDescent="0.25">
      <c r="A140" s="26">
        <v>137</v>
      </c>
      <c r="B140" s="376" t="str">
        <f>F140&amp;" низкий"</f>
        <v>Расход воздуха после КРЛ4-2 низкий</v>
      </c>
      <c r="C140" s="377" t="str">
        <f>E140&amp;"_LL"</f>
        <v>Qa_afK4_2_LL</v>
      </c>
      <c r="D140" s="377" t="str">
        <f>"TMQ."&amp;C140</f>
        <v>TMQ.Qa_afK4_2_LL</v>
      </c>
      <c r="E140" s="209" t="s">
        <v>782</v>
      </c>
      <c r="F140" s="209" t="s">
        <v>3798</v>
      </c>
      <c r="G140" s="19" t="str">
        <f t="shared" si="62"/>
        <v>ALR.Qa_afK4_2_LL := TMQ.Qa_afK4_2_LL;//Расход воздуха после КРЛ4-2 низкий</v>
      </c>
      <c r="H140" s="19" t="str">
        <f t="shared" si="63"/>
        <v>Qa_afK4_2_LL : BOOL;     //Расход воздуха после КРЛ4-2 низкий</v>
      </c>
      <c r="I140" s="32" t="str">
        <f t="shared" si="60"/>
        <v xml:space="preserve">alr."&amp;C142&amp;" or </v>
      </c>
      <c r="J140">
        <v>142</v>
      </c>
      <c r="K140" s="27" t="str">
        <f t="shared" si="52"/>
        <v>R11</v>
      </c>
      <c r="L140" s="27">
        <f t="shared" ref="L140:L145" si="65">L139</f>
        <v>21</v>
      </c>
      <c r="M140" s="27">
        <v>1</v>
      </c>
      <c r="N140" s="19" t="s">
        <v>1005</v>
      </c>
      <c r="O140" s="27" t="str">
        <f t="shared" si="53"/>
        <v>db600.dbx21.1 := ALR.Qa_afK4_2_LL; //Расход воздуха после КРЛ4-2 низкий  R11.1</v>
      </c>
      <c r="P140" s="27" t="str">
        <f t="shared" si="54"/>
        <v>dbx21.1</v>
      </c>
      <c r="Q140" s="27">
        <f>Q139</f>
        <v>11</v>
      </c>
      <c r="R140" s="384" t="s">
        <v>1307</v>
      </c>
      <c r="S140" s="384">
        <v>138</v>
      </c>
      <c r="T140" s="19" t="s">
        <v>1005</v>
      </c>
      <c r="U140" s="384" t="str">
        <f t="shared" si="61"/>
        <v>2MDB.R11</v>
      </c>
      <c r="V140" s="384">
        <f t="shared" si="57"/>
        <v>1</v>
      </c>
      <c r="W140" s="374"/>
      <c r="X140" s="374"/>
      <c r="Y140" s="374"/>
      <c r="Z140" s="374"/>
      <c r="AA140" s="374"/>
      <c r="AB140" s="384">
        <v>0</v>
      </c>
      <c r="AC140" s="374" t="s">
        <v>1308</v>
      </c>
      <c r="AD140" s="384" t="str">
        <f t="shared" si="58"/>
        <v>ru-RU=Расход воздуха после КРЛ4-2 низкий</v>
      </c>
      <c r="AE140" s="374"/>
      <c r="AF140" s="374" t="s">
        <v>1308</v>
      </c>
      <c r="AG140" s="19" t="s">
        <v>4272</v>
      </c>
      <c r="AH140" s="374">
        <f t="shared" si="59"/>
        <v>40011</v>
      </c>
      <c r="AI140" s="27">
        <v>1</v>
      </c>
    </row>
    <row r="141" spans="1:35" ht="13.5" customHeight="1" x14ac:dyDescent="0.25">
      <c r="A141" s="26">
        <v>138</v>
      </c>
      <c r="B141" s="376" t="str">
        <f>F141&amp;" высокий"</f>
        <v>Расход воздуха после КРЛ4-2 высокий</v>
      </c>
      <c r="C141" s="377" t="str">
        <f>E141&amp;"_HH"</f>
        <v>Qa_afK4_2_HH</v>
      </c>
      <c r="D141" s="380" t="str">
        <f>"TMQ."&amp;C141&amp;" and (ani."&amp;E141&amp;".state=5)"</f>
        <v>TMQ.Qa_afK4_2_HH and (ani.Qa_afK4_2.state=5)</v>
      </c>
      <c r="E141" s="209" t="s">
        <v>782</v>
      </c>
      <c r="F141" s="209" t="s">
        <v>3798</v>
      </c>
      <c r="G141" s="19" t="str">
        <f t="shared" si="62"/>
        <v>ALR.Qa_afK4_2_HH := TMQ.Qa_afK4_2_HH and (ani.Qa_afK4_2.state=5);//Расход воздуха после КРЛ4-2 высокий</v>
      </c>
      <c r="H141" s="19" t="str">
        <f t="shared" si="63"/>
        <v>Qa_afK4_2_HH : BOOL;     //Расход воздуха после КРЛ4-2 высокий</v>
      </c>
      <c r="I141" s="32" t="str">
        <f t="shared" si="60"/>
        <v xml:space="preserve">alr."&amp;C143&amp;" or </v>
      </c>
      <c r="J141">
        <v>143</v>
      </c>
      <c r="K141" s="27" t="str">
        <f t="shared" si="52"/>
        <v>R11</v>
      </c>
      <c r="L141" s="27">
        <f t="shared" si="65"/>
        <v>21</v>
      </c>
      <c r="M141" s="27">
        <v>3</v>
      </c>
      <c r="N141" s="19" t="s">
        <v>1005</v>
      </c>
      <c r="O141" s="27" t="str">
        <f t="shared" si="53"/>
        <v>db600.dbx21.3 := ALR.Qa_afK4_2_HH; //Расход воздуха после КРЛ4-2 высокий  R11.3</v>
      </c>
      <c r="P141" s="27" t="str">
        <f t="shared" si="54"/>
        <v>dbx21.3</v>
      </c>
      <c r="Q141" s="27">
        <f t="shared" ref="Q141:Q153" si="66">Q140</f>
        <v>11</v>
      </c>
      <c r="R141" s="384" t="s">
        <v>1307</v>
      </c>
      <c r="S141" s="384">
        <v>139</v>
      </c>
      <c r="T141" s="19" t="s">
        <v>1005</v>
      </c>
      <c r="U141" s="384" t="str">
        <f t="shared" si="61"/>
        <v>2MDB.R11</v>
      </c>
      <c r="V141" s="384">
        <f t="shared" si="57"/>
        <v>3</v>
      </c>
      <c r="W141" s="374"/>
      <c r="X141" s="374"/>
      <c r="Y141" s="374"/>
      <c r="Z141" s="374"/>
      <c r="AA141" s="374"/>
      <c r="AB141" s="384">
        <v>0</v>
      </c>
      <c r="AC141" s="374" t="s">
        <v>1308</v>
      </c>
      <c r="AD141" s="384" t="str">
        <f t="shared" si="58"/>
        <v>ru-RU=Расход воздуха после КРЛ4-2 высокий</v>
      </c>
      <c r="AE141" s="374"/>
      <c r="AF141" s="374" t="s">
        <v>1308</v>
      </c>
      <c r="AG141" s="19" t="s">
        <v>4272</v>
      </c>
      <c r="AH141" s="374">
        <f t="shared" si="59"/>
        <v>40011</v>
      </c>
      <c r="AI141" s="27">
        <v>3</v>
      </c>
    </row>
    <row r="142" spans="1:35" ht="13.5" customHeight="1" x14ac:dyDescent="0.25">
      <c r="A142" s="26">
        <v>139</v>
      </c>
      <c r="B142" s="376" t="str">
        <f>F142&amp;" низкое"</f>
        <v>Давление на входе АУФ2 низкое</v>
      </c>
      <c r="C142" s="377" t="str">
        <f>E142&amp;"_LL"</f>
        <v>P_bfAUF2_LL</v>
      </c>
      <c r="D142" s="377" t="str">
        <f>"TMQ."&amp;C142</f>
        <v>TMQ.P_bfAUF2_LL</v>
      </c>
      <c r="E142" s="209" t="s">
        <v>3801</v>
      </c>
      <c r="F142" s="209" t="s">
        <v>3799</v>
      </c>
      <c r="G142" s="19" t="str">
        <f t="shared" si="62"/>
        <v>ALR.P_bfAUF2_LL := TMQ.P_bfAUF2_LL;//Давление на входе АУФ2 низкое</v>
      </c>
      <c r="H142" s="19" t="str">
        <f t="shared" si="63"/>
        <v>P_bfAUF2_LL : BOOL;     //Давление на входе АУФ2 низкое</v>
      </c>
      <c r="I142" s="32" t="str">
        <f t="shared" si="60"/>
        <v xml:space="preserve">alr."&amp;C144&amp;" or </v>
      </c>
      <c r="J142">
        <v>144</v>
      </c>
      <c r="K142" s="27" t="str">
        <f t="shared" si="52"/>
        <v>R11</v>
      </c>
      <c r="L142" s="27">
        <f t="shared" si="65"/>
        <v>21</v>
      </c>
      <c r="M142" s="27">
        <v>4</v>
      </c>
      <c r="N142" s="19" t="s">
        <v>1005</v>
      </c>
      <c r="O142" s="27" t="str">
        <f t="shared" si="53"/>
        <v>db600.dbx21.4 := ALR.P_bfAUF2_LL; //Давление на входе АУФ2 низкое  R11.4</v>
      </c>
      <c r="P142" s="27" t="str">
        <f t="shared" si="54"/>
        <v>dbx21.4</v>
      </c>
      <c r="Q142" s="27">
        <f t="shared" si="66"/>
        <v>11</v>
      </c>
      <c r="R142" s="384" t="s">
        <v>1307</v>
      </c>
      <c r="S142" s="384">
        <v>140</v>
      </c>
      <c r="T142" s="19" t="s">
        <v>1005</v>
      </c>
      <c r="U142" s="384" t="str">
        <f t="shared" si="61"/>
        <v>2MDB.R11</v>
      </c>
      <c r="V142" s="384">
        <f t="shared" si="57"/>
        <v>4</v>
      </c>
      <c r="W142" s="374"/>
      <c r="X142" s="374"/>
      <c r="Y142" s="374"/>
      <c r="Z142" s="374"/>
      <c r="AA142" s="374"/>
      <c r="AB142" s="384">
        <v>0</v>
      </c>
      <c r="AC142" s="374" t="s">
        <v>1308</v>
      </c>
      <c r="AD142" s="384" t="str">
        <f t="shared" si="58"/>
        <v>ru-RU=Давление на входе АУФ2 низкое</v>
      </c>
      <c r="AE142" s="374"/>
      <c r="AF142" s="374" t="s">
        <v>1308</v>
      </c>
      <c r="AG142" s="19" t="s">
        <v>4272</v>
      </c>
      <c r="AH142" s="374">
        <f t="shared" si="59"/>
        <v>40011</v>
      </c>
      <c r="AI142" s="27">
        <v>4</v>
      </c>
    </row>
    <row r="143" spans="1:35" ht="13.5" customHeight="1" x14ac:dyDescent="0.25">
      <c r="A143" s="26">
        <v>140</v>
      </c>
      <c r="B143" s="376" t="str">
        <f>F143&amp;" высокое"</f>
        <v>Давление на входе АУФ2 высокое</v>
      </c>
      <c r="C143" s="377" t="str">
        <f>E143&amp;"_HH"</f>
        <v>P_bfAUF2_HH</v>
      </c>
      <c r="D143" s="380" t="str">
        <f>"TMQ."&amp;C143&amp;" and (ani."&amp;E143&amp;".state=5)"</f>
        <v>TMQ.P_bfAUF2_HH and (ani.P_bfAUF2.state=5)</v>
      </c>
      <c r="E143" s="209" t="s">
        <v>3801</v>
      </c>
      <c r="F143" s="209" t="s">
        <v>3799</v>
      </c>
      <c r="G143" s="19" t="str">
        <f t="shared" si="62"/>
        <v>ALR.P_bfAUF2_HH := TMQ.P_bfAUF2_HH and (ani.P_bfAUF2.state=5);//Давление на входе АУФ2 высокое</v>
      </c>
      <c r="H143" s="19" t="str">
        <f t="shared" si="63"/>
        <v>P_bfAUF2_HH : BOOL;     //Давление на входе АУФ2 высокое</v>
      </c>
      <c r="I143" s="32" t="str">
        <f t="shared" si="60"/>
        <v xml:space="preserve">alr."&amp;C145&amp;" or </v>
      </c>
      <c r="J143">
        <v>145</v>
      </c>
      <c r="K143" s="27" t="str">
        <f t="shared" si="52"/>
        <v>R11</v>
      </c>
      <c r="L143" s="27">
        <f t="shared" si="65"/>
        <v>21</v>
      </c>
      <c r="M143" s="27">
        <v>5</v>
      </c>
      <c r="N143" s="19" t="s">
        <v>1005</v>
      </c>
      <c r="O143" s="27" t="str">
        <f t="shared" si="53"/>
        <v>db600.dbx21.5 := ALR.P_bfAUF2_HH; //Давление на входе АУФ2 высокое  R11.5</v>
      </c>
      <c r="P143" s="27" t="str">
        <f t="shared" si="54"/>
        <v>dbx21.5</v>
      </c>
      <c r="Q143" s="27">
        <f t="shared" si="66"/>
        <v>11</v>
      </c>
      <c r="R143" s="384" t="s">
        <v>1307</v>
      </c>
      <c r="S143" s="384">
        <v>141</v>
      </c>
      <c r="T143" s="19" t="s">
        <v>1005</v>
      </c>
      <c r="U143" s="384" t="str">
        <f t="shared" si="61"/>
        <v>2MDB.R11</v>
      </c>
      <c r="V143" s="384">
        <f t="shared" si="57"/>
        <v>5</v>
      </c>
      <c r="W143" s="374"/>
      <c r="X143" s="374"/>
      <c r="Y143" s="374"/>
      <c r="Z143" s="374"/>
      <c r="AA143" s="374"/>
      <c r="AB143" s="384">
        <v>0</v>
      </c>
      <c r="AC143" s="374" t="s">
        <v>1308</v>
      </c>
      <c r="AD143" s="384" t="str">
        <f t="shared" si="58"/>
        <v>ru-RU=Давление на входе АУФ2 высокое</v>
      </c>
      <c r="AE143" s="374"/>
      <c r="AF143" s="374" t="s">
        <v>1308</v>
      </c>
      <c r="AG143" s="19" t="s">
        <v>4272</v>
      </c>
      <c r="AH143" s="374">
        <f t="shared" si="59"/>
        <v>40011</v>
      </c>
      <c r="AI143" s="27">
        <v>5</v>
      </c>
    </row>
    <row r="144" spans="1:35" ht="13.5" customHeight="1" x14ac:dyDescent="0.25">
      <c r="A144" s="26">
        <v>141</v>
      </c>
      <c r="B144" s="376" t="str">
        <f>F144&amp;" низкое"</f>
        <v>Давление на выходе АУФ2 низкое</v>
      </c>
      <c r="C144" s="377" t="str">
        <f>E144&amp;"_LL"</f>
        <v>P_afAUF2_LL</v>
      </c>
      <c r="D144" s="377" t="str">
        <f>"TMQ."&amp;C144</f>
        <v>TMQ.P_afAUF2_LL</v>
      </c>
      <c r="E144" s="209" t="s">
        <v>3802</v>
      </c>
      <c r="F144" s="209" t="s">
        <v>3800</v>
      </c>
      <c r="G144" s="19" t="str">
        <f t="shared" si="62"/>
        <v>ALR.P_afAUF2_LL := TMQ.P_afAUF2_LL;//Давление на выходе АУФ2 низкое</v>
      </c>
      <c r="H144" s="19" t="str">
        <f t="shared" si="63"/>
        <v>P_afAUF2_LL : BOOL;     //Давление на выходе АУФ2 низкое</v>
      </c>
      <c r="I144" s="32" t="str">
        <f t="shared" si="60"/>
        <v xml:space="preserve">alr."&amp;C146&amp;" or </v>
      </c>
      <c r="J144">
        <v>146</v>
      </c>
      <c r="K144" s="27" t="str">
        <f t="shared" si="52"/>
        <v>R11</v>
      </c>
      <c r="L144" s="27">
        <f t="shared" si="65"/>
        <v>21</v>
      </c>
      <c r="M144" s="27">
        <v>6</v>
      </c>
      <c r="N144" s="19" t="s">
        <v>1005</v>
      </c>
      <c r="O144" s="27" t="str">
        <f t="shared" si="53"/>
        <v>db600.dbx21.6 := ALR.P_afAUF2_LL; //Давление на выходе АУФ2 низкое  R11.6</v>
      </c>
      <c r="P144" s="27" t="str">
        <f t="shared" si="54"/>
        <v>dbx21.6</v>
      </c>
      <c r="Q144" s="27">
        <f t="shared" si="66"/>
        <v>11</v>
      </c>
      <c r="R144" s="384" t="s">
        <v>1307</v>
      </c>
      <c r="S144" s="384">
        <v>142</v>
      </c>
      <c r="T144" s="19" t="s">
        <v>1005</v>
      </c>
      <c r="U144" s="384" t="str">
        <f t="shared" si="61"/>
        <v>2MDB.R11</v>
      </c>
      <c r="V144" s="384">
        <f t="shared" si="57"/>
        <v>6</v>
      </c>
      <c r="W144" s="374"/>
      <c r="X144" s="374"/>
      <c r="Y144" s="374"/>
      <c r="Z144" s="374"/>
      <c r="AA144" s="374"/>
      <c r="AB144" s="384">
        <v>0</v>
      </c>
      <c r="AC144" s="374" t="s">
        <v>1308</v>
      </c>
      <c r="AD144" s="384" t="str">
        <f t="shared" si="58"/>
        <v>ru-RU=Давление на выходе АУФ2 низкое</v>
      </c>
      <c r="AE144" s="374"/>
      <c r="AF144" s="374" t="s">
        <v>1308</v>
      </c>
      <c r="AG144" s="19" t="s">
        <v>4272</v>
      </c>
      <c r="AH144" s="374">
        <f t="shared" si="59"/>
        <v>40011</v>
      </c>
      <c r="AI144" s="27">
        <v>6</v>
      </c>
    </row>
    <row r="145" spans="1:35" ht="13.5" customHeight="1" x14ac:dyDescent="0.25">
      <c r="A145" s="26">
        <v>142</v>
      </c>
      <c r="B145" s="376" t="str">
        <f>F145&amp;" высокое"</f>
        <v>Давление на выходе АУФ2 высокое</v>
      </c>
      <c r="C145" s="377" t="str">
        <f>E145&amp;"_HH"</f>
        <v>P_afAUF2_HH</v>
      </c>
      <c r="D145" s="380" t="str">
        <f>"TMQ."&amp;C145&amp;" and (ani."&amp;E145&amp;".state=5)"</f>
        <v>TMQ.P_afAUF2_HH and (ani.P_afAUF2.state=5)</v>
      </c>
      <c r="E145" s="209" t="s">
        <v>3802</v>
      </c>
      <c r="F145" s="209" t="s">
        <v>3800</v>
      </c>
      <c r="G145" s="19" t="str">
        <f t="shared" si="62"/>
        <v>ALR.P_afAUF2_HH := TMQ.P_afAUF2_HH and (ani.P_afAUF2.state=5);//Давление на выходе АУФ2 высокое</v>
      </c>
      <c r="H145" s="19" t="str">
        <f t="shared" si="63"/>
        <v>P_afAUF2_HH : BOOL;     //Давление на выходе АУФ2 высокое</v>
      </c>
      <c r="I145" s="32" t="str">
        <f t="shared" si="60"/>
        <v xml:space="preserve">alr."&amp;C147&amp;" or </v>
      </c>
      <c r="J145">
        <v>147</v>
      </c>
      <c r="K145" s="27" t="str">
        <f t="shared" si="52"/>
        <v>R11</v>
      </c>
      <c r="L145" s="27">
        <f t="shared" si="65"/>
        <v>21</v>
      </c>
      <c r="M145" s="27">
        <v>7</v>
      </c>
      <c r="N145" s="19" t="s">
        <v>1005</v>
      </c>
      <c r="O145" s="27" t="str">
        <f t="shared" si="53"/>
        <v>db600.dbx21.7 := ALR.P_afAUF2_HH; //Давление на выходе АУФ2 высокое  R11.7</v>
      </c>
      <c r="P145" s="27" t="str">
        <f t="shared" si="54"/>
        <v>dbx21.7</v>
      </c>
      <c r="Q145" s="27">
        <f t="shared" si="66"/>
        <v>11</v>
      </c>
      <c r="R145" s="384" t="s">
        <v>1307</v>
      </c>
      <c r="S145" s="384">
        <v>143</v>
      </c>
      <c r="T145" s="19" t="s">
        <v>1005</v>
      </c>
      <c r="U145" s="384" t="str">
        <f t="shared" si="61"/>
        <v>2MDB.R11</v>
      </c>
      <c r="V145" s="384">
        <f t="shared" si="57"/>
        <v>7</v>
      </c>
      <c r="W145" s="374"/>
      <c r="X145" s="374"/>
      <c r="Y145" s="374"/>
      <c r="Z145" s="374"/>
      <c r="AA145" s="374"/>
      <c r="AB145" s="384">
        <v>0</v>
      </c>
      <c r="AC145" s="374" t="s">
        <v>1308</v>
      </c>
      <c r="AD145" s="384" t="str">
        <f t="shared" si="58"/>
        <v>ru-RU=Давление на выходе АУФ2 высокое</v>
      </c>
      <c r="AE145" s="374"/>
      <c r="AF145" s="374" t="s">
        <v>1308</v>
      </c>
      <c r="AG145" s="19" t="s">
        <v>4272</v>
      </c>
      <c r="AH145" s="374">
        <f t="shared" si="59"/>
        <v>40011</v>
      </c>
      <c r="AI145" s="27">
        <v>7</v>
      </c>
    </row>
    <row r="146" spans="1:35" ht="13.5" customHeight="1" x14ac:dyDescent="0.25">
      <c r="A146" s="26">
        <v>143</v>
      </c>
      <c r="B146" s="376" t="str">
        <f>F146&amp;" низкий"</f>
        <v>Расход на выходе Н4-5 низкий</v>
      </c>
      <c r="C146" s="377" t="str">
        <f>E146&amp;"_LL"</f>
        <v>Q_afN4_5_LL</v>
      </c>
      <c r="D146" s="377" t="str">
        <f>"TMQ."&amp;C146</f>
        <v>TMQ.Q_afN4_5_LL</v>
      </c>
      <c r="E146" s="209" t="s">
        <v>3498</v>
      </c>
      <c r="F146" s="215" t="s">
        <v>3272</v>
      </c>
      <c r="G146" s="19" t="str">
        <f t="shared" si="62"/>
        <v>ALR.Q_afN4_5_LL := TMQ.Q_afN4_5_LL;//Расход на выходе Н4-5 низкий</v>
      </c>
      <c r="H146" s="19" t="str">
        <f t="shared" si="63"/>
        <v>Q_afN4_5_LL : BOOL;     //Расход на выходе Н4-5 низкий</v>
      </c>
      <c r="I146" s="32" t="str">
        <f t="shared" si="60"/>
        <v xml:space="preserve">alr."&amp;C148&amp;" or </v>
      </c>
      <c r="J146">
        <v>148</v>
      </c>
      <c r="K146" s="27" t="str">
        <f t="shared" si="52"/>
        <v>R11</v>
      </c>
      <c r="L146" s="27">
        <f>Q139*2-2</f>
        <v>20</v>
      </c>
      <c r="M146" s="27">
        <v>0</v>
      </c>
      <c r="N146" s="19" t="s">
        <v>1005</v>
      </c>
      <c r="O146" s="27" t="str">
        <f t="shared" si="53"/>
        <v>db600.dbx20.0 := ALR.Q_afN4_5_LL; //Расход на выходе Н4-5 низкий  R11.8</v>
      </c>
      <c r="P146" s="27" t="str">
        <f t="shared" si="54"/>
        <v>dbx20.0</v>
      </c>
      <c r="Q146" s="27">
        <f t="shared" si="66"/>
        <v>11</v>
      </c>
      <c r="R146" s="384" t="s">
        <v>1307</v>
      </c>
      <c r="S146" s="384">
        <v>144</v>
      </c>
      <c r="T146" s="19" t="s">
        <v>1005</v>
      </c>
      <c r="U146" s="384" t="str">
        <f t="shared" si="61"/>
        <v>2MDB.R11</v>
      </c>
      <c r="V146" s="384">
        <f t="shared" si="57"/>
        <v>8</v>
      </c>
      <c r="W146" s="374"/>
      <c r="X146" s="374"/>
      <c r="Y146" s="374"/>
      <c r="Z146" s="374"/>
      <c r="AA146" s="374"/>
      <c r="AB146" s="384">
        <v>0</v>
      </c>
      <c r="AC146" s="374" t="s">
        <v>1308</v>
      </c>
      <c r="AD146" s="384" t="str">
        <f t="shared" si="58"/>
        <v>ru-RU=Расход на выходе Н4-5 низкий</v>
      </c>
      <c r="AE146" s="374"/>
      <c r="AF146" s="374" t="s">
        <v>1308</v>
      </c>
      <c r="AG146" s="19" t="s">
        <v>4272</v>
      </c>
      <c r="AH146" s="374">
        <f t="shared" si="59"/>
        <v>40011</v>
      </c>
      <c r="AI146" s="27">
        <v>8</v>
      </c>
    </row>
    <row r="147" spans="1:35" ht="13.5" customHeight="1" x14ac:dyDescent="0.25">
      <c r="A147" s="26">
        <v>144</v>
      </c>
      <c r="B147" s="376" t="str">
        <f>F147&amp;" высокий"</f>
        <v>Расход на выходе Н4-5 высокий</v>
      </c>
      <c r="C147" s="377" t="str">
        <f>E147&amp;"_HH"</f>
        <v>Q_afN4_5_HH</v>
      </c>
      <c r="D147" s="380" t="str">
        <f>"TMQ."&amp;C147&amp;" and (ani."&amp;E147&amp;".state=5)"</f>
        <v>TMQ.Q_afN4_5_HH and (ani.Q_afN4_5.state=5)</v>
      </c>
      <c r="E147" s="209" t="s">
        <v>3498</v>
      </c>
      <c r="F147" s="215" t="s">
        <v>3272</v>
      </c>
      <c r="G147" s="19" t="str">
        <f t="shared" si="62"/>
        <v>ALR.Q_afN4_5_HH := TMQ.Q_afN4_5_HH and (ani.Q_afN4_5.state=5);//Расход на выходе Н4-5 высокий</v>
      </c>
      <c r="H147" s="19" t="str">
        <f t="shared" si="63"/>
        <v>Q_afN4_5_HH : BOOL;     //Расход на выходе Н4-5 высокий</v>
      </c>
      <c r="I147" s="32" t="str">
        <f t="shared" si="60"/>
        <v xml:space="preserve">alr."&amp;C149&amp;" or </v>
      </c>
      <c r="J147">
        <v>149</v>
      </c>
      <c r="K147" s="27" t="str">
        <f t="shared" si="52"/>
        <v>R11</v>
      </c>
      <c r="L147" s="27">
        <f>L146</f>
        <v>20</v>
      </c>
      <c r="M147" s="27">
        <v>1</v>
      </c>
      <c r="N147" s="19" t="s">
        <v>1005</v>
      </c>
      <c r="O147" s="27" t="str">
        <f t="shared" si="53"/>
        <v>db600.dbx20.1 := ALR.Q_afN4_5_HH; //Расход на выходе Н4-5 высокий  R11.9</v>
      </c>
      <c r="P147" s="27" t="str">
        <f t="shared" si="54"/>
        <v>dbx20.1</v>
      </c>
      <c r="Q147" s="27">
        <f t="shared" si="66"/>
        <v>11</v>
      </c>
      <c r="R147" s="384" t="s">
        <v>1307</v>
      </c>
      <c r="S147" s="384">
        <v>145</v>
      </c>
      <c r="T147" s="19" t="s">
        <v>1005</v>
      </c>
      <c r="U147" s="384" t="str">
        <f t="shared" si="61"/>
        <v>2MDB.R11</v>
      </c>
      <c r="V147" s="384">
        <f t="shared" si="57"/>
        <v>9</v>
      </c>
      <c r="W147" s="374"/>
      <c r="X147" s="374"/>
      <c r="Y147" s="374"/>
      <c r="Z147" s="374"/>
      <c r="AA147" s="374"/>
      <c r="AB147" s="384">
        <v>0</v>
      </c>
      <c r="AC147" s="374" t="s">
        <v>1308</v>
      </c>
      <c r="AD147" s="384" t="str">
        <f t="shared" si="58"/>
        <v>ru-RU=Расход на выходе Н4-5 высокий</v>
      </c>
      <c r="AE147" s="374"/>
      <c r="AF147" s="374" t="s">
        <v>1308</v>
      </c>
      <c r="AG147" s="19" t="s">
        <v>4272</v>
      </c>
      <c r="AH147" s="374">
        <f t="shared" si="59"/>
        <v>40011</v>
      </c>
      <c r="AI147" s="27">
        <v>9</v>
      </c>
    </row>
    <row r="148" spans="1:35" ht="13.5" customHeight="1" x14ac:dyDescent="0.25">
      <c r="A148" s="26">
        <v>145</v>
      </c>
      <c r="B148" s="376" t="str">
        <f>F148&amp;" низкое"</f>
        <v>Давление после Ф4-3 низкое</v>
      </c>
      <c r="C148" s="377" t="str">
        <f>E148&amp;"_LL"</f>
        <v>P_afF4_3_LL</v>
      </c>
      <c r="D148" s="377" t="str">
        <f>"TMQ."&amp;C148</f>
        <v>TMQ.P_afF4_3_LL</v>
      </c>
      <c r="E148" s="209" t="s">
        <v>783</v>
      </c>
      <c r="F148" s="215" t="s">
        <v>3273</v>
      </c>
      <c r="G148" s="19" t="str">
        <f t="shared" si="62"/>
        <v>ALR.P_afF4_3_LL := TMQ.P_afF4_3_LL;//Давление после Ф4-3 низкое</v>
      </c>
      <c r="H148" s="19" t="str">
        <f t="shared" si="63"/>
        <v>P_afF4_3_LL : BOOL;     //Давление после Ф4-3 низкое</v>
      </c>
      <c r="I148" s="32" t="str">
        <f t="shared" si="60"/>
        <v xml:space="preserve">alr."&amp;C150&amp;" or </v>
      </c>
      <c r="J148">
        <v>150</v>
      </c>
      <c r="K148" s="27" t="str">
        <f t="shared" si="52"/>
        <v>R11</v>
      </c>
      <c r="L148" s="27">
        <f t="shared" ref="L148:L153" si="67">L147</f>
        <v>20</v>
      </c>
      <c r="M148" s="27">
        <v>2</v>
      </c>
      <c r="N148" s="19" t="s">
        <v>1005</v>
      </c>
      <c r="O148" s="27" t="str">
        <f t="shared" si="53"/>
        <v>db600.dbx20.2 := ALR.P_afF4_3_LL; //Давление после Ф4-3 низкое  R11.10</v>
      </c>
      <c r="P148" s="27" t="str">
        <f t="shared" si="54"/>
        <v>dbx20.2</v>
      </c>
      <c r="Q148" s="27">
        <f t="shared" si="66"/>
        <v>11</v>
      </c>
      <c r="R148" s="384" t="s">
        <v>1307</v>
      </c>
      <c r="S148" s="384">
        <v>146</v>
      </c>
      <c r="T148" s="19" t="s">
        <v>1005</v>
      </c>
      <c r="U148" s="384" t="str">
        <f t="shared" si="61"/>
        <v>2MDB.R11</v>
      </c>
      <c r="V148" s="384">
        <f t="shared" si="57"/>
        <v>10</v>
      </c>
      <c r="W148" s="374"/>
      <c r="X148" s="374"/>
      <c r="Y148" s="374"/>
      <c r="Z148" s="374"/>
      <c r="AA148" s="374"/>
      <c r="AB148" s="384">
        <v>0</v>
      </c>
      <c r="AC148" s="374" t="s">
        <v>1308</v>
      </c>
      <c r="AD148" s="384" t="str">
        <f t="shared" si="58"/>
        <v>ru-RU=Давление после Ф4-3 низкое</v>
      </c>
      <c r="AE148" s="374"/>
      <c r="AF148" s="374" t="s">
        <v>1308</v>
      </c>
      <c r="AG148" s="19" t="s">
        <v>4272</v>
      </c>
      <c r="AH148" s="374">
        <f t="shared" si="59"/>
        <v>40011</v>
      </c>
      <c r="AI148" s="27">
        <v>10</v>
      </c>
    </row>
    <row r="149" spans="1:35" ht="13.5" customHeight="1" x14ac:dyDescent="0.25">
      <c r="A149" s="26">
        <v>146</v>
      </c>
      <c r="B149" s="376" t="str">
        <f>F149&amp;" высокое"</f>
        <v>Давление после Ф4-3 высокое</v>
      </c>
      <c r="C149" s="377" t="str">
        <f>E149&amp;"_HH"</f>
        <v>P_afF4_3_HH</v>
      </c>
      <c r="D149" s="380" t="str">
        <f>"TMQ."&amp;C149&amp;" and (ani."&amp;E149&amp;".state=5)"</f>
        <v>TMQ.P_afF4_3_HH and (ani.P_afF4_3.state=5)</v>
      </c>
      <c r="E149" s="209" t="s">
        <v>783</v>
      </c>
      <c r="F149" s="215" t="s">
        <v>3273</v>
      </c>
      <c r="G149" s="19" t="str">
        <f>"ALR."&amp;C149&amp;" := "&amp;D149&amp;";//"&amp;B149</f>
        <v>ALR.P_afF4_3_HH := TMQ.P_afF4_3_HH and (ani.P_afF4_3.state=5);//Давление после Ф4-3 высокое</v>
      </c>
      <c r="H149" s="19" t="str">
        <f t="shared" si="63"/>
        <v>P_afF4_3_HH : BOOL;     //Давление после Ф4-3 высокое</v>
      </c>
      <c r="I149" s="32" t="str">
        <f t="shared" si="60"/>
        <v xml:space="preserve">alr."&amp;C151&amp;" or </v>
      </c>
      <c r="J149">
        <v>151</v>
      </c>
      <c r="K149" s="27" t="str">
        <f t="shared" si="52"/>
        <v>R11</v>
      </c>
      <c r="L149" s="27">
        <f t="shared" si="67"/>
        <v>20</v>
      </c>
      <c r="M149" s="27">
        <v>3</v>
      </c>
      <c r="N149" s="19" t="s">
        <v>1005</v>
      </c>
      <c r="O149" s="27" t="str">
        <f t="shared" si="53"/>
        <v>db600.dbx20.3 := ALR.P_afF4_3_HH; //Давление после Ф4-3 высокое  R11.11</v>
      </c>
      <c r="P149" s="27" t="str">
        <f t="shared" si="54"/>
        <v>dbx20.3</v>
      </c>
      <c r="Q149" s="27">
        <f t="shared" si="66"/>
        <v>11</v>
      </c>
      <c r="R149" s="384" t="s">
        <v>1307</v>
      </c>
      <c r="S149" s="384">
        <v>147</v>
      </c>
      <c r="T149" s="19" t="s">
        <v>1005</v>
      </c>
      <c r="U149" s="384" t="str">
        <f t="shared" si="61"/>
        <v>2MDB.R11</v>
      </c>
      <c r="V149" s="384">
        <f t="shared" si="57"/>
        <v>11</v>
      </c>
      <c r="W149" s="374"/>
      <c r="X149" s="374"/>
      <c r="Y149" s="374"/>
      <c r="Z149" s="374"/>
      <c r="AA149" s="374"/>
      <c r="AB149" s="384">
        <v>0</v>
      </c>
      <c r="AC149" s="374" t="s">
        <v>1308</v>
      </c>
      <c r="AD149" s="384" t="str">
        <f t="shared" si="58"/>
        <v>ru-RU=Давление после Ф4-3 высокое</v>
      </c>
      <c r="AE149" s="374"/>
      <c r="AF149" s="374" t="s">
        <v>1308</v>
      </c>
      <c r="AG149" s="19" t="s">
        <v>4272</v>
      </c>
      <c r="AH149" s="374">
        <f t="shared" si="59"/>
        <v>40011</v>
      </c>
      <c r="AI149" s="27">
        <v>11</v>
      </c>
    </row>
    <row r="150" spans="1:35" ht="30" x14ac:dyDescent="0.25">
      <c r="A150" s="26">
        <v>147</v>
      </c>
      <c r="B150" s="13" t="str">
        <f>E150&amp;" не открыта"</f>
        <v>ЗЭШ1-1 не открыта</v>
      </c>
      <c r="C150" s="19" t="str">
        <f t="shared" ref="C150:C166" si="68">F150&amp;"_nON"</f>
        <v>Z1_nON</v>
      </c>
      <c r="D150" s="19" t="str">
        <f t="shared" ref="D150:D166" si="69">"ACT."&amp;F150&amp;".nON"</f>
        <v>ACT.Z1.nON</v>
      </c>
      <c r="E150" s="144" t="s">
        <v>3672</v>
      </c>
      <c r="F150" s="141" t="s">
        <v>3671</v>
      </c>
      <c r="G150" s="19" t="str">
        <f t="shared" si="62"/>
        <v>ALR.Z1_nON := ACT.Z1.nON;//ЗЭШ1-1 не открыта</v>
      </c>
      <c r="H150" s="19" t="str">
        <f t="shared" si="63"/>
        <v>Z1_nON : BOOL;     //ЗЭШ1-1 не открыта</v>
      </c>
      <c r="I150" s="32" t="str">
        <f t="shared" si="60"/>
        <v xml:space="preserve">alr."&amp;C152&amp;" or </v>
      </c>
      <c r="J150">
        <v>152</v>
      </c>
      <c r="K150" s="27" t="str">
        <f t="shared" si="52"/>
        <v>R11</v>
      </c>
      <c r="L150" s="27">
        <f t="shared" si="67"/>
        <v>20</v>
      </c>
      <c r="M150" s="27">
        <v>4</v>
      </c>
      <c r="N150" s="19" t="s">
        <v>1005</v>
      </c>
      <c r="O150" s="27" t="str">
        <f t="shared" si="53"/>
        <v>db600.dbx20.4 := ALR.Z1_nON; //ЗЭШ1-1 не открыта  R11.12</v>
      </c>
      <c r="P150" s="27" t="str">
        <f t="shared" si="54"/>
        <v>dbx20.4</v>
      </c>
      <c r="Q150" s="27">
        <f t="shared" si="66"/>
        <v>11</v>
      </c>
      <c r="R150" s="384" t="s">
        <v>1307</v>
      </c>
      <c r="S150" s="384">
        <v>148</v>
      </c>
      <c r="T150" s="19" t="s">
        <v>1005</v>
      </c>
      <c r="U150" s="384" t="str">
        <f t="shared" si="61"/>
        <v>2MDB.R11</v>
      </c>
      <c r="V150" s="384">
        <f t="shared" si="57"/>
        <v>12</v>
      </c>
      <c r="W150" s="374"/>
      <c r="X150" s="374"/>
      <c r="Y150" s="374"/>
      <c r="Z150" s="374"/>
      <c r="AA150" s="374"/>
      <c r="AB150" s="384">
        <v>0</v>
      </c>
      <c r="AC150" s="374" t="s">
        <v>1308</v>
      </c>
      <c r="AD150" s="384" t="str">
        <f t="shared" si="58"/>
        <v>ru-RU=ЗЭШ1-1 не открыта</v>
      </c>
      <c r="AE150" s="374"/>
      <c r="AF150" s="374" t="s">
        <v>1308</v>
      </c>
      <c r="AG150" s="19" t="s">
        <v>4272</v>
      </c>
      <c r="AH150" s="374">
        <f t="shared" si="59"/>
        <v>40011</v>
      </c>
      <c r="AI150" s="27">
        <v>12</v>
      </c>
    </row>
    <row r="151" spans="1:35" x14ac:dyDescent="0.25">
      <c r="A151" s="26">
        <v>148</v>
      </c>
      <c r="B151" s="128" t="str">
        <f t="shared" ref="B151:B166" si="70">E151&amp;" не открыта"</f>
        <v>ЗЭ1-1 не открыта</v>
      </c>
      <c r="C151" s="19" t="str">
        <f t="shared" si="68"/>
        <v>Z1_1_nON</v>
      </c>
      <c r="D151" s="19" t="str">
        <f t="shared" si="69"/>
        <v>ACT.Z1_1.nON</v>
      </c>
      <c r="E151" s="141" t="s">
        <v>429</v>
      </c>
      <c r="F151" s="141" t="s">
        <v>461</v>
      </c>
      <c r="G151" s="19" t="str">
        <f t="shared" si="62"/>
        <v>ALR.Z1_1_nON := ACT.Z1_1.nON;//ЗЭ1-1 не открыта</v>
      </c>
      <c r="H151" s="19" t="str">
        <f t="shared" si="63"/>
        <v>Z1_1_nON : BOOL;     //ЗЭ1-1 не открыта</v>
      </c>
      <c r="I151" s="32" t="str">
        <f t="shared" si="60"/>
        <v xml:space="preserve">alr."&amp;C153&amp;" or </v>
      </c>
      <c r="J151">
        <v>153</v>
      </c>
      <c r="K151" s="27" t="str">
        <f t="shared" si="52"/>
        <v>R11</v>
      </c>
      <c r="L151" s="27">
        <f t="shared" si="67"/>
        <v>20</v>
      </c>
      <c r="M151" s="27">
        <v>5</v>
      </c>
      <c r="N151" s="19" t="s">
        <v>1005</v>
      </c>
      <c r="O151" s="27" t="str">
        <f t="shared" si="53"/>
        <v>db600.dbx20.5 := ALR.Z1_1_nON; //ЗЭ1-1 не открыта  R11.13</v>
      </c>
      <c r="P151" s="27" t="str">
        <f t="shared" si="54"/>
        <v>dbx20.5</v>
      </c>
      <c r="Q151" s="27">
        <f t="shared" si="66"/>
        <v>11</v>
      </c>
      <c r="R151" s="384" t="s">
        <v>1307</v>
      </c>
      <c r="S151" s="384">
        <v>149</v>
      </c>
      <c r="T151" s="19" t="s">
        <v>1005</v>
      </c>
      <c r="U151" s="384" t="str">
        <f t="shared" si="61"/>
        <v>2MDB.R11</v>
      </c>
      <c r="V151" s="384">
        <f t="shared" si="57"/>
        <v>13</v>
      </c>
      <c r="W151" s="374"/>
      <c r="X151" s="374"/>
      <c r="Y151" s="374"/>
      <c r="Z151" s="374"/>
      <c r="AA151" s="374"/>
      <c r="AB151" s="384">
        <v>0</v>
      </c>
      <c r="AC151" s="374" t="s">
        <v>1308</v>
      </c>
      <c r="AD151" s="384" t="str">
        <f t="shared" si="58"/>
        <v>ru-RU=ЗЭ1-1 не открыта</v>
      </c>
      <c r="AE151" s="374"/>
      <c r="AF151" s="374" t="s">
        <v>1308</v>
      </c>
      <c r="AG151" s="19" t="s">
        <v>4272</v>
      </c>
      <c r="AH151" s="374">
        <f t="shared" si="59"/>
        <v>40011</v>
      </c>
      <c r="AI151" s="27">
        <v>13</v>
      </c>
    </row>
    <row r="152" spans="1:35" x14ac:dyDescent="0.25">
      <c r="A152" s="26">
        <v>149</v>
      </c>
      <c r="B152" s="128" t="str">
        <f t="shared" si="70"/>
        <v>ЗЭ1-2 не открыта</v>
      </c>
      <c r="C152" s="19" t="str">
        <f t="shared" si="68"/>
        <v>Z1_2_nON</v>
      </c>
      <c r="D152" s="19" t="str">
        <f t="shared" si="69"/>
        <v>ACT.Z1_2.nON</v>
      </c>
      <c r="E152" s="141" t="s">
        <v>430</v>
      </c>
      <c r="F152" s="141" t="s">
        <v>462</v>
      </c>
      <c r="G152" s="19" t="str">
        <f t="shared" si="62"/>
        <v>ALR.Z1_2_nON := ACT.Z1_2.nON;//ЗЭ1-2 не открыта</v>
      </c>
      <c r="H152" s="19" t="str">
        <f t="shared" si="63"/>
        <v>Z1_2_nON : BOOL;     //ЗЭ1-2 не открыта</v>
      </c>
      <c r="I152" s="32" t="str">
        <f t="shared" si="60"/>
        <v xml:space="preserve">alr."&amp;C154&amp;" or </v>
      </c>
      <c r="J152">
        <v>154</v>
      </c>
      <c r="K152" s="27" t="str">
        <f t="shared" si="52"/>
        <v>R11</v>
      </c>
      <c r="L152" s="27">
        <f t="shared" si="67"/>
        <v>20</v>
      </c>
      <c r="M152" s="27">
        <v>6</v>
      </c>
      <c r="N152" s="19" t="s">
        <v>1005</v>
      </c>
      <c r="O152" s="27" t="str">
        <f t="shared" si="53"/>
        <v>db600.dbx20.6 := ALR.Z1_2_nON; //ЗЭ1-2 не открыта  R11.14</v>
      </c>
      <c r="P152" s="27" t="str">
        <f t="shared" si="54"/>
        <v>dbx20.6</v>
      </c>
      <c r="Q152" s="27">
        <f t="shared" si="66"/>
        <v>11</v>
      </c>
      <c r="R152" s="384" t="s">
        <v>1307</v>
      </c>
      <c r="S152" s="384">
        <v>150</v>
      </c>
      <c r="T152" s="19" t="s">
        <v>1005</v>
      </c>
      <c r="U152" s="384" t="str">
        <f t="shared" si="61"/>
        <v>2MDB.R11</v>
      </c>
      <c r="V152" s="384">
        <f t="shared" si="57"/>
        <v>14</v>
      </c>
      <c r="W152" s="374"/>
      <c r="X152" s="374"/>
      <c r="Y152" s="374"/>
      <c r="Z152" s="374"/>
      <c r="AA152" s="374"/>
      <c r="AB152" s="384">
        <v>0</v>
      </c>
      <c r="AC152" s="374" t="s">
        <v>1308</v>
      </c>
      <c r="AD152" s="384" t="str">
        <f t="shared" si="58"/>
        <v>ru-RU=ЗЭ1-2 не открыта</v>
      </c>
      <c r="AE152" s="374"/>
      <c r="AF152" s="374" t="s">
        <v>1308</v>
      </c>
      <c r="AG152" s="19" t="s">
        <v>4272</v>
      </c>
      <c r="AH152" s="374">
        <f t="shared" si="59"/>
        <v>40011</v>
      </c>
      <c r="AI152" s="27">
        <v>14</v>
      </c>
    </row>
    <row r="153" spans="1:35" x14ac:dyDescent="0.25">
      <c r="A153" s="26">
        <v>150</v>
      </c>
      <c r="B153" s="128" t="str">
        <f t="shared" si="70"/>
        <v>ЗЭ1-3 не открыта</v>
      </c>
      <c r="C153" s="19" t="str">
        <f t="shared" si="68"/>
        <v>Z1_3_nON</v>
      </c>
      <c r="D153" s="19" t="str">
        <f t="shared" si="69"/>
        <v>ACT.Z1_3.nON</v>
      </c>
      <c r="E153" s="141" t="s">
        <v>431</v>
      </c>
      <c r="F153" s="141" t="s">
        <v>463</v>
      </c>
      <c r="G153" s="19" t="str">
        <f t="shared" si="62"/>
        <v>ALR.Z1_3_nON := ACT.Z1_3.nON;//ЗЭ1-3 не открыта</v>
      </c>
      <c r="H153" s="19" t="str">
        <f t="shared" si="63"/>
        <v>Z1_3_nON : BOOL;     //ЗЭ1-3 не открыта</v>
      </c>
      <c r="I153" s="32" t="str">
        <f t="shared" si="60"/>
        <v xml:space="preserve">alr."&amp;C155&amp;" or </v>
      </c>
      <c r="J153">
        <v>155</v>
      </c>
      <c r="K153" s="27" t="str">
        <f t="shared" si="52"/>
        <v>R11</v>
      </c>
      <c r="L153" s="27">
        <f t="shared" si="67"/>
        <v>20</v>
      </c>
      <c r="M153" s="27">
        <v>7</v>
      </c>
      <c r="N153" s="19" t="s">
        <v>1005</v>
      </c>
      <c r="O153" s="27" t="str">
        <f t="shared" si="53"/>
        <v>db600.dbx20.7 := ALR.Z1_3_nON; //ЗЭ1-3 не открыта  R11.15</v>
      </c>
      <c r="P153" s="27" t="str">
        <f t="shared" si="54"/>
        <v>dbx20.7</v>
      </c>
      <c r="Q153" s="27">
        <f t="shared" si="66"/>
        <v>11</v>
      </c>
      <c r="R153" s="384" t="s">
        <v>1307</v>
      </c>
      <c r="S153" s="384">
        <v>151</v>
      </c>
      <c r="T153" s="19" t="s">
        <v>1005</v>
      </c>
      <c r="U153" s="384" t="str">
        <f t="shared" si="61"/>
        <v>2MDB.R11</v>
      </c>
      <c r="V153" s="384">
        <f t="shared" si="57"/>
        <v>15</v>
      </c>
      <c r="W153" s="374"/>
      <c r="X153" s="374"/>
      <c r="Y153" s="374"/>
      <c r="Z153" s="374"/>
      <c r="AA153" s="374"/>
      <c r="AB153" s="384">
        <v>0</v>
      </c>
      <c r="AC153" s="374" t="s">
        <v>1308</v>
      </c>
      <c r="AD153" s="384" t="str">
        <f t="shared" si="58"/>
        <v>ru-RU=ЗЭ1-3 не открыта</v>
      </c>
      <c r="AE153" s="374"/>
      <c r="AF153" s="374" t="s">
        <v>1308</v>
      </c>
      <c r="AG153" s="19" t="s">
        <v>4272</v>
      </c>
      <c r="AH153" s="374">
        <f t="shared" si="59"/>
        <v>40011</v>
      </c>
      <c r="AI153" s="27">
        <v>15</v>
      </c>
    </row>
    <row r="154" spans="1:35" x14ac:dyDescent="0.25">
      <c r="A154" s="26">
        <v>151</v>
      </c>
      <c r="B154" s="128" t="str">
        <f t="shared" si="70"/>
        <v>ЗЭ1-4 не открыта</v>
      </c>
      <c r="C154" s="19" t="str">
        <f t="shared" si="68"/>
        <v>Z1_4_nON</v>
      </c>
      <c r="D154" s="19" t="str">
        <f t="shared" si="69"/>
        <v>ACT.Z1_4.nON</v>
      </c>
      <c r="E154" s="141" t="s">
        <v>3567</v>
      </c>
      <c r="F154" s="141" t="s">
        <v>464</v>
      </c>
      <c r="G154" s="19" t="str">
        <f t="shared" si="62"/>
        <v>ALR.Z1_4_nON := ACT.Z1_4.nON;//ЗЭ1-4 не открыта</v>
      </c>
      <c r="H154" s="19" t="str">
        <f t="shared" si="63"/>
        <v>Z1_4_nON : BOOL;     //ЗЭ1-4 не открыта</v>
      </c>
      <c r="I154" s="32" t="str">
        <f t="shared" si="60"/>
        <v xml:space="preserve">alr."&amp;C156&amp;" or </v>
      </c>
      <c r="J154">
        <v>156</v>
      </c>
      <c r="K154" s="27" t="str">
        <f t="shared" si="52"/>
        <v>R12</v>
      </c>
      <c r="L154" s="27">
        <f>Q154*2-1</f>
        <v>23</v>
      </c>
      <c r="M154" s="27">
        <v>0</v>
      </c>
      <c r="N154" s="19" t="s">
        <v>1005</v>
      </c>
      <c r="O154" s="27" t="str">
        <f t="shared" si="53"/>
        <v>db600.dbx23.0 := ALR.Z1_4_nON; //ЗЭ1-4 не открыта  R12.0</v>
      </c>
      <c r="P154" s="27" t="str">
        <f t="shared" si="54"/>
        <v>dbx23.0</v>
      </c>
      <c r="Q154" s="27">
        <f>Q153+1</f>
        <v>12</v>
      </c>
      <c r="R154" s="384" t="s">
        <v>1307</v>
      </c>
      <c r="S154" s="384">
        <v>152</v>
      </c>
      <c r="T154" s="19" t="s">
        <v>1005</v>
      </c>
      <c r="U154" s="384" t="str">
        <f t="shared" si="61"/>
        <v>2MDB.R12</v>
      </c>
      <c r="V154" s="384">
        <f t="shared" si="57"/>
        <v>0</v>
      </c>
      <c r="W154" s="374"/>
      <c r="X154" s="374"/>
      <c r="Y154" s="374"/>
      <c r="Z154" s="374"/>
      <c r="AA154" s="374"/>
      <c r="AB154" s="384">
        <v>0</v>
      </c>
      <c r="AC154" s="374" t="s">
        <v>1308</v>
      </c>
      <c r="AD154" s="384" t="str">
        <f t="shared" si="58"/>
        <v>ru-RU=ЗЭ1-4 не открыта</v>
      </c>
      <c r="AE154" s="374"/>
      <c r="AF154" s="374" t="s">
        <v>1308</v>
      </c>
      <c r="AG154" s="19" t="s">
        <v>4272</v>
      </c>
      <c r="AH154" s="374">
        <f t="shared" si="59"/>
        <v>40012</v>
      </c>
      <c r="AI154" s="27">
        <v>0</v>
      </c>
    </row>
    <row r="155" spans="1:35" x14ac:dyDescent="0.25">
      <c r="A155" s="26">
        <v>152</v>
      </c>
      <c r="B155" s="128" t="str">
        <f t="shared" si="70"/>
        <v>ЗЭ1-5 не открыта</v>
      </c>
      <c r="C155" s="19" t="str">
        <f t="shared" si="68"/>
        <v>Z1_5_nON</v>
      </c>
      <c r="D155" s="19" t="str">
        <f t="shared" si="69"/>
        <v>ACT.Z1_5.nON</v>
      </c>
      <c r="E155" s="141" t="s">
        <v>3569</v>
      </c>
      <c r="F155" s="141" t="s">
        <v>465</v>
      </c>
      <c r="G155" s="19" t="str">
        <f t="shared" si="62"/>
        <v>ALR.Z1_5_nON := ACT.Z1_5.nON;//ЗЭ1-5 не открыта</v>
      </c>
      <c r="H155" s="19" t="str">
        <f t="shared" si="63"/>
        <v>Z1_5_nON : BOOL;     //ЗЭ1-5 не открыта</v>
      </c>
      <c r="I155" s="32" t="str">
        <f t="shared" si="60"/>
        <v xml:space="preserve">alr."&amp;C157&amp;" or </v>
      </c>
      <c r="J155">
        <v>157</v>
      </c>
      <c r="K155" s="27" t="str">
        <f t="shared" si="52"/>
        <v>R12</v>
      </c>
      <c r="L155" s="27">
        <f t="shared" ref="L155:L160" si="71">L154</f>
        <v>23</v>
      </c>
      <c r="M155" s="27">
        <v>1</v>
      </c>
      <c r="N155" s="19" t="s">
        <v>1005</v>
      </c>
      <c r="O155" s="27" t="str">
        <f t="shared" si="53"/>
        <v>db600.dbx23.1 := ALR.Z1_5_nON; //ЗЭ1-5 не открыта  R12.1</v>
      </c>
      <c r="P155" s="27" t="str">
        <f t="shared" si="54"/>
        <v>dbx23.1</v>
      </c>
      <c r="Q155" s="27">
        <f>Q154</f>
        <v>12</v>
      </c>
      <c r="R155" s="384" t="s">
        <v>1307</v>
      </c>
      <c r="S155" s="384">
        <v>153</v>
      </c>
      <c r="T155" s="19" t="s">
        <v>1005</v>
      </c>
      <c r="U155" s="384" t="str">
        <f t="shared" si="61"/>
        <v>2MDB.R12</v>
      </c>
      <c r="V155" s="384">
        <f t="shared" si="57"/>
        <v>1</v>
      </c>
      <c r="W155" s="374"/>
      <c r="X155" s="374"/>
      <c r="Y155" s="374"/>
      <c r="Z155" s="374"/>
      <c r="AA155" s="374"/>
      <c r="AB155" s="384">
        <v>0</v>
      </c>
      <c r="AC155" s="374" t="s">
        <v>1308</v>
      </c>
      <c r="AD155" s="384" t="str">
        <f t="shared" si="58"/>
        <v>ru-RU=ЗЭ1-5 не открыта</v>
      </c>
      <c r="AE155" s="374"/>
      <c r="AF155" s="374" t="s">
        <v>1308</v>
      </c>
      <c r="AG155" s="19" t="s">
        <v>4272</v>
      </c>
      <c r="AH155" s="374">
        <f t="shared" si="59"/>
        <v>40012</v>
      </c>
      <c r="AI155" s="27">
        <v>1</v>
      </c>
    </row>
    <row r="156" spans="1:35" x14ac:dyDescent="0.25">
      <c r="A156" s="26">
        <v>153</v>
      </c>
      <c r="B156" s="128" t="str">
        <f t="shared" si="70"/>
        <v>ЗЭ1-6 не открыта</v>
      </c>
      <c r="C156" s="19" t="str">
        <f t="shared" si="68"/>
        <v>Z1_6_nON</v>
      </c>
      <c r="D156" s="19" t="str">
        <f t="shared" si="69"/>
        <v>ACT.Z1_6.nON</v>
      </c>
      <c r="E156" s="141" t="s">
        <v>3570</v>
      </c>
      <c r="F156" s="141" t="s">
        <v>466</v>
      </c>
      <c r="G156" s="19" t="str">
        <f t="shared" si="62"/>
        <v>ALR.Z1_6_nON := ACT.Z1_6.nON;//ЗЭ1-6 не открыта</v>
      </c>
      <c r="H156" s="19" t="str">
        <f t="shared" si="63"/>
        <v>Z1_6_nON : BOOL;     //ЗЭ1-6 не открыта</v>
      </c>
      <c r="I156" s="32" t="str">
        <f t="shared" si="60"/>
        <v xml:space="preserve">alr."&amp;C158&amp;" or </v>
      </c>
      <c r="J156">
        <v>158</v>
      </c>
      <c r="K156" s="27" t="str">
        <f t="shared" si="52"/>
        <v>R12</v>
      </c>
      <c r="L156" s="27">
        <f t="shared" si="71"/>
        <v>23</v>
      </c>
      <c r="M156" s="27">
        <v>3</v>
      </c>
      <c r="N156" s="19" t="s">
        <v>1005</v>
      </c>
      <c r="O156" s="27" t="str">
        <f t="shared" si="53"/>
        <v>db600.dbx23.3 := ALR.Z1_6_nON; //ЗЭ1-6 не открыта  R12.3</v>
      </c>
      <c r="P156" s="27" t="str">
        <f t="shared" si="54"/>
        <v>dbx23.3</v>
      </c>
      <c r="Q156" s="27">
        <f t="shared" ref="Q156:Q168" si="72">Q155</f>
        <v>12</v>
      </c>
      <c r="R156" s="384" t="s">
        <v>1307</v>
      </c>
      <c r="S156" s="384">
        <v>154</v>
      </c>
      <c r="T156" s="19" t="s">
        <v>1005</v>
      </c>
      <c r="U156" s="384" t="str">
        <f t="shared" si="61"/>
        <v>2MDB.R12</v>
      </c>
      <c r="V156" s="384">
        <f t="shared" si="57"/>
        <v>3</v>
      </c>
      <c r="W156" s="374"/>
      <c r="X156" s="374"/>
      <c r="Y156" s="374"/>
      <c r="Z156" s="374"/>
      <c r="AA156" s="374"/>
      <c r="AB156" s="384">
        <v>0</v>
      </c>
      <c r="AC156" s="374" t="s">
        <v>1308</v>
      </c>
      <c r="AD156" s="384" t="str">
        <f t="shared" si="58"/>
        <v>ru-RU=ЗЭ1-6 не открыта</v>
      </c>
      <c r="AE156" s="374"/>
      <c r="AF156" s="374" t="s">
        <v>1308</v>
      </c>
      <c r="AG156" s="19" t="s">
        <v>4272</v>
      </c>
      <c r="AH156" s="374">
        <f t="shared" si="59"/>
        <v>40012</v>
      </c>
      <c r="AI156" s="27">
        <v>3</v>
      </c>
    </row>
    <row r="157" spans="1:35" x14ac:dyDescent="0.25">
      <c r="A157" s="26">
        <v>154</v>
      </c>
      <c r="B157" s="128" t="str">
        <f t="shared" si="70"/>
        <v>ЗЭ1-7 не открыта</v>
      </c>
      <c r="C157" s="19" t="str">
        <f t="shared" si="68"/>
        <v>Z1_7_nON</v>
      </c>
      <c r="D157" s="19" t="str">
        <f t="shared" si="69"/>
        <v>ACT.Z1_7.nON</v>
      </c>
      <c r="E157" s="141" t="s">
        <v>3571</v>
      </c>
      <c r="F157" s="141" t="s">
        <v>467</v>
      </c>
      <c r="G157" s="19" t="str">
        <f t="shared" si="62"/>
        <v>ALR.Z1_7_nON := ACT.Z1_7.nON;//ЗЭ1-7 не открыта</v>
      </c>
      <c r="H157" s="19" t="str">
        <f t="shared" si="63"/>
        <v>Z1_7_nON : BOOL;     //ЗЭ1-7 не открыта</v>
      </c>
      <c r="I157" s="32" t="str">
        <f t="shared" si="60"/>
        <v xml:space="preserve">alr."&amp;C159&amp;" or </v>
      </c>
      <c r="J157">
        <v>159</v>
      </c>
      <c r="K157" s="27" t="str">
        <f t="shared" si="52"/>
        <v>R12</v>
      </c>
      <c r="L157" s="27">
        <f t="shared" si="71"/>
        <v>23</v>
      </c>
      <c r="M157" s="27">
        <v>4</v>
      </c>
      <c r="N157" s="19" t="s">
        <v>1005</v>
      </c>
      <c r="O157" s="27" t="str">
        <f t="shared" si="53"/>
        <v>db600.dbx23.4 := ALR.Z1_7_nON; //ЗЭ1-7 не открыта  R12.4</v>
      </c>
      <c r="P157" s="27" t="str">
        <f t="shared" si="54"/>
        <v>dbx23.4</v>
      </c>
      <c r="Q157" s="27">
        <f t="shared" si="72"/>
        <v>12</v>
      </c>
      <c r="R157" s="384" t="s">
        <v>1307</v>
      </c>
      <c r="S157" s="384">
        <v>155</v>
      </c>
      <c r="T157" s="19" t="s">
        <v>1005</v>
      </c>
      <c r="U157" s="384" t="str">
        <f t="shared" si="61"/>
        <v>2MDB.R12</v>
      </c>
      <c r="V157" s="384">
        <f t="shared" si="57"/>
        <v>4</v>
      </c>
      <c r="W157" s="374"/>
      <c r="X157" s="374"/>
      <c r="Y157" s="374"/>
      <c r="Z157" s="374"/>
      <c r="AA157" s="374"/>
      <c r="AB157" s="384">
        <v>0</v>
      </c>
      <c r="AC157" s="374" t="s">
        <v>1308</v>
      </c>
      <c r="AD157" s="384" t="str">
        <f t="shared" si="58"/>
        <v>ru-RU=ЗЭ1-7 не открыта</v>
      </c>
      <c r="AE157" s="374"/>
      <c r="AF157" s="374" t="s">
        <v>1308</v>
      </c>
      <c r="AG157" s="19" t="s">
        <v>4272</v>
      </c>
      <c r="AH157" s="374">
        <f t="shared" si="59"/>
        <v>40012</v>
      </c>
      <c r="AI157" s="27">
        <v>4</v>
      </c>
    </row>
    <row r="158" spans="1:35" x14ac:dyDescent="0.25">
      <c r="A158" s="26">
        <v>155</v>
      </c>
      <c r="B158" s="128" t="str">
        <f t="shared" si="70"/>
        <v>ЗЭ1-8 не открыта</v>
      </c>
      <c r="C158" s="19" t="str">
        <f t="shared" si="68"/>
        <v>Z1_8_nON</v>
      </c>
      <c r="D158" s="19" t="str">
        <f t="shared" si="69"/>
        <v>ACT.Z1_8.nON</v>
      </c>
      <c r="E158" s="141" t="s">
        <v>3572</v>
      </c>
      <c r="F158" s="141" t="s">
        <v>468</v>
      </c>
      <c r="G158" s="19" t="str">
        <f t="shared" si="62"/>
        <v>ALR.Z1_8_nON := ACT.Z1_8.nON;//ЗЭ1-8 не открыта</v>
      </c>
      <c r="H158" s="19" t="str">
        <f t="shared" si="63"/>
        <v>Z1_8_nON : BOOL;     //ЗЭ1-8 не открыта</v>
      </c>
      <c r="I158" s="32" t="str">
        <f t="shared" si="60"/>
        <v xml:space="preserve">alr."&amp;C160&amp;" or </v>
      </c>
      <c r="J158">
        <v>160</v>
      </c>
      <c r="K158" s="27" t="str">
        <f t="shared" si="52"/>
        <v>R12</v>
      </c>
      <c r="L158" s="27">
        <f t="shared" si="71"/>
        <v>23</v>
      </c>
      <c r="M158" s="27">
        <v>5</v>
      </c>
      <c r="N158" s="19" t="s">
        <v>1005</v>
      </c>
      <c r="O158" s="27" t="str">
        <f t="shared" si="53"/>
        <v>db600.dbx23.5 := ALR.Z1_8_nON; //ЗЭ1-8 не открыта  R12.5</v>
      </c>
      <c r="P158" s="27" t="str">
        <f t="shared" si="54"/>
        <v>dbx23.5</v>
      </c>
      <c r="Q158" s="27">
        <f t="shared" si="72"/>
        <v>12</v>
      </c>
      <c r="R158" s="384" t="s">
        <v>1307</v>
      </c>
      <c r="S158" s="384">
        <v>156</v>
      </c>
      <c r="T158" s="19" t="s">
        <v>1005</v>
      </c>
      <c r="U158" s="384" t="str">
        <f t="shared" si="61"/>
        <v>2MDB.R12</v>
      </c>
      <c r="V158" s="384">
        <f t="shared" si="57"/>
        <v>5</v>
      </c>
      <c r="W158" s="374"/>
      <c r="X158" s="374"/>
      <c r="Y158" s="374"/>
      <c r="Z158" s="374"/>
      <c r="AA158" s="374"/>
      <c r="AB158" s="384">
        <v>0</v>
      </c>
      <c r="AC158" s="374" t="s">
        <v>1308</v>
      </c>
      <c r="AD158" s="384" t="str">
        <f t="shared" si="58"/>
        <v>ru-RU=ЗЭ1-8 не открыта</v>
      </c>
      <c r="AE158" s="374"/>
      <c r="AF158" s="374" t="s">
        <v>1308</v>
      </c>
      <c r="AG158" s="19" t="s">
        <v>4272</v>
      </c>
      <c r="AH158" s="374">
        <f t="shared" si="59"/>
        <v>40012</v>
      </c>
      <c r="AI158" s="27">
        <v>5</v>
      </c>
    </row>
    <row r="159" spans="1:35" x14ac:dyDescent="0.25">
      <c r="A159" s="26">
        <v>156</v>
      </c>
      <c r="B159" s="128" t="str">
        <f t="shared" si="70"/>
        <v>ЗЭ1-9 не открыта</v>
      </c>
      <c r="C159" s="19" t="str">
        <f t="shared" si="68"/>
        <v>Z1_9_nON</v>
      </c>
      <c r="D159" s="19" t="str">
        <f t="shared" si="69"/>
        <v>ACT.Z1_9.nON</v>
      </c>
      <c r="E159" s="141" t="s">
        <v>3574</v>
      </c>
      <c r="F159" s="141" t="s">
        <v>469</v>
      </c>
      <c r="G159" s="19" t="str">
        <f t="shared" si="62"/>
        <v>ALR.Z1_9_nON := ACT.Z1_9.nON;//ЗЭ1-9 не открыта</v>
      </c>
      <c r="H159" s="19" t="str">
        <f t="shared" si="63"/>
        <v>Z1_9_nON : BOOL;     //ЗЭ1-9 не открыта</v>
      </c>
      <c r="I159" s="32" t="str">
        <f t="shared" si="60"/>
        <v xml:space="preserve">alr."&amp;C161&amp;" or </v>
      </c>
      <c r="J159">
        <v>161</v>
      </c>
      <c r="K159" s="27" t="str">
        <f t="shared" si="52"/>
        <v>R12</v>
      </c>
      <c r="L159" s="27">
        <f t="shared" si="71"/>
        <v>23</v>
      </c>
      <c r="M159" s="27">
        <v>6</v>
      </c>
      <c r="N159" s="19" t="s">
        <v>1005</v>
      </c>
      <c r="O159" s="27" t="str">
        <f t="shared" si="53"/>
        <v>db600.dbx23.6 := ALR.Z1_9_nON; //ЗЭ1-9 не открыта  R12.6</v>
      </c>
      <c r="P159" s="27" t="str">
        <f t="shared" si="54"/>
        <v>dbx23.6</v>
      </c>
      <c r="Q159" s="27">
        <f t="shared" si="72"/>
        <v>12</v>
      </c>
      <c r="R159" s="384" t="s">
        <v>1307</v>
      </c>
      <c r="S159" s="384">
        <v>157</v>
      </c>
      <c r="T159" s="19" t="s">
        <v>1005</v>
      </c>
      <c r="U159" s="384" t="str">
        <f t="shared" si="61"/>
        <v>2MDB.R12</v>
      </c>
      <c r="V159" s="384">
        <f t="shared" si="57"/>
        <v>6</v>
      </c>
      <c r="W159" s="374"/>
      <c r="X159" s="374"/>
      <c r="Y159" s="374"/>
      <c r="Z159" s="374"/>
      <c r="AA159" s="374"/>
      <c r="AB159" s="384">
        <v>0</v>
      </c>
      <c r="AC159" s="374" t="s">
        <v>1308</v>
      </c>
      <c r="AD159" s="384" t="str">
        <f t="shared" si="58"/>
        <v>ru-RU=ЗЭ1-9 не открыта</v>
      </c>
      <c r="AE159" s="374"/>
      <c r="AF159" s="374" t="s">
        <v>1308</v>
      </c>
      <c r="AG159" s="19" t="s">
        <v>4272</v>
      </c>
      <c r="AH159" s="374">
        <f t="shared" si="59"/>
        <v>40012</v>
      </c>
      <c r="AI159" s="27">
        <v>6</v>
      </c>
    </row>
    <row r="160" spans="1:35" x14ac:dyDescent="0.25">
      <c r="A160" s="26">
        <v>157</v>
      </c>
      <c r="B160" s="128" t="str">
        <f t="shared" si="70"/>
        <v>ЗЭ1-10 не открыта</v>
      </c>
      <c r="C160" s="19" t="str">
        <f t="shared" si="68"/>
        <v>Z1_10_nON</v>
      </c>
      <c r="D160" s="19" t="str">
        <f t="shared" si="69"/>
        <v>ACT.Z1_10.nON</v>
      </c>
      <c r="E160" s="141" t="s">
        <v>3576</v>
      </c>
      <c r="F160" s="141" t="s">
        <v>470</v>
      </c>
      <c r="G160" s="19" t="str">
        <f t="shared" si="62"/>
        <v>ALR.Z1_10_nON := ACT.Z1_10.nON;//ЗЭ1-10 не открыта</v>
      </c>
      <c r="H160" s="19" t="str">
        <f t="shared" si="63"/>
        <v>Z1_10_nON : BOOL;     //ЗЭ1-10 не открыта</v>
      </c>
      <c r="I160" s="32" t="str">
        <f t="shared" si="60"/>
        <v xml:space="preserve">alr."&amp;C162&amp;" or </v>
      </c>
      <c r="J160">
        <v>162</v>
      </c>
      <c r="K160" s="27" t="str">
        <f t="shared" si="52"/>
        <v>R12</v>
      </c>
      <c r="L160" s="27">
        <f t="shared" si="71"/>
        <v>23</v>
      </c>
      <c r="M160" s="27">
        <v>7</v>
      </c>
      <c r="N160" s="19" t="s">
        <v>1005</v>
      </c>
      <c r="O160" s="27" t="str">
        <f t="shared" si="53"/>
        <v>db600.dbx23.7 := ALR.Z1_10_nON; //ЗЭ1-10 не открыта  R12.7</v>
      </c>
      <c r="P160" s="27" t="str">
        <f t="shared" si="54"/>
        <v>dbx23.7</v>
      </c>
      <c r="Q160" s="27">
        <f t="shared" si="72"/>
        <v>12</v>
      </c>
      <c r="R160" s="384" t="s">
        <v>1307</v>
      </c>
      <c r="S160" s="384">
        <v>158</v>
      </c>
      <c r="T160" s="19" t="s">
        <v>1005</v>
      </c>
      <c r="U160" s="384" t="str">
        <f t="shared" si="61"/>
        <v>2MDB.R12</v>
      </c>
      <c r="V160" s="384">
        <f t="shared" si="57"/>
        <v>7</v>
      </c>
      <c r="W160" s="374"/>
      <c r="X160" s="374"/>
      <c r="Y160" s="374"/>
      <c r="Z160" s="374"/>
      <c r="AA160" s="374"/>
      <c r="AB160" s="384">
        <v>0</v>
      </c>
      <c r="AC160" s="374" t="s">
        <v>1308</v>
      </c>
      <c r="AD160" s="384" t="str">
        <f t="shared" si="58"/>
        <v>ru-RU=ЗЭ1-10 не открыта</v>
      </c>
      <c r="AE160" s="374"/>
      <c r="AF160" s="374" t="s">
        <v>1308</v>
      </c>
      <c r="AG160" s="19" t="s">
        <v>4272</v>
      </c>
      <c r="AH160" s="374">
        <f t="shared" si="59"/>
        <v>40012</v>
      </c>
      <c r="AI160" s="27">
        <v>7</v>
      </c>
    </row>
    <row r="161" spans="1:35" x14ac:dyDescent="0.25">
      <c r="A161" s="26">
        <v>158</v>
      </c>
      <c r="B161" s="128" t="str">
        <f t="shared" si="70"/>
        <v>ЗЭ1-11 не открыта</v>
      </c>
      <c r="C161" s="19" t="str">
        <f t="shared" si="68"/>
        <v>Z1_11_nON</v>
      </c>
      <c r="D161" s="19" t="str">
        <f t="shared" si="69"/>
        <v>ACT.Z1_11.nON</v>
      </c>
      <c r="E161" s="141" t="s">
        <v>3577</v>
      </c>
      <c r="F161" s="141" t="s">
        <v>471</v>
      </c>
      <c r="G161" s="19" t="str">
        <f t="shared" si="62"/>
        <v>ALR.Z1_11_nON := ACT.Z1_11.nON;//ЗЭ1-11 не открыта</v>
      </c>
      <c r="H161" s="19" t="str">
        <f t="shared" si="63"/>
        <v>Z1_11_nON : BOOL;     //ЗЭ1-11 не открыта</v>
      </c>
      <c r="I161" s="32" t="str">
        <f t="shared" si="60"/>
        <v xml:space="preserve">alr."&amp;C163&amp;" or </v>
      </c>
      <c r="J161">
        <v>163</v>
      </c>
      <c r="K161" s="27" t="str">
        <f t="shared" si="52"/>
        <v>R12</v>
      </c>
      <c r="L161" s="27">
        <f>Q154*2-2</f>
        <v>22</v>
      </c>
      <c r="M161" s="27">
        <v>0</v>
      </c>
      <c r="N161" s="19" t="s">
        <v>1005</v>
      </c>
      <c r="O161" s="27" t="str">
        <f t="shared" si="53"/>
        <v>db600.dbx22.0 := ALR.Z1_11_nON; //ЗЭ1-11 не открыта  R12.8</v>
      </c>
      <c r="P161" s="27" t="str">
        <f t="shared" si="54"/>
        <v>dbx22.0</v>
      </c>
      <c r="Q161" s="27">
        <f t="shared" si="72"/>
        <v>12</v>
      </c>
      <c r="R161" s="384" t="s">
        <v>1307</v>
      </c>
      <c r="S161" s="384">
        <v>159</v>
      </c>
      <c r="T161" s="19" t="s">
        <v>1005</v>
      </c>
      <c r="U161" s="384" t="str">
        <f t="shared" si="61"/>
        <v>2MDB.R12</v>
      </c>
      <c r="V161" s="384">
        <f t="shared" si="57"/>
        <v>8</v>
      </c>
      <c r="W161" s="374"/>
      <c r="X161" s="374"/>
      <c r="Y161" s="374"/>
      <c r="Z161" s="374"/>
      <c r="AA161" s="374"/>
      <c r="AB161" s="384">
        <v>0</v>
      </c>
      <c r="AC161" s="374" t="s">
        <v>1308</v>
      </c>
      <c r="AD161" s="384" t="str">
        <f t="shared" si="58"/>
        <v>ru-RU=ЗЭ1-11 не открыта</v>
      </c>
      <c r="AE161" s="374"/>
      <c r="AF161" s="374" t="s">
        <v>1308</v>
      </c>
      <c r="AG161" s="19" t="s">
        <v>4272</v>
      </c>
      <c r="AH161" s="374">
        <f t="shared" si="59"/>
        <v>40012</v>
      </c>
      <c r="AI161" s="27">
        <v>8</v>
      </c>
    </row>
    <row r="162" spans="1:35" x14ac:dyDescent="0.25">
      <c r="A162" s="26">
        <v>159</v>
      </c>
      <c r="B162" s="128" t="str">
        <f t="shared" si="70"/>
        <v>ЗЭ1-12 не открыта</v>
      </c>
      <c r="C162" s="19" t="str">
        <f t="shared" si="68"/>
        <v>Z1_12_nON</v>
      </c>
      <c r="D162" s="19" t="str">
        <f t="shared" si="69"/>
        <v>ACT.Z1_12.nON</v>
      </c>
      <c r="E162" s="141" t="s">
        <v>3578</v>
      </c>
      <c r="F162" s="141" t="s">
        <v>472</v>
      </c>
      <c r="G162" s="19" t="str">
        <f t="shared" si="62"/>
        <v>ALR.Z1_12_nON := ACT.Z1_12.nON;//ЗЭ1-12 не открыта</v>
      </c>
      <c r="H162" s="19" t="str">
        <f t="shared" si="63"/>
        <v>Z1_12_nON : BOOL;     //ЗЭ1-12 не открыта</v>
      </c>
      <c r="I162" s="32" t="str">
        <f t="shared" si="60"/>
        <v xml:space="preserve">alr."&amp;C164&amp;" or </v>
      </c>
      <c r="J162">
        <v>164</v>
      </c>
      <c r="K162" s="27" t="str">
        <f t="shared" si="52"/>
        <v>R12</v>
      </c>
      <c r="L162" s="27">
        <f>L161</f>
        <v>22</v>
      </c>
      <c r="M162" s="27">
        <v>1</v>
      </c>
      <c r="N162" s="19" t="s">
        <v>1005</v>
      </c>
      <c r="O162" s="27" t="str">
        <f t="shared" si="53"/>
        <v>db600.dbx22.1 := ALR.Z1_12_nON; //ЗЭ1-12 не открыта  R12.9</v>
      </c>
      <c r="P162" s="27" t="str">
        <f t="shared" si="54"/>
        <v>dbx22.1</v>
      </c>
      <c r="Q162" s="27">
        <f t="shared" si="72"/>
        <v>12</v>
      </c>
      <c r="R162" s="384" t="s">
        <v>1307</v>
      </c>
      <c r="S162" s="384">
        <v>160</v>
      </c>
      <c r="T162" s="19" t="s">
        <v>1005</v>
      </c>
      <c r="U162" s="384" t="str">
        <f t="shared" si="61"/>
        <v>2MDB.R12</v>
      </c>
      <c r="V162" s="384">
        <f t="shared" si="57"/>
        <v>9</v>
      </c>
      <c r="W162" s="374"/>
      <c r="X162" s="374"/>
      <c r="Y162" s="374"/>
      <c r="Z162" s="374"/>
      <c r="AA162" s="374"/>
      <c r="AB162" s="384">
        <v>0</v>
      </c>
      <c r="AC162" s="374" t="s">
        <v>1308</v>
      </c>
      <c r="AD162" s="384" t="str">
        <f t="shared" si="58"/>
        <v>ru-RU=ЗЭ1-12 не открыта</v>
      </c>
      <c r="AE162" s="374"/>
      <c r="AF162" s="374" t="s">
        <v>1308</v>
      </c>
      <c r="AG162" s="19" t="s">
        <v>4272</v>
      </c>
      <c r="AH162" s="374">
        <f t="shared" si="59"/>
        <v>40012</v>
      </c>
      <c r="AI162" s="27">
        <v>9</v>
      </c>
    </row>
    <row r="163" spans="1:35" x14ac:dyDescent="0.25">
      <c r="A163" s="26">
        <v>160</v>
      </c>
      <c r="B163" s="128" t="str">
        <f t="shared" si="70"/>
        <v>ЗЭ1-13 не открыта</v>
      </c>
      <c r="C163" s="19" t="str">
        <f t="shared" si="68"/>
        <v>Z1_13_nON</v>
      </c>
      <c r="D163" s="19" t="str">
        <f t="shared" si="69"/>
        <v>ACT.Z1_13.nON</v>
      </c>
      <c r="E163" s="141" t="s">
        <v>3580</v>
      </c>
      <c r="F163" s="141" t="s">
        <v>473</v>
      </c>
      <c r="G163" s="19" t="str">
        <f t="shared" si="62"/>
        <v>ALR.Z1_13_nON := ACT.Z1_13.nON;//ЗЭ1-13 не открыта</v>
      </c>
      <c r="H163" s="19" t="str">
        <f t="shared" si="63"/>
        <v>Z1_13_nON : BOOL;     //ЗЭ1-13 не открыта</v>
      </c>
      <c r="I163" s="32" t="str">
        <f t="shared" si="60"/>
        <v xml:space="preserve">alr."&amp;C165&amp;" or </v>
      </c>
      <c r="J163">
        <v>165</v>
      </c>
      <c r="K163" s="27" t="str">
        <f t="shared" si="52"/>
        <v>R12</v>
      </c>
      <c r="L163" s="27">
        <f t="shared" ref="L163:L168" si="73">L162</f>
        <v>22</v>
      </c>
      <c r="M163" s="27">
        <v>2</v>
      </c>
      <c r="N163" s="19" t="s">
        <v>1005</v>
      </c>
      <c r="O163" s="27" t="str">
        <f t="shared" si="53"/>
        <v>db600.dbx22.2 := ALR.Z1_13_nON; //ЗЭ1-13 не открыта  R12.10</v>
      </c>
      <c r="P163" s="27" t="str">
        <f t="shared" si="54"/>
        <v>dbx22.2</v>
      </c>
      <c r="Q163" s="27">
        <f t="shared" si="72"/>
        <v>12</v>
      </c>
      <c r="R163" s="384" t="s">
        <v>1307</v>
      </c>
      <c r="S163" s="384">
        <v>161</v>
      </c>
      <c r="T163" s="19" t="s">
        <v>1005</v>
      </c>
      <c r="U163" s="384" t="str">
        <f t="shared" si="61"/>
        <v>2MDB.R12</v>
      </c>
      <c r="V163" s="384">
        <f t="shared" si="57"/>
        <v>10</v>
      </c>
      <c r="W163" s="374"/>
      <c r="X163" s="374"/>
      <c r="Y163" s="374"/>
      <c r="Z163" s="374"/>
      <c r="AA163" s="374"/>
      <c r="AB163" s="384">
        <v>0</v>
      </c>
      <c r="AC163" s="374" t="s">
        <v>1308</v>
      </c>
      <c r="AD163" s="384" t="str">
        <f t="shared" si="58"/>
        <v>ru-RU=ЗЭ1-13 не открыта</v>
      </c>
      <c r="AE163" s="374"/>
      <c r="AF163" s="374" t="s">
        <v>1308</v>
      </c>
      <c r="AG163" s="19" t="s">
        <v>4272</v>
      </c>
      <c r="AH163" s="374">
        <f t="shared" si="59"/>
        <v>40012</v>
      </c>
      <c r="AI163" s="27">
        <v>10</v>
      </c>
    </row>
    <row r="164" spans="1:35" x14ac:dyDescent="0.25">
      <c r="A164" s="26">
        <v>161</v>
      </c>
      <c r="B164" s="128" t="str">
        <f t="shared" si="70"/>
        <v>ЗЭ1-14 не открыта</v>
      </c>
      <c r="C164" s="19" t="str">
        <f t="shared" si="68"/>
        <v>Z1_14_nON</v>
      </c>
      <c r="D164" s="19" t="str">
        <f t="shared" si="69"/>
        <v>ACT.Z1_14.nON</v>
      </c>
      <c r="E164" s="125" t="s">
        <v>3581</v>
      </c>
      <c r="F164" s="125" t="s">
        <v>474</v>
      </c>
      <c r="G164" s="19" t="str">
        <f t="shared" si="62"/>
        <v>ALR.Z1_14_nON := ACT.Z1_14.nON;//ЗЭ1-14 не открыта</v>
      </c>
      <c r="H164" s="19" t="str">
        <f t="shared" si="63"/>
        <v>Z1_14_nON : BOOL;     //ЗЭ1-14 не открыта</v>
      </c>
      <c r="I164" s="32" t="str">
        <f t="shared" si="60"/>
        <v xml:space="preserve">alr."&amp;C166&amp;" or </v>
      </c>
      <c r="J164">
        <v>166</v>
      </c>
      <c r="K164" s="27" t="str">
        <f t="shared" si="52"/>
        <v>R12</v>
      </c>
      <c r="L164" s="27">
        <f t="shared" si="73"/>
        <v>22</v>
      </c>
      <c r="M164" s="27">
        <v>3</v>
      </c>
      <c r="N164" s="19" t="s">
        <v>1005</v>
      </c>
      <c r="O164" s="27" t="str">
        <f t="shared" si="53"/>
        <v>db600.dbx22.3 := ALR.Z1_14_nON; //ЗЭ1-14 не открыта  R12.11</v>
      </c>
      <c r="P164" s="27" t="str">
        <f t="shared" si="54"/>
        <v>dbx22.3</v>
      </c>
      <c r="Q164" s="27">
        <f t="shared" si="72"/>
        <v>12</v>
      </c>
      <c r="R164" s="384" t="s">
        <v>1307</v>
      </c>
      <c r="S164" s="384">
        <v>162</v>
      </c>
      <c r="T164" s="19" t="s">
        <v>1005</v>
      </c>
      <c r="U164" s="384" t="str">
        <f t="shared" si="61"/>
        <v>2MDB.R12</v>
      </c>
      <c r="V164" s="384">
        <f t="shared" si="57"/>
        <v>11</v>
      </c>
      <c r="W164" s="374"/>
      <c r="X164" s="374"/>
      <c r="Y164" s="374"/>
      <c r="Z164" s="374"/>
      <c r="AA164" s="374"/>
      <c r="AB164" s="384">
        <v>0</v>
      </c>
      <c r="AC164" s="374" t="s">
        <v>1308</v>
      </c>
      <c r="AD164" s="384" t="str">
        <f t="shared" si="58"/>
        <v>ru-RU=ЗЭ1-14 не открыта</v>
      </c>
      <c r="AE164" s="374"/>
      <c r="AF164" s="374" t="s">
        <v>1308</v>
      </c>
      <c r="AG164" s="19" t="s">
        <v>4272</v>
      </c>
      <c r="AH164" s="374">
        <f t="shared" si="59"/>
        <v>40012</v>
      </c>
      <c r="AI164" s="27">
        <v>11</v>
      </c>
    </row>
    <row r="165" spans="1:35" x14ac:dyDescent="0.25">
      <c r="A165" s="26">
        <v>162</v>
      </c>
      <c r="B165" s="128" t="str">
        <f t="shared" si="70"/>
        <v>ЗЭ3-1 не открыта</v>
      </c>
      <c r="C165" s="19" t="str">
        <f t="shared" si="68"/>
        <v>Z3_1_nON</v>
      </c>
      <c r="D165" s="19" t="str">
        <f t="shared" si="69"/>
        <v>ACT.Z3_1.nON</v>
      </c>
      <c r="E165" s="141" t="s">
        <v>3582</v>
      </c>
      <c r="F165" s="141" t="s">
        <v>475</v>
      </c>
      <c r="G165" s="19" t="str">
        <f t="shared" si="62"/>
        <v>ALR.Z3_1_nON := ACT.Z3_1.nON;//ЗЭ3-1 не открыта</v>
      </c>
      <c r="H165" s="19" t="str">
        <f t="shared" si="63"/>
        <v>Z3_1_nON : BOOL;     //ЗЭ3-1 не открыта</v>
      </c>
      <c r="I165" s="32" t="str">
        <f t="shared" si="60"/>
        <v xml:space="preserve">alr."&amp;C167&amp;" or </v>
      </c>
      <c r="J165">
        <v>167</v>
      </c>
      <c r="K165" s="27" t="str">
        <f t="shared" si="52"/>
        <v>R12</v>
      </c>
      <c r="L165" s="27">
        <f t="shared" si="73"/>
        <v>22</v>
      </c>
      <c r="M165" s="27">
        <v>4</v>
      </c>
      <c r="N165" s="19" t="s">
        <v>1005</v>
      </c>
      <c r="O165" s="27" t="str">
        <f t="shared" si="53"/>
        <v>db600.dbx22.4 := ALR.Z3_1_nON; //ЗЭ3-1 не открыта  R12.12</v>
      </c>
      <c r="P165" s="27" t="str">
        <f t="shared" si="54"/>
        <v>dbx22.4</v>
      </c>
      <c r="Q165" s="27">
        <f t="shared" si="72"/>
        <v>12</v>
      </c>
      <c r="R165" s="384" t="s">
        <v>1307</v>
      </c>
      <c r="S165" s="384">
        <v>163</v>
      </c>
      <c r="T165" s="19" t="s">
        <v>1005</v>
      </c>
      <c r="U165" s="384" t="str">
        <f t="shared" si="61"/>
        <v>2MDB.R12</v>
      </c>
      <c r="V165" s="384">
        <f t="shared" si="57"/>
        <v>12</v>
      </c>
      <c r="W165" s="374"/>
      <c r="X165" s="374"/>
      <c r="Y165" s="374"/>
      <c r="Z165" s="374"/>
      <c r="AA165" s="374"/>
      <c r="AB165" s="384">
        <v>0</v>
      </c>
      <c r="AC165" s="374" t="s">
        <v>1308</v>
      </c>
      <c r="AD165" s="384" t="str">
        <f t="shared" si="58"/>
        <v>ru-RU=ЗЭ3-1 не открыта</v>
      </c>
      <c r="AE165" s="374"/>
      <c r="AF165" s="374" t="s">
        <v>1308</v>
      </c>
      <c r="AG165" s="19" t="s">
        <v>4272</v>
      </c>
      <c r="AH165" s="374">
        <f t="shared" si="59"/>
        <v>40012</v>
      </c>
      <c r="AI165" s="27">
        <v>12</v>
      </c>
    </row>
    <row r="166" spans="1:35" x14ac:dyDescent="0.25">
      <c r="A166" s="26">
        <v>163</v>
      </c>
      <c r="B166" s="128" t="str">
        <f t="shared" si="70"/>
        <v>ЗЭ3-2 не открыта</v>
      </c>
      <c r="C166" s="19" t="str">
        <f t="shared" si="68"/>
        <v>Z3_2_nON</v>
      </c>
      <c r="D166" s="19" t="str">
        <f t="shared" si="69"/>
        <v>ACT.Z3_2.nON</v>
      </c>
      <c r="E166" s="141" t="s">
        <v>3584</v>
      </c>
      <c r="F166" s="141" t="s">
        <v>476</v>
      </c>
      <c r="G166" s="19" t="str">
        <f t="shared" si="62"/>
        <v>ALR.Z3_2_nON := ACT.Z3_2.nON;//ЗЭ3-2 не открыта</v>
      </c>
      <c r="H166" s="19" t="str">
        <f t="shared" si="63"/>
        <v>Z3_2_nON : BOOL;     //ЗЭ3-2 не открыта</v>
      </c>
      <c r="I166" s="32" t="str">
        <f t="shared" si="60"/>
        <v xml:space="preserve">alr."&amp;C168&amp;" or </v>
      </c>
      <c r="J166">
        <v>168</v>
      </c>
      <c r="K166" s="27" t="str">
        <f t="shared" si="52"/>
        <v>R12</v>
      </c>
      <c r="L166" s="27">
        <f t="shared" si="73"/>
        <v>22</v>
      </c>
      <c r="M166" s="27">
        <v>5</v>
      </c>
      <c r="N166" s="19" t="s">
        <v>1005</v>
      </c>
      <c r="O166" s="27" t="str">
        <f t="shared" si="53"/>
        <v>db600.dbx22.5 := ALR.Z3_2_nON; //ЗЭ3-2 не открыта  R12.13</v>
      </c>
      <c r="P166" s="27" t="str">
        <f t="shared" si="54"/>
        <v>dbx22.5</v>
      </c>
      <c r="Q166" s="27">
        <f t="shared" si="72"/>
        <v>12</v>
      </c>
      <c r="R166" s="384" t="s">
        <v>1307</v>
      </c>
      <c r="S166" s="384">
        <v>164</v>
      </c>
      <c r="T166" s="19" t="s">
        <v>1005</v>
      </c>
      <c r="U166" s="384" t="str">
        <f t="shared" si="61"/>
        <v>2MDB.R12</v>
      </c>
      <c r="V166" s="384">
        <f t="shared" si="57"/>
        <v>13</v>
      </c>
      <c r="W166" s="374"/>
      <c r="X166" s="374"/>
      <c r="Y166" s="374"/>
      <c r="Z166" s="374"/>
      <c r="AA166" s="374"/>
      <c r="AB166" s="384">
        <v>0</v>
      </c>
      <c r="AC166" s="374" t="s">
        <v>1308</v>
      </c>
      <c r="AD166" s="384" t="str">
        <f t="shared" si="58"/>
        <v>ru-RU=ЗЭ3-2 не открыта</v>
      </c>
      <c r="AE166" s="374"/>
      <c r="AF166" s="374" t="s">
        <v>1308</v>
      </c>
      <c r="AG166" s="19" t="s">
        <v>4272</v>
      </c>
      <c r="AH166" s="374">
        <f t="shared" si="59"/>
        <v>40012</v>
      </c>
      <c r="AI166" s="27">
        <v>13</v>
      </c>
    </row>
    <row r="167" spans="1:35" ht="30" x14ac:dyDescent="0.25">
      <c r="A167" s="26">
        <v>164</v>
      </c>
      <c r="B167" s="128" t="str">
        <f>E167&amp;" не закрыта"</f>
        <v>ЗЭШ1-1 не закрыта</v>
      </c>
      <c r="C167" s="19" t="str">
        <f t="shared" ref="C167:C183" si="74">F167&amp;"_nOF"</f>
        <v>Z1_nOF</v>
      </c>
      <c r="D167" s="19" t="str">
        <f t="shared" ref="D167:D183" si="75">"ACT."&amp;F167&amp;".nOF"</f>
        <v>ACT.Z1.nOF</v>
      </c>
      <c r="E167" s="144" t="s">
        <v>3672</v>
      </c>
      <c r="F167" s="141" t="s">
        <v>3671</v>
      </c>
      <c r="G167" s="19" t="str">
        <f t="shared" si="62"/>
        <v>ALR.Z1_nOF := ACT.Z1.nOF;//ЗЭШ1-1 не закрыта</v>
      </c>
      <c r="H167" s="19" t="str">
        <f t="shared" si="63"/>
        <v>Z1_nOF : BOOL;     //ЗЭШ1-1 не закрыта</v>
      </c>
      <c r="I167" s="32" t="str">
        <f t="shared" si="60"/>
        <v xml:space="preserve">alr."&amp;C169&amp;" or </v>
      </c>
      <c r="J167">
        <v>169</v>
      </c>
      <c r="K167" s="27" t="str">
        <f t="shared" si="52"/>
        <v>R12</v>
      </c>
      <c r="L167" s="27">
        <f t="shared" si="73"/>
        <v>22</v>
      </c>
      <c r="M167" s="27">
        <v>6</v>
      </c>
      <c r="N167" s="19" t="s">
        <v>1005</v>
      </c>
      <c r="O167" s="27" t="str">
        <f t="shared" si="53"/>
        <v>db600.dbx22.6 := ALR.Z1_nOF; //ЗЭШ1-1 не закрыта  R12.14</v>
      </c>
      <c r="P167" s="27" t="str">
        <f t="shared" si="54"/>
        <v>dbx22.6</v>
      </c>
      <c r="Q167" s="27">
        <f t="shared" si="72"/>
        <v>12</v>
      </c>
      <c r="R167" s="384" t="s">
        <v>1307</v>
      </c>
      <c r="S167" s="384">
        <v>165</v>
      </c>
      <c r="T167" s="19" t="s">
        <v>1005</v>
      </c>
      <c r="U167" s="384" t="str">
        <f t="shared" si="61"/>
        <v>2MDB.R12</v>
      </c>
      <c r="V167" s="384">
        <f t="shared" si="57"/>
        <v>14</v>
      </c>
      <c r="W167" s="374"/>
      <c r="X167" s="374"/>
      <c r="Y167" s="374"/>
      <c r="Z167" s="374"/>
      <c r="AA167" s="374"/>
      <c r="AB167" s="384">
        <v>0</v>
      </c>
      <c r="AC167" s="374" t="s">
        <v>1308</v>
      </c>
      <c r="AD167" s="384" t="str">
        <f t="shared" si="58"/>
        <v>ru-RU=ЗЭШ1-1 не закрыта</v>
      </c>
      <c r="AE167" s="374"/>
      <c r="AF167" s="374" t="s">
        <v>1308</v>
      </c>
      <c r="AG167" s="19" t="s">
        <v>4272</v>
      </c>
      <c r="AH167" s="374">
        <f t="shared" si="59"/>
        <v>40012</v>
      </c>
      <c r="AI167" s="27">
        <v>14</v>
      </c>
    </row>
    <row r="168" spans="1:35" x14ac:dyDescent="0.25">
      <c r="A168" s="26">
        <v>165</v>
      </c>
      <c r="B168" s="128" t="str">
        <f t="shared" ref="B168:B183" si="76">E168&amp;" не закрыта"</f>
        <v>ЗЭ1-1 не закрыта</v>
      </c>
      <c r="C168" s="19" t="str">
        <f t="shared" si="74"/>
        <v>Z1_1_nOF</v>
      </c>
      <c r="D168" s="19" t="str">
        <f t="shared" si="75"/>
        <v>ACT.Z1_1.nOF</v>
      </c>
      <c r="E168" s="141" t="s">
        <v>429</v>
      </c>
      <c r="F168" s="141" t="s">
        <v>461</v>
      </c>
      <c r="G168" s="19" t="str">
        <f t="shared" si="62"/>
        <v>ALR.Z1_1_nOF := ACT.Z1_1.nOF;//ЗЭ1-1 не закрыта</v>
      </c>
      <c r="H168" s="19" t="str">
        <f t="shared" si="63"/>
        <v>Z1_1_nOF : BOOL;     //ЗЭ1-1 не закрыта</v>
      </c>
      <c r="I168" s="32" t="str">
        <f t="shared" si="60"/>
        <v xml:space="preserve">alr."&amp;C170&amp;" or </v>
      </c>
      <c r="J168">
        <v>170</v>
      </c>
      <c r="K168" s="27" t="str">
        <f t="shared" si="52"/>
        <v>R12</v>
      </c>
      <c r="L168" s="27">
        <f t="shared" si="73"/>
        <v>22</v>
      </c>
      <c r="M168" s="27">
        <v>7</v>
      </c>
      <c r="N168" s="19" t="s">
        <v>1005</v>
      </c>
      <c r="O168" s="27" t="str">
        <f t="shared" si="53"/>
        <v>db600.dbx22.7 := ALR.Z1_1_nOF; //ЗЭ1-1 не закрыта  R12.15</v>
      </c>
      <c r="P168" s="27" t="str">
        <f t="shared" si="54"/>
        <v>dbx22.7</v>
      </c>
      <c r="Q168" s="27">
        <f t="shared" si="72"/>
        <v>12</v>
      </c>
      <c r="R168" s="384" t="s">
        <v>1307</v>
      </c>
      <c r="S168" s="384">
        <v>166</v>
      </c>
      <c r="T168" s="19" t="s">
        <v>1005</v>
      </c>
      <c r="U168" s="384" t="str">
        <f t="shared" si="61"/>
        <v>2MDB.R12</v>
      </c>
      <c r="V168" s="384">
        <f t="shared" si="57"/>
        <v>15</v>
      </c>
      <c r="W168" s="374"/>
      <c r="X168" s="374"/>
      <c r="Y168" s="374"/>
      <c r="Z168" s="374"/>
      <c r="AA168" s="374"/>
      <c r="AB168" s="384">
        <v>0</v>
      </c>
      <c r="AC168" s="374" t="s">
        <v>1308</v>
      </c>
      <c r="AD168" s="384" t="str">
        <f t="shared" si="58"/>
        <v>ru-RU=ЗЭ1-1 не закрыта</v>
      </c>
      <c r="AE168" s="374"/>
      <c r="AF168" s="374" t="s">
        <v>1308</v>
      </c>
      <c r="AG168" s="19" t="s">
        <v>4272</v>
      </c>
      <c r="AH168" s="374">
        <f t="shared" si="59"/>
        <v>40012</v>
      </c>
      <c r="AI168" s="27">
        <v>15</v>
      </c>
    </row>
    <row r="169" spans="1:35" x14ac:dyDescent="0.25">
      <c r="A169" s="26">
        <v>166</v>
      </c>
      <c r="B169" s="128" t="str">
        <f t="shared" si="76"/>
        <v>ЗЭ1-2 не закрыта</v>
      </c>
      <c r="C169" s="19" t="str">
        <f t="shared" si="74"/>
        <v>Z1_2_nOF</v>
      </c>
      <c r="D169" s="19" t="str">
        <f t="shared" si="75"/>
        <v>ACT.Z1_2.nOF</v>
      </c>
      <c r="E169" s="141" t="s">
        <v>430</v>
      </c>
      <c r="F169" s="141" t="s">
        <v>462</v>
      </c>
      <c r="G169" s="19" t="str">
        <f t="shared" si="62"/>
        <v>ALR.Z1_2_nOF := ACT.Z1_2.nOF;//ЗЭ1-2 не закрыта</v>
      </c>
      <c r="H169" s="19" t="str">
        <f t="shared" si="63"/>
        <v>Z1_2_nOF : BOOL;     //ЗЭ1-2 не закрыта</v>
      </c>
      <c r="I169" s="32" t="str">
        <f t="shared" si="60"/>
        <v xml:space="preserve">alr."&amp;C171&amp;" or </v>
      </c>
      <c r="J169">
        <v>171</v>
      </c>
      <c r="K169" s="27" t="str">
        <f t="shared" si="52"/>
        <v>R13</v>
      </c>
      <c r="L169" s="27">
        <f>Q169*2-1</f>
        <v>25</v>
      </c>
      <c r="M169" s="27">
        <v>0</v>
      </c>
      <c r="N169" s="19" t="s">
        <v>1005</v>
      </c>
      <c r="O169" s="27" t="str">
        <f t="shared" si="53"/>
        <v>db600.dbx25.0 := ALR.Z1_2_nOF; //ЗЭ1-2 не закрыта  R13.0</v>
      </c>
      <c r="P169" s="27" t="str">
        <f t="shared" si="54"/>
        <v>dbx25.0</v>
      </c>
      <c r="Q169" s="27">
        <f>Q168+1</f>
        <v>13</v>
      </c>
      <c r="R169" s="384" t="s">
        <v>1307</v>
      </c>
      <c r="S169" s="384">
        <v>167</v>
      </c>
      <c r="T169" s="19" t="s">
        <v>1005</v>
      </c>
      <c r="U169" s="384" t="str">
        <f t="shared" si="61"/>
        <v>2MDB.R13</v>
      </c>
      <c r="V169" s="384">
        <f t="shared" si="57"/>
        <v>0</v>
      </c>
      <c r="W169" s="374"/>
      <c r="X169" s="374"/>
      <c r="Y169" s="374"/>
      <c r="Z169" s="374"/>
      <c r="AA169" s="374"/>
      <c r="AB169" s="384">
        <v>0</v>
      </c>
      <c r="AC169" s="374" t="s">
        <v>1308</v>
      </c>
      <c r="AD169" s="384" t="str">
        <f t="shared" si="58"/>
        <v>ru-RU=ЗЭ1-2 не закрыта</v>
      </c>
      <c r="AE169" s="374"/>
      <c r="AF169" s="374" t="s">
        <v>1308</v>
      </c>
      <c r="AG169" s="19" t="s">
        <v>4272</v>
      </c>
      <c r="AH169" s="374">
        <f t="shared" si="59"/>
        <v>40013</v>
      </c>
      <c r="AI169" s="27">
        <v>0</v>
      </c>
    </row>
    <row r="170" spans="1:35" x14ac:dyDescent="0.25">
      <c r="A170" s="26">
        <v>167</v>
      </c>
      <c r="B170" s="128" t="str">
        <f t="shared" si="76"/>
        <v>ЗЭ1-3 не закрыта</v>
      </c>
      <c r="C170" s="19" t="str">
        <f t="shared" si="74"/>
        <v>Z1_3_nOF</v>
      </c>
      <c r="D170" s="19" t="str">
        <f t="shared" si="75"/>
        <v>ACT.Z1_3.nOF</v>
      </c>
      <c r="E170" s="141" t="s">
        <v>431</v>
      </c>
      <c r="F170" s="141" t="s">
        <v>463</v>
      </c>
      <c r="G170" s="19" t="str">
        <f t="shared" si="62"/>
        <v>ALR.Z1_3_nOF := ACT.Z1_3.nOF;//ЗЭ1-3 не закрыта</v>
      </c>
      <c r="H170" s="19" t="str">
        <f t="shared" si="63"/>
        <v>Z1_3_nOF : BOOL;     //ЗЭ1-3 не закрыта</v>
      </c>
      <c r="I170" s="32" t="str">
        <f t="shared" si="60"/>
        <v xml:space="preserve">alr."&amp;C172&amp;" or </v>
      </c>
      <c r="J170">
        <v>172</v>
      </c>
      <c r="K170" s="27" t="str">
        <f t="shared" si="52"/>
        <v>R13</v>
      </c>
      <c r="L170" s="27">
        <f t="shared" ref="L170:L175" si="77">L169</f>
        <v>25</v>
      </c>
      <c r="M170" s="27">
        <v>1</v>
      </c>
      <c r="N170" s="19" t="s">
        <v>1005</v>
      </c>
      <c r="O170" s="27" t="str">
        <f t="shared" si="53"/>
        <v>db600.dbx25.1 := ALR.Z1_3_nOF; //ЗЭ1-3 не закрыта  R13.1</v>
      </c>
      <c r="P170" s="27" t="str">
        <f t="shared" si="54"/>
        <v>dbx25.1</v>
      </c>
      <c r="Q170" s="27">
        <f>Q169</f>
        <v>13</v>
      </c>
      <c r="R170" s="384" t="s">
        <v>1307</v>
      </c>
      <c r="S170" s="384">
        <v>168</v>
      </c>
      <c r="T170" s="19" t="s">
        <v>1005</v>
      </c>
      <c r="U170" s="384" t="str">
        <f t="shared" si="61"/>
        <v>2MDB.R13</v>
      </c>
      <c r="V170" s="384">
        <f t="shared" si="57"/>
        <v>1</v>
      </c>
      <c r="W170" s="374"/>
      <c r="X170" s="374"/>
      <c r="Y170" s="374"/>
      <c r="Z170" s="374"/>
      <c r="AA170" s="374"/>
      <c r="AB170" s="384">
        <v>0</v>
      </c>
      <c r="AC170" s="374" t="s">
        <v>1308</v>
      </c>
      <c r="AD170" s="384" t="str">
        <f t="shared" si="58"/>
        <v>ru-RU=ЗЭ1-3 не закрыта</v>
      </c>
      <c r="AE170" s="374"/>
      <c r="AF170" s="374" t="s">
        <v>1308</v>
      </c>
      <c r="AG170" s="19" t="s">
        <v>4272</v>
      </c>
      <c r="AH170" s="374">
        <f t="shared" si="59"/>
        <v>40013</v>
      </c>
      <c r="AI170" s="27">
        <v>1</v>
      </c>
    </row>
    <row r="171" spans="1:35" x14ac:dyDescent="0.25">
      <c r="A171" s="26">
        <v>168</v>
      </c>
      <c r="B171" s="128" t="str">
        <f t="shared" si="76"/>
        <v>ЗЭ1-4 не закрыта</v>
      </c>
      <c r="C171" s="19" t="str">
        <f t="shared" si="74"/>
        <v>Z1_4_nOF</v>
      </c>
      <c r="D171" s="19" t="str">
        <f t="shared" si="75"/>
        <v>ACT.Z1_4.nOF</v>
      </c>
      <c r="E171" s="141" t="s">
        <v>3567</v>
      </c>
      <c r="F171" s="141" t="s">
        <v>464</v>
      </c>
      <c r="G171" s="19" t="str">
        <f t="shared" si="62"/>
        <v>ALR.Z1_4_nOF := ACT.Z1_4.nOF;//ЗЭ1-4 не закрыта</v>
      </c>
      <c r="H171" s="19" t="str">
        <f t="shared" si="63"/>
        <v>Z1_4_nOF : BOOL;     //ЗЭ1-4 не закрыта</v>
      </c>
      <c r="I171" s="32" t="str">
        <f t="shared" si="60"/>
        <v xml:space="preserve">alr."&amp;C173&amp;" or </v>
      </c>
      <c r="J171">
        <v>173</v>
      </c>
      <c r="K171" s="27" t="str">
        <f t="shared" si="52"/>
        <v>R13</v>
      </c>
      <c r="L171" s="27">
        <f t="shared" si="77"/>
        <v>25</v>
      </c>
      <c r="M171" s="27">
        <v>3</v>
      </c>
      <c r="N171" s="19" t="s">
        <v>1005</v>
      </c>
      <c r="O171" s="27" t="str">
        <f t="shared" si="53"/>
        <v>db600.dbx25.3 := ALR.Z1_4_nOF; //ЗЭ1-4 не закрыта  R13.3</v>
      </c>
      <c r="P171" s="27" t="str">
        <f t="shared" si="54"/>
        <v>dbx25.3</v>
      </c>
      <c r="Q171" s="27">
        <f t="shared" ref="Q171:Q183" si="78">Q170</f>
        <v>13</v>
      </c>
      <c r="R171" s="384" t="s">
        <v>1307</v>
      </c>
      <c r="S171" s="384">
        <v>169</v>
      </c>
      <c r="T171" s="19" t="s">
        <v>1005</v>
      </c>
      <c r="U171" s="384" t="str">
        <f t="shared" si="61"/>
        <v>2MDB.R13</v>
      </c>
      <c r="V171" s="384">
        <f t="shared" si="57"/>
        <v>3</v>
      </c>
      <c r="W171" s="374"/>
      <c r="X171" s="374"/>
      <c r="Y171" s="374"/>
      <c r="Z171" s="374"/>
      <c r="AA171" s="374"/>
      <c r="AB171" s="384">
        <v>0</v>
      </c>
      <c r="AC171" s="374" t="s">
        <v>1308</v>
      </c>
      <c r="AD171" s="384" t="str">
        <f t="shared" si="58"/>
        <v>ru-RU=ЗЭ1-4 не закрыта</v>
      </c>
      <c r="AE171" s="374"/>
      <c r="AF171" s="374" t="s">
        <v>1308</v>
      </c>
      <c r="AG171" s="19" t="s">
        <v>4272</v>
      </c>
      <c r="AH171" s="374">
        <f t="shared" si="59"/>
        <v>40013</v>
      </c>
      <c r="AI171" s="27">
        <v>3</v>
      </c>
    </row>
    <row r="172" spans="1:35" x14ac:dyDescent="0.25">
      <c r="A172" s="26">
        <v>169</v>
      </c>
      <c r="B172" s="128" t="str">
        <f t="shared" si="76"/>
        <v>ЗЭ1-5 не закрыта</v>
      </c>
      <c r="C172" s="19" t="str">
        <f t="shared" si="74"/>
        <v>Z1_5_nOF</v>
      </c>
      <c r="D172" s="19" t="str">
        <f t="shared" si="75"/>
        <v>ACT.Z1_5.nOF</v>
      </c>
      <c r="E172" s="141" t="s">
        <v>3569</v>
      </c>
      <c r="F172" s="141" t="s">
        <v>465</v>
      </c>
      <c r="G172" s="19" t="str">
        <f t="shared" si="62"/>
        <v>ALR.Z1_5_nOF := ACT.Z1_5.nOF;//ЗЭ1-5 не закрыта</v>
      </c>
      <c r="H172" s="19" t="str">
        <f t="shared" si="63"/>
        <v>Z1_5_nOF : BOOL;     //ЗЭ1-5 не закрыта</v>
      </c>
      <c r="I172" s="32" t="str">
        <f t="shared" si="60"/>
        <v xml:space="preserve">alr."&amp;C174&amp;" or </v>
      </c>
      <c r="J172">
        <v>174</v>
      </c>
      <c r="K172" s="27" t="str">
        <f t="shared" si="52"/>
        <v>R13</v>
      </c>
      <c r="L172" s="27">
        <f t="shared" si="77"/>
        <v>25</v>
      </c>
      <c r="M172" s="27">
        <v>4</v>
      </c>
      <c r="N172" s="19" t="s">
        <v>1005</v>
      </c>
      <c r="O172" s="27" t="str">
        <f t="shared" si="53"/>
        <v>db600.dbx25.4 := ALR.Z1_5_nOF; //ЗЭ1-5 не закрыта  R13.4</v>
      </c>
      <c r="P172" s="27" t="str">
        <f t="shared" si="54"/>
        <v>dbx25.4</v>
      </c>
      <c r="Q172" s="27">
        <f t="shared" si="78"/>
        <v>13</v>
      </c>
      <c r="R172" s="384" t="s">
        <v>1307</v>
      </c>
      <c r="S172" s="384">
        <v>170</v>
      </c>
      <c r="T172" s="19" t="s">
        <v>1005</v>
      </c>
      <c r="U172" s="384" t="str">
        <f t="shared" si="61"/>
        <v>2MDB.R13</v>
      </c>
      <c r="V172" s="384">
        <f t="shared" si="57"/>
        <v>4</v>
      </c>
      <c r="W172" s="374"/>
      <c r="X172" s="374"/>
      <c r="Y172" s="374"/>
      <c r="Z172" s="374"/>
      <c r="AA172" s="374"/>
      <c r="AB172" s="384">
        <v>0</v>
      </c>
      <c r="AC172" s="374" t="s">
        <v>1308</v>
      </c>
      <c r="AD172" s="384" t="str">
        <f t="shared" si="58"/>
        <v>ru-RU=ЗЭ1-5 не закрыта</v>
      </c>
      <c r="AE172" s="374"/>
      <c r="AF172" s="374" t="s">
        <v>1308</v>
      </c>
      <c r="AG172" s="19" t="s">
        <v>4272</v>
      </c>
      <c r="AH172" s="374">
        <f t="shared" si="59"/>
        <v>40013</v>
      </c>
      <c r="AI172" s="27">
        <v>4</v>
      </c>
    </row>
    <row r="173" spans="1:35" x14ac:dyDescent="0.25">
      <c r="A173" s="26">
        <v>170</v>
      </c>
      <c r="B173" s="128" t="str">
        <f t="shared" si="76"/>
        <v>ЗЭ1-6 не закрыта</v>
      </c>
      <c r="C173" s="19" t="str">
        <f t="shared" si="74"/>
        <v>Z1_6_nOF</v>
      </c>
      <c r="D173" s="19" t="str">
        <f t="shared" si="75"/>
        <v>ACT.Z1_6.nOF</v>
      </c>
      <c r="E173" s="141" t="s">
        <v>3570</v>
      </c>
      <c r="F173" s="141" t="s">
        <v>466</v>
      </c>
      <c r="G173" s="19" t="str">
        <f t="shared" si="62"/>
        <v>ALR.Z1_6_nOF := ACT.Z1_6.nOF;//ЗЭ1-6 не закрыта</v>
      </c>
      <c r="H173" s="19" t="str">
        <f t="shared" si="63"/>
        <v>Z1_6_nOF : BOOL;     //ЗЭ1-6 не закрыта</v>
      </c>
      <c r="I173" s="32" t="str">
        <f t="shared" si="60"/>
        <v xml:space="preserve">alr."&amp;C175&amp;" or </v>
      </c>
      <c r="J173">
        <v>175</v>
      </c>
      <c r="K173" s="27" t="str">
        <f t="shared" si="52"/>
        <v>R13</v>
      </c>
      <c r="L173" s="27">
        <f t="shared" si="77"/>
        <v>25</v>
      </c>
      <c r="M173" s="27">
        <v>5</v>
      </c>
      <c r="N173" s="19" t="s">
        <v>1005</v>
      </c>
      <c r="O173" s="27" t="str">
        <f t="shared" si="53"/>
        <v>db600.dbx25.5 := ALR.Z1_6_nOF; //ЗЭ1-6 не закрыта  R13.5</v>
      </c>
      <c r="P173" s="27" t="str">
        <f t="shared" si="54"/>
        <v>dbx25.5</v>
      </c>
      <c r="Q173" s="27">
        <f t="shared" si="78"/>
        <v>13</v>
      </c>
      <c r="R173" s="384" t="s">
        <v>1307</v>
      </c>
      <c r="S173" s="384">
        <v>171</v>
      </c>
      <c r="T173" s="19" t="s">
        <v>1005</v>
      </c>
      <c r="U173" s="384" t="str">
        <f t="shared" si="61"/>
        <v>2MDB.R13</v>
      </c>
      <c r="V173" s="384">
        <f t="shared" si="57"/>
        <v>5</v>
      </c>
      <c r="W173" s="374"/>
      <c r="X173" s="374"/>
      <c r="Y173" s="374"/>
      <c r="Z173" s="374"/>
      <c r="AA173" s="374"/>
      <c r="AB173" s="384">
        <v>0</v>
      </c>
      <c r="AC173" s="374" t="s">
        <v>1308</v>
      </c>
      <c r="AD173" s="384" t="str">
        <f t="shared" si="58"/>
        <v>ru-RU=ЗЭ1-6 не закрыта</v>
      </c>
      <c r="AE173" s="374"/>
      <c r="AF173" s="374" t="s">
        <v>1308</v>
      </c>
      <c r="AG173" s="19" t="s">
        <v>4272</v>
      </c>
      <c r="AH173" s="374">
        <f t="shared" si="59"/>
        <v>40013</v>
      </c>
      <c r="AI173" s="27">
        <v>5</v>
      </c>
    </row>
    <row r="174" spans="1:35" x14ac:dyDescent="0.25">
      <c r="A174" s="26">
        <v>171</v>
      </c>
      <c r="B174" s="128" t="str">
        <f t="shared" si="76"/>
        <v>ЗЭ1-7 не закрыта</v>
      </c>
      <c r="C174" s="19" t="str">
        <f t="shared" si="74"/>
        <v>Z1_7_nOF</v>
      </c>
      <c r="D174" s="19" t="str">
        <f t="shared" si="75"/>
        <v>ACT.Z1_7.nOF</v>
      </c>
      <c r="E174" s="141" t="s">
        <v>3571</v>
      </c>
      <c r="F174" s="141" t="s">
        <v>467</v>
      </c>
      <c r="G174" s="19" t="str">
        <f t="shared" si="62"/>
        <v>ALR.Z1_7_nOF := ACT.Z1_7.nOF;//ЗЭ1-7 не закрыта</v>
      </c>
      <c r="H174" s="19" t="str">
        <f t="shared" si="63"/>
        <v>Z1_7_nOF : BOOL;     //ЗЭ1-7 не закрыта</v>
      </c>
      <c r="I174" s="32" t="str">
        <f t="shared" si="60"/>
        <v xml:space="preserve">alr."&amp;C176&amp;" or </v>
      </c>
      <c r="J174">
        <v>176</v>
      </c>
      <c r="K174" s="27" t="str">
        <f t="shared" si="52"/>
        <v>R13</v>
      </c>
      <c r="L174" s="27">
        <f t="shared" si="77"/>
        <v>25</v>
      </c>
      <c r="M174" s="27">
        <v>6</v>
      </c>
      <c r="N174" s="19" t="s">
        <v>1005</v>
      </c>
      <c r="O174" s="27" t="str">
        <f t="shared" si="53"/>
        <v>db600.dbx25.6 := ALR.Z1_7_nOF; //ЗЭ1-7 не закрыта  R13.6</v>
      </c>
      <c r="P174" s="27" t="str">
        <f t="shared" si="54"/>
        <v>dbx25.6</v>
      </c>
      <c r="Q174" s="27">
        <f t="shared" si="78"/>
        <v>13</v>
      </c>
      <c r="R174" s="384" t="s">
        <v>1307</v>
      </c>
      <c r="S174" s="384">
        <v>172</v>
      </c>
      <c r="T174" s="19" t="s">
        <v>1005</v>
      </c>
      <c r="U174" s="384" t="str">
        <f t="shared" si="61"/>
        <v>2MDB.R13</v>
      </c>
      <c r="V174" s="384">
        <f t="shared" si="57"/>
        <v>6</v>
      </c>
      <c r="W174" s="374"/>
      <c r="X174" s="374"/>
      <c r="Y174" s="374"/>
      <c r="Z174" s="374"/>
      <c r="AA174" s="374"/>
      <c r="AB174" s="384">
        <v>0</v>
      </c>
      <c r="AC174" s="374" t="s">
        <v>1308</v>
      </c>
      <c r="AD174" s="384" t="str">
        <f t="shared" si="58"/>
        <v>ru-RU=ЗЭ1-7 не закрыта</v>
      </c>
      <c r="AE174" s="374"/>
      <c r="AF174" s="374" t="s">
        <v>1308</v>
      </c>
      <c r="AG174" s="19" t="s">
        <v>4272</v>
      </c>
      <c r="AH174" s="374">
        <f t="shared" si="59"/>
        <v>40013</v>
      </c>
      <c r="AI174" s="27">
        <v>6</v>
      </c>
    </row>
    <row r="175" spans="1:35" x14ac:dyDescent="0.25">
      <c r="A175" s="26">
        <v>172</v>
      </c>
      <c r="B175" s="128" t="str">
        <f t="shared" si="76"/>
        <v>ЗЭ1-8 не закрыта</v>
      </c>
      <c r="C175" s="19" t="str">
        <f t="shared" si="74"/>
        <v>Z1_8_nOF</v>
      </c>
      <c r="D175" s="19" t="str">
        <f t="shared" si="75"/>
        <v>ACT.Z1_8.nOF</v>
      </c>
      <c r="E175" s="141" t="s">
        <v>3572</v>
      </c>
      <c r="F175" s="141" t="s">
        <v>468</v>
      </c>
      <c r="G175" s="19" t="str">
        <f t="shared" si="62"/>
        <v>ALR.Z1_8_nOF := ACT.Z1_8.nOF;//ЗЭ1-8 не закрыта</v>
      </c>
      <c r="H175" s="19" t="str">
        <f t="shared" si="63"/>
        <v>Z1_8_nOF : BOOL;     //ЗЭ1-8 не закрыта</v>
      </c>
      <c r="I175" s="32" t="str">
        <f t="shared" si="60"/>
        <v xml:space="preserve">alr."&amp;C177&amp;" or </v>
      </c>
      <c r="J175">
        <v>177</v>
      </c>
      <c r="K175" s="27" t="str">
        <f t="shared" si="52"/>
        <v>R13</v>
      </c>
      <c r="L175" s="27">
        <f t="shared" si="77"/>
        <v>25</v>
      </c>
      <c r="M175" s="27">
        <v>7</v>
      </c>
      <c r="N175" s="19" t="s">
        <v>1005</v>
      </c>
      <c r="O175" s="27" t="str">
        <f t="shared" si="53"/>
        <v>db600.dbx25.7 := ALR.Z1_8_nOF; //ЗЭ1-8 не закрыта  R13.7</v>
      </c>
      <c r="P175" s="27" t="str">
        <f t="shared" si="54"/>
        <v>dbx25.7</v>
      </c>
      <c r="Q175" s="27">
        <f t="shared" si="78"/>
        <v>13</v>
      </c>
      <c r="R175" s="384" t="s">
        <v>1307</v>
      </c>
      <c r="S175" s="384">
        <v>173</v>
      </c>
      <c r="T175" s="19" t="s">
        <v>1005</v>
      </c>
      <c r="U175" s="384" t="str">
        <f t="shared" si="61"/>
        <v>2MDB.R13</v>
      </c>
      <c r="V175" s="384">
        <f t="shared" si="57"/>
        <v>7</v>
      </c>
      <c r="W175" s="374"/>
      <c r="X175" s="374"/>
      <c r="Y175" s="374"/>
      <c r="Z175" s="374"/>
      <c r="AA175" s="374"/>
      <c r="AB175" s="384">
        <v>0</v>
      </c>
      <c r="AC175" s="374" t="s">
        <v>1308</v>
      </c>
      <c r="AD175" s="384" t="str">
        <f t="shared" si="58"/>
        <v>ru-RU=ЗЭ1-8 не закрыта</v>
      </c>
      <c r="AE175" s="374"/>
      <c r="AF175" s="374" t="s">
        <v>1308</v>
      </c>
      <c r="AG175" s="19" t="s">
        <v>4272</v>
      </c>
      <c r="AH175" s="374">
        <f t="shared" si="59"/>
        <v>40013</v>
      </c>
      <c r="AI175" s="27">
        <v>7</v>
      </c>
    </row>
    <row r="176" spans="1:35" x14ac:dyDescent="0.25">
      <c r="A176" s="26">
        <v>173</v>
      </c>
      <c r="B176" s="128" t="str">
        <f t="shared" si="76"/>
        <v>ЗЭ1-9 не закрыта</v>
      </c>
      <c r="C176" s="19" t="str">
        <f t="shared" si="74"/>
        <v>Z1_9_nOF</v>
      </c>
      <c r="D176" s="19" t="str">
        <f t="shared" si="75"/>
        <v>ACT.Z1_9.nOF</v>
      </c>
      <c r="E176" s="141" t="s">
        <v>3574</v>
      </c>
      <c r="F176" s="141" t="s">
        <v>469</v>
      </c>
      <c r="G176" s="19" t="str">
        <f t="shared" si="62"/>
        <v>ALR.Z1_9_nOF := ACT.Z1_9.nOF;//ЗЭ1-9 не закрыта</v>
      </c>
      <c r="H176" s="19" t="str">
        <f t="shared" si="63"/>
        <v>Z1_9_nOF : BOOL;     //ЗЭ1-9 не закрыта</v>
      </c>
      <c r="I176" s="32" t="str">
        <f t="shared" si="60"/>
        <v xml:space="preserve">alr."&amp;C178&amp;" or </v>
      </c>
      <c r="J176">
        <v>178</v>
      </c>
      <c r="K176" s="27" t="str">
        <f t="shared" si="52"/>
        <v>R13</v>
      </c>
      <c r="L176" s="27">
        <f>Q169*2-2</f>
        <v>24</v>
      </c>
      <c r="M176" s="27">
        <v>0</v>
      </c>
      <c r="N176" s="19" t="s">
        <v>1005</v>
      </c>
      <c r="O176" s="27" t="str">
        <f t="shared" si="53"/>
        <v>db600.dbx24.0 := ALR.Z1_9_nOF; //ЗЭ1-9 не закрыта  R13.8</v>
      </c>
      <c r="P176" s="27" t="str">
        <f t="shared" si="54"/>
        <v>dbx24.0</v>
      </c>
      <c r="Q176" s="27">
        <f t="shared" si="78"/>
        <v>13</v>
      </c>
      <c r="R176" s="384" t="s">
        <v>1307</v>
      </c>
      <c r="S176" s="384">
        <v>174</v>
      </c>
      <c r="T176" s="19" t="s">
        <v>1005</v>
      </c>
      <c r="U176" s="384" t="str">
        <f t="shared" si="61"/>
        <v>2MDB.R13</v>
      </c>
      <c r="V176" s="384">
        <f t="shared" si="57"/>
        <v>8</v>
      </c>
      <c r="W176" s="374"/>
      <c r="X176" s="374"/>
      <c r="Y176" s="374"/>
      <c r="Z176" s="374"/>
      <c r="AA176" s="374"/>
      <c r="AB176" s="384">
        <v>0</v>
      </c>
      <c r="AC176" s="374" t="s">
        <v>1308</v>
      </c>
      <c r="AD176" s="384" t="str">
        <f t="shared" si="58"/>
        <v>ru-RU=ЗЭ1-9 не закрыта</v>
      </c>
      <c r="AE176" s="374"/>
      <c r="AF176" s="374" t="s">
        <v>1308</v>
      </c>
      <c r="AG176" s="19" t="s">
        <v>4272</v>
      </c>
      <c r="AH176" s="374">
        <f t="shared" si="59"/>
        <v>40013</v>
      </c>
      <c r="AI176" s="27">
        <v>8</v>
      </c>
    </row>
    <row r="177" spans="1:35" x14ac:dyDescent="0.25">
      <c r="A177" s="26">
        <v>174</v>
      </c>
      <c r="B177" s="128" t="str">
        <f t="shared" si="76"/>
        <v>ЗЭ1-10 не закрыта</v>
      </c>
      <c r="C177" s="19" t="str">
        <f t="shared" si="74"/>
        <v>Z1_10_nOF</v>
      </c>
      <c r="D177" s="19" t="str">
        <f t="shared" si="75"/>
        <v>ACT.Z1_10.nOF</v>
      </c>
      <c r="E177" s="141" t="s">
        <v>3576</v>
      </c>
      <c r="F177" s="141" t="s">
        <v>470</v>
      </c>
      <c r="G177" s="19" t="str">
        <f t="shared" si="62"/>
        <v>ALR.Z1_10_nOF := ACT.Z1_10.nOF;//ЗЭ1-10 не закрыта</v>
      </c>
      <c r="H177" s="19" t="str">
        <f t="shared" si="63"/>
        <v>Z1_10_nOF : BOOL;     //ЗЭ1-10 не закрыта</v>
      </c>
      <c r="I177" s="32" t="str">
        <f t="shared" si="60"/>
        <v xml:space="preserve">alr."&amp;C179&amp;" or </v>
      </c>
      <c r="J177">
        <v>179</v>
      </c>
      <c r="K177" s="27" t="str">
        <f t="shared" si="52"/>
        <v>R13</v>
      </c>
      <c r="L177" s="27">
        <f>L176</f>
        <v>24</v>
      </c>
      <c r="M177" s="27">
        <v>1</v>
      </c>
      <c r="N177" s="19" t="s">
        <v>1005</v>
      </c>
      <c r="O177" s="27" t="str">
        <f t="shared" si="53"/>
        <v>db600.dbx24.1 := ALR.Z1_10_nOF; //ЗЭ1-10 не закрыта  R13.9</v>
      </c>
      <c r="P177" s="27" t="str">
        <f t="shared" si="54"/>
        <v>dbx24.1</v>
      </c>
      <c r="Q177" s="27">
        <f t="shared" si="78"/>
        <v>13</v>
      </c>
      <c r="R177" s="384" t="s">
        <v>1307</v>
      </c>
      <c r="S177" s="384">
        <v>175</v>
      </c>
      <c r="T177" s="19" t="s">
        <v>1005</v>
      </c>
      <c r="U177" s="384" t="str">
        <f t="shared" si="61"/>
        <v>2MDB.R13</v>
      </c>
      <c r="V177" s="384">
        <f t="shared" si="57"/>
        <v>9</v>
      </c>
      <c r="W177" s="374"/>
      <c r="X177" s="374"/>
      <c r="Y177" s="374"/>
      <c r="Z177" s="374"/>
      <c r="AA177" s="374"/>
      <c r="AB177" s="384">
        <v>0</v>
      </c>
      <c r="AC177" s="374" t="s">
        <v>1308</v>
      </c>
      <c r="AD177" s="384" t="str">
        <f t="shared" si="58"/>
        <v>ru-RU=ЗЭ1-10 не закрыта</v>
      </c>
      <c r="AE177" s="374"/>
      <c r="AF177" s="374" t="s">
        <v>1308</v>
      </c>
      <c r="AG177" s="19" t="s">
        <v>4272</v>
      </c>
      <c r="AH177" s="374">
        <f t="shared" si="59"/>
        <v>40013</v>
      </c>
      <c r="AI177" s="27">
        <v>9</v>
      </c>
    </row>
    <row r="178" spans="1:35" x14ac:dyDescent="0.25">
      <c r="A178" s="26">
        <v>175</v>
      </c>
      <c r="B178" s="128" t="str">
        <f t="shared" si="76"/>
        <v>ЗЭ1-11 не закрыта</v>
      </c>
      <c r="C178" s="19" t="str">
        <f t="shared" si="74"/>
        <v>Z1_11_nOF</v>
      </c>
      <c r="D178" s="19" t="str">
        <f t="shared" si="75"/>
        <v>ACT.Z1_11.nOF</v>
      </c>
      <c r="E178" s="141" t="s">
        <v>3577</v>
      </c>
      <c r="F178" s="141" t="s">
        <v>471</v>
      </c>
      <c r="G178" s="19" t="str">
        <f t="shared" si="62"/>
        <v>ALR.Z1_11_nOF := ACT.Z1_11.nOF;//ЗЭ1-11 не закрыта</v>
      </c>
      <c r="H178" s="19" t="str">
        <f t="shared" si="63"/>
        <v>Z1_11_nOF : BOOL;     //ЗЭ1-11 не закрыта</v>
      </c>
      <c r="I178" s="32" t="str">
        <f t="shared" si="60"/>
        <v xml:space="preserve">alr."&amp;C180&amp;" or </v>
      </c>
      <c r="J178">
        <v>180</v>
      </c>
      <c r="K178" s="27" t="str">
        <f t="shared" si="52"/>
        <v>R13</v>
      </c>
      <c r="L178" s="27">
        <f t="shared" ref="L178:L183" si="79">L177</f>
        <v>24</v>
      </c>
      <c r="M178" s="27">
        <v>2</v>
      </c>
      <c r="N178" s="19" t="s">
        <v>1005</v>
      </c>
      <c r="O178" s="27" t="str">
        <f t="shared" si="53"/>
        <v>db600.dbx24.2 := ALR.Z1_11_nOF; //ЗЭ1-11 не закрыта  R13.10</v>
      </c>
      <c r="P178" s="27" t="str">
        <f t="shared" si="54"/>
        <v>dbx24.2</v>
      </c>
      <c r="Q178" s="27">
        <f t="shared" si="78"/>
        <v>13</v>
      </c>
      <c r="R178" s="384" t="s">
        <v>1307</v>
      </c>
      <c r="S178" s="384">
        <v>176</v>
      </c>
      <c r="T178" s="19" t="s">
        <v>1005</v>
      </c>
      <c r="U178" s="384" t="str">
        <f t="shared" si="61"/>
        <v>2MDB.R13</v>
      </c>
      <c r="V178" s="384">
        <f t="shared" si="57"/>
        <v>10</v>
      </c>
      <c r="W178" s="374"/>
      <c r="X178" s="374"/>
      <c r="Y178" s="374"/>
      <c r="Z178" s="374"/>
      <c r="AA178" s="374"/>
      <c r="AB178" s="384">
        <v>0</v>
      </c>
      <c r="AC178" s="374" t="s">
        <v>1308</v>
      </c>
      <c r="AD178" s="384" t="str">
        <f t="shared" si="58"/>
        <v>ru-RU=ЗЭ1-11 не закрыта</v>
      </c>
      <c r="AE178" s="374"/>
      <c r="AF178" s="374" t="s">
        <v>1308</v>
      </c>
      <c r="AG178" s="19" t="s">
        <v>4272</v>
      </c>
      <c r="AH178" s="374">
        <f t="shared" si="59"/>
        <v>40013</v>
      </c>
      <c r="AI178" s="27">
        <v>10</v>
      </c>
    </row>
    <row r="179" spans="1:35" x14ac:dyDescent="0.25">
      <c r="A179" s="26">
        <v>176</v>
      </c>
      <c r="B179" s="128" t="str">
        <f t="shared" si="76"/>
        <v>ЗЭ1-12 не закрыта</v>
      </c>
      <c r="C179" s="19" t="str">
        <f t="shared" si="74"/>
        <v>Z1_12_nOF</v>
      </c>
      <c r="D179" s="19" t="str">
        <f t="shared" si="75"/>
        <v>ACT.Z1_12.nOF</v>
      </c>
      <c r="E179" s="141" t="s">
        <v>3578</v>
      </c>
      <c r="F179" s="141" t="s">
        <v>472</v>
      </c>
      <c r="G179" s="19" t="str">
        <f t="shared" si="62"/>
        <v>ALR.Z1_12_nOF := ACT.Z1_12.nOF;//ЗЭ1-12 не закрыта</v>
      </c>
      <c r="H179" s="19" t="str">
        <f t="shared" si="63"/>
        <v>Z1_12_nOF : BOOL;     //ЗЭ1-12 не закрыта</v>
      </c>
      <c r="I179" s="32" t="str">
        <f t="shared" si="60"/>
        <v xml:space="preserve">alr."&amp;C181&amp;" or </v>
      </c>
      <c r="J179">
        <v>181</v>
      </c>
      <c r="K179" s="27" t="str">
        <f t="shared" si="52"/>
        <v>R13</v>
      </c>
      <c r="L179" s="27">
        <f t="shared" si="79"/>
        <v>24</v>
      </c>
      <c r="M179" s="27">
        <v>3</v>
      </c>
      <c r="N179" s="19" t="s">
        <v>1005</v>
      </c>
      <c r="O179" s="27" t="str">
        <f t="shared" si="53"/>
        <v>db600.dbx24.3 := ALR.Z1_12_nOF; //ЗЭ1-12 не закрыта  R13.11</v>
      </c>
      <c r="P179" s="27" t="str">
        <f t="shared" si="54"/>
        <v>dbx24.3</v>
      </c>
      <c r="Q179" s="27">
        <f t="shared" si="78"/>
        <v>13</v>
      </c>
      <c r="R179" s="384" t="s">
        <v>1307</v>
      </c>
      <c r="S179" s="384">
        <v>177</v>
      </c>
      <c r="T179" s="19" t="s">
        <v>1005</v>
      </c>
      <c r="U179" s="384" t="str">
        <f t="shared" si="61"/>
        <v>2MDB.R13</v>
      </c>
      <c r="V179" s="384">
        <f t="shared" si="57"/>
        <v>11</v>
      </c>
      <c r="W179" s="374"/>
      <c r="X179" s="374"/>
      <c r="Y179" s="374"/>
      <c r="Z179" s="374"/>
      <c r="AA179" s="374"/>
      <c r="AB179" s="384">
        <v>0</v>
      </c>
      <c r="AC179" s="374" t="s">
        <v>1308</v>
      </c>
      <c r="AD179" s="384" t="str">
        <f t="shared" si="58"/>
        <v>ru-RU=ЗЭ1-12 не закрыта</v>
      </c>
      <c r="AE179" s="374"/>
      <c r="AF179" s="374" t="s">
        <v>1308</v>
      </c>
      <c r="AG179" s="19" t="s">
        <v>4272</v>
      </c>
      <c r="AH179" s="374">
        <f t="shared" si="59"/>
        <v>40013</v>
      </c>
      <c r="AI179" s="27">
        <v>11</v>
      </c>
    </row>
    <row r="180" spans="1:35" x14ac:dyDescent="0.25">
      <c r="A180" s="26">
        <v>177</v>
      </c>
      <c r="B180" s="128" t="str">
        <f t="shared" si="76"/>
        <v>ЗЭ1-13 не закрыта</v>
      </c>
      <c r="C180" s="19" t="str">
        <f t="shared" si="74"/>
        <v>Z1_13_nOF</v>
      </c>
      <c r="D180" s="19" t="str">
        <f t="shared" si="75"/>
        <v>ACT.Z1_13.nOF</v>
      </c>
      <c r="E180" s="141" t="s">
        <v>3580</v>
      </c>
      <c r="F180" s="141" t="s">
        <v>473</v>
      </c>
      <c r="G180" s="19" t="str">
        <f t="shared" si="62"/>
        <v>ALR.Z1_13_nOF := ACT.Z1_13.nOF;//ЗЭ1-13 не закрыта</v>
      </c>
      <c r="H180" s="19" t="str">
        <f t="shared" si="63"/>
        <v>Z1_13_nOF : BOOL;     //ЗЭ1-13 не закрыта</v>
      </c>
      <c r="I180" s="32" t="str">
        <f t="shared" si="60"/>
        <v xml:space="preserve">alr."&amp;C182&amp;" or </v>
      </c>
      <c r="J180">
        <v>182</v>
      </c>
      <c r="K180" s="27" t="str">
        <f t="shared" si="52"/>
        <v>R13</v>
      </c>
      <c r="L180" s="27">
        <f t="shared" si="79"/>
        <v>24</v>
      </c>
      <c r="M180" s="27">
        <v>4</v>
      </c>
      <c r="N180" s="19" t="s">
        <v>1005</v>
      </c>
      <c r="O180" s="27" t="str">
        <f t="shared" si="53"/>
        <v>db600.dbx24.4 := ALR.Z1_13_nOF; //ЗЭ1-13 не закрыта  R13.12</v>
      </c>
      <c r="P180" s="27" t="str">
        <f t="shared" si="54"/>
        <v>dbx24.4</v>
      </c>
      <c r="Q180" s="27">
        <f t="shared" si="78"/>
        <v>13</v>
      </c>
      <c r="R180" s="384" t="s">
        <v>1307</v>
      </c>
      <c r="S180" s="384">
        <v>178</v>
      </c>
      <c r="T180" s="19" t="s">
        <v>1005</v>
      </c>
      <c r="U180" s="384" t="str">
        <f t="shared" si="61"/>
        <v>2MDB.R13</v>
      </c>
      <c r="V180" s="384">
        <f t="shared" si="57"/>
        <v>12</v>
      </c>
      <c r="W180" s="374"/>
      <c r="X180" s="374"/>
      <c r="Y180" s="374"/>
      <c r="Z180" s="374"/>
      <c r="AA180" s="374"/>
      <c r="AB180" s="384">
        <v>0</v>
      </c>
      <c r="AC180" s="374" t="s">
        <v>1308</v>
      </c>
      <c r="AD180" s="384" t="str">
        <f t="shared" si="58"/>
        <v>ru-RU=ЗЭ1-13 не закрыта</v>
      </c>
      <c r="AE180" s="374"/>
      <c r="AF180" s="374" t="s">
        <v>1308</v>
      </c>
      <c r="AG180" s="19" t="s">
        <v>4272</v>
      </c>
      <c r="AH180" s="374">
        <f t="shared" si="59"/>
        <v>40013</v>
      </c>
      <c r="AI180" s="27">
        <v>12</v>
      </c>
    </row>
    <row r="181" spans="1:35" x14ac:dyDescent="0.25">
      <c r="A181" s="26">
        <v>178</v>
      </c>
      <c r="B181" s="128" t="str">
        <f t="shared" si="76"/>
        <v>ЗЭ1-14 не закрыта</v>
      </c>
      <c r="C181" s="19" t="str">
        <f t="shared" si="74"/>
        <v>Z1_14_nOF</v>
      </c>
      <c r="D181" s="19" t="str">
        <f t="shared" si="75"/>
        <v>ACT.Z1_14.nOF</v>
      </c>
      <c r="E181" s="125" t="s">
        <v>3581</v>
      </c>
      <c r="F181" s="125" t="s">
        <v>474</v>
      </c>
      <c r="G181" s="19" t="str">
        <f t="shared" si="62"/>
        <v>ALR.Z1_14_nOF := ACT.Z1_14.nOF;//ЗЭ1-14 не закрыта</v>
      </c>
      <c r="H181" s="19" t="str">
        <f t="shared" si="63"/>
        <v>Z1_14_nOF : BOOL;     //ЗЭ1-14 не закрыта</v>
      </c>
      <c r="I181" s="32" t="str">
        <f t="shared" si="60"/>
        <v xml:space="preserve">alr."&amp;C183&amp;" or </v>
      </c>
      <c r="J181">
        <v>183</v>
      </c>
      <c r="K181" s="27" t="str">
        <f t="shared" si="52"/>
        <v>R13</v>
      </c>
      <c r="L181" s="27">
        <f t="shared" si="79"/>
        <v>24</v>
      </c>
      <c r="M181" s="27">
        <v>5</v>
      </c>
      <c r="N181" s="19" t="s">
        <v>1005</v>
      </c>
      <c r="O181" s="27" t="str">
        <f t="shared" si="53"/>
        <v>db600.dbx24.5 := ALR.Z1_14_nOF; //ЗЭ1-14 не закрыта  R13.13</v>
      </c>
      <c r="P181" s="27" t="str">
        <f t="shared" si="54"/>
        <v>dbx24.5</v>
      </c>
      <c r="Q181" s="27">
        <f t="shared" si="78"/>
        <v>13</v>
      </c>
      <c r="R181" s="384" t="s">
        <v>1307</v>
      </c>
      <c r="S181" s="384">
        <v>179</v>
      </c>
      <c r="T181" s="19" t="s">
        <v>1005</v>
      </c>
      <c r="U181" s="384" t="str">
        <f t="shared" si="61"/>
        <v>2MDB.R13</v>
      </c>
      <c r="V181" s="384">
        <f t="shared" si="57"/>
        <v>13</v>
      </c>
      <c r="W181" s="374"/>
      <c r="X181" s="374"/>
      <c r="Y181" s="374"/>
      <c r="Z181" s="374"/>
      <c r="AA181" s="374"/>
      <c r="AB181" s="384">
        <v>0</v>
      </c>
      <c r="AC181" s="374" t="s">
        <v>1308</v>
      </c>
      <c r="AD181" s="384" t="str">
        <f t="shared" si="58"/>
        <v>ru-RU=ЗЭ1-14 не закрыта</v>
      </c>
      <c r="AE181" s="374"/>
      <c r="AF181" s="374" t="s">
        <v>1308</v>
      </c>
      <c r="AG181" s="19" t="s">
        <v>4272</v>
      </c>
      <c r="AH181" s="374">
        <f t="shared" si="59"/>
        <v>40013</v>
      </c>
      <c r="AI181" s="27">
        <v>13</v>
      </c>
    </row>
    <row r="182" spans="1:35" x14ac:dyDescent="0.25">
      <c r="A182" s="26">
        <v>179</v>
      </c>
      <c r="B182" s="128" t="str">
        <f t="shared" si="76"/>
        <v>ЗЭ3-1 не закрыта</v>
      </c>
      <c r="C182" s="19" t="str">
        <f t="shared" si="74"/>
        <v>Z3_1_nOF</v>
      </c>
      <c r="D182" s="19" t="str">
        <f t="shared" si="75"/>
        <v>ACT.Z3_1.nOF</v>
      </c>
      <c r="E182" s="141" t="s">
        <v>3582</v>
      </c>
      <c r="F182" s="141" t="s">
        <v>475</v>
      </c>
      <c r="G182" s="19" t="str">
        <f t="shared" si="62"/>
        <v>ALR.Z3_1_nOF := ACT.Z3_1.nOF;//ЗЭ3-1 не закрыта</v>
      </c>
      <c r="H182" s="19" t="str">
        <f t="shared" si="63"/>
        <v>Z3_1_nOF : BOOL;     //ЗЭ3-1 не закрыта</v>
      </c>
      <c r="I182" s="32" t="str">
        <f t="shared" si="60"/>
        <v xml:space="preserve">alr."&amp;C184&amp;" or </v>
      </c>
      <c r="J182">
        <v>184</v>
      </c>
      <c r="K182" s="27" t="str">
        <f t="shared" si="52"/>
        <v>R13</v>
      </c>
      <c r="L182" s="27">
        <f t="shared" si="79"/>
        <v>24</v>
      </c>
      <c r="M182" s="27">
        <v>6</v>
      </c>
      <c r="N182" s="19" t="s">
        <v>1005</v>
      </c>
      <c r="O182" s="27" t="str">
        <f t="shared" si="53"/>
        <v>db600.dbx24.6 := ALR.Z3_1_nOF; //ЗЭ3-1 не закрыта  R13.14</v>
      </c>
      <c r="P182" s="27" t="str">
        <f t="shared" si="54"/>
        <v>dbx24.6</v>
      </c>
      <c r="Q182" s="27">
        <f t="shared" si="78"/>
        <v>13</v>
      </c>
      <c r="R182" s="384" t="s">
        <v>1307</v>
      </c>
      <c r="S182" s="384">
        <v>180</v>
      </c>
      <c r="T182" s="19" t="s">
        <v>1005</v>
      </c>
      <c r="U182" s="384" t="str">
        <f t="shared" si="61"/>
        <v>2MDB.R13</v>
      </c>
      <c r="V182" s="384">
        <f t="shared" si="57"/>
        <v>14</v>
      </c>
      <c r="W182" s="374"/>
      <c r="X182" s="374"/>
      <c r="Y182" s="374"/>
      <c r="Z182" s="374"/>
      <c r="AA182" s="374"/>
      <c r="AB182" s="384">
        <v>0</v>
      </c>
      <c r="AC182" s="374" t="s">
        <v>1308</v>
      </c>
      <c r="AD182" s="384" t="str">
        <f t="shared" si="58"/>
        <v>ru-RU=ЗЭ3-1 не закрыта</v>
      </c>
      <c r="AE182" s="374"/>
      <c r="AF182" s="374" t="s">
        <v>1308</v>
      </c>
      <c r="AG182" s="19" t="s">
        <v>4272</v>
      </c>
      <c r="AH182" s="374">
        <f t="shared" si="59"/>
        <v>40013</v>
      </c>
      <c r="AI182" s="27">
        <v>14</v>
      </c>
    </row>
    <row r="183" spans="1:35" x14ac:dyDescent="0.25">
      <c r="A183" s="26">
        <v>180</v>
      </c>
      <c r="B183" s="128" t="str">
        <f t="shared" si="76"/>
        <v>ЗЭ3-2 не закрыта</v>
      </c>
      <c r="C183" s="19" t="str">
        <f t="shared" si="74"/>
        <v>Z3_2_nOF</v>
      </c>
      <c r="D183" s="19" t="str">
        <f t="shared" si="75"/>
        <v>ACT.Z3_2.nOF</v>
      </c>
      <c r="E183" s="141" t="s">
        <v>3584</v>
      </c>
      <c r="F183" s="141" t="s">
        <v>476</v>
      </c>
      <c r="G183" s="19" t="str">
        <f t="shared" si="62"/>
        <v>ALR.Z3_2_nOF := ACT.Z3_2.nOF;//ЗЭ3-2 не закрыта</v>
      </c>
      <c r="H183" s="19" t="str">
        <f t="shared" si="63"/>
        <v>Z3_2_nOF : BOOL;     //ЗЭ3-2 не закрыта</v>
      </c>
      <c r="I183" s="32" t="str">
        <f t="shared" si="60"/>
        <v xml:space="preserve">alr."&amp;C185&amp;" or </v>
      </c>
      <c r="J183">
        <v>185</v>
      </c>
      <c r="K183" s="27" t="str">
        <f t="shared" si="52"/>
        <v>R13</v>
      </c>
      <c r="L183" s="27">
        <f t="shared" si="79"/>
        <v>24</v>
      </c>
      <c r="M183" s="27">
        <v>7</v>
      </c>
      <c r="N183" s="19" t="s">
        <v>1005</v>
      </c>
      <c r="O183" s="27" t="str">
        <f t="shared" si="53"/>
        <v>db600.dbx24.7 := ALR.Z3_2_nOF; //ЗЭ3-2 не закрыта  R13.15</v>
      </c>
      <c r="P183" s="27" t="str">
        <f t="shared" si="54"/>
        <v>dbx24.7</v>
      </c>
      <c r="Q183" s="27">
        <f t="shared" si="78"/>
        <v>13</v>
      </c>
      <c r="R183" s="384" t="s">
        <v>1307</v>
      </c>
      <c r="S183" s="384">
        <v>181</v>
      </c>
      <c r="T183" s="19" t="s">
        <v>1005</v>
      </c>
      <c r="U183" s="384" t="str">
        <f t="shared" si="61"/>
        <v>2MDB.R13</v>
      </c>
      <c r="V183" s="384">
        <f t="shared" si="57"/>
        <v>15</v>
      </c>
      <c r="W183" s="374"/>
      <c r="X183" s="374"/>
      <c r="Y183" s="374"/>
      <c r="Z183" s="374"/>
      <c r="AA183" s="374"/>
      <c r="AB183" s="384">
        <v>0</v>
      </c>
      <c r="AC183" s="374" t="s">
        <v>1308</v>
      </c>
      <c r="AD183" s="384" t="str">
        <f t="shared" si="58"/>
        <v>ru-RU=ЗЭ3-2 не закрыта</v>
      </c>
      <c r="AE183" s="374"/>
      <c r="AF183" s="374" t="s">
        <v>1308</v>
      </c>
      <c r="AG183" s="19" t="s">
        <v>4272</v>
      </c>
      <c r="AH183" s="374">
        <f t="shared" si="59"/>
        <v>40013</v>
      </c>
      <c r="AI183" s="27">
        <v>15</v>
      </c>
    </row>
    <row r="184" spans="1:35" x14ac:dyDescent="0.25">
      <c r="A184" s="26">
        <v>181</v>
      </c>
      <c r="B184" s="128" t="str">
        <f>E184&amp;" не открыта"</f>
        <v>ЗЭ4-1 не открыта</v>
      </c>
      <c r="C184" s="19" t="str">
        <f t="shared" ref="C184:C215" si="80">F184&amp;"_nON"</f>
        <v>Z4_1_nON</v>
      </c>
      <c r="D184" s="19" t="str">
        <f t="shared" ref="D184:D215" si="81">"ACT."&amp;F184&amp;".nON"</f>
        <v>ACT.Z4_1.nON</v>
      </c>
      <c r="E184" s="141" t="s">
        <v>3585</v>
      </c>
      <c r="F184" s="141" t="s">
        <v>521</v>
      </c>
      <c r="G184" s="19" t="str">
        <f t="shared" si="62"/>
        <v>ALR.Z4_1_nON := ACT.Z4_1.nON;//ЗЭ4-1 не открыта</v>
      </c>
      <c r="H184" s="19" t="str">
        <f t="shared" si="63"/>
        <v>Z4_1_nON : BOOL;     //ЗЭ4-1 не открыта</v>
      </c>
      <c r="I184" s="32" t="str">
        <f t="shared" si="60"/>
        <v xml:space="preserve">alr."&amp;C186&amp;" or </v>
      </c>
      <c r="J184">
        <v>186</v>
      </c>
      <c r="K184" s="27" t="str">
        <f t="shared" si="52"/>
        <v>R14</v>
      </c>
      <c r="L184" s="27">
        <f>Q184*2-1</f>
        <v>27</v>
      </c>
      <c r="M184" s="27">
        <v>0</v>
      </c>
      <c r="N184" s="19" t="s">
        <v>1005</v>
      </c>
      <c r="O184" s="27" t="str">
        <f t="shared" si="53"/>
        <v>db600.dbx27.0 := ALR.Z4_1_nON; //ЗЭ4-1 не открыта  R14.0</v>
      </c>
      <c r="P184" s="27" t="str">
        <f t="shared" si="54"/>
        <v>dbx27.0</v>
      </c>
      <c r="Q184" s="27">
        <f>Q183+1</f>
        <v>14</v>
      </c>
      <c r="R184" s="384" t="s">
        <v>1307</v>
      </c>
      <c r="S184" s="384">
        <v>182</v>
      </c>
      <c r="T184" s="19" t="s">
        <v>1005</v>
      </c>
      <c r="U184" s="384" t="str">
        <f t="shared" si="61"/>
        <v>2MDB.R14</v>
      </c>
      <c r="V184" s="384">
        <f t="shared" si="57"/>
        <v>0</v>
      </c>
      <c r="W184" s="374"/>
      <c r="X184" s="374"/>
      <c r="Y184" s="374"/>
      <c r="Z184" s="374"/>
      <c r="AA184" s="374"/>
      <c r="AB184" s="384">
        <v>0</v>
      </c>
      <c r="AC184" s="374" t="s">
        <v>1308</v>
      </c>
      <c r="AD184" s="384" t="str">
        <f t="shared" si="58"/>
        <v>ru-RU=ЗЭ4-1 не открыта</v>
      </c>
      <c r="AE184" s="374"/>
      <c r="AF184" s="374" t="s">
        <v>1308</v>
      </c>
      <c r="AG184" s="19" t="s">
        <v>4272</v>
      </c>
      <c r="AH184" s="374">
        <f t="shared" si="59"/>
        <v>40014</v>
      </c>
      <c r="AI184" s="27">
        <v>0</v>
      </c>
    </row>
    <row r="185" spans="1:35" x14ac:dyDescent="0.25">
      <c r="A185" s="26">
        <v>182</v>
      </c>
      <c r="B185" s="128" t="str">
        <f t="shared" ref="B185:B197" si="82">E185&amp;" не открыта"</f>
        <v>ЗЭ4-2 не открыта</v>
      </c>
      <c r="C185" s="19" t="str">
        <f t="shared" si="80"/>
        <v>Z4_2_nON</v>
      </c>
      <c r="D185" s="19" t="str">
        <f t="shared" si="81"/>
        <v>ACT.Z4_2.nON</v>
      </c>
      <c r="E185" s="141" t="s">
        <v>3587</v>
      </c>
      <c r="F185" s="141" t="s">
        <v>522</v>
      </c>
      <c r="G185" s="19" t="str">
        <f t="shared" si="62"/>
        <v>ALR.Z4_2_nON := ACT.Z4_2.nON;//ЗЭ4-2 не открыта</v>
      </c>
      <c r="H185" s="19" t="str">
        <f t="shared" si="63"/>
        <v>Z4_2_nON : BOOL;     //ЗЭ4-2 не открыта</v>
      </c>
      <c r="I185" s="32" t="str">
        <f t="shared" si="60"/>
        <v xml:space="preserve">alr."&amp;C187&amp;" or </v>
      </c>
      <c r="J185">
        <v>187</v>
      </c>
      <c r="K185" s="27" t="str">
        <f t="shared" si="52"/>
        <v>R14</v>
      </c>
      <c r="L185" s="27">
        <f t="shared" ref="L185:L190" si="83">L184</f>
        <v>27</v>
      </c>
      <c r="M185" s="27">
        <v>1</v>
      </c>
      <c r="N185" s="19" t="s">
        <v>1005</v>
      </c>
      <c r="O185" s="27" t="str">
        <f t="shared" si="53"/>
        <v>db600.dbx27.1 := ALR.Z4_2_nON; //ЗЭ4-2 не открыта  R14.1</v>
      </c>
      <c r="P185" s="27" t="str">
        <f t="shared" si="54"/>
        <v>dbx27.1</v>
      </c>
      <c r="Q185" s="27">
        <f>Q184</f>
        <v>14</v>
      </c>
      <c r="R185" s="384" t="s">
        <v>1307</v>
      </c>
      <c r="S185" s="384">
        <v>183</v>
      </c>
      <c r="T185" s="19" t="s">
        <v>1005</v>
      </c>
      <c r="U185" s="384" t="str">
        <f t="shared" si="61"/>
        <v>2MDB.R14</v>
      </c>
      <c r="V185" s="384">
        <f t="shared" si="57"/>
        <v>1</v>
      </c>
      <c r="W185" s="374"/>
      <c r="X185" s="374"/>
      <c r="Y185" s="374"/>
      <c r="Z185" s="374"/>
      <c r="AA185" s="374"/>
      <c r="AB185" s="384">
        <v>0</v>
      </c>
      <c r="AC185" s="374" t="s">
        <v>1308</v>
      </c>
      <c r="AD185" s="384" t="str">
        <f t="shared" si="58"/>
        <v>ru-RU=ЗЭ4-2 не открыта</v>
      </c>
      <c r="AE185" s="374"/>
      <c r="AF185" s="374" t="s">
        <v>1308</v>
      </c>
      <c r="AG185" s="19" t="s">
        <v>4272</v>
      </c>
      <c r="AH185" s="374">
        <f t="shared" si="59"/>
        <v>40014</v>
      </c>
      <c r="AI185" s="27">
        <v>1</v>
      </c>
    </row>
    <row r="186" spans="1:35" x14ac:dyDescent="0.25">
      <c r="A186" s="26">
        <v>183</v>
      </c>
      <c r="B186" s="128" t="str">
        <f t="shared" si="82"/>
        <v>ЗЭ4-3 не открыта</v>
      </c>
      <c r="C186" s="19" t="str">
        <f t="shared" si="80"/>
        <v>Z4_3_nON</v>
      </c>
      <c r="D186" s="19" t="str">
        <f t="shared" si="81"/>
        <v>ACT.Z4_3.nON</v>
      </c>
      <c r="E186" s="141" t="s">
        <v>3588</v>
      </c>
      <c r="F186" s="141" t="s">
        <v>523</v>
      </c>
      <c r="G186" s="19" t="str">
        <f t="shared" si="62"/>
        <v>ALR.Z4_3_nON := ACT.Z4_3.nON;//ЗЭ4-3 не открыта</v>
      </c>
      <c r="H186" s="19" t="str">
        <f t="shared" si="63"/>
        <v>Z4_3_nON : BOOL;     //ЗЭ4-3 не открыта</v>
      </c>
      <c r="I186" s="32" t="str">
        <f t="shared" si="60"/>
        <v xml:space="preserve">alr."&amp;C188&amp;" or </v>
      </c>
      <c r="J186">
        <v>188</v>
      </c>
      <c r="K186" s="27" t="str">
        <f t="shared" si="52"/>
        <v>R14</v>
      </c>
      <c r="L186" s="27">
        <f t="shared" si="83"/>
        <v>27</v>
      </c>
      <c r="M186" s="27">
        <v>3</v>
      </c>
      <c r="N186" s="19" t="s">
        <v>1005</v>
      </c>
      <c r="O186" s="27" t="str">
        <f t="shared" si="53"/>
        <v>db600.dbx27.3 := ALR.Z4_3_nON; //ЗЭ4-3 не открыта  R14.3</v>
      </c>
      <c r="P186" s="27" t="str">
        <f t="shared" si="54"/>
        <v>dbx27.3</v>
      </c>
      <c r="Q186" s="27">
        <f t="shared" ref="Q186:Q198" si="84">Q185</f>
        <v>14</v>
      </c>
      <c r="R186" s="384" t="s">
        <v>1307</v>
      </c>
      <c r="S186" s="384">
        <v>184</v>
      </c>
      <c r="T186" s="19" t="s">
        <v>1005</v>
      </c>
      <c r="U186" s="384" t="str">
        <f t="shared" si="61"/>
        <v>2MDB.R14</v>
      </c>
      <c r="V186" s="384">
        <f t="shared" si="57"/>
        <v>3</v>
      </c>
      <c r="W186" s="374"/>
      <c r="X186" s="374"/>
      <c r="Y186" s="374"/>
      <c r="Z186" s="374"/>
      <c r="AA186" s="374"/>
      <c r="AB186" s="384">
        <v>0</v>
      </c>
      <c r="AC186" s="374" t="s">
        <v>1308</v>
      </c>
      <c r="AD186" s="384" t="str">
        <f t="shared" si="58"/>
        <v>ru-RU=ЗЭ4-3 не открыта</v>
      </c>
      <c r="AE186" s="374"/>
      <c r="AF186" s="374" t="s">
        <v>1308</v>
      </c>
      <c r="AG186" s="19" t="s">
        <v>4272</v>
      </c>
      <c r="AH186" s="374">
        <f t="shared" si="59"/>
        <v>40014</v>
      </c>
      <c r="AI186" s="27">
        <v>3</v>
      </c>
    </row>
    <row r="187" spans="1:35" x14ac:dyDescent="0.25">
      <c r="A187" s="26">
        <v>184</v>
      </c>
      <c r="B187" s="128" t="str">
        <f t="shared" si="82"/>
        <v>ЗЭ4-4 не открыта</v>
      </c>
      <c r="C187" s="19" t="str">
        <f t="shared" si="80"/>
        <v>Z4_4_nON</v>
      </c>
      <c r="D187" s="19" t="str">
        <f t="shared" si="81"/>
        <v>ACT.Z4_4.nON</v>
      </c>
      <c r="E187" s="141" t="s">
        <v>3590</v>
      </c>
      <c r="F187" s="141" t="s">
        <v>524</v>
      </c>
      <c r="G187" s="19" t="str">
        <f t="shared" si="62"/>
        <v>ALR.Z4_4_nON := ACT.Z4_4.nON;//ЗЭ4-4 не открыта</v>
      </c>
      <c r="H187" s="19" t="str">
        <f t="shared" si="63"/>
        <v>Z4_4_nON : BOOL;     //ЗЭ4-4 не открыта</v>
      </c>
      <c r="I187" s="32" t="str">
        <f t="shared" si="60"/>
        <v xml:space="preserve">alr."&amp;C189&amp;" or </v>
      </c>
      <c r="J187">
        <v>189</v>
      </c>
      <c r="K187" s="27" t="str">
        <f t="shared" si="52"/>
        <v>R14</v>
      </c>
      <c r="L187" s="27">
        <f t="shared" si="83"/>
        <v>27</v>
      </c>
      <c r="M187" s="27">
        <v>4</v>
      </c>
      <c r="N187" s="19" t="s">
        <v>1005</v>
      </c>
      <c r="O187" s="27" t="str">
        <f t="shared" si="53"/>
        <v>db600.dbx27.4 := ALR.Z4_4_nON; //ЗЭ4-4 не открыта  R14.4</v>
      </c>
      <c r="P187" s="27" t="str">
        <f t="shared" si="54"/>
        <v>dbx27.4</v>
      </c>
      <c r="Q187" s="27">
        <f t="shared" si="84"/>
        <v>14</v>
      </c>
      <c r="R187" s="384" t="s">
        <v>1307</v>
      </c>
      <c r="S187" s="384">
        <v>185</v>
      </c>
      <c r="T187" s="19" t="s">
        <v>1005</v>
      </c>
      <c r="U187" s="384" t="str">
        <f t="shared" si="61"/>
        <v>2MDB.R14</v>
      </c>
      <c r="V187" s="384">
        <f t="shared" si="57"/>
        <v>4</v>
      </c>
      <c r="W187" s="374"/>
      <c r="X187" s="374"/>
      <c r="Y187" s="374"/>
      <c r="Z187" s="374"/>
      <c r="AA187" s="374"/>
      <c r="AB187" s="384">
        <v>0</v>
      </c>
      <c r="AC187" s="374" t="s">
        <v>1308</v>
      </c>
      <c r="AD187" s="384" t="str">
        <f t="shared" si="58"/>
        <v>ru-RU=ЗЭ4-4 не открыта</v>
      </c>
      <c r="AE187" s="374"/>
      <c r="AF187" s="374" t="s">
        <v>1308</v>
      </c>
      <c r="AG187" s="19" t="s">
        <v>4272</v>
      </c>
      <c r="AH187" s="374">
        <f t="shared" si="59"/>
        <v>40014</v>
      </c>
      <c r="AI187" s="27">
        <v>4</v>
      </c>
    </row>
    <row r="188" spans="1:35" x14ac:dyDescent="0.25">
      <c r="A188" s="26">
        <v>185</v>
      </c>
      <c r="B188" s="128" t="str">
        <f t="shared" si="82"/>
        <v>ЗЭ4-5 не открыта</v>
      </c>
      <c r="C188" s="19" t="str">
        <f t="shared" si="80"/>
        <v>Z4_5_nON</v>
      </c>
      <c r="D188" s="19" t="str">
        <f t="shared" si="81"/>
        <v>ACT.Z4_5.nON</v>
      </c>
      <c r="E188" s="141" t="s">
        <v>3591</v>
      </c>
      <c r="F188" s="141" t="s">
        <v>525</v>
      </c>
      <c r="G188" s="19" t="str">
        <f t="shared" si="62"/>
        <v>ALR.Z4_5_nON := ACT.Z4_5.nON;//ЗЭ4-5 не открыта</v>
      </c>
      <c r="H188" s="19" t="str">
        <f t="shared" si="63"/>
        <v>Z4_5_nON : BOOL;     //ЗЭ4-5 не открыта</v>
      </c>
      <c r="I188" s="32" t="str">
        <f t="shared" si="60"/>
        <v xml:space="preserve">alr."&amp;C190&amp;" or </v>
      </c>
      <c r="J188">
        <v>190</v>
      </c>
      <c r="K188" s="27" t="str">
        <f t="shared" ref="K188:K251" si="85">"R"&amp;Q188</f>
        <v>R14</v>
      </c>
      <c r="L188" s="27">
        <f t="shared" si="83"/>
        <v>27</v>
      </c>
      <c r="M188" s="27">
        <v>5</v>
      </c>
      <c r="N188" s="19" t="s">
        <v>1005</v>
      </c>
      <c r="O188" s="27" t="str">
        <f t="shared" ref="O188:O251" si="86">"db600.dbx"&amp;L188&amp;"."&amp;M188&amp;" := "&amp;N188&amp;"."&amp;C188&amp;"; //"&amp;B188&amp;"  "&amp;K188&amp;"."&amp;AI188</f>
        <v>db600.dbx27.5 := ALR.Z4_5_nON; //ЗЭ4-5 не открыта  R14.5</v>
      </c>
      <c r="P188" s="27" t="str">
        <f t="shared" ref="P188:P251" si="87">"dbx"&amp;L188&amp;"."&amp;M188</f>
        <v>dbx27.5</v>
      </c>
      <c r="Q188" s="27">
        <f t="shared" si="84"/>
        <v>14</v>
      </c>
      <c r="R188" s="384" t="s">
        <v>1307</v>
      </c>
      <c r="S188" s="384">
        <v>186</v>
      </c>
      <c r="T188" s="19" t="s">
        <v>1005</v>
      </c>
      <c r="U188" s="384" t="str">
        <f t="shared" si="61"/>
        <v>2MDB.R14</v>
      </c>
      <c r="V188" s="384">
        <f t="shared" si="57"/>
        <v>5</v>
      </c>
      <c r="W188" s="374"/>
      <c r="X188" s="374"/>
      <c r="Y188" s="374"/>
      <c r="Z188" s="374"/>
      <c r="AA188" s="374"/>
      <c r="AB188" s="384">
        <v>0</v>
      </c>
      <c r="AC188" s="374" t="s">
        <v>1308</v>
      </c>
      <c r="AD188" s="384" t="str">
        <f t="shared" si="58"/>
        <v>ru-RU=ЗЭ4-5 не открыта</v>
      </c>
      <c r="AE188" s="374"/>
      <c r="AF188" s="374" t="s">
        <v>1308</v>
      </c>
      <c r="AG188" s="19" t="s">
        <v>4272</v>
      </c>
      <c r="AH188" s="374">
        <f t="shared" si="59"/>
        <v>40014</v>
      </c>
      <c r="AI188" s="27">
        <v>5</v>
      </c>
    </row>
    <row r="189" spans="1:35" x14ac:dyDescent="0.25">
      <c r="A189" s="26">
        <v>186</v>
      </c>
      <c r="B189" s="128" t="str">
        <f t="shared" si="82"/>
        <v>ЗЭ4-6 не открыта</v>
      </c>
      <c r="C189" s="19" t="str">
        <f t="shared" si="80"/>
        <v>Z4_6_nON</v>
      </c>
      <c r="D189" s="19" t="str">
        <f t="shared" si="81"/>
        <v>ACT.Z4_6.nON</v>
      </c>
      <c r="E189" s="141" t="s">
        <v>3593</v>
      </c>
      <c r="F189" s="141" t="s">
        <v>526</v>
      </c>
      <c r="G189" s="19" t="str">
        <f t="shared" si="62"/>
        <v>ALR.Z4_6_nON := ACT.Z4_6.nON;//ЗЭ4-6 не открыта</v>
      </c>
      <c r="H189" s="19" t="str">
        <f t="shared" si="63"/>
        <v>Z4_6_nON : BOOL;     //ЗЭ4-6 не открыта</v>
      </c>
      <c r="I189" s="32" t="str">
        <f t="shared" si="60"/>
        <v xml:space="preserve">alr."&amp;C191&amp;" or </v>
      </c>
      <c r="J189">
        <v>191</v>
      </c>
      <c r="K189" s="27" t="str">
        <f t="shared" si="85"/>
        <v>R14</v>
      </c>
      <c r="L189" s="27">
        <f t="shared" si="83"/>
        <v>27</v>
      </c>
      <c r="M189" s="27">
        <v>6</v>
      </c>
      <c r="N189" s="19" t="s">
        <v>1005</v>
      </c>
      <c r="O189" s="27" t="str">
        <f t="shared" si="86"/>
        <v>db600.dbx27.6 := ALR.Z4_6_nON; //ЗЭ4-6 не открыта  R14.6</v>
      </c>
      <c r="P189" s="27" t="str">
        <f t="shared" si="87"/>
        <v>dbx27.6</v>
      </c>
      <c r="Q189" s="27">
        <f t="shared" si="84"/>
        <v>14</v>
      </c>
      <c r="R189" s="384" t="s">
        <v>1307</v>
      </c>
      <c r="S189" s="384">
        <v>187</v>
      </c>
      <c r="T189" s="19" t="s">
        <v>1005</v>
      </c>
      <c r="U189" s="384" t="str">
        <f t="shared" si="61"/>
        <v>2MDB.R14</v>
      </c>
      <c r="V189" s="384">
        <f t="shared" si="57"/>
        <v>6</v>
      </c>
      <c r="W189" s="374"/>
      <c r="X189" s="374"/>
      <c r="Y189" s="374"/>
      <c r="Z189" s="374"/>
      <c r="AA189" s="374"/>
      <c r="AB189" s="384">
        <v>0</v>
      </c>
      <c r="AC189" s="374" t="s">
        <v>1308</v>
      </c>
      <c r="AD189" s="384" t="str">
        <f t="shared" si="58"/>
        <v>ru-RU=ЗЭ4-6 не открыта</v>
      </c>
      <c r="AE189" s="374"/>
      <c r="AF189" s="374" t="s">
        <v>1308</v>
      </c>
      <c r="AG189" s="19" t="s">
        <v>4272</v>
      </c>
      <c r="AH189" s="374">
        <f t="shared" si="59"/>
        <v>40014</v>
      </c>
      <c r="AI189" s="27">
        <v>6</v>
      </c>
    </row>
    <row r="190" spans="1:35" x14ac:dyDescent="0.25">
      <c r="A190" s="26">
        <v>187</v>
      </c>
      <c r="B190" s="128" t="str">
        <f t="shared" si="82"/>
        <v>11-03 не открыта</v>
      </c>
      <c r="C190" s="19" t="str">
        <f t="shared" si="80"/>
        <v>Z11_03_nON</v>
      </c>
      <c r="D190" s="19" t="str">
        <f t="shared" si="81"/>
        <v>ACT.Z11_03.nON</v>
      </c>
      <c r="E190" s="126" t="s">
        <v>3594</v>
      </c>
      <c r="F190" s="126" t="s">
        <v>959</v>
      </c>
      <c r="G190" s="19" t="str">
        <f t="shared" si="62"/>
        <v>ALR.Z11_03_nON := ACT.Z11_03.nON;//11-03 не открыта</v>
      </c>
      <c r="H190" s="19" t="str">
        <f t="shared" si="63"/>
        <v>Z11_03_nON : BOOL;     //11-03 не открыта</v>
      </c>
      <c r="I190" s="32" t="str">
        <f t="shared" si="60"/>
        <v xml:space="preserve">alr."&amp;C192&amp;" or </v>
      </c>
      <c r="J190">
        <v>192</v>
      </c>
      <c r="K190" s="27" t="str">
        <f t="shared" si="85"/>
        <v>R14</v>
      </c>
      <c r="L190" s="27">
        <f t="shared" si="83"/>
        <v>27</v>
      </c>
      <c r="M190" s="27">
        <v>7</v>
      </c>
      <c r="N190" s="19" t="s">
        <v>1005</v>
      </c>
      <c r="O190" s="27" t="str">
        <f t="shared" si="86"/>
        <v>db600.dbx27.7 := ALR.Z11_03_nON; //11-03 не открыта  R14.7</v>
      </c>
      <c r="P190" s="27" t="str">
        <f t="shared" si="87"/>
        <v>dbx27.7</v>
      </c>
      <c r="Q190" s="27">
        <f t="shared" si="84"/>
        <v>14</v>
      </c>
      <c r="R190" s="384" t="s">
        <v>1307</v>
      </c>
      <c r="S190" s="384">
        <v>188</v>
      </c>
      <c r="T190" s="19" t="s">
        <v>1005</v>
      </c>
      <c r="U190" s="384" t="str">
        <f t="shared" si="61"/>
        <v>2MDB.R14</v>
      </c>
      <c r="V190" s="384">
        <f t="shared" si="57"/>
        <v>7</v>
      </c>
      <c r="W190" s="374"/>
      <c r="X190" s="374"/>
      <c r="Y190" s="374"/>
      <c r="Z190" s="374"/>
      <c r="AA190" s="374"/>
      <c r="AB190" s="384">
        <v>0</v>
      </c>
      <c r="AC190" s="374" t="s">
        <v>1308</v>
      </c>
      <c r="AD190" s="384" t="str">
        <f t="shared" si="58"/>
        <v>ru-RU=11-03 не открыта</v>
      </c>
      <c r="AE190" s="374"/>
      <c r="AF190" s="374" t="s">
        <v>1308</v>
      </c>
      <c r="AG190" s="19" t="s">
        <v>4272</v>
      </c>
      <c r="AH190" s="374">
        <f t="shared" si="59"/>
        <v>40014</v>
      </c>
      <c r="AI190" s="27">
        <v>7</v>
      </c>
    </row>
    <row r="191" spans="1:35" x14ac:dyDescent="0.25">
      <c r="A191" s="26">
        <v>188</v>
      </c>
      <c r="B191" s="128" t="str">
        <f t="shared" si="82"/>
        <v>11-05 не открыта</v>
      </c>
      <c r="C191" s="19" t="str">
        <f t="shared" si="80"/>
        <v>Z11_05_nON</v>
      </c>
      <c r="D191" s="19" t="str">
        <f t="shared" si="81"/>
        <v>ACT.Z11_05.nON</v>
      </c>
      <c r="E191" s="126" t="s">
        <v>3596</v>
      </c>
      <c r="F191" s="126" t="s">
        <v>960</v>
      </c>
      <c r="G191" s="19" t="str">
        <f t="shared" si="62"/>
        <v>ALR.Z11_05_nON := ACT.Z11_05.nON;//11-05 не открыта</v>
      </c>
      <c r="H191" s="19" t="str">
        <f t="shared" si="63"/>
        <v>Z11_05_nON : BOOL;     //11-05 не открыта</v>
      </c>
      <c r="I191" s="32" t="str">
        <f t="shared" si="60"/>
        <v xml:space="preserve">alr."&amp;C193&amp;" or </v>
      </c>
      <c r="J191">
        <v>193</v>
      </c>
      <c r="K191" s="27" t="str">
        <f t="shared" si="85"/>
        <v>R14</v>
      </c>
      <c r="L191" s="27">
        <f>Q184*2-2</f>
        <v>26</v>
      </c>
      <c r="M191" s="27">
        <v>0</v>
      </c>
      <c r="N191" s="19" t="s">
        <v>1005</v>
      </c>
      <c r="O191" s="27" t="str">
        <f t="shared" si="86"/>
        <v>db600.dbx26.0 := ALR.Z11_05_nON; //11-05 не открыта  R14.8</v>
      </c>
      <c r="P191" s="27" t="str">
        <f t="shared" si="87"/>
        <v>dbx26.0</v>
      </c>
      <c r="Q191" s="27">
        <f t="shared" si="84"/>
        <v>14</v>
      </c>
      <c r="R191" s="384" t="s">
        <v>1307</v>
      </c>
      <c r="S191" s="384">
        <v>189</v>
      </c>
      <c r="T191" s="19" t="s">
        <v>1005</v>
      </c>
      <c r="U191" s="384" t="str">
        <f t="shared" si="61"/>
        <v>2MDB.R14</v>
      </c>
      <c r="V191" s="384">
        <f t="shared" si="57"/>
        <v>8</v>
      </c>
      <c r="W191" s="374"/>
      <c r="X191" s="374"/>
      <c r="Y191" s="374"/>
      <c r="Z191" s="374"/>
      <c r="AA191" s="374"/>
      <c r="AB191" s="384">
        <v>0</v>
      </c>
      <c r="AC191" s="374" t="s">
        <v>1308</v>
      </c>
      <c r="AD191" s="384" t="str">
        <f t="shared" si="58"/>
        <v>ru-RU=11-05 не открыта</v>
      </c>
      <c r="AE191" s="374"/>
      <c r="AF191" s="374" t="s">
        <v>1308</v>
      </c>
      <c r="AG191" s="19" t="s">
        <v>4272</v>
      </c>
      <c r="AH191" s="374">
        <f t="shared" si="59"/>
        <v>40014</v>
      </c>
      <c r="AI191" s="27">
        <v>8</v>
      </c>
    </row>
    <row r="192" spans="1:35" x14ac:dyDescent="0.25">
      <c r="A192" s="26">
        <v>189</v>
      </c>
      <c r="B192" s="128" t="str">
        <f t="shared" si="82"/>
        <v>11-06 не открыта</v>
      </c>
      <c r="C192" s="19" t="str">
        <f t="shared" si="80"/>
        <v>Z11_06_nON</v>
      </c>
      <c r="D192" s="19" t="str">
        <f t="shared" si="81"/>
        <v>ACT.Z11_06.nON</v>
      </c>
      <c r="E192" s="126" t="s">
        <v>3598</v>
      </c>
      <c r="F192" s="126" t="s">
        <v>829</v>
      </c>
      <c r="G192" s="19" t="str">
        <f t="shared" si="62"/>
        <v>ALR.Z11_06_nON := ACT.Z11_06.nON;//11-06 не открыта</v>
      </c>
      <c r="H192" s="19" t="str">
        <f t="shared" si="63"/>
        <v>Z11_06_nON : BOOL;     //11-06 не открыта</v>
      </c>
      <c r="I192" s="32" t="str">
        <f t="shared" si="60"/>
        <v xml:space="preserve">alr."&amp;C194&amp;" or </v>
      </c>
      <c r="J192">
        <v>194</v>
      </c>
      <c r="K192" s="27" t="str">
        <f t="shared" si="85"/>
        <v>R14</v>
      </c>
      <c r="L192" s="27">
        <f>L191</f>
        <v>26</v>
      </c>
      <c r="M192" s="27">
        <v>1</v>
      </c>
      <c r="N192" s="19" t="s">
        <v>1005</v>
      </c>
      <c r="O192" s="27" t="str">
        <f t="shared" si="86"/>
        <v>db600.dbx26.1 := ALR.Z11_06_nON; //11-06 не открыта  R14.9</v>
      </c>
      <c r="P192" s="27" t="str">
        <f t="shared" si="87"/>
        <v>dbx26.1</v>
      </c>
      <c r="Q192" s="27">
        <f t="shared" si="84"/>
        <v>14</v>
      </c>
      <c r="R192" s="384" t="s">
        <v>1307</v>
      </c>
      <c r="S192" s="384">
        <v>190</v>
      </c>
      <c r="T192" s="19" t="s">
        <v>1005</v>
      </c>
      <c r="U192" s="384" t="str">
        <f t="shared" si="61"/>
        <v>2MDB.R14</v>
      </c>
      <c r="V192" s="384">
        <f t="shared" ref="V192:V255" si="88">AI192</f>
        <v>9</v>
      </c>
      <c r="W192" s="374"/>
      <c r="X192" s="374"/>
      <c r="Y192" s="374"/>
      <c r="Z192" s="374"/>
      <c r="AA192" s="374"/>
      <c r="AB192" s="384">
        <v>0</v>
      </c>
      <c r="AC192" s="374" t="s">
        <v>1308</v>
      </c>
      <c r="AD192" s="384" t="str">
        <f t="shared" ref="AD192:AD255" si="89">AG192&amp;B192</f>
        <v>ru-RU=11-06 не открыта</v>
      </c>
      <c r="AE192" s="374"/>
      <c r="AF192" s="374" t="s">
        <v>1308</v>
      </c>
      <c r="AG192" s="19" t="s">
        <v>4272</v>
      </c>
      <c r="AH192" s="374">
        <f t="shared" ref="AH192:AH255" si="90">Q192+40000</f>
        <v>40014</v>
      </c>
      <c r="AI192" s="27">
        <v>9</v>
      </c>
    </row>
    <row r="193" spans="1:35" x14ac:dyDescent="0.25">
      <c r="A193" s="26">
        <v>190</v>
      </c>
      <c r="B193" s="128" t="str">
        <f t="shared" si="82"/>
        <v>11-07 не открыта</v>
      </c>
      <c r="C193" s="19" t="str">
        <f t="shared" si="80"/>
        <v>Z11_07_nON</v>
      </c>
      <c r="D193" s="19" t="str">
        <f t="shared" si="81"/>
        <v>ACT.Z11_07.nON</v>
      </c>
      <c r="E193" s="126" t="s">
        <v>3599</v>
      </c>
      <c r="F193" s="126" t="s">
        <v>958</v>
      </c>
      <c r="G193" s="19" t="str">
        <f t="shared" si="62"/>
        <v>ALR.Z11_07_nON := ACT.Z11_07.nON;//11-07 не открыта</v>
      </c>
      <c r="H193" s="19" t="str">
        <f t="shared" si="63"/>
        <v>Z11_07_nON : BOOL;     //11-07 не открыта</v>
      </c>
      <c r="I193" s="32" t="str">
        <f t="shared" si="60"/>
        <v xml:space="preserve">alr."&amp;C195&amp;" or </v>
      </c>
      <c r="J193">
        <v>195</v>
      </c>
      <c r="K193" s="27" t="str">
        <f t="shared" si="85"/>
        <v>R14</v>
      </c>
      <c r="L193" s="27">
        <f t="shared" ref="L193:L198" si="91">L192</f>
        <v>26</v>
      </c>
      <c r="M193" s="27">
        <v>2</v>
      </c>
      <c r="N193" s="19" t="s">
        <v>1005</v>
      </c>
      <c r="O193" s="27" t="str">
        <f t="shared" si="86"/>
        <v>db600.dbx26.2 := ALR.Z11_07_nON; //11-07 не открыта  R14.10</v>
      </c>
      <c r="P193" s="27" t="str">
        <f t="shared" si="87"/>
        <v>dbx26.2</v>
      </c>
      <c r="Q193" s="27">
        <f t="shared" si="84"/>
        <v>14</v>
      </c>
      <c r="R193" s="384" t="s">
        <v>1307</v>
      </c>
      <c r="S193" s="384">
        <v>191</v>
      </c>
      <c r="T193" s="19" t="s">
        <v>1005</v>
      </c>
      <c r="U193" s="384" t="str">
        <f t="shared" si="61"/>
        <v>2MDB.R14</v>
      </c>
      <c r="V193" s="384">
        <f t="shared" si="88"/>
        <v>10</v>
      </c>
      <c r="W193" s="374"/>
      <c r="X193" s="374"/>
      <c r="Y193" s="374"/>
      <c r="Z193" s="374"/>
      <c r="AA193" s="374"/>
      <c r="AB193" s="384">
        <v>0</v>
      </c>
      <c r="AC193" s="374" t="s">
        <v>1308</v>
      </c>
      <c r="AD193" s="384" t="str">
        <f t="shared" si="89"/>
        <v>ru-RU=11-07 не открыта</v>
      </c>
      <c r="AE193" s="374"/>
      <c r="AF193" s="374" t="s">
        <v>1308</v>
      </c>
      <c r="AG193" s="19" t="s">
        <v>4272</v>
      </c>
      <c r="AH193" s="374">
        <f t="shared" si="90"/>
        <v>40014</v>
      </c>
      <c r="AI193" s="27">
        <v>10</v>
      </c>
    </row>
    <row r="194" spans="1:35" x14ac:dyDescent="0.25">
      <c r="A194" s="26">
        <v>191</v>
      </c>
      <c r="B194" s="128" t="str">
        <f t="shared" si="82"/>
        <v>12-03 не открыта</v>
      </c>
      <c r="C194" s="19" t="str">
        <f t="shared" si="80"/>
        <v>Z12_03_nON</v>
      </c>
      <c r="D194" s="19" t="str">
        <f t="shared" si="81"/>
        <v>ACT.Z12_03.nON</v>
      </c>
      <c r="E194" s="126" t="s">
        <v>3673</v>
      </c>
      <c r="F194" s="126" t="s">
        <v>961</v>
      </c>
      <c r="G194" s="19" t="str">
        <f t="shared" si="62"/>
        <v>ALR.Z12_03_nON := ACT.Z12_03.nON;//12-03 не открыта</v>
      </c>
      <c r="H194" s="19" t="str">
        <f t="shared" si="63"/>
        <v>Z12_03_nON : BOOL;     //12-03 не открыта</v>
      </c>
      <c r="I194" s="32" t="str">
        <f t="shared" si="60"/>
        <v xml:space="preserve">alr."&amp;C196&amp;" or </v>
      </c>
      <c r="J194">
        <v>196</v>
      </c>
      <c r="K194" s="27" t="str">
        <f t="shared" si="85"/>
        <v>R14</v>
      </c>
      <c r="L194" s="27">
        <f t="shared" si="91"/>
        <v>26</v>
      </c>
      <c r="M194" s="27">
        <v>3</v>
      </c>
      <c r="N194" s="19" t="s">
        <v>1005</v>
      </c>
      <c r="O194" s="27" t="str">
        <f t="shared" si="86"/>
        <v>db600.dbx26.3 := ALR.Z12_03_nON; //12-03 не открыта  R14.11</v>
      </c>
      <c r="P194" s="27" t="str">
        <f t="shared" si="87"/>
        <v>dbx26.3</v>
      </c>
      <c r="Q194" s="27">
        <f t="shared" si="84"/>
        <v>14</v>
      </c>
      <c r="R194" s="384" t="s">
        <v>1307</v>
      </c>
      <c r="S194" s="384">
        <v>192</v>
      </c>
      <c r="T194" s="19" t="s">
        <v>1005</v>
      </c>
      <c r="U194" s="384" t="str">
        <f t="shared" si="61"/>
        <v>2MDB.R14</v>
      </c>
      <c r="V194" s="384">
        <f t="shared" si="88"/>
        <v>11</v>
      </c>
      <c r="W194" s="374"/>
      <c r="X194" s="374"/>
      <c r="Y194" s="374"/>
      <c r="Z194" s="374"/>
      <c r="AA194" s="374"/>
      <c r="AB194" s="384">
        <v>0</v>
      </c>
      <c r="AC194" s="374" t="s">
        <v>1308</v>
      </c>
      <c r="AD194" s="384" t="str">
        <f t="shared" si="89"/>
        <v>ru-RU=12-03 не открыта</v>
      </c>
      <c r="AE194" s="374"/>
      <c r="AF194" s="374" t="s">
        <v>1308</v>
      </c>
      <c r="AG194" s="19" t="s">
        <v>4272</v>
      </c>
      <c r="AH194" s="374">
        <f t="shared" si="90"/>
        <v>40014</v>
      </c>
      <c r="AI194" s="27">
        <v>11</v>
      </c>
    </row>
    <row r="195" spans="1:35" x14ac:dyDescent="0.25">
      <c r="A195" s="26">
        <v>192</v>
      </c>
      <c r="B195" s="128" t="str">
        <f t="shared" si="82"/>
        <v>12-05 не открыта</v>
      </c>
      <c r="C195" s="19" t="str">
        <f t="shared" si="80"/>
        <v>Z12_05_nON</v>
      </c>
      <c r="D195" s="19" t="str">
        <f t="shared" si="81"/>
        <v>ACT.Z12_05.nON</v>
      </c>
      <c r="E195" s="126" t="s">
        <v>3601</v>
      </c>
      <c r="F195" s="126" t="s">
        <v>962</v>
      </c>
      <c r="G195" s="19" t="str">
        <f t="shared" si="62"/>
        <v>ALR.Z12_05_nON := ACT.Z12_05.nON;//12-05 не открыта</v>
      </c>
      <c r="H195" s="19" t="str">
        <f t="shared" si="63"/>
        <v>Z12_05_nON : BOOL;     //12-05 не открыта</v>
      </c>
      <c r="I195" s="32" t="str">
        <f t="shared" ref="I195:I254" si="92">"alr.""&amp;C"&amp;J195&amp;"&amp;"" or "</f>
        <v xml:space="preserve">alr."&amp;C197&amp;" or </v>
      </c>
      <c r="J195">
        <v>197</v>
      </c>
      <c r="K195" s="27" t="str">
        <f t="shared" si="85"/>
        <v>R14</v>
      </c>
      <c r="L195" s="27">
        <f t="shared" si="91"/>
        <v>26</v>
      </c>
      <c r="M195" s="27">
        <v>4</v>
      </c>
      <c r="N195" s="19" t="s">
        <v>1005</v>
      </c>
      <c r="O195" s="27" t="str">
        <f t="shared" si="86"/>
        <v>db600.dbx26.4 := ALR.Z12_05_nON; //12-05 не открыта  R14.12</v>
      </c>
      <c r="P195" s="27" t="str">
        <f t="shared" si="87"/>
        <v>dbx26.4</v>
      </c>
      <c r="Q195" s="27">
        <f t="shared" si="84"/>
        <v>14</v>
      </c>
      <c r="R195" s="384" t="s">
        <v>1307</v>
      </c>
      <c r="S195" s="384">
        <v>193</v>
      </c>
      <c r="T195" s="19" t="s">
        <v>1005</v>
      </c>
      <c r="U195" s="384" t="str">
        <f t="shared" si="61"/>
        <v>2MDB.R14</v>
      </c>
      <c r="V195" s="384">
        <f t="shared" si="88"/>
        <v>12</v>
      </c>
      <c r="W195" s="374"/>
      <c r="X195" s="374"/>
      <c r="Y195" s="374"/>
      <c r="Z195" s="374"/>
      <c r="AA195" s="374"/>
      <c r="AB195" s="384">
        <v>0</v>
      </c>
      <c r="AC195" s="374" t="s">
        <v>1308</v>
      </c>
      <c r="AD195" s="384" t="str">
        <f t="shared" si="89"/>
        <v>ru-RU=12-05 не открыта</v>
      </c>
      <c r="AE195" s="374"/>
      <c r="AF195" s="374" t="s">
        <v>1308</v>
      </c>
      <c r="AG195" s="19" t="s">
        <v>4272</v>
      </c>
      <c r="AH195" s="374">
        <f t="shared" si="90"/>
        <v>40014</v>
      </c>
      <c r="AI195" s="27">
        <v>12</v>
      </c>
    </row>
    <row r="196" spans="1:35" x14ac:dyDescent="0.25">
      <c r="A196" s="26">
        <v>193</v>
      </c>
      <c r="B196" s="128" t="str">
        <f t="shared" si="82"/>
        <v>12-06 не открыта</v>
      </c>
      <c r="C196" s="19" t="str">
        <f t="shared" si="80"/>
        <v>Z12_06_nON</v>
      </c>
      <c r="D196" s="19" t="str">
        <f t="shared" si="81"/>
        <v>ACT.Z12_06.nON</v>
      </c>
      <c r="E196" s="126" t="s">
        <v>3602</v>
      </c>
      <c r="F196" s="126" t="s">
        <v>830</v>
      </c>
      <c r="G196" s="19" t="str">
        <f t="shared" si="62"/>
        <v>ALR.Z12_06_nON := ACT.Z12_06.nON;//12-06 не открыта</v>
      </c>
      <c r="H196" s="19" t="str">
        <f t="shared" si="63"/>
        <v>Z12_06_nON : BOOL;     //12-06 не открыта</v>
      </c>
      <c r="I196" s="32" t="str">
        <f t="shared" si="92"/>
        <v xml:space="preserve">alr."&amp;C198&amp;" or </v>
      </c>
      <c r="J196">
        <v>198</v>
      </c>
      <c r="K196" s="27" t="str">
        <f t="shared" si="85"/>
        <v>R14</v>
      </c>
      <c r="L196" s="27">
        <f t="shared" si="91"/>
        <v>26</v>
      </c>
      <c r="M196" s="27">
        <v>5</v>
      </c>
      <c r="N196" s="19" t="s">
        <v>1005</v>
      </c>
      <c r="O196" s="27" t="str">
        <f t="shared" si="86"/>
        <v>db600.dbx26.5 := ALR.Z12_06_nON; //12-06 не открыта  R14.13</v>
      </c>
      <c r="P196" s="27" t="str">
        <f t="shared" si="87"/>
        <v>dbx26.5</v>
      </c>
      <c r="Q196" s="27">
        <f t="shared" si="84"/>
        <v>14</v>
      </c>
      <c r="R196" s="384" t="s">
        <v>1307</v>
      </c>
      <c r="S196" s="384">
        <v>194</v>
      </c>
      <c r="T196" s="19" t="s">
        <v>1005</v>
      </c>
      <c r="U196" s="384" t="str">
        <f t="shared" ref="U196:U258" si="93">"2MDB.R"&amp;Q196</f>
        <v>2MDB.R14</v>
      </c>
      <c r="V196" s="384">
        <f t="shared" si="88"/>
        <v>13</v>
      </c>
      <c r="W196" s="374"/>
      <c r="X196" s="374"/>
      <c r="Y196" s="374"/>
      <c r="Z196" s="374"/>
      <c r="AA196" s="374"/>
      <c r="AB196" s="384">
        <v>0</v>
      </c>
      <c r="AC196" s="374" t="s">
        <v>1308</v>
      </c>
      <c r="AD196" s="384" t="str">
        <f t="shared" si="89"/>
        <v>ru-RU=12-06 не открыта</v>
      </c>
      <c r="AE196" s="374"/>
      <c r="AF196" s="374" t="s">
        <v>1308</v>
      </c>
      <c r="AG196" s="19" t="s">
        <v>4272</v>
      </c>
      <c r="AH196" s="374">
        <f t="shared" si="90"/>
        <v>40014</v>
      </c>
      <c r="AI196" s="27">
        <v>13</v>
      </c>
    </row>
    <row r="197" spans="1:35" x14ac:dyDescent="0.25">
      <c r="A197" s="26">
        <v>194</v>
      </c>
      <c r="B197" s="128" t="str">
        <f t="shared" si="82"/>
        <v>12-07 не открыта</v>
      </c>
      <c r="C197" s="19" t="str">
        <f t="shared" si="80"/>
        <v>Z12_07_nON</v>
      </c>
      <c r="D197" s="19" t="str">
        <f t="shared" si="81"/>
        <v>ACT.Z12_07.nON</v>
      </c>
      <c r="E197" s="126" t="s">
        <v>3603</v>
      </c>
      <c r="F197" s="126" t="s">
        <v>957</v>
      </c>
      <c r="G197" s="19" t="str">
        <f t="shared" ref="G197:G256" si="94">"ALR."&amp;C197&amp;" := "&amp;D197&amp;";//"&amp;B197</f>
        <v>ALR.Z12_07_nON := ACT.Z12_07.nON;//12-07 не открыта</v>
      </c>
      <c r="H197" s="19" t="str">
        <f t="shared" ref="H197:H256" si="95">C197&amp;" : BOOL;     //"&amp;B197</f>
        <v>Z12_07_nON : BOOL;     //12-07 не открыта</v>
      </c>
      <c r="I197" s="32" t="str">
        <f t="shared" si="92"/>
        <v xml:space="preserve">alr."&amp;C199&amp;" or </v>
      </c>
      <c r="J197">
        <v>199</v>
      </c>
      <c r="K197" s="27" t="str">
        <f t="shared" si="85"/>
        <v>R14</v>
      </c>
      <c r="L197" s="27">
        <f t="shared" si="91"/>
        <v>26</v>
      </c>
      <c r="M197" s="27">
        <v>6</v>
      </c>
      <c r="N197" s="19" t="s">
        <v>1005</v>
      </c>
      <c r="O197" s="27" t="str">
        <f t="shared" si="86"/>
        <v>db600.dbx26.6 := ALR.Z12_07_nON; //12-07 не открыта  R14.14</v>
      </c>
      <c r="P197" s="27" t="str">
        <f t="shared" si="87"/>
        <v>dbx26.6</v>
      </c>
      <c r="Q197" s="27">
        <f t="shared" si="84"/>
        <v>14</v>
      </c>
      <c r="R197" s="384" t="s">
        <v>1307</v>
      </c>
      <c r="S197" s="384">
        <v>195</v>
      </c>
      <c r="T197" s="19" t="s">
        <v>1005</v>
      </c>
      <c r="U197" s="384" t="str">
        <f t="shared" si="93"/>
        <v>2MDB.R14</v>
      </c>
      <c r="V197" s="384">
        <f t="shared" si="88"/>
        <v>14</v>
      </c>
      <c r="W197" s="374"/>
      <c r="X197" s="374"/>
      <c r="Y197" s="374"/>
      <c r="Z197" s="374"/>
      <c r="AA197" s="374"/>
      <c r="AB197" s="384">
        <v>0</v>
      </c>
      <c r="AC197" s="374" t="s">
        <v>1308</v>
      </c>
      <c r="AD197" s="384" t="str">
        <f t="shared" si="89"/>
        <v>ru-RU=12-07 не открыта</v>
      </c>
      <c r="AE197" s="374"/>
      <c r="AF197" s="374" t="s">
        <v>1308</v>
      </c>
      <c r="AG197" s="19" t="s">
        <v>4272</v>
      </c>
      <c r="AH197" s="374">
        <f t="shared" si="90"/>
        <v>40014</v>
      </c>
      <c r="AI197" s="27">
        <v>14</v>
      </c>
    </row>
    <row r="198" spans="1:35" x14ac:dyDescent="0.25">
      <c r="A198" s="26">
        <v>195</v>
      </c>
      <c r="B198" s="128" t="str">
        <f>E198&amp;" не включен"</f>
        <v>Н1-1 не включен</v>
      </c>
      <c r="C198" s="19" t="str">
        <f t="shared" si="80"/>
        <v>N1_1_nON</v>
      </c>
      <c r="D198" s="19" t="str">
        <f t="shared" si="81"/>
        <v>ACT.N1_1.nON</v>
      </c>
      <c r="E198" s="141" t="s">
        <v>439</v>
      </c>
      <c r="F198" s="141" t="s">
        <v>831</v>
      </c>
      <c r="G198" s="19" t="str">
        <f t="shared" si="94"/>
        <v>ALR.N1_1_nON := ACT.N1_1.nON;//Н1-1 не включен</v>
      </c>
      <c r="H198" s="19" t="str">
        <f t="shared" si="95"/>
        <v>N1_1_nON : BOOL;     //Н1-1 не включен</v>
      </c>
      <c r="I198" s="32" t="str">
        <f t="shared" si="92"/>
        <v xml:space="preserve">alr."&amp;C200&amp;" or </v>
      </c>
      <c r="J198">
        <v>200</v>
      </c>
      <c r="K198" s="27" t="str">
        <f t="shared" si="85"/>
        <v>R14</v>
      </c>
      <c r="L198" s="27">
        <f t="shared" si="91"/>
        <v>26</v>
      </c>
      <c r="M198" s="27">
        <v>7</v>
      </c>
      <c r="N198" s="19" t="s">
        <v>1005</v>
      </c>
      <c r="O198" s="27" t="str">
        <f t="shared" si="86"/>
        <v>db600.dbx26.7 := ALR.N1_1_nON; //Н1-1 не включен  R14.15</v>
      </c>
      <c r="P198" s="27" t="str">
        <f t="shared" si="87"/>
        <v>dbx26.7</v>
      </c>
      <c r="Q198" s="27">
        <f t="shared" si="84"/>
        <v>14</v>
      </c>
      <c r="R198" s="384" t="s">
        <v>1307</v>
      </c>
      <c r="S198" s="384">
        <v>196</v>
      </c>
      <c r="T198" s="19" t="s">
        <v>1005</v>
      </c>
      <c r="U198" s="384" t="str">
        <f t="shared" si="93"/>
        <v>2MDB.R14</v>
      </c>
      <c r="V198" s="384">
        <f t="shared" si="88"/>
        <v>15</v>
      </c>
      <c r="W198" s="374"/>
      <c r="X198" s="374"/>
      <c r="Y198" s="374"/>
      <c r="Z198" s="374"/>
      <c r="AA198" s="374"/>
      <c r="AB198" s="384">
        <v>0</v>
      </c>
      <c r="AC198" s="374" t="s">
        <v>1308</v>
      </c>
      <c r="AD198" s="384" t="str">
        <f t="shared" si="89"/>
        <v>ru-RU=Н1-1 не включен</v>
      </c>
      <c r="AE198" s="374"/>
      <c r="AF198" s="374" t="s">
        <v>1308</v>
      </c>
      <c r="AG198" s="19" t="s">
        <v>4272</v>
      </c>
      <c r="AH198" s="374">
        <f t="shared" si="90"/>
        <v>40014</v>
      </c>
      <c r="AI198" s="27">
        <v>15</v>
      </c>
    </row>
    <row r="199" spans="1:35" x14ac:dyDescent="0.25">
      <c r="A199" s="26">
        <v>196</v>
      </c>
      <c r="B199" s="128" t="str">
        <f t="shared" ref="B199:B240" si="96">E199&amp;" не включен"</f>
        <v>Н1-2 не включен</v>
      </c>
      <c r="C199" s="19" t="str">
        <f t="shared" si="80"/>
        <v>N1_2_nON</v>
      </c>
      <c r="D199" s="19" t="str">
        <f t="shared" si="81"/>
        <v>ACT.N1_2.nON</v>
      </c>
      <c r="E199" s="141" t="s">
        <v>440</v>
      </c>
      <c r="F199" s="141" t="s">
        <v>833</v>
      </c>
      <c r="G199" s="19" t="str">
        <f t="shared" si="94"/>
        <v>ALR.N1_2_nON := ACT.N1_2.nON;//Н1-2 не включен</v>
      </c>
      <c r="H199" s="19" t="str">
        <f t="shared" si="95"/>
        <v>N1_2_nON : BOOL;     //Н1-2 не включен</v>
      </c>
      <c r="I199" s="32" t="str">
        <f t="shared" si="92"/>
        <v xml:space="preserve">alr."&amp;C201&amp;" or </v>
      </c>
      <c r="J199">
        <v>201</v>
      </c>
      <c r="K199" s="27" t="str">
        <f t="shared" si="85"/>
        <v>R15</v>
      </c>
      <c r="L199" s="27">
        <f>Q199*2-1</f>
        <v>29</v>
      </c>
      <c r="M199" s="27">
        <v>0</v>
      </c>
      <c r="N199" s="19" t="s">
        <v>1005</v>
      </c>
      <c r="O199" s="27" t="str">
        <f t="shared" si="86"/>
        <v>db600.dbx29.0 := ALR.N1_2_nON; //Н1-2 не включен  R15.0</v>
      </c>
      <c r="P199" s="27" t="str">
        <f t="shared" si="87"/>
        <v>dbx29.0</v>
      </c>
      <c r="Q199" s="27">
        <f>Q198+1</f>
        <v>15</v>
      </c>
      <c r="R199" s="384" t="s">
        <v>1307</v>
      </c>
      <c r="S199" s="384">
        <v>197</v>
      </c>
      <c r="T199" s="19" t="s">
        <v>1005</v>
      </c>
      <c r="U199" s="384" t="str">
        <f t="shared" si="93"/>
        <v>2MDB.R15</v>
      </c>
      <c r="V199" s="384">
        <f t="shared" si="88"/>
        <v>0</v>
      </c>
      <c r="W199" s="374"/>
      <c r="X199" s="374"/>
      <c r="Y199" s="374"/>
      <c r="Z199" s="374"/>
      <c r="AA199" s="374"/>
      <c r="AB199" s="384">
        <v>0</v>
      </c>
      <c r="AC199" s="374" t="s">
        <v>1308</v>
      </c>
      <c r="AD199" s="384" t="str">
        <f t="shared" si="89"/>
        <v>ru-RU=Н1-2 не включен</v>
      </c>
      <c r="AE199" s="374"/>
      <c r="AF199" s="374" t="s">
        <v>1308</v>
      </c>
      <c r="AG199" s="19" t="s">
        <v>4272</v>
      </c>
      <c r="AH199" s="374">
        <f t="shared" si="90"/>
        <v>40015</v>
      </c>
      <c r="AI199" s="27">
        <v>0</v>
      </c>
    </row>
    <row r="200" spans="1:35" x14ac:dyDescent="0.25">
      <c r="A200" s="26">
        <v>197</v>
      </c>
      <c r="B200" s="128" t="str">
        <f t="shared" si="96"/>
        <v>Н1-3 не включен</v>
      </c>
      <c r="C200" s="19" t="str">
        <f t="shared" si="80"/>
        <v>N1_3_nON</v>
      </c>
      <c r="D200" s="19" t="str">
        <f t="shared" si="81"/>
        <v>ACT.N1_3.nON</v>
      </c>
      <c r="E200" s="141" t="s">
        <v>432</v>
      </c>
      <c r="F200" s="141" t="s">
        <v>478</v>
      </c>
      <c r="G200" s="19" t="str">
        <f t="shared" si="94"/>
        <v>ALR.N1_3_nON := ACT.N1_3.nON;//Н1-3 не включен</v>
      </c>
      <c r="H200" s="19" t="str">
        <f t="shared" si="95"/>
        <v>N1_3_nON : BOOL;     //Н1-3 не включен</v>
      </c>
      <c r="I200" s="32" t="str">
        <f t="shared" si="92"/>
        <v xml:space="preserve">alr."&amp;C202&amp;" or </v>
      </c>
      <c r="J200">
        <v>202</v>
      </c>
      <c r="K200" s="27" t="str">
        <f t="shared" si="85"/>
        <v>R15</v>
      </c>
      <c r="L200" s="27">
        <f t="shared" ref="L200:L205" si="97">L199</f>
        <v>29</v>
      </c>
      <c r="M200" s="27">
        <v>1</v>
      </c>
      <c r="N200" s="19" t="s">
        <v>1005</v>
      </c>
      <c r="O200" s="27" t="str">
        <f t="shared" si="86"/>
        <v>db600.dbx29.1 := ALR.N1_3_nON; //Н1-3 не включен  R15.1</v>
      </c>
      <c r="P200" s="27" t="str">
        <f t="shared" si="87"/>
        <v>dbx29.1</v>
      </c>
      <c r="Q200" s="27">
        <f>Q199</f>
        <v>15</v>
      </c>
      <c r="R200" s="384" t="s">
        <v>1307</v>
      </c>
      <c r="S200" s="384">
        <v>198</v>
      </c>
      <c r="T200" s="19" t="s">
        <v>1005</v>
      </c>
      <c r="U200" s="384" t="str">
        <f t="shared" si="93"/>
        <v>2MDB.R15</v>
      </c>
      <c r="V200" s="384">
        <f t="shared" si="88"/>
        <v>1</v>
      </c>
      <c r="W200" s="374"/>
      <c r="X200" s="374"/>
      <c r="Y200" s="374"/>
      <c r="Z200" s="374"/>
      <c r="AA200" s="374"/>
      <c r="AB200" s="384">
        <v>0</v>
      </c>
      <c r="AC200" s="374" t="s">
        <v>1308</v>
      </c>
      <c r="AD200" s="384" t="str">
        <f t="shared" si="89"/>
        <v>ru-RU=Н1-3 не включен</v>
      </c>
      <c r="AE200" s="374"/>
      <c r="AF200" s="374" t="s">
        <v>1308</v>
      </c>
      <c r="AG200" s="19" t="s">
        <v>4272</v>
      </c>
      <c r="AH200" s="374">
        <f t="shared" si="90"/>
        <v>40015</v>
      </c>
      <c r="AI200" s="27">
        <v>1</v>
      </c>
    </row>
    <row r="201" spans="1:35" x14ac:dyDescent="0.25">
      <c r="A201" s="26">
        <v>198</v>
      </c>
      <c r="B201" s="128" t="str">
        <f t="shared" si="96"/>
        <v>Н2-1 не включен</v>
      </c>
      <c r="C201" s="19" t="str">
        <f t="shared" si="80"/>
        <v>N2_1_nON</v>
      </c>
      <c r="D201" s="19" t="str">
        <f t="shared" si="81"/>
        <v>ACT.N2_1.nON</v>
      </c>
      <c r="E201" s="141" t="s">
        <v>441</v>
      </c>
      <c r="F201" s="141" t="s">
        <v>832</v>
      </c>
      <c r="G201" s="19" t="str">
        <f t="shared" si="94"/>
        <v>ALR.N2_1_nON := ACT.N2_1.nON;//Н2-1 не включен</v>
      </c>
      <c r="H201" s="19" t="str">
        <f t="shared" si="95"/>
        <v>N2_1_nON : BOOL;     //Н2-1 не включен</v>
      </c>
      <c r="I201" s="32" t="str">
        <f t="shared" si="92"/>
        <v xml:space="preserve">alr."&amp;C203&amp;" or </v>
      </c>
      <c r="J201">
        <v>203</v>
      </c>
      <c r="K201" s="27" t="str">
        <f t="shared" si="85"/>
        <v>R15</v>
      </c>
      <c r="L201" s="27">
        <f t="shared" si="97"/>
        <v>29</v>
      </c>
      <c r="M201" s="27">
        <v>3</v>
      </c>
      <c r="N201" s="19" t="s">
        <v>1005</v>
      </c>
      <c r="O201" s="27" t="str">
        <f t="shared" si="86"/>
        <v>db600.dbx29.3 := ALR.N2_1_nON; //Н2-1 не включен  R15.3</v>
      </c>
      <c r="P201" s="27" t="str">
        <f t="shared" si="87"/>
        <v>dbx29.3</v>
      </c>
      <c r="Q201" s="27">
        <f t="shared" ref="Q201:Q213" si="98">Q200</f>
        <v>15</v>
      </c>
      <c r="R201" s="384" t="s">
        <v>1307</v>
      </c>
      <c r="S201" s="384">
        <v>199</v>
      </c>
      <c r="T201" s="19" t="s">
        <v>1005</v>
      </c>
      <c r="U201" s="384" t="str">
        <f t="shared" si="93"/>
        <v>2MDB.R15</v>
      </c>
      <c r="V201" s="384">
        <f t="shared" si="88"/>
        <v>3</v>
      </c>
      <c r="W201" s="374"/>
      <c r="X201" s="374"/>
      <c r="Y201" s="374"/>
      <c r="Z201" s="374"/>
      <c r="AA201" s="374"/>
      <c r="AB201" s="384">
        <v>0</v>
      </c>
      <c r="AC201" s="374" t="s">
        <v>1308</v>
      </c>
      <c r="AD201" s="384" t="str">
        <f t="shared" si="89"/>
        <v>ru-RU=Н2-1 не включен</v>
      </c>
      <c r="AE201" s="374"/>
      <c r="AF201" s="374" t="s">
        <v>1308</v>
      </c>
      <c r="AG201" s="19" t="s">
        <v>4272</v>
      </c>
      <c r="AH201" s="374">
        <f t="shared" si="90"/>
        <v>40015</v>
      </c>
      <c r="AI201" s="27">
        <v>3</v>
      </c>
    </row>
    <row r="202" spans="1:35" x14ac:dyDescent="0.25">
      <c r="A202" s="26">
        <v>199</v>
      </c>
      <c r="B202" s="128" t="str">
        <f t="shared" si="96"/>
        <v>Н2-2 не включен</v>
      </c>
      <c r="C202" s="19" t="str">
        <f t="shared" si="80"/>
        <v>N2_2_nON</v>
      </c>
      <c r="D202" s="19" t="str">
        <f t="shared" si="81"/>
        <v>ACT.N2_2.nON</v>
      </c>
      <c r="E202" s="141" t="s">
        <v>442</v>
      </c>
      <c r="F202" s="141" t="s">
        <v>834</v>
      </c>
      <c r="G202" s="19" t="str">
        <f t="shared" si="94"/>
        <v>ALR.N2_2_nON := ACT.N2_2.nON;//Н2-2 не включен</v>
      </c>
      <c r="H202" s="19" t="str">
        <f t="shared" si="95"/>
        <v>N2_2_nON : BOOL;     //Н2-2 не включен</v>
      </c>
      <c r="I202" s="32" t="str">
        <f t="shared" si="92"/>
        <v xml:space="preserve">alr."&amp;C204&amp;" or </v>
      </c>
      <c r="J202">
        <v>204</v>
      </c>
      <c r="K202" s="27" t="str">
        <f t="shared" si="85"/>
        <v>R15</v>
      </c>
      <c r="L202" s="27">
        <f t="shared" si="97"/>
        <v>29</v>
      </c>
      <c r="M202" s="27">
        <v>4</v>
      </c>
      <c r="N202" s="19" t="s">
        <v>1005</v>
      </c>
      <c r="O202" s="27" t="str">
        <f t="shared" si="86"/>
        <v>db600.dbx29.4 := ALR.N2_2_nON; //Н2-2 не включен  R15.4</v>
      </c>
      <c r="P202" s="27" t="str">
        <f t="shared" si="87"/>
        <v>dbx29.4</v>
      </c>
      <c r="Q202" s="27">
        <f t="shared" si="98"/>
        <v>15</v>
      </c>
      <c r="R202" s="384" t="s">
        <v>1307</v>
      </c>
      <c r="S202" s="384">
        <v>200</v>
      </c>
      <c r="T202" s="19" t="s">
        <v>1005</v>
      </c>
      <c r="U202" s="384" t="str">
        <f t="shared" si="93"/>
        <v>2MDB.R15</v>
      </c>
      <c r="V202" s="384">
        <f t="shared" si="88"/>
        <v>4</v>
      </c>
      <c r="W202" s="374"/>
      <c r="X202" s="374"/>
      <c r="Y202" s="374"/>
      <c r="Z202" s="374"/>
      <c r="AA202" s="374"/>
      <c r="AB202" s="384">
        <v>0</v>
      </c>
      <c r="AC202" s="374" t="s">
        <v>1308</v>
      </c>
      <c r="AD202" s="384" t="str">
        <f t="shared" si="89"/>
        <v>ru-RU=Н2-2 не включен</v>
      </c>
      <c r="AE202" s="374"/>
      <c r="AF202" s="374" t="s">
        <v>1308</v>
      </c>
      <c r="AG202" s="19" t="s">
        <v>4272</v>
      </c>
      <c r="AH202" s="374">
        <f t="shared" si="90"/>
        <v>40015</v>
      </c>
      <c r="AI202" s="27">
        <v>4</v>
      </c>
    </row>
    <row r="203" spans="1:35" x14ac:dyDescent="0.25">
      <c r="A203" s="26">
        <v>200</v>
      </c>
      <c r="B203" s="128" t="str">
        <f t="shared" si="96"/>
        <v>Н2-3 не включен</v>
      </c>
      <c r="C203" s="19" t="str">
        <f t="shared" si="80"/>
        <v>N2_3_nON</v>
      </c>
      <c r="D203" s="19" t="str">
        <f t="shared" si="81"/>
        <v>ACT.N2_3.nON</v>
      </c>
      <c r="E203" s="141" t="s">
        <v>443</v>
      </c>
      <c r="F203" s="141" t="s">
        <v>835</v>
      </c>
      <c r="G203" s="19" t="str">
        <f t="shared" si="94"/>
        <v>ALR.N2_3_nON := ACT.N2_3.nON;//Н2-3 не включен</v>
      </c>
      <c r="H203" s="19" t="str">
        <f t="shared" si="95"/>
        <v>N2_3_nON : BOOL;     //Н2-3 не включен</v>
      </c>
      <c r="I203" s="32" t="str">
        <f t="shared" si="92"/>
        <v xml:space="preserve">alr."&amp;C205&amp;" or </v>
      </c>
      <c r="J203">
        <v>205</v>
      </c>
      <c r="K203" s="27" t="str">
        <f t="shared" si="85"/>
        <v>R15</v>
      </c>
      <c r="L203" s="27">
        <f t="shared" si="97"/>
        <v>29</v>
      </c>
      <c r="M203" s="27">
        <v>5</v>
      </c>
      <c r="N203" s="19" t="s">
        <v>1005</v>
      </c>
      <c r="O203" s="27" t="str">
        <f t="shared" si="86"/>
        <v>db600.dbx29.5 := ALR.N2_3_nON; //Н2-3 не включен  R15.5</v>
      </c>
      <c r="P203" s="27" t="str">
        <f t="shared" si="87"/>
        <v>dbx29.5</v>
      </c>
      <c r="Q203" s="27">
        <f t="shared" si="98"/>
        <v>15</v>
      </c>
      <c r="R203" s="384" t="s">
        <v>1307</v>
      </c>
      <c r="S203" s="384">
        <v>201</v>
      </c>
      <c r="T203" s="19" t="s">
        <v>1005</v>
      </c>
      <c r="U203" s="384" t="str">
        <f t="shared" si="93"/>
        <v>2MDB.R15</v>
      </c>
      <c r="V203" s="384">
        <f t="shared" si="88"/>
        <v>5</v>
      </c>
      <c r="W203" s="374"/>
      <c r="X203" s="374"/>
      <c r="Y203" s="374"/>
      <c r="Z203" s="374"/>
      <c r="AA203" s="374"/>
      <c r="AB203" s="384">
        <v>0</v>
      </c>
      <c r="AC203" s="374" t="s">
        <v>1308</v>
      </c>
      <c r="AD203" s="384" t="str">
        <f t="shared" si="89"/>
        <v>ru-RU=Н2-3 не включен</v>
      </c>
      <c r="AE203" s="374"/>
      <c r="AF203" s="374" t="s">
        <v>1308</v>
      </c>
      <c r="AG203" s="19" t="s">
        <v>4272</v>
      </c>
      <c r="AH203" s="374">
        <f t="shared" si="90"/>
        <v>40015</v>
      </c>
      <c r="AI203" s="27">
        <v>5</v>
      </c>
    </row>
    <row r="204" spans="1:35" x14ac:dyDescent="0.25">
      <c r="A204" s="26">
        <v>201</v>
      </c>
      <c r="B204" s="128" t="str">
        <f t="shared" si="96"/>
        <v>Н2-4 не включен</v>
      </c>
      <c r="C204" s="19" t="str">
        <f t="shared" si="80"/>
        <v>N2_4_nON</v>
      </c>
      <c r="D204" s="19" t="str">
        <f t="shared" si="81"/>
        <v>ACT.N2_4.nON</v>
      </c>
      <c r="E204" s="141" t="s">
        <v>444</v>
      </c>
      <c r="F204" s="141" t="s">
        <v>836</v>
      </c>
      <c r="G204" s="19" t="str">
        <f t="shared" si="94"/>
        <v>ALR.N2_4_nON := ACT.N2_4.nON;//Н2-4 не включен</v>
      </c>
      <c r="H204" s="19" t="str">
        <f t="shared" si="95"/>
        <v>N2_4_nON : BOOL;     //Н2-4 не включен</v>
      </c>
      <c r="I204" s="32" t="str">
        <f t="shared" si="92"/>
        <v xml:space="preserve">alr."&amp;C206&amp;" or </v>
      </c>
      <c r="J204">
        <v>206</v>
      </c>
      <c r="K204" s="27" t="str">
        <f t="shared" si="85"/>
        <v>R15</v>
      </c>
      <c r="L204" s="27">
        <f t="shared" si="97"/>
        <v>29</v>
      </c>
      <c r="M204" s="27">
        <v>6</v>
      </c>
      <c r="N204" s="19" t="s">
        <v>1005</v>
      </c>
      <c r="O204" s="27" t="str">
        <f t="shared" si="86"/>
        <v>db600.dbx29.6 := ALR.N2_4_nON; //Н2-4 не включен  R15.6</v>
      </c>
      <c r="P204" s="27" t="str">
        <f t="shared" si="87"/>
        <v>dbx29.6</v>
      </c>
      <c r="Q204" s="27">
        <f t="shared" si="98"/>
        <v>15</v>
      </c>
      <c r="R204" s="384" t="s">
        <v>1307</v>
      </c>
      <c r="S204" s="384">
        <v>202</v>
      </c>
      <c r="T204" s="19" t="s">
        <v>1005</v>
      </c>
      <c r="U204" s="384" t="str">
        <f t="shared" si="93"/>
        <v>2MDB.R15</v>
      </c>
      <c r="V204" s="384">
        <f t="shared" si="88"/>
        <v>6</v>
      </c>
      <c r="W204" s="374"/>
      <c r="X204" s="374"/>
      <c r="Y204" s="374"/>
      <c r="Z204" s="374"/>
      <c r="AA204" s="374"/>
      <c r="AB204" s="384">
        <v>0</v>
      </c>
      <c r="AC204" s="374" t="s">
        <v>1308</v>
      </c>
      <c r="AD204" s="384" t="str">
        <f t="shared" si="89"/>
        <v>ru-RU=Н2-4 не включен</v>
      </c>
      <c r="AE204" s="374"/>
      <c r="AF204" s="374" t="s">
        <v>1308</v>
      </c>
      <c r="AG204" s="19" t="s">
        <v>4272</v>
      </c>
      <c r="AH204" s="374">
        <f t="shared" si="90"/>
        <v>40015</v>
      </c>
      <c r="AI204" s="27">
        <v>6</v>
      </c>
    </row>
    <row r="205" spans="1:35" x14ac:dyDescent="0.25">
      <c r="A205" s="26">
        <v>202</v>
      </c>
      <c r="B205" s="128" t="str">
        <f t="shared" si="96"/>
        <v>Н4-1 не включен</v>
      </c>
      <c r="C205" s="19" t="str">
        <f t="shared" si="80"/>
        <v>N4_1_nON</v>
      </c>
      <c r="D205" s="19" t="str">
        <f t="shared" si="81"/>
        <v>ACT.N4_1.nON</v>
      </c>
      <c r="E205" s="141" t="s">
        <v>445</v>
      </c>
      <c r="F205" s="141" t="s">
        <v>838</v>
      </c>
      <c r="G205" s="19" t="str">
        <f t="shared" si="94"/>
        <v>ALR.N4_1_nON := ACT.N4_1.nON;//Н4-1 не включен</v>
      </c>
      <c r="H205" s="19" t="str">
        <f t="shared" si="95"/>
        <v>N4_1_nON : BOOL;     //Н4-1 не включен</v>
      </c>
      <c r="I205" s="32" t="str">
        <f t="shared" si="92"/>
        <v xml:space="preserve">alr."&amp;C207&amp;" or </v>
      </c>
      <c r="J205">
        <v>207</v>
      </c>
      <c r="K205" s="27" t="str">
        <f t="shared" si="85"/>
        <v>R15</v>
      </c>
      <c r="L205" s="27">
        <f t="shared" si="97"/>
        <v>29</v>
      </c>
      <c r="M205" s="27">
        <v>7</v>
      </c>
      <c r="N205" s="19" t="s">
        <v>1005</v>
      </c>
      <c r="O205" s="27" t="str">
        <f t="shared" si="86"/>
        <v>db600.dbx29.7 := ALR.N4_1_nON; //Н4-1 не включен  R15.7</v>
      </c>
      <c r="P205" s="27" t="str">
        <f t="shared" si="87"/>
        <v>dbx29.7</v>
      </c>
      <c r="Q205" s="27">
        <f t="shared" si="98"/>
        <v>15</v>
      </c>
      <c r="R205" s="384" t="s">
        <v>1307</v>
      </c>
      <c r="S205" s="384">
        <v>203</v>
      </c>
      <c r="T205" s="19" t="s">
        <v>1005</v>
      </c>
      <c r="U205" s="384" t="str">
        <f t="shared" si="93"/>
        <v>2MDB.R15</v>
      </c>
      <c r="V205" s="384">
        <f t="shared" si="88"/>
        <v>7</v>
      </c>
      <c r="W205" s="374"/>
      <c r="X205" s="374"/>
      <c r="Y205" s="374"/>
      <c r="Z205" s="374"/>
      <c r="AA205" s="374"/>
      <c r="AB205" s="384">
        <v>0</v>
      </c>
      <c r="AC205" s="374" t="s">
        <v>1308</v>
      </c>
      <c r="AD205" s="384" t="str">
        <f t="shared" si="89"/>
        <v>ru-RU=Н4-1 не включен</v>
      </c>
      <c r="AE205" s="374"/>
      <c r="AF205" s="374" t="s">
        <v>1308</v>
      </c>
      <c r="AG205" s="19" t="s">
        <v>4272</v>
      </c>
      <c r="AH205" s="374">
        <f t="shared" si="90"/>
        <v>40015</v>
      </c>
      <c r="AI205" s="27">
        <v>7</v>
      </c>
    </row>
    <row r="206" spans="1:35" x14ac:dyDescent="0.25">
      <c r="A206" s="26">
        <v>203</v>
      </c>
      <c r="B206" s="128" t="str">
        <f t="shared" si="96"/>
        <v>Н4-2 не включен</v>
      </c>
      <c r="C206" s="19" t="str">
        <f t="shared" si="80"/>
        <v>N4_2_nON</v>
      </c>
      <c r="D206" s="19" t="str">
        <f t="shared" si="81"/>
        <v>ACT.N4_2.nON</v>
      </c>
      <c r="E206" s="141" t="s">
        <v>422</v>
      </c>
      <c r="F206" s="141" t="s">
        <v>839</v>
      </c>
      <c r="G206" s="19" t="str">
        <f t="shared" si="94"/>
        <v>ALR.N4_2_nON := ACT.N4_2.nON;//Н4-2 не включен</v>
      </c>
      <c r="H206" s="19" t="str">
        <f t="shared" si="95"/>
        <v>N4_2_nON : BOOL;     //Н4-2 не включен</v>
      </c>
      <c r="I206" s="32" t="str">
        <f t="shared" si="92"/>
        <v xml:space="preserve">alr."&amp;C208&amp;" or </v>
      </c>
      <c r="J206">
        <v>208</v>
      </c>
      <c r="K206" s="27" t="str">
        <f t="shared" si="85"/>
        <v>R15</v>
      </c>
      <c r="L206" s="27">
        <f>Q199*2-2</f>
        <v>28</v>
      </c>
      <c r="M206" s="27">
        <v>0</v>
      </c>
      <c r="N206" s="19" t="s">
        <v>1005</v>
      </c>
      <c r="O206" s="27" t="str">
        <f t="shared" si="86"/>
        <v>db600.dbx28.0 := ALR.N4_2_nON; //Н4-2 не включен  R15.8</v>
      </c>
      <c r="P206" s="27" t="str">
        <f t="shared" si="87"/>
        <v>dbx28.0</v>
      </c>
      <c r="Q206" s="27">
        <f t="shared" si="98"/>
        <v>15</v>
      </c>
      <c r="R206" s="384" t="s">
        <v>1307</v>
      </c>
      <c r="S206" s="384">
        <v>204</v>
      </c>
      <c r="T206" s="19" t="s">
        <v>1005</v>
      </c>
      <c r="U206" s="384" t="str">
        <f t="shared" si="93"/>
        <v>2MDB.R15</v>
      </c>
      <c r="V206" s="384">
        <f t="shared" si="88"/>
        <v>8</v>
      </c>
      <c r="W206" s="374"/>
      <c r="X206" s="374"/>
      <c r="Y206" s="374"/>
      <c r="Z206" s="374"/>
      <c r="AA206" s="374"/>
      <c r="AB206" s="384">
        <v>0</v>
      </c>
      <c r="AC206" s="374" t="s">
        <v>1308</v>
      </c>
      <c r="AD206" s="384" t="str">
        <f t="shared" si="89"/>
        <v>ru-RU=Н4-2 не включен</v>
      </c>
      <c r="AE206" s="374"/>
      <c r="AF206" s="374" t="s">
        <v>1308</v>
      </c>
      <c r="AG206" s="19" t="s">
        <v>4272</v>
      </c>
      <c r="AH206" s="374">
        <f t="shared" si="90"/>
        <v>40015</v>
      </c>
      <c r="AI206" s="27">
        <v>8</v>
      </c>
    </row>
    <row r="207" spans="1:35" x14ac:dyDescent="0.25">
      <c r="A207" s="26">
        <v>204</v>
      </c>
      <c r="B207" s="128" t="str">
        <f t="shared" si="96"/>
        <v>Н4-3 не включен</v>
      </c>
      <c r="C207" s="19" t="str">
        <f t="shared" si="80"/>
        <v>N4_3_nON</v>
      </c>
      <c r="D207" s="19" t="str">
        <f t="shared" si="81"/>
        <v>ACT.N4_3.nON</v>
      </c>
      <c r="E207" s="141" t="s">
        <v>446</v>
      </c>
      <c r="F207" s="141" t="s">
        <v>840</v>
      </c>
      <c r="G207" s="19" t="str">
        <f t="shared" si="94"/>
        <v>ALR.N4_3_nON := ACT.N4_3.nON;//Н4-3 не включен</v>
      </c>
      <c r="H207" s="19" t="str">
        <f t="shared" si="95"/>
        <v>N4_3_nON : BOOL;     //Н4-3 не включен</v>
      </c>
      <c r="I207" s="32" t="str">
        <f t="shared" si="92"/>
        <v xml:space="preserve">alr."&amp;C209&amp;" or </v>
      </c>
      <c r="J207">
        <v>209</v>
      </c>
      <c r="K207" s="27" t="str">
        <f t="shared" si="85"/>
        <v>R15</v>
      </c>
      <c r="L207" s="27">
        <f>L206</f>
        <v>28</v>
      </c>
      <c r="M207" s="27">
        <v>1</v>
      </c>
      <c r="N207" s="19" t="s">
        <v>1005</v>
      </c>
      <c r="O207" s="27" t="str">
        <f t="shared" si="86"/>
        <v>db600.dbx28.1 := ALR.N4_3_nON; //Н4-3 не включен  R15.9</v>
      </c>
      <c r="P207" s="27" t="str">
        <f t="shared" si="87"/>
        <v>dbx28.1</v>
      </c>
      <c r="Q207" s="27">
        <f t="shared" si="98"/>
        <v>15</v>
      </c>
      <c r="R207" s="384" t="s">
        <v>1307</v>
      </c>
      <c r="S207" s="384">
        <v>205</v>
      </c>
      <c r="T207" s="19" t="s">
        <v>1005</v>
      </c>
      <c r="U207" s="384" t="str">
        <f t="shared" si="93"/>
        <v>2MDB.R15</v>
      </c>
      <c r="V207" s="384">
        <f t="shared" si="88"/>
        <v>9</v>
      </c>
      <c r="W207" s="374"/>
      <c r="X207" s="374"/>
      <c r="Y207" s="374"/>
      <c r="Z207" s="374"/>
      <c r="AA207" s="374"/>
      <c r="AB207" s="384">
        <v>0</v>
      </c>
      <c r="AC207" s="374" t="s">
        <v>1308</v>
      </c>
      <c r="AD207" s="384" t="str">
        <f t="shared" si="89"/>
        <v>ru-RU=Н4-3 не включен</v>
      </c>
      <c r="AE207" s="374"/>
      <c r="AF207" s="374" t="s">
        <v>1308</v>
      </c>
      <c r="AG207" s="19" t="s">
        <v>4272</v>
      </c>
      <c r="AH207" s="374">
        <f t="shared" si="90"/>
        <v>40015</v>
      </c>
      <c r="AI207" s="27">
        <v>9</v>
      </c>
    </row>
    <row r="208" spans="1:35" x14ac:dyDescent="0.25">
      <c r="A208" s="26">
        <v>205</v>
      </c>
      <c r="B208" s="128" t="str">
        <f t="shared" si="96"/>
        <v>Н4-4 не включен</v>
      </c>
      <c r="C208" s="19" t="str">
        <f t="shared" si="80"/>
        <v>N4_4_nON</v>
      </c>
      <c r="D208" s="19" t="str">
        <f t="shared" si="81"/>
        <v>ACT.N4_4.nON</v>
      </c>
      <c r="E208" s="141" t="s">
        <v>447</v>
      </c>
      <c r="F208" s="141" t="s">
        <v>841</v>
      </c>
      <c r="G208" s="19" t="str">
        <f t="shared" si="94"/>
        <v>ALR.N4_4_nON := ACT.N4_4.nON;//Н4-4 не включен</v>
      </c>
      <c r="H208" s="19" t="str">
        <f t="shared" si="95"/>
        <v>N4_4_nON : BOOL;     //Н4-4 не включен</v>
      </c>
      <c r="I208" s="32" t="str">
        <f t="shared" si="92"/>
        <v xml:space="preserve">alr."&amp;C210&amp;" or </v>
      </c>
      <c r="J208">
        <v>210</v>
      </c>
      <c r="K208" s="27" t="str">
        <f t="shared" si="85"/>
        <v>R15</v>
      </c>
      <c r="L208" s="27">
        <f t="shared" ref="L208:L213" si="99">L207</f>
        <v>28</v>
      </c>
      <c r="M208" s="27">
        <v>2</v>
      </c>
      <c r="N208" s="19" t="s">
        <v>1005</v>
      </c>
      <c r="O208" s="27" t="str">
        <f t="shared" si="86"/>
        <v>db600.dbx28.2 := ALR.N4_4_nON; //Н4-4 не включен  R15.10</v>
      </c>
      <c r="P208" s="27" t="str">
        <f t="shared" si="87"/>
        <v>dbx28.2</v>
      </c>
      <c r="Q208" s="27">
        <f t="shared" si="98"/>
        <v>15</v>
      </c>
      <c r="R208" s="384" t="s">
        <v>1307</v>
      </c>
      <c r="S208" s="384">
        <v>206</v>
      </c>
      <c r="T208" s="19" t="s">
        <v>1005</v>
      </c>
      <c r="U208" s="384" t="str">
        <f t="shared" si="93"/>
        <v>2MDB.R15</v>
      </c>
      <c r="V208" s="384">
        <f t="shared" si="88"/>
        <v>10</v>
      </c>
      <c r="W208" s="374"/>
      <c r="X208" s="374"/>
      <c r="Y208" s="374"/>
      <c r="Z208" s="374"/>
      <c r="AA208" s="374"/>
      <c r="AB208" s="384">
        <v>0</v>
      </c>
      <c r="AC208" s="374" t="s">
        <v>1308</v>
      </c>
      <c r="AD208" s="384" t="str">
        <f t="shared" si="89"/>
        <v>ru-RU=Н4-4 не включен</v>
      </c>
      <c r="AE208" s="374"/>
      <c r="AF208" s="374" t="s">
        <v>1308</v>
      </c>
      <c r="AG208" s="19" t="s">
        <v>4272</v>
      </c>
      <c r="AH208" s="374">
        <f t="shared" si="90"/>
        <v>40015</v>
      </c>
      <c r="AI208" s="27">
        <v>10</v>
      </c>
    </row>
    <row r="209" spans="1:35" x14ac:dyDescent="0.25">
      <c r="A209" s="26">
        <v>206</v>
      </c>
      <c r="B209" s="128" t="str">
        <f t="shared" si="96"/>
        <v>Н4-5 не включен</v>
      </c>
      <c r="C209" s="19" t="str">
        <f t="shared" si="80"/>
        <v>N4_5_nON</v>
      </c>
      <c r="D209" s="19" t="str">
        <f t="shared" si="81"/>
        <v>ACT.N4_5.nON</v>
      </c>
      <c r="E209" s="141" t="s">
        <v>438</v>
      </c>
      <c r="F209" s="141" t="s">
        <v>842</v>
      </c>
      <c r="G209" s="19" t="str">
        <f t="shared" si="94"/>
        <v>ALR.N4_5_nON := ACT.N4_5.nON;//Н4-5 не включен</v>
      </c>
      <c r="H209" s="19" t="str">
        <f t="shared" si="95"/>
        <v>N4_5_nON : BOOL;     //Н4-5 не включен</v>
      </c>
      <c r="I209" s="32" t="str">
        <f t="shared" si="92"/>
        <v xml:space="preserve">alr."&amp;C211&amp;" or </v>
      </c>
      <c r="J209">
        <v>211</v>
      </c>
      <c r="K209" s="27" t="str">
        <f t="shared" si="85"/>
        <v>R15</v>
      </c>
      <c r="L209" s="27">
        <f t="shared" si="99"/>
        <v>28</v>
      </c>
      <c r="M209" s="27">
        <v>3</v>
      </c>
      <c r="N209" s="19" t="s">
        <v>1005</v>
      </c>
      <c r="O209" s="27" t="str">
        <f t="shared" si="86"/>
        <v>db600.dbx28.3 := ALR.N4_5_nON; //Н4-5 не включен  R15.11</v>
      </c>
      <c r="P209" s="27" t="str">
        <f t="shared" si="87"/>
        <v>dbx28.3</v>
      </c>
      <c r="Q209" s="27">
        <f t="shared" si="98"/>
        <v>15</v>
      </c>
      <c r="R209" s="384" t="s">
        <v>1307</v>
      </c>
      <c r="S209" s="384">
        <v>207</v>
      </c>
      <c r="T209" s="19" t="s">
        <v>1005</v>
      </c>
      <c r="U209" s="384" t="str">
        <f t="shared" si="93"/>
        <v>2MDB.R15</v>
      </c>
      <c r="V209" s="384">
        <f t="shared" si="88"/>
        <v>11</v>
      </c>
      <c r="W209" s="374"/>
      <c r="X209" s="374"/>
      <c r="Y209" s="374"/>
      <c r="Z209" s="374"/>
      <c r="AA209" s="374"/>
      <c r="AB209" s="384">
        <v>0</v>
      </c>
      <c r="AC209" s="374" t="s">
        <v>1308</v>
      </c>
      <c r="AD209" s="384" t="str">
        <f t="shared" si="89"/>
        <v>ru-RU=Н4-5 не включен</v>
      </c>
      <c r="AE209" s="374"/>
      <c r="AF209" s="374" t="s">
        <v>1308</v>
      </c>
      <c r="AG209" s="19" t="s">
        <v>4272</v>
      </c>
      <c r="AH209" s="374">
        <f t="shared" si="90"/>
        <v>40015</v>
      </c>
      <c r="AI209" s="27">
        <v>11</v>
      </c>
    </row>
    <row r="210" spans="1:35" x14ac:dyDescent="0.25">
      <c r="A210" s="26">
        <v>207</v>
      </c>
      <c r="B210" s="128" t="str">
        <f t="shared" si="96"/>
        <v>Н4-6 не включен</v>
      </c>
      <c r="C210" s="19" t="str">
        <f t="shared" si="80"/>
        <v>N4_6_nON</v>
      </c>
      <c r="D210" s="19" t="str">
        <f t="shared" si="81"/>
        <v>ACT.N4_6.nON</v>
      </c>
      <c r="E210" s="141" t="s">
        <v>433</v>
      </c>
      <c r="F210" s="141" t="s">
        <v>479</v>
      </c>
      <c r="G210" s="19" t="str">
        <f t="shared" si="94"/>
        <v>ALR.N4_6_nON := ACT.N4_6.nON;//Н4-6 не включен</v>
      </c>
      <c r="H210" s="19" t="str">
        <f t="shared" si="95"/>
        <v>N4_6_nON : BOOL;     //Н4-6 не включен</v>
      </c>
      <c r="I210" s="32" t="str">
        <f t="shared" si="92"/>
        <v xml:space="preserve">alr."&amp;C212&amp;" or </v>
      </c>
      <c r="J210">
        <v>212</v>
      </c>
      <c r="K210" s="27" t="str">
        <f t="shared" si="85"/>
        <v>R15</v>
      </c>
      <c r="L210" s="27">
        <f t="shared" si="99"/>
        <v>28</v>
      </c>
      <c r="M210" s="27">
        <v>4</v>
      </c>
      <c r="N210" s="19" t="s">
        <v>1005</v>
      </c>
      <c r="O210" s="27" t="str">
        <f t="shared" si="86"/>
        <v>db600.dbx28.4 := ALR.N4_6_nON; //Н4-6 не включен  R15.12</v>
      </c>
      <c r="P210" s="27" t="str">
        <f t="shared" si="87"/>
        <v>dbx28.4</v>
      </c>
      <c r="Q210" s="27">
        <f t="shared" si="98"/>
        <v>15</v>
      </c>
      <c r="R210" s="384" t="s">
        <v>1307</v>
      </c>
      <c r="S210" s="384">
        <v>208</v>
      </c>
      <c r="T210" s="19" t="s">
        <v>1005</v>
      </c>
      <c r="U210" s="384" t="str">
        <f t="shared" si="93"/>
        <v>2MDB.R15</v>
      </c>
      <c r="V210" s="384">
        <f t="shared" si="88"/>
        <v>12</v>
      </c>
      <c r="W210" s="374"/>
      <c r="X210" s="374"/>
      <c r="Y210" s="374"/>
      <c r="Z210" s="374"/>
      <c r="AA210" s="374"/>
      <c r="AB210" s="384">
        <v>0</v>
      </c>
      <c r="AC210" s="374" t="s">
        <v>1308</v>
      </c>
      <c r="AD210" s="384" t="str">
        <f t="shared" si="89"/>
        <v>ru-RU=Н4-6 не включен</v>
      </c>
      <c r="AE210" s="374"/>
      <c r="AF210" s="374" t="s">
        <v>1308</v>
      </c>
      <c r="AG210" s="19" t="s">
        <v>4272</v>
      </c>
      <c r="AH210" s="374">
        <f t="shared" si="90"/>
        <v>40015</v>
      </c>
      <c r="AI210" s="27">
        <v>12</v>
      </c>
    </row>
    <row r="211" spans="1:35" x14ac:dyDescent="0.25">
      <c r="A211" s="26">
        <v>208</v>
      </c>
      <c r="B211" s="128" t="str">
        <f t="shared" si="96"/>
        <v>Н5-1 не включен</v>
      </c>
      <c r="C211" s="19" t="str">
        <f t="shared" si="80"/>
        <v>N5_1_nON</v>
      </c>
      <c r="D211" s="19" t="str">
        <f t="shared" si="81"/>
        <v>ACT.N5_1.nON</v>
      </c>
      <c r="E211" s="141" t="s">
        <v>453</v>
      </c>
      <c r="F211" s="141" t="s">
        <v>480</v>
      </c>
      <c r="G211" s="19" t="str">
        <f t="shared" si="94"/>
        <v>ALR.N5_1_nON := ACT.N5_1.nON;//Н5-1 не включен</v>
      </c>
      <c r="H211" s="19" t="str">
        <f t="shared" si="95"/>
        <v>N5_1_nON : BOOL;     //Н5-1 не включен</v>
      </c>
      <c r="I211" s="32" t="str">
        <f t="shared" si="92"/>
        <v xml:space="preserve">alr."&amp;C213&amp;" or </v>
      </c>
      <c r="J211">
        <v>213</v>
      </c>
      <c r="K211" s="27" t="str">
        <f t="shared" si="85"/>
        <v>R15</v>
      </c>
      <c r="L211" s="27">
        <f t="shared" si="99"/>
        <v>28</v>
      </c>
      <c r="M211" s="27">
        <v>5</v>
      </c>
      <c r="N211" s="19" t="s">
        <v>1005</v>
      </c>
      <c r="O211" s="27" t="str">
        <f t="shared" si="86"/>
        <v>db600.dbx28.5 := ALR.N5_1_nON; //Н5-1 не включен  R15.13</v>
      </c>
      <c r="P211" s="27" t="str">
        <f t="shared" si="87"/>
        <v>dbx28.5</v>
      </c>
      <c r="Q211" s="27">
        <f t="shared" si="98"/>
        <v>15</v>
      </c>
      <c r="R211" s="384" t="s">
        <v>1307</v>
      </c>
      <c r="S211" s="384">
        <v>209</v>
      </c>
      <c r="T211" s="19" t="s">
        <v>1005</v>
      </c>
      <c r="U211" s="384" t="str">
        <f t="shared" si="93"/>
        <v>2MDB.R15</v>
      </c>
      <c r="V211" s="384">
        <f t="shared" si="88"/>
        <v>13</v>
      </c>
      <c r="W211" s="374"/>
      <c r="X211" s="374"/>
      <c r="Y211" s="374"/>
      <c r="Z211" s="374"/>
      <c r="AA211" s="374"/>
      <c r="AB211" s="384">
        <v>0</v>
      </c>
      <c r="AC211" s="374" t="s">
        <v>1308</v>
      </c>
      <c r="AD211" s="384" t="str">
        <f t="shared" si="89"/>
        <v>ru-RU=Н5-1 не включен</v>
      </c>
      <c r="AE211" s="374"/>
      <c r="AF211" s="374" t="s">
        <v>1308</v>
      </c>
      <c r="AG211" s="19" t="s">
        <v>4272</v>
      </c>
      <c r="AH211" s="374">
        <f t="shared" si="90"/>
        <v>40015</v>
      </c>
      <c r="AI211" s="27">
        <v>13</v>
      </c>
    </row>
    <row r="212" spans="1:35" x14ac:dyDescent="0.25">
      <c r="A212" s="26">
        <v>209</v>
      </c>
      <c r="B212" s="128" t="str">
        <f t="shared" si="96"/>
        <v>Н5-2 не включен</v>
      </c>
      <c r="C212" s="19" t="str">
        <f t="shared" si="80"/>
        <v>N5_2_nON</v>
      </c>
      <c r="D212" s="19" t="str">
        <f t="shared" si="81"/>
        <v>ACT.N5_2.nON</v>
      </c>
      <c r="E212" s="141" t="s">
        <v>454</v>
      </c>
      <c r="F212" s="141" t="s">
        <v>481</v>
      </c>
      <c r="G212" s="19" t="str">
        <f t="shared" si="94"/>
        <v>ALR.N5_2_nON := ACT.N5_2.nON;//Н5-2 не включен</v>
      </c>
      <c r="H212" s="19" t="str">
        <f t="shared" si="95"/>
        <v>N5_2_nON : BOOL;     //Н5-2 не включен</v>
      </c>
      <c r="I212" s="32" t="str">
        <f t="shared" si="92"/>
        <v xml:space="preserve">alr."&amp;C214&amp;" or </v>
      </c>
      <c r="J212">
        <v>214</v>
      </c>
      <c r="K212" s="27" t="str">
        <f t="shared" si="85"/>
        <v>R15</v>
      </c>
      <c r="L212" s="27">
        <f t="shared" si="99"/>
        <v>28</v>
      </c>
      <c r="M212" s="27">
        <v>6</v>
      </c>
      <c r="N212" s="19" t="s">
        <v>1005</v>
      </c>
      <c r="O212" s="27" t="str">
        <f t="shared" si="86"/>
        <v>db600.dbx28.6 := ALR.N5_2_nON; //Н5-2 не включен  R15.14</v>
      </c>
      <c r="P212" s="27" t="str">
        <f t="shared" si="87"/>
        <v>dbx28.6</v>
      </c>
      <c r="Q212" s="27">
        <f t="shared" si="98"/>
        <v>15</v>
      </c>
      <c r="R212" s="384" t="s">
        <v>1307</v>
      </c>
      <c r="S212" s="384">
        <v>210</v>
      </c>
      <c r="T212" s="19" t="s">
        <v>1005</v>
      </c>
      <c r="U212" s="384" t="str">
        <f t="shared" si="93"/>
        <v>2MDB.R15</v>
      </c>
      <c r="V212" s="384">
        <f t="shared" si="88"/>
        <v>14</v>
      </c>
      <c r="W212" s="374"/>
      <c r="X212" s="374"/>
      <c r="Y212" s="374"/>
      <c r="Z212" s="374"/>
      <c r="AA212" s="374"/>
      <c r="AB212" s="384">
        <v>0</v>
      </c>
      <c r="AC212" s="374" t="s">
        <v>1308</v>
      </c>
      <c r="AD212" s="384" t="str">
        <f t="shared" si="89"/>
        <v>ru-RU=Н5-2 не включен</v>
      </c>
      <c r="AE212" s="374"/>
      <c r="AF212" s="374" t="s">
        <v>1308</v>
      </c>
      <c r="AG212" s="19" t="s">
        <v>4272</v>
      </c>
      <c r="AH212" s="374">
        <f t="shared" si="90"/>
        <v>40015</v>
      </c>
      <c r="AI212" s="27">
        <v>14</v>
      </c>
    </row>
    <row r="213" spans="1:35" x14ac:dyDescent="0.25">
      <c r="A213" s="26">
        <v>210</v>
      </c>
      <c r="B213" s="128" t="str">
        <f t="shared" si="96"/>
        <v>Н6-1 не включен</v>
      </c>
      <c r="C213" s="19" t="str">
        <f t="shared" si="80"/>
        <v>N6_1_nON</v>
      </c>
      <c r="D213" s="19" t="str">
        <f t="shared" si="81"/>
        <v>ACT.N6_1.nON</v>
      </c>
      <c r="E213" s="141" t="s">
        <v>435</v>
      </c>
      <c r="F213" s="141" t="s">
        <v>843</v>
      </c>
      <c r="G213" s="19" t="str">
        <f t="shared" si="94"/>
        <v>ALR.N6_1_nON := ACT.N6_1.nON;//Н6-1 не включен</v>
      </c>
      <c r="H213" s="19" t="str">
        <f t="shared" si="95"/>
        <v>N6_1_nON : BOOL;     //Н6-1 не включен</v>
      </c>
      <c r="I213" s="32" t="str">
        <f t="shared" si="92"/>
        <v xml:space="preserve">alr."&amp;C215&amp;" or </v>
      </c>
      <c r="J213">
        <v>215</v>
      </c>
      <c r="K213" s="27" t="str">
        <f t="shared" si="85"/>
        <v>R15</v>
      </c>
      <c r="L213" s="27">
        <f t="shared" si="99"/>
        <v>28</v>
      </c>
      <c r="M213" s="27">
        <v>7</v>
      </c>
      <c r="N213" s="19" t="s">
        <v>1005</v>
      </c>
      <c r="O213" s="27" t="str">
        <f t="shared" si="86"/>
        <v>db600.dbx28.7 := ALR.N6_1_nON; //Н6-1 не включен  R15.15</v>
      </c>
      <c r="P213" s="27" t="str">
        <f t="shared" si="87"/>
        <v>dbx28.7</v>
      </c>
      <c r="Q213" s="27">
        <f t="shared" si="98"/>
        <v>15</v>
      </c>
      <c r="R213" s="384" t="s">
        <v>1307</v>
      </c>
      <c r="S213" s="384">
        <v>211</v>
      </c>
      <c r="T213" s="19" t="s">
        <v>1005</v>
      </c>
      <c r="U213" s="384" t="str">
        <f t="shared" si="93"/>
        <v>2MDB.R15</v>
      </c>
      <c r="V213" s="384">
        <f t="shared" si="88"/>
        <v>15</v>
      </c>
      <c r="W213" s="374"/>
      <c r="X213" s="374"/>
      <c r="Y213" s="374"/>
      <c r="Z213" s="374"/>
      <c r="AA213" s="374"/>
      <c r="AB213" s="384">
        <v>0</v>
      </c>
      <c r="AC213" s="374" t="s">
        <v>1308</v>
      </c>
      <c r="AD213" s="384" t="str">
        <f t="shared" si="89"/>
        <v>ru-RU=Н6-1 не включен</v>
      </c>
      <c r="AE213" s="374"/>
      <c r="AF213" s="374" t="s">
        <v>1308</v>
      </c>
      <c r="AG213" s="19" t="s">
        <v>4272</v>
      </c>
      <c r="AH213" s="374">
        <f t="shared" si="90"/>
        <v>40015</v>
      </c>
      <c r="AI213" s="27">
        <v>15</v>
      </c>
    </row>
    <row r="214" spans="1:35" x14ac:dyDescent="0.25">
      <c r="A214" s="26">
        <v>211</v>
      </c>
      <c r="B214" s="128" t="str">
        <f t="shared" si="96"/>
        <v>Н8-1 не включен</v>
      </c>
      <c r="C214" s="19" t="str">
        <f t="shared" si="80"/>
        <v>N8_1_nON</v>
      </c>
      <c r="D214" s="19" t="str">
        <f t="shared" si="81"/>
        <v>ACT.N8_1.nON</v>
      </c>
      <c r="E214" s="142" t="s">
        <v>3674</v>
      </c>
      <c r="F214" s="143" t="s">
        <v>3675</v>
      </c>
      <c r="G214" s="19" t="str">
        <f t="shared" si="94"/>
        <v>ALR.N8_1_nON := ACT.N8_1.nON;//Н8-1 не включен</v>
      </c>
      <c r="H214" s="19" t="str">
        <f t="shared" si="95"/>
        <v>N8_1_nON : BOOL;     //Н8-1 не включен</v>
      </c>
      <c r="I214" s="32" t="str">
        <f t="shared" si="92"/>
        <v xml:space="preserve">alr."&amp;C216&amp;" or </v>
      </c>
      <c r="J214">
        <v>216</v>
      </c>
      <c r="K214" s="27" t="str">
        <f t="shared" si="85"/>
        <v>R16</v>
      </c>
      <c r="L214" s="27">
        <f>Q214*2-1</f>
        <v>31</v>
      </c>
      <c r="M214" s="27">
        <v>0</v>
      </c>
      <c r="N214" s="19" t="s">
        <v>1005</v>
      </c>
      <c r="O214" s="27" t="str">
        <f t="shared" si="86"/>
        <v>db600.dbx31.0 := ALR.N8_1_nON; //Н8-1 не включен  R16.0</v>
      </c>
      <c r="P214" s="27" t="str">
        <f t="shared" si="87"/>
        <v>dbx31.0</v>
      </c>
      <c r="Q214" s="27">
        <f>Q213+1</f>
        <v>16</v>
      </c>
      <c r="R214" s="384" t="s">
        <v>1307</v>
      </c>
      <c r="S214" s="384">
        <v>212</v>
      </c>
      <c r="T214" s="19" t="s">
        <v>1005</v>
      </c>
      <c r="U214" s="384" t="str">
        <f t="shared" si="93"/>
        <v>2MDB.R16</v>
      </c>
      <c r="V214" s="384">
        <f t="shared" si="88"/>
        <v>0</v>
      </c>
      <c r="W214" s="374"/>
      <c r="X214" s="374"/>
      <c r="Y214" s="374"/>
      <c r="Z214" s="374"/>
      <c r="AA214" s="374"/>
      <c r="AB214" s="384">
        <v>0</v>
      </c>
      <c r="AC214" s="374" t="s">
        <v>1308</v>
      </c>
      <c r="AD214" s="384" t="str">
        <f t="shared" si="89"/>
        <v>ru-RU=Н8-1 не включен</v>
      </c>
      <c r="AE214" s="374"/>
      <c r="AF214" s="374" t="s">
        <v>1308</v>
      </c>
      <c r="AG214" s="19" t="s">
        <v>4272</v>
      </c>
      <c r="AH214" s="374">
        <f t="shared" si="90"/>
        <v>40016</v>
      </c>
      <c r="AI214" s="27">
        <v>0</v>
      </c>
    </row>
    <row r="215" spans="1:35" x14ac:dyDescent="0.25">
      <c r="A215" s="26">
        <v>212</v>
      </c>
      <c r="B215" s="128" t="str">
        <f t="shared" si="96"/>
        <v>КРЛ1-1 не включен</v>
      </c>
      <c r="C215" s="19" t="str">
        <f t="shared" si="80"/>
        <v>K1_1_nON</v>
      </c>
      <c r="D215" s="19" t="str">
        <f t="shared" si="81"/>
        <v>ACT.K1_1.nON</v>
      </c>
      <c r="E215" s="81" t="s">
        <v>3706</v>
      </c>
      <c r="F215" s="81" t="s">
        <v>2866</v>
      </c>
      <c r="G215" s="19" t="str">
        <f t="shared" si="94"/>
        <v>ALR.K1_1_nON := ACT.K1_1.nON;//КРЛ1-1 не включен</v>
      </c>
      <c r="H215" s="19" t="str">
        <f t="shared" si="95"/>
        <v>K1_1_nON : BOOL;     //КРЛ1-1 не включен</v>
      </c>
      <c r="I215" s="32" t="str">
        <f t="shared" si="92"/>
        <v xml:space="preserve">alr."&amp;C217&amp;" or </v>
      </c>
      <c r="J215">
        <v>217</v>
      </c>
      <c r="K215" s="27" t="str">
        <f t="shared" si="85"/>
        <v>R16</v>
      </c>
      <c r="L215" s="27">
        <f t="shared" ref="L215:L220" si="100">L214</f>
        <v>31</v>
      </c>
      <c r="M215" s="27">
        <v>1</v>
      </c>
      <c r="N215" s="19" t="s">
        <v>1005</v>
      </c>
      <c r="O215" s="27" t="str">
        <f t="shared" si="86"/>
        <v>db600.dbx31.1 := ALR.K1_1_nON; //КРЛ1-1 не включен  R16.1</v>
      </c>
      <c r="P215" s="27" t="str">
        <f t="shared" si="87"/>
        <v>dbx31.1</v>
      </c>
      <c r="Q215" s="27">
        <f>Q214</f>
        <v>16</v>
      </c>
      <c r="R215" s="384" t="s">
        <v>1307</v>
      </c>
      <c r="S215" s="384">
        <v>213</v>
      </c>
      <c r="T215" s="19" t="s">
        <v>1005</v>
      </c>
      <c r="U215" s="384" t="str">
        <f t="shared" si="93"/>
        <v>2MDB.R16</v>
      </c>
      <c r="V215" s="384">
        <f t="shared" si="88"/>
        <v>1</v>
      </c>
      <c r="W215" s="374"/>
      <c r="X215" s="374"/>
      <c r="Y215" s="374"/>
      <c r="Z215" s="374"/>
      <c r="AA215" s="374"/>
      <c r="AB215" s="384">
        <v>0</v>
      </c>
      <c r="AC215" s="374" t="s">
        <v>1308</v>
      </c>
      <c r="AD215" s="384" t="str">
        <f t="shared" si="89"/>
        <v>ru-RU=КРЛ1-1 не включен</v>
      </c>
      <c r="AE215" s="374"/>
      <c r="AF215" s="374" t="s">
        <v>1308</v>
      </c>
      <c r="AG215" s="19" t="s">
        <v>4272</v>
      </c>
      <c r="AH215" s="374">
        <f t="shared" si="90"/>
        <v>40016</v>
      </c>
      <c r="AI215" s="27">
        <v>1</v>
      </c>
    </row>
    <row r="216" spans="1:35" x14ac:dyDescent="0.25">
      <c r="A216" s="26">
        <v>213</v>
      </c>
      <c r="B216" s="128" t="str">
        <f t="shared" si="96"/>
        <v>КРЛ3-1 не включен</v>
      </c>
      <c r="C216" s="19" t="str">
        <f t="shared" ref="C216:C240" si="101">F216&amp;"_nON"</f>
        <v>K3_1_nON</v>
      </c>
      <c r="D216" s="19" t="str">
        <f t="shared" ref="D216:D240" si="102">"ACT."&amp;F216&amp;".nON"</f>
        <v>ACT.K3_1.nON</v>
      </c>
      <c r="E216" s="141" t="s">
        <v>459</v>
      </c>
      <c r="F216" s="141" t="s">
        <v>787</v>
      </c>
      <c r="G216" s="19" t="str">
        <f t="shared" si="94"/>
        <v>ALR.K3_1_nON := ACT.K3_1.nON;//КРЛ3-1 не включен</v>
      </c>
      <c r="H216" s="19" t="str">
        <f t="shared" si="95"/>
        <v>K3_1_nON : BOOL;     //КРЛ3-1 не включен</v>
      </c>
      <c r="I216" s="32" t="str">
        <f t="shared" si="92"/>
        <v xml:space="preserve">alr."&amp;C218&amp;" or </v>
      </c>
      <c r="J216">
        <v>218</v>
      </c>
      <c r="K216" s="27" t="str">
        <f t="shared" si="85"/>
        <v>R16</v>
      </c>
      <c r="L216" s="27">
        <f t="shared" si="100"/>
        <v>31</v>
      </c>
      <c r="M216" s="27">
        <v>3</v>
      </c>
      <c r="N216" s="19" t="s">
        <v>1005</v>
      </c>
      <c r="O216" s="27" t="str">
        <f t="shared" si="86"/>
        <v>db600.dbx31.3 := ALR.K3_1_nON; //КРЛ3-1 не включен  R16.3</v>
      </c>
      <c r="P216" s="27" t="str">
        <f t="shared" si="87"/>
        <v>dbx31.3</v>
      </c>
      <c r="Q216" s="27">
        <f t="shared" ref="Q216:Q228" si="103">Q215</f>
        <v>16</v>
      </c>
      <c r="R216" s="384" t="s">
        <v>1307</v>
      </c>
      <c r="S216" s="384">
        <v>214</v>
      </c>
      <c r="T216" s="19" t="s">
        <v>1005</v>
      </c>
      <c r="U216" s="384" t="str">
        <f t="shared" si="93"/>
        <v>2MDB.R16</v>
      </c>
      <c r="V216" s="384">
        <f t="shared" si="88"/>
        <v>3</v>
      </c>
      <c r="W216" s="374"/>
      <c r="X216" s="374"/>
      <c r="Y216" s="374"/>
      <c r="Z216" s="374"/>
      <c r="AA216" s="374"/>
      <c r="AB216" s="384">
        <v>0</v>
      </c>
      <c r="AC216" s="374" t="s">
        <v>1308</v>
      </c>
      <c r="AD216" s="384" t="str">
        <f t="shared" si="89"/>
        <v>ru-RU=КРЛ3-1 не включен</v>
      </c>
      <c r="AE216" s="374"/>
      <c r="AF216" s="374" t="s">
        <v>1308</v>
      </c>
      <c r="AG216" s="19" t="s">
        <v>4272</v>
      </c>
      <c r="AH216" s="374">
        <f t="shared" si="90"/>
        <v>40016</v>
      </c>
      <c r="AI216" s="27">
        <v>3</v>
      </c>
    </row>
    <row r="217" spans="1:35" x14ac:dyDescent="0.25">
      <c r="A217" s="26">
        <v>214</v>
      </c>
      <c r="B217" s="128" t="str">
        <f t="shared" si="96"/>
        <v>КРЛ3-2 не включен</v>
      </c>
      <c r="C217" s="19" t="str">
        <f t="shared" si="101"/>
        <v>K3_2_nON</v>
      </c>
      <c r="D217" s="19" t="str">
        <f t="shared" si="102"/>
        <v>ACT.K3_2.nON</v>
      </c>
      <c r="E217" s="141" t="s">
        <v>460</v>
      </c>
      <c r="F217" s="141" t="s">
        <v>788</v>
      </c>
      <c r="G217" s="19" t="str">
        <f t="shared" si="94"/>
        <v>ALR.K3_2_nON := ACT.K3_2.nON;//КРЛ3-2 не включен</v>
      </c>
      <c r="H217" s="19" t="str">
        <f t="shared" si="95"/>
        <v>K3_2_nON : BOOL;     //КРЛ3-2 не включен</v>
      </c>
      <c r="I217" s="32" t="str">
        <f t="shared" si="92"/>
        <v xml:space="preserve">alr."&amp;C219&amp;" or </v>
      </c>
      <c r="J217">
        <v>219</v>
      </c>
      <c r="K217" s="27" t="str">
        <f t="shared" si="85"/>
        <v>R16</v>
      </c>
      <c r="L217" s="27">
        <f t="shared" si="100"/>
        <v>31</v>
      </c>
      <c r="M217" s="27">
        <v>4</v>
      </c>
      <c r="N217" s="19" t="s">
        <v>1005</v>
      </c>
      <c r="O217" s="27" t="str">
        <f t="shared" si="86"/>
        <v>db600.dbx31.4 := ALR.K3_2_nON; //КРЛ3-2 не включен  R16.4</v>
      </c>
      <c r="P217" s="27" t="str">
        <f t="shared" si="87"/>
        <v>dbx31.4</v>
      </c>
      <c r="Q217" s="27">
        <f t="shared" si="103"/>
        <v>16</v>
      </c>
      <c r="R217" s="384" t="s">
        <v>1307</v>
      </c>
      <c r="S217" s="384">
        <v>215</v>
      </c>
      <c r="T217" s="19" t="s">
        <v>1005</v>
      </c>
      <c r="U217" s="384" t="str">
        <f t="shared" si="93"/>
        <v>2MDB.R16</v>
      </c>
      <c r="V217" s="384">
        <f t="shared" si="88"/>
        <v>4</v>
      </c>
      <c r="W217" s="374"/>
      <c r="X217" s="374"/>
      <c r="Y217" s="374"/>
      <c r="Z217" s="374"/>
      <c r="AA217" s="374"/>
      <c r="AB217" s="384">
        <v>0</v>
      </c>
      <c r="AC217" s="374" t="s">
        <v>1308</v>
      </c>
      <c r="AD217" s="384" t="str">
        <f t="shared" si="89"/>
        <v>ru-RU=КРЛ3-2 не включен</v>
      </c>
      <c r="AE217" s="374"/>
      <c r="AF217" s="374" t="s">
        <v>1308</v>
      </c>
      <c r="AG217" s="19" t="s">
        <v>4272</v>
      </c>
      <c r="AH217" s="374">
        <f t="shared" si="90"/>
        <v>40016</v>
      </c>
      <c r="AI217" s="27">
        <v>4</v>
      </c>
    </row>
    <row r="218" spans="1:35" x14ac:dyDescent="0.25">
      <c r="A218" s="26">
        <v>215</v>
      </c>
      <c r="B218" s="128" t="str">
        <f t="shared" si="96"/>
        <v>КРЛ3-3 не включен</v>
      </c>
      <c r="C218" s="19" t="str">
        <f t="shared" si="101"/>
        <v>K3_3_nON</v>
      </c>
      <c r="D218" s="19" t="str">
        <f t="shared" si="102"/>
        <v>ACT.K3_3.nON</v>
      </c>
      <c r="E218" s="141" t="s">
        <v>437</v>
      </c>
      <c r="F218" s="141" t="s">
        <v>837</v>
      </c>
      <c r="G218" s="19" t="str">
        <f t="shared" si="94"/>
        <v>ALR.K3_3_nON := ACT.K3_3.nON;//КРЛ3-3 не включен</v>
      </c>
      <c r="H218" s="19" t="str">
        <f t="shared" si="95"/>
        <v>K3_3_nON : BOOL;     //КРЛ3-3 не включен</v>
      </c>
      <c r="I218" s="32" t="str">
        <f t="shared" si="92"/>
        <v xml:space="preserve">alr."&amp;C220&amp;" or </v>
      </c>
      <c r="J218">
        <v>220</v>
      </c>
      <c r="K218" s="27" t="str">
        <f t="shared" si="85"/>
        <v>R16</v>
      </c>
      <c r="L218" s="27">
        <f t="shared" si="100"/>
        <v>31</v>
      </c>
      <c r="M218" s="27">
        <v>5</v>
      </c>
      <c r="N218" s="19" t="s">
        <v>1005</v>
      </c>
      <c r="O218" s="27" t="str">
        <f t="shared" si="86"/>
        <v>db600.dbx31.5 := ALR.K3_3_nON; //КРЛ3-3 не включен  R16.5</v>
      </c>
      <c r="P218" s="27" t="str">
        <f t="shared" si="87"/>
        <v>dbx31.5</v>
      </c>
      <c r="Q218" s="27">
        <f t="shared" si="103"/>
        <v>16</v>
      </c>
      <c r="R218" s="384" t="s">
        <v>1307</v>
      </c>
      <c r="S218" s="384">
        <v>216</v>
      </c>
      <c r="T218" s="19" t="s">
        <v>1005</v>
      </c>
      <c r="U218" s="384" t="str">
        <f t="shared" si="93"/>
        <v>2MDB.R16</v>
      </c>
      <c r="V218" s="384">
        <f t="shared" si="88"/>
        <v>5</v>
      </c>
      <c r="W218" s="374"/>
      <c r="X218" s="374"/>
      <c r="Y218" s="374"/>
      <c r="Z218" s="374"/>
      <c r="AA218" s="374"/>
      <c r="AB218" s="384">
        <v>0</v>
      </c>
      <c r="AC218" s="374" t="s">
        <v>1308</v>
      </c>
      <c r="AD218" s="384" t="str">
        <f t="shared" si="89"/>
        <v>ru-RU=КРЛ3-3 не включен</v>
      </c>
      <c r="AE218" s="374"/>
      <c r="AF218" s="374" t="s">
        <v>1308</v>
      </c>
      <c r="AG218" s="19" t="s">
        <v>4272</v>
      </c>
      <c r="AH218" s="374">
        <f t="shared" si="90"/>
        <v>40016</v>
      </c>
      <c r="AI218" s="27">
        <v>5</v>
      </c>
    </row>
    <row r="219" spans="1:35" x14ac:dyDescent="0.25">
      <c r="A219" s="26">
        <v>216</v>
      </c>
      <c r="B219" s="128" t="str">
        <f t="shared" si="96"/>
        <v>КРЛ4-1 не включен</v>
      </c>
      <c r="C219" s="19" t="str">
        <f t="shared" si="101"/>
        <v>K4_1_nON</v>
      </c>
      <c r="D219" s="19" t="str">
        <f t="shared" si="102"/>
        <v>ACT.K4_1.nON</v>
      </c>
      <c r="E219" s="141" t="s">
        <v>434</v>
      </c>
      <c r="F219" s="141" t="s">
        <v>785</v>
      </c>
      <c r="G219" s="19" t="str">
        <f t="shared" si="94"/>
        <v>ALR.K4_1_nON := ACT.K4_1.nON;//КРЛ4-1 не включен</v>
      </c>
      <c r="H219" s="19" t="str">
        <f t="shared" si="95"/>
        <v>K4_1_nON : BOOL;     //КРЛ4-1 не включен</v>
      </c>
      <c r="I219" s="32" t="str">
        <f t="shared" si="92"/>
        <v xml:space="preserve">alr."&amp;C221&amp;" or </v>
      </c>
      <c r="J219">
        <v>221</v>
      </c>
      <c r="K219" s="27" t="str">
        <f t="shared" si="85"/>
        <v>R16</v>
      </c>
      <c r="L219" s="27">
        <f t="shared" si="100"/>
        <v>31</v>
      </c>
      <c r="M219" s="27">
        <v>6</v>
      </c>
      <c r="N219" s="19" t="s">
        <v>1005</v>
      </c>
      <c r="O219" s="27" t="str">
        <f t="shared" si="86"/>
        <v>db600.dbx31.6 := ALR.K4_1_nON; //КРЛ4-1 не включен  R16.6</v>
      </c>
      <c r="P219" s="27" t="str">
        <f t="shared" si="87"/>
        <v>dbx31.6</v>
      </c>
      <c r="Q219" s="27">
        <f t="shared" si="103"/>
        <v>16</v>
      </c>
      <c r="R219" s="384" t="s">
        <v>1307</v>
      </c>
      <c r="S219" s="384">
        <v>217</v>
      </c>
      <c r="T219" s="19" t="s">
        <v>1005</v>
      </c>
      <c r="U219" s="384" t="str">
        <f t="shared" si="93"/>
        <v>2MDB.R16</v>
      </c>
      <c r="V219" s="384">
        <f t="shared" si="88"/>
        <v>6</v>
      </c>
      <c r="W219" s="374"/>
      <c r="X219" s="374"/>
      <c r="Y219" s="374"/>
      <c r="Z219" s="374"/>
      <c r="AA219" s="374"/>
      <c r="AB219" s="384">
        <v>0</v>
      </c>
      <c r="AC219" s="374" t="s">
        <v>1308</v>
      </c>
      <c r="AD219" s="384" t="str">
        <f t="shared" si="89"/>
        <v>ru-RU=КРЛ4-1 не включен</v>
      </c>
      <c r="AE219" s="374"/>
      <c r="AF219" s="374" t="s">
        <v>1308</v>
      </c>
      <c r="AG219" s="19" t="s">
        <v>4272</v>
      </c>
      <c r="AH219" s="374">
        <f t="shared" si="90"/>
        <v>40016</v>
      </c>
      <c r="AI219" s="27">
        <v>6</v>
      </c>
    </row>
    <row r="220" spans="1:35" x14ac:dyDescent="0.25">
      <c r="A220" s="26">
        <v>217</v>
      </c>
      <c r="B220" s="128" t="str">
        <f t="shared" si="96"/>
        <v>КРЛ4-2 не включен</v>
      </c>
      <c r="C220" s="19" t="str">
        <f t="shared" si="101"/>
        <v>K4_2_nON</v>
      </c>
      <c r="D220" s="19" t="str">
        <f t="shared" si="102"/>
        <v>ACT.K4_2.nON</v>
      </c>
      <c r="E220" s="141" t="s">
        <v>436</v>
      </c>
      <c r="F220" s="141" t="s">
        <v>786</v>
      </c>
      <c r="G220" s="19" t="str">
        <f t="shared" si="94"/>
        <v>ALR.K4_2_nON := ACT.K4_2.nON;//КРЛ4-2 не включен</v>
      </c>
      <c r="H220" s="19" t="str">
        <f t="shared" si="95"/>
        <v>K4_2_nON : BOOL;     //КРЛ4-2 не включен</v>
      </c>
      <c r="I220" s="32" t="str">
        <f t="shared" si="92"/>
        <v xml:space="preserve">alr."&amp;C222&amp;" or </v>
      </c>
      <c r="J220">
        <v>222</v>
      </c>
      <c r="K220" s="27" t="str">
        <f t="shared" si="85"/>
        <v>R16</v>
      </c>
      <c r="L220" s="27">
        <f t="shared" si="100"/>
        <v>31</v>
      </c>
      <c r="M220" s="27">
        <v>7</v>
      </c>
      <c r="N220" s="19" t="s">
        <v>1005</v>
      </c>
      <c r="O220" s="27" t="str">
        <f t="shared" si="86"/>
        <v>db600.dbx31.7 := ALR.K4_2_nON; //КРЛ4-2 не включен  R16.7</v>
      </c>
      <c r="P220" s="27" t="str">
        <f t="shared" si="87"/>
        <v>dbx31.7</v>
      </c>
      <c r="Q220" s="27">
        <f t="shared" si="103"/>
        <v>16</v>
      </c>
      <c r="R220" s="384" t="s">
        <v>1307</v>
      </c>
      <c r="S220" s="384">
        <v>218</v>
      </c>
      <c r="T220" s="19" t="s">
        <v>1005</v>
      </c>
      <c r="U220" s="384" t="str">
        <f t="shared" si="93"/>
        <v>2MDB.R16</v>
      </c>
      <c r="V220" s="384">
        <f t="shared" si="88"/>
        <v>7</v>
      </c>
      <c r="W220" s="374"/>
      <c r="X220" s="374"/>
      <c r="Y220" s="374"/>
      <c r="Z220" s="374"/>
      <c r="AA220" s="374"/>
      <c r="AB220" s="384">
        <v>0</v>
      </c>
      <c r="AC220" s="374" t="s">
        <v>1308</v>
      </c>
      <c r="AD220" s="384" t="str">
        <f t="shared" si="89"/>
        <v>ru-RU=КРЛ4-2 не включен</v>
      </c>
      <c r="AE220" s="374"/>
      <c r="AF220" s="374" t="s">
        <v>1308</v>
      </c>
      <c r="AG220" s="19" t="s">
        <v>4272</v>
      </c>
      <c r="AH220" s="374">
        <f t="shared" si="90"/>
        <v>40016</v>
      </c>
      <c r="AI220" s="27">
        <v>7</v>
      </c>
    </row>
    <row r="221" spans="1:35" ht="15" customHeight="1" x14ac:dyDescent="0.25">
      <c r="A221" s="26">
        <v>218</v>
      </c>
      <c r="B221" s="128" t="str">
        <f t="shared" si="96"/>
        <v>МШ1-1 не включен</v>
      </c>
      <c r="C221" s="19" t="str">
        <f t="shared" si="101"/>
        <v>M1_1_nON</v>
      </c>
      <c r="D221" s="19" t="str">
        <f t="shared" si="102"/>
        <v>ACT.M1_1.nON</v>
      </c>
      <c r="E221" s="142" t="s">
        <v>3676</v>
      </c>
      <c r="F221" s="143" t="s">
        <v>844</v>
      </c>
      <c r="G221" s="19" t="str">
        <f t="shared" si="94"/>
        <v>ALR.M1_1_nON := ACT.M1_1.nON;//МШ1-1 не включен</v>
      </c>
      <c r="H221" s="19" t="str">
        <f t="shared" si="95"/>
        <v>M1_1_nON : BOOL;     //МШ1-1 не включен</v>
      </c>
      <c r="I221" s="32" t="str">
        <f t="shared" si="92"/>
        <v xml:space="preserve">alr."&amp;C223&amp;" or </v>
      </c>
      <c r="J221">
        <v>223</v>
      </c>
      <c r="K221" s="27" t="str">
        <f t="shared" si="85"/>
        <v>R16</v>
      </c>
      <c r="L221" s="27">
        <f>Q214*2-2</f>
        <v>30</v>
      </c>
      <c r="M221" s="27">
        <v>0</v>
      </c>
      <c r="N221" s="19" t="s">
        <v>1005</v>
      </c>
      <c r="O221" s="27" t="str">
        <f t="shared" si="86"/>
        <v>db600.dbx30.0 := ALR.M1_1_nON; //МШ1-1 не включен  R16.8</v>
      </c>
      <c r="P221" s="27" t="str">
        <f t="shared" si="87"/>
        <v>dbx30.0</v>
      </c>
      <c r="Q221" s="27">
        <f t="shared" si="103"/>
        <v>16</v>
      </c>
      <c r="R221" s="384" t="s">
        <v>1307</v>
      </c>
      <c r="S221" s="384">
        <v>219</v>
      </c>
      <c r="T221" s="19" t="s">
        <v>1005</v>
      </c>
      <c r="U221" s="384" t="str">
        <f t="shared" si="93"/>
        <v>2MDB.R16</v>
      </c>
      <c r="V221" s="384">
        <f t="shared" si="88"/>
        <v>8</v>
      </c>
      <c r="W221" s="374"/>
      <c r="X221" s="374"/>
      <c r="Y221" s="374"/>
      <c r="Z221" s="374"/>
      <c r="AA221" s="374"/>
      <c r="AB221" s="384">
        <v>0</v>
      </c>
      <c r="AC221" s="374" t="s">
        <v>1308</v>
      </c>
      <c r="AD221" s="384" t="str">
        <f t="shared" si="89"/>
        <v>ru-RU=МШ1-1 не включен</v>
      </c>
      <c r="AE221" s="374"/>
      <c r="AF221" s="374" t="s">
        <v>1308</v>
      </c>
      <c r="AG221" s="19" t="s">
        <v>4272</v>
      </c>
      <c r="AH221" s="374">
        <f t="shared" si="90"/>
        <v>40016</v>
      </c>
      <c r="AI221" s="27">
        <v>8</v>
      </c>
    </row>
    <row r="222" spans="1:35" ht="15" customHeight="1" x14ac:dyDescent="0.25">
      <c r="A222" s="26">
        <v>219</v>
      </c>
      <c r="B222" s="128" t="str">
        <f t="shared" si="96"/>
        <v>МВ1-1 не включен</v>
      </c>
      <c r="C222" s="19" t="str">
        <f t="shared" si="101"/>
        <v>MV1_1_nON</v>
      </c>
      <c r="D222" s="19" t="str">
        <f t="shared" si="102"/>
        <v>ACT.MV1_1.nON</v>
      </c>
      <c r="E222" s="142" t="s">
        <v>2729</v>
      </c>
      <c r="F222" s="143" t="s">
        <v>2857</v>
      </c>
      <c r="G222" s="19" t="str">
        <f t="shared" si="94"/>
        <v>ALR.MV1_1_nON := ACT.MV1_1.nON;//МВ1-1 не включен</v>
      </c>
      <c r="H222" s="19" t="str">
        <f t="shared" si="95"/>
        <v>MV1_1_nON : BOOL;     //МВ1-1 не включен</v>
      </c>
      <c r="I222" s="32" t="str">
        <f t="shared" si="92"/>
        <v xml:space="preserve">alr."&amp;C224&amp;" or </v>
      </c>
      <c r="J222">
        <v>224</v>
      </c>
      <c r="K222" s="27" t="str">
        <f t="shared" si="85"/>
        <v>R16</v>
      </c>
      <c r="L222" s="27">
        <f>L221</f>
        <v>30</v>
      </c>
      <c r="M222" s="27">
        <v>1</v>
      </c>
      <c r="N222" s="19" t="s">
        <v>1005</v>
      </c>
      <c r="O222" s="27" t="str">
        <f t="shared" si="86"/>
        <v>db600.dbx30.1 := ALR.MV1_1_nON; //МВ1-1 не включен  R16.9</v>
      </c>
      <c r="P222" s="27" t="str">
        <f t="shared" si="87"/>
        <v>dbx30.1</v>
      </c>
      <c r="Q222" s="27">
        <f t="shared" si="103"/>
        <v>16</v>
      </c>
      <c r="R222" s="384" t="s">
        <v>1307</v>
      </c>
      <c r="S222" s="384">
        <v>220</v>
      </c>
      <c r="T222" s="19" t="s">
        <v>1005</v>
      </c>
      <c r="U222" s="384" t="str">
        <f t="shared" si="93"/>
        <v>2MDB.R16</v>
      </c>
      <c r="V222" s="384">
        <f t="shared" si="88"/>
        <v>9</v>
      </c>
      <c r="W222" s="374"/>
      <c r="X222" s="374"/>
      <c r="Y222" s="374"/>
      <c r="Z222" s="374"/>
      <c r="AA222" s="374"/>
      <c r="AB222" s="384">
        <v>0</v>
      </c>
      <c r="AC222" s="374" t="s">
        <v>1308</v>
      </c>
      <c r="AD222" s="384" t="str">
        <f t="shared" si="89"/>
        <v>ru-RU=МВ1-1 не включен</v>
      </c>
      <c r="AE222" s="374"/>
      <c r="AF222" s="374" t="s">
        <v>1308</v>
      </c>
      <c r="AG222" s="19" t="s">
        <v>4272</v>
      </c>
      <c r="AH222" s="374">
        <f t="shared" si="90"/>
        <v>40016</v>
      </c>
      <c r="AI222" s="27">
        <v>9</v>
      </c>
    </row>
    <row r="223" spans="1:35" ht="15" customHeight="1" x14ac:dyDescent="0.25">
      <c r="A223" s="26">
        <v>220</v>
      </c>
      <c r="B223" s="128" t="str">
        <f t="shared" si="96"/>
        <v>МВ1-2 не включен</v>
      </c>
      <c r="C223" s="19" t="str">
        <f t="shared" si="101"/>
        <v>MV1_2_nON</v>
      </c>
      <c r="D223" s="19" t="str">
        <f t="shared" si="102"/>
        <v>ACT.MV1_2.nON</v>
      </c>
      <c r="E223" s="142" t="s">
        <v>2730</v>
      </c>
      <c r="F223" s="143" t="s">
        <v>2858</v>
      </c>
      <c r="G223" s="19" t="str">
        <f t="shared" si="94"/>
        <v>ALR.MV1_2_nON := ACT.MV1_2.nON;//МВ1-2 не включен</v>
      </c>
      <c r="H223" s="19" t="str">
        <f t="shared" si="95"/>
        <v>MV1_2_nON : BOOL;     //МВ1-2 не включен</v>
      </c>
      <c r="I223" s="32" t="str">
        <f t="shared" si="92"/>
        <v xml:space="preserve">alr."&amp;C225&amp;" or </v>
      </c>
      <c r="J223">
        <v>225</v>
      </c>
      <c r="K223" s="27" t="str">
        <f t="shared" si="85"/>
        <v>R16</v>
      </c>
      <c r="L223" s="27">
        <f t="shared" ref="L223:L228" si="104">L222</f>
        <v>30</v>
      </c>
      <c r="M223" s="27">
        <v>2</v>
      </c>
      <c r="N223" s="19" t="s">
        <v>1005</v>
      </c>
      <c r="O223" s="27" t="str">
        <f t="shared" si="86"/>
        <v>db600.dbx30.2 := ALR.MV1_2_nON; //МВ1-2 не включен  R16.10</v>
      </c>
      <c r="P223" s="27" t="str">
        <f t="shared" si="87"/>
        <v>dbx30.2</v>
      </c>
      <c r="Q223" s="27">
        <f t="shared" si="103"/>
        <v>16</v>
      </c>
      <c r="R223" s="384" t="s">
        <v>1307</v>
      </c>
      <c r="S223" s="384">
        <v>221</v>
      </c>
      <c r="T223" s="19" t="s">
        <v>1005</v>
      </c>
      <c r="U223" s="384" t="str">
        <f t="shared" si="93"/>
        <v>2MDB.R16</v>
      </c>
      <c r="V223" s="384">
        <f t="shared" si="88"/>
        <v>10</v>
      </c>
      <c r="W223" s="374"/>
      <c r="X223" s="374"/>
      <c r="Y223" s="374"/>
      <c r="Z223" s="374"/>
      <c r="AA223" s="374"/>
      <c r="AB223" s="384">
        <v>0</v>
      </c>
      <c r="AC223" s="374" t="s">
        <v>1308</v>
      </c>
      <c r="AD223" s="384" t="str">
        <f t="shared" si="89"/>
        <v>ru-RU=МВ1-2 не включен</v>
      </c>
      <c r="AE223" s="374"/>
      <c r="AF223" s="374" t="s">
        <v>1308</v>
      </c>
      <c r="AG223" s="19" t="s">
        <v>4272</v>
      </c>
      <c r="AH223" s="374">
        <f t="shared" si="90"/>
        <v>40016</v>
      </c>
      <c r="AI223" s="27">
        <v>10</v>
      </c>
    </row>
    <row r="224" spans="1:35" ht="15" customHeight="1" x14ac:dyDescent="0.25">
      <c r="A224" s="26">
        <v>221</v>
      </c>
      <c r="B224" s="128" t="str">
        <f t="shared" si="96"/>
        <v>МВ1-3 не включен</v>
      </c>
      <c r="C224" s="19" t="str">
        <f t="shared" si="101"/>
        <v>MV1_3_nON</v>
      </c>
      <c r="D224" s="19" t="str">
        <f t="shared" si="102"/>
        <v>ACT.MV1_3.nON</v>
      </c>
      <c r="E224" s="142" t="s">
        <v>2731</v>
      </c>
      <c r="F224" s="143" t="s">
        <v>2859</v>
      </c>
      <c r="G224" s="19" t="str">
        <f t="shared" si="94"/>
        <v>ALR.MV1_3_nON := ACT.MV1_3.nON;//МВ1-3 не включен</v>
      </c>
      <c r="H224" s="19" t="str">
        <f t="shared" si="95"/>
        <v>MV1_3_nON : BOOL;     //МВ1-3 не включен</v>
      </c>
      <c r="I224" s="32" t="str">
        <f t="shared" si="92"/>
        <v xml:space="preserve">alr."&amp;C226&amp;" or </v>
      </c>
      <c r="J224">
        <v>226</v>
      </c>
      <c r="K224" s="27" t="str">
        <f t="shared" si="85"/>
        <v>R16</v>
      </c>
      <c r="L224" s="27">
        <f t="shared" si="104"/>
        <v>30</v>
      </c>
      <c r="M224" s="27">
        <v>3</v>
      </c>
      <c r="N224" s="19" t="s">
        <v>1005</v>
      </c>
      <c r="O224" s="27" t="str">
        <f t="shared" si="86"/>
        <v>db600.dbx30.3 := ALR.MV1_3_nON; //МВ1-3 не включен  R16.11</v>
      </c>
      <c r="P224" s="27" t="str">
        <f t="shared" si="87"/>
        <v>dbx30.3</v>
      </c>
      <c r="Q224" s="27">
        <f t="shared" si="103"/>
        <v>16</v>
      </c>
      <c r="R224" s="384" t="s">
        <v>1307</v>
      </c>
      <c r="S224" s="384">
        <v>222</v>
      </c>
      <c r="T224" s="19" t="s">
        <v>1005</v>
      </c>
      <c r="U224" s="384" t="str">
        <f t="shared" si="93"/>
        <v>2MDB.R16</v>
      </c>
      <c r="V224" s="384">
        <f t="shared" si="88"/>
        <v>11</v>
      </c>
      <c r="W224" s="374"/>
      <c r="X224" s="374"/>
      <c r="Y224" s="374"/>
      <c r="Z224" s="374"/>
      <c r="AA224" s="374"/>
      <c r="AB224" s="384">
        <v>0</v>
      </c>
      <c r="AC224" s="374" t="s">
        <v>1308</v>
      </c>
      <c r="AD224" s="384" t="str">
        <f t="shared" si="89"/>
        <v>ru-RU=МВ1-3 не включен</v>
      </c>
      <c r="AE224" s="374"/>
      <c r="AF224" s="374" t="s">
        <v>1308</v>
      </c>
      <c r="AG224" s="19" t="s">
        <v>4272</v>
      </c>
      <c r="AH224" s="374">
        <f t="shared" si="90"/>
        <v>40016</v>
      </c>
      <c r="AI224" s="27">
        <v>11</v>
      </c>
    </row>
    <row r="225" spans="1:35" ht="15" customHeight="1" x14ac:dyDescent="0.25">
      <c r="A225" s="26">
        <v>222</v>
      </c>
      <c r="B225" s="128" t="str">
        <f t="shared" si="96"/>
        <v>МВ1-4 не включен</v>
      </c>
      <c r="C225" s="19" t="str">
        <f t="shared" si="101"/>
        <v>MV1_4_nON</v>
      </c>
      <c r="D225" s="19" t="str">
        <f t="shared" si="102"/>
        <v>ACT.MV1_4.nON</v>
      </c>
      <c r="E225" s="142" t="s">
        <v>2732</v>
      </c>
      <c r="F225" s="143" t="s">
        <v>2860</v>
      </c>
      <c r="G225" s="19" t="str">
        <f t="shared" si="94"/>
        <v>ALR.MV1_4_nON := ACT.MV1_4.nON;//МВ1-4 не включен</v>
      </c>
      <c r="H225" s="19" t="str">
        <f t="shared" si="95"/>
        <v>MV1_4_nON : BOOL;     //МВ1-4 не включен</v>
      </c>
      <c r="I225" s="32" t="str">
        <f t="shared" si="92"/>
        <v xml:space="preserve">alr."&amp;C227&amp;" or </v>
      </c>
      <c r="J225">
        <v>227</v>
      </c>
      <c r="K225" s="27" t="str">
        <f t="shared" si="85"/>
        <v>R16</v>
      </c>
      <c r="L225" s="27">
        <f t="shared" si="104"/>
        <v>30</v>
      </c>
      <c r="M225" s="27">
        <v>4</v>
      </c>
      <c r="N225" s="19" t="s">
        <v>1005</v>
      </c>
      <c r="O225" s="27" t="str">
        <f t="shared" si="86"/>
        <v>db600.dbx30.4 := ALR.MV1_4_nON; //МВ1-4 не включен  R16.12</v>
      </c>
      <c r="P225" s="27" t="str">
        <f t="shared" si="87"/>
        <v>dbx30.4</v>
      </c>
      <c r="Q225" s="27">
        <f t="shared" si="103"/>
        <v>16</v>
      </c>
      <c r="R225" s="384" t="s">
        <v>1307</v>
      </c>
      <c r="S225" s="384">
        <v>223</v>
      </c>
      <c r="T225" s="19" t="s">
        <v>1005</v>
      </c>
      <c r="U225" s="384" t="str">
        <f t="shared" si="93"/>
        <v>2MDB.R16</v>
      </c>
      <c r="V225" s="384">
        <f t="shared" si="88"/>
        <v>12</v>
      </c>
      <c r="W225" s="374"/>
      <c r="X225" s="374"/>
      <c r="Y225" s="374"/>
      <c r="Z225" s="374"/>
      <c r="AA225" s="374"/>
      <c r="AB225" s="384">
        <v>0</v>
      </c>
      <c r="AC225" s="374" t="s">
        <v>1308</v>
      </c>
      <c r="AD225" s="384" t="str">
        <f t="shared" si="89"/>
        <v>ru-RU=МВ1-4 не включен</v>
      </c>
      <c r="AE225" s="374"/>
      <c r="AF225" s="374" t="s">
        <v>1308</v>
      </c>
      <c r="AG225" s="19" t="s">
        <v>4272</v>
      </c>
      <c r="AH225" s="374">
        <f t="shared" si="90"/>
        <v>40016</v>
      </c>
      <c r="AI225" s="27">
        <v>12</v>
      </c>
    </row>
    <row r="226" spans="1:35" ht="15" customHeight="1" x14ac:dyDescent="0.25">
      <c r="A226" s="26">
        <v>223</v>
      </c>
      <c r="B226" s="128" t="str">
        <f t="shared" si="96"/>
        <v>МВ1-5 не включен</v>
      </c>
      <c r="C226" s="19" t="str">
        <f t="shared" si="101"/>
        <v>MV1_5_nON</v>
      </c>
      <c r="D226" s="19" t="str">
        <f t="shared" si="102"/>
        <v>ACT.MV1_5.nON</v>
      </c>
      <c r="E226" s="142" t="s">
        <v>2733</v>
      </c>
      <c r="F226" s="143" t="s">
        <v>2861</v>
      </c>
      <c r="G226" s="19" t="str">
        <f t="shared" si="94"/>
        <v>ALR.MV1_5_nON := ACT.MV1_5.nON;//МВ1-5 не включен</v>
      </c>
      <c r="H226" s="19" t="str">
        <f t="shared" si="95"/>
        <v>MV1_5_nON : BOOL;     //МВ1-5 не включен</v>
      </c>
      <c r="I226" s="32" t="str">
        <f t="shared" si="92"/>
        <v xml:space="preserve">alr."&amp;C228&amp;" or </v>
      </c>
      <c r="J226">
        <v>228</v>
      </c>
      <c r="K226" s="27" t="str">
        <f t="shared" si="85"/>
        <v>R16</v>
      </c>
      <c r="L226" s="27">
        <f t="shared" si="104"/>
        <v>30</v>
      </c>
      <c r="M226" s="27">
        <v>5</v>
      </c>
      <c r="N226" s="19" t="s">
        <v>1005</v>
      </c>
      <c r="O226" s="27" t="str">
        <f t="shared" si="86"/>
        <v>db600.dbx30.5 := ALR.MV1_5_nON; //МВ1-5 не включен  R16.13</v>
      </c>
      <c r="P226" s="27" t="str">
        <f t="shared" si="87"/>
        <v>dbx30.5</v>
      </c>
      <c r="Q226" s="27">
        <f t="shared" si="103"/>
        <v>16</v>
      </c>
      <c r="R226" s="384" t="s">
        <v>1307</v>
      </c>
      <c r="S226" s="384">
        <v>224</v>
      </c>
      <c r="T226" s="19" t="s">
        <v>1005</v>
      </c>
      <c r="U226" s="384" t="str">
        <f t="shared" si="93"/>
        <v>2MDB.R16</v>
      </c>
      <c r="V226" s="384">
        <f t="shared" si="88"/>
        <v>13</v>
      </c>
      <c r="W226" s="374"/>
      <c r="X226" s="374"/>
      <c r="Y226" s="374"/>
      <c r="Z226" s="374"/>
      <c r="AA226" s="374"/>
      <c r="AB226" s="384">
        <v>0</v>
      </c>
      <c r="AC226" s="374" t="s">
        <v>1308</v>
      </c>
      <c r="AD226" s="384" t="str">
        <f t="shared" si="89"/>
        <v>ru-RU=МВ1-5 не включен</v>
      </c>
      <c r="AE226" s="374"/>
      <c r="AF226" s="374" t="s">
        <v>1308</v>
      </c>
      <c r="AG226" s="19" t="s">
        <v>4272</v>
      </c>
      <c r="AH226" s="374">
        <f t="shared" si="90"/>
        <v>40016</v>
      </c>
      <c r="AI226" s="27">
        <v>13</v>
      </c>
    </row>
    <row r="227" spans="1:35" ht="15" customHeight="1" x14ac:dyDescent="0.25">
      <c r="A227" s="26">
        <v>224</v>
      </c>
      <c r="B227" s="128" t="str">
        <f t="shared" si="96"/>
        <v>МШ2-1 не включен</v>
      </c>
      <c r="C227" s="19" t="str">
        <f t="shared" si="101"/>
        <v>M2_1_nON</v>
      </c>
      <c r="D227" s="19" t="str">
        <f t="shared" si="102"/>
        <v>ACT.M2_1.nON</v>
      </c>
      <c r="E227" s="142" t="s">
        <v>3677</v>
      </c>
      <c r="F227" s="143" t="s">
        <v>846</v>
      </c>
      <c r="G227" s="19" t="str">
        <f t="shared" si="94"/>
        <v>ALR.M2_1_nON := ACT.M2_1.nON;//МШ2-1 не включен</v>
      </c>
      <c r="H227" s="19" t="str">
        <f t="shared" si="95"/>
        <v>M2_1_nON : BOOL;     //МШ2-1 не включен</v>
      </c>
      <c r="I227" s="32" t="str">
        <f t="shared" si="92"/>
        <v xml:space="preserve">alr."&amp;C229&amp;" or </v>
      </c>
      <c r="J227">
        <v>229</v>
      </c>
      <c r="K227" s="27" t="str">
        <f t="shared" si="85"/>
        <v>R16</v>
      </c>
      <c r="L227" s="27">
        <f t="shared" si="104"/>
        <v>30</v>
      </c>
      <c r="M227" s="27">
        <v>6</v>
      </c>
      <c r="N227" s="19" t="s">
        <v>1005</v>
      </c>
      <c r="O227" s="27" t="str">
        <f t="shared" si="86"/>
        <v>db600.dbx30.6 := ALR.M2_1_nON; //МШ2-1 не включен  R16.14</v>
      </c>
      <c r="P227" s="27" t="str">
        <f t="shared" si="87"/>
        <v>dbx30.6</v>
      </c>
      <c r="Q227" s="27">
        <f t="shared" si="103"/>
        <v>16</v>
      </c>
      <c r="R227" s="384" t="s">
        <v>1307</v>
      </c>
      <c r="S227" s="384">
        <v>225</v>
      </c>
      <c r="T227" s="19" t="s">
        <v>1005</v>
      </c>
      <c r="U227" s="384" t="str">
        <f t="shared" si="93"/>
        <v>2MDB.R16</v>
      </c>
      <c r="V227" s="384">
        <f t="shared" si="88"/>
        <v>14</v>
      </c>
      <c r="W227" s="374"/>
      <c r="X227" s="374"/>
      <c r="Y227" s="374"/>
      <c r="Z227" s="374"/>
      <c r="AA227" s="374"/>
      <c r="AB227" s="384">
        <v>0</v>
      </c>
      <c r="AC227" s="374" t="s">
        <v>1308</v>
      </c>
      <c r="AD227" s="384" t="str">
        <f t="shared" si="89"/>
        <v>ru-RU=МШ2-1 не включен</v>
      </c>
      <c r="AE227" s="374"/>
      <c r="AF227" s="374" t="s">
        <v>1308</v>
      </c>
      <c r="AG227" s="19" t="s">
        <v>4272</v>
      </c>
      <c r="AH227" s="374">
        <f t="shared" si="90"/>
        <v>40016</v>
      </c>
      <c r="AI227" s="27">
        <v>14</v>
      </c>
    </row>
    <row r="228" spans="1:35" ht="15" customHeight="1" x14ac:dyDescent="0.25">
      <c r="A228" s="26">
        <v>225</v>
      </c>
      <c r="B228" s="128" t="str">
        <f t="shared" si="96"/>
        <v>МШ2-2 не включен</v>
      </c>
      <c r="C228" s="19" t="str">
        <f t="shared" si="101"/>
        <v>M2_2_nON</v>
      </c>
      <c r="D228" s="19" t="str">
        <f t="shared" si="102"/>
        <v>ACT.M2_2.nON</v>
      </c>
      <c r="E228" s="142" t="s">
        <v>3678</v>
      </c>
      <c r="F228" s="143" t="s">
        <v>845</v>
      </c>
      <c r="G228" s="19" t="str">
        <f t="shared" si="94"/>
        <v>ALR.M2_2_nON := ACT.M2_2.nON;//МШ2-2 не включен</v>
      </c>
      <c r="H228" s="19" t="str">
        <f t="shared" si="95"/>
        <v>M2_2_nON : BOOL;     //МШ2-2 не включен</v>
      </c>
      <c r="I228" s="32" t="str">
        <f t="shared" si="92"/>
        <v xml:space="preserve">alr."&amp;C230&amp;" or </v>
      </c>
      <c r="J228">
        <v>230</v>
      </c>
      <c r="K228" s="27" t="str">
        <f t="shared" si="85"/>
        <v>R16</v>
      </c>
      <c r="L228" s="27">
        <f t="shared" si="104"/>
        <v>30</v>
      </c>
      <c r="M228" s="27">
        <v>7</v>
      </c>
      <c r="N228" s="19" t="s">
        <v>1005</v>
      </c>
      <c r="O228" s="27" t="str">
        <f t="shared" si="86"/>
        <v>db600.dbx30.7 := ALR.M2_2_nON; //МШ2-2 не включен  R16.15</v>
      </c>
      <c r="P228" s="27" t="str">
        <f t="shared" si="87"/>
        <v>dbx30.7</v>
      </c>
      <c r="Q228" s="27">
        <f t="shared" si="103"/>
        <v>16</v>
      </c>
      <c r="R228" s="384" t="s">
        <v>1307</v>
      </c>
      <c r="S228" s="384">
        <v>226</v>
      </c>
      <c r="T228" s="19" t="s">
        <v>1005</v>
      </c>
      <c r="U228" s="384" t="str">
        <f t="shared" si="93"/>
        <v>2MDB.R16</v>
      </c>
      <c r="V228" s="384">
        <f t="shared" si="88"/>
        <v>15</v>
      </c>
      <c r="W228" s="374"/>
      <c r="X228" s="374"/>
      <c r="Y228" s="374"/>
      <c r="Z228" s="374"/>
      <c r="AA228" s="374"/>
      <c r="AB228" s="384">
        <v>0</v>
      </c>
      <c r="AC228" s="374" t="s">
        <v>1308</v>
      </c>
      <c r="AD228" s="384" t="str">
        <f t="shared" si="89"/>
        <v>ru-RU=МШ2-2 не включен</v>
      </c>
      <c r="AE228" s="374"/>
      <c r="AF228" s="374" t="s">
        <v>1308</v>
      </c>
      <c r="AG228" s="19" t="s">
        <v>4272</v>
      </c>
      <c r="AH228" s="374">
        <f t="shared" si="90"/>
        <v>40016</v>
      </c>
      <c r="AI228" s="27">
        <v>15</v>
      </c>
    </row>
    <row r="229" spans="1:35" ht="15" customHeight="1" x14ac:dyDescent="0.25">
      <c r="A229" s="26">
        <v>226</v>
      </c>
      <c r="B229" s="128" t="str">
        <f t="shared" si="96"/>
        <v>МШ2-3 не включен</v>
      </c>
      <c r="C229" s="19" t="str">
        <f t="shared" si="101"/>
        <v>M2_3_nON</v>
      </c>
      <c r="D229" s="19" t="str">
        <f t="shared" si="102"/>
        <v>ACT.M2_3.nON</v>
      </c>
      <c r="E229" s="142" t="s">
        <v>3679</v>
      </c>
      <c r="F229" s="143" t="s">
        <v>847</v>
      </c>
      <c r="G229" s="19" t="str">
        <f t="shared" si="94"/>
        <v>ALR.M2_3_nON := ACT.M2_3.nON;//МШ2-3 не включен</v>
      </c>
      <c r="H229" s="19" t="str">
        <f t="shared" si="95"/>
        <v>M2_3_nON : BOOL;     //МШ2-3 не включен</v>
      </c>
      <c r="I229" s="32" t="str">
        <f t="shared" si="92"/>
        <v xml:space="preserve">alr."&amp;C231&amp;" or </v>
      </c>
      <c r="J229">
        <v>231</v>
      </c>
      <c r="K229" s="27" t="str">
        <f t="shared" si="85"/>
        <v>R17</v>
      </c>
      <c r="L229" s="27">
        <f>Q229*2-1</f>
        <v>33</v>
      </c>
      <c r="M229" s="27">
        <v>0</v>
      </c>
      <c r="N229" s="19" t="s">
        <v>1005</v>
      </c>
      <c r="O229" s="27" t="str">
        <f t="shared" si="86"/>
        <v>db600.dbx33.0 := ALR.M2_3_nON; //МШ2-3 не включен  R17.0</v>
      </c>
      <c r="P229" s="27" t="str">
        <f t="shared" si="87"/>
        <v>dbx33.0</v>
      </c>
      <c r="Q229" s="27">
        <f>Q228+1</f>
        <v>17</v>
      </c>
      <c r="R229" s="384" t="s">
        <v>1307</v>
      </c>
      <c r="S229" s="384">
        <v>227</v>
      </c>
      <c r="T229" s="19" t="s">
        <v>1005</v>
      </c>
      <c r="U229" s="384" t="str">
        <f t="shared" si="93"/>
        <v>2MDB.R17</v>
      </c>
      <c r="V229" s="384">
        <f t="shared" si="88"/>
        <v>0</v>
      </c>
      <c r="W229" s="374"/>
      <c r="X229" s="374"/>
      <c r="Y229" s="374"/>
      <c r="Z229" s="374"/>
      <c r="AA229" s="374"/>
      <c r="AB229" s="384">
        <v>0</v>
      </c>
      <c r="AC229" s="374" t="s">
        <v>1308</v>
      </c>
      <c r="AD229" s="384" t="str">
        <f t="shared" si="89"/>
        <v>ru-RU=МШ2-3 не включен</v>
      </c>
      <c r="AE229" s="374"/>
      <c r="AF229" s="374" t="s">
        <v>1308</v>
      </c>
      <c r="AG229" s="19" t="s">
        <v>4272</v>
      </c>
      <c r="AH229" s="374">
        <f t="shared" si="90"/>
        <v>40017</v>
      </c>
      <c r="AI229" s="27">
        <v>0</v>
      </c>
    </row>
    <row r="230" spans="1:35" ht="15" customHeight="1" x14ac:dyDescent="0.25">
      <c r="A230" s="26">
        <v>227</v>
      </c>
      <c r="B230" s="128" t="str">
        <f t="shared" si="96"/>
        <v>МШ2-4 не включен</v>
      </c>
      <c r="C230" s="19" t="str">
        <f t="shared" si="101"/>
        <v>M2_4_nON</v>
      </c>
      <c r="D230" s="19" t="str">
        <f t="shared" si="102"/>
        <v>ACT.M2_4.nON</v>
      </c>
      <c r="E230" s="142" t="s">
        <v>3680</v>
      </c>
      <c r="F230" s="143" t="s">
        <v>848</v>
      </c>
      <c r="G230" s="19" t="str">
        <f t="shared" si="94"/>
        <v>ALR.M2_4_nON := ACT.M2_4.nON;//МШ2-4 не включен</v>
      </c>
      <c r="H230" s="19" t="str">
        <f t="shared" si="95"/>
        <v>M2_4_nON : BOOL;     //МШ2-4 не включен</v>
      </c>
      <c r="I230" s="32" t="str">
        <f t="shared" si="92"/>
        <v xml:space="preserve">alr."&amp;C232&amp;" or </v>
      </c>
      <c r="J230">
        <v>232</v>
      </c>
      <c r="K230" s="27" t="str">
        <f t="shared" si="85"/>
        <v>R17</v>
      </c>
      <c r="L230" s="27">
        <f t="shared" ref="L230:L235" si="105">L229</f>
        <v>33</v>
      </c>
      <c r="M230" s="27">
        <v>1</v>
      </c>
      <c r="N230" s="19" t="s">
        <v>1005</v>
      </c>
      <c r="O230" s="27" t="str">
        <f t="shared" si="86"/>
        <v>db600.dbx33.1 := ALR.M2_4_nON; //МШ2-4 не включен  R17.1</v>
      </c>
      <c r="P230" s="27" t="str">
        <f t="shared" si="87"/>
        <v>dbx33.1</v>
      </c>
      <c r="Q230" s="27">
        <f>Q229</f>
        <v>17</v>
      </c>
      <c r="R230" s="384" t="s">
        <v>1307</v>
      </c>
      <c r="S230" s="384">
        <v>228</v>
      </c>
      <c r="T230" s="19" t="s">
        <v>1005</v>
      </c>
      <c r="U230" s="384" t="str">
        <f t="shared" si="93"/>
        <v>2MDB.R17</v>
      </c>
      <c r="V230" s="384">
        <f t="shared" si="88"/>
        <v>1</v>
      </c>
      <c r="W230" s="374"/>
      <c r="X230" s="374"/>
      <c r="Y230" s="374"/>
      <c r="Z230" s="374"/>
      <c r="AA230" s="374"/>
      <c r="AB230" s="384">
        <v>0</v>
      </c>
      <c r="AC230" s="374" t="s">
        <v>1308</v>
      </c>
      <c r="AD230" s="384" t="str">
        <f t="shared" si="89"/>
        <v>ru-RU=МШ2-4 не включен</v>
      </c>
      <c r="AE230" s="374"/>
      <c r="AF230" s="374" t="s">
        <v>1308</v>
      </c>
      <c r="AG230" s="19" t="s">
        <v>4272</v>
      </c>
      <c r="AH230" s="374">
        <f t="shared" si="90"/>
        <v>40017</v>
      </c>
      <c r="AI230" s="27">
        <v>1</v>
      </c>
    </row>
    <row r="231" spans="1:35" ht="15" customHeight="1" x14ac:dyDescent="0.25">
      <c r="A231" s="26">
        <v>228</v>
      </c>
      <c r="B231" s="128" t="str">
        <f t="shared" si="96"/>
        <v>МВ4-1 не включен</v>
      </c>
      <c r="C231" s="19" t="str">
        <f t="shared" si="101"/>
        <v>MV4_1_nON</v>
      </c>
      <c r="D231" s="19" t="str">
        <f t="shared" si="102"/>
        <v>ACT.MV4_1.nON</v>
      </c>
      <c r="E231" s="142" t="s">
        <v>3681</v>
      </c>
      <c r="F231" s="143" t="s">
        <v>3682</v>
      </c>
      <c r="G231" s="19" t="str">
        <f t="shared" si="94"/>
        <v>ALR.MV4_1_nON := ACT.MV4_1.nON;//МВ4-1 не включен</v>
      </c>
      <c r="H231" s="19" t="str">
        <f t="shared" si="95"/>
        <v>MV4_1_nON : BOOL;     //МВ4-1 не включен</v>
      </c>
      <c r="I231" s="32" t="str">
        <f t="shared" si="92"/>
        <v xml:space="preserve">alr."&amp;C233&amp;" or </v>
      </c>
      <c r="J231">
        <v>233</v>
      </c>
      <c r="K231" s="27" t="str">
        <f t="shared" si="85"/>
        <v>R17</v>
      </c>
      <c r="L231" s="27">
        <f t="shared" si="105"/>
        <v>33</v>
      </c>
      <c r="M231" s="27">
        <v>3</v>
      </c>
      <c r="N231" s="19" t="s">
        <v>1005</v>
      </c>
      <c r="O231" s="27" t="str">
        <f t="shared" si="86"/>
        <v>db600.dbx33.3 := ALR.MV4_1_nON; //МВ4-1 не включен  R17.3</v>
      </c>
      <c r="P231" s="27" t="str">
        <f t="shared" si="87"/>
        <v>dbx33.3</v>
      </c>
      <c r="Q231" s="27">
        <f t="shared" ref="Q231:Q243" si="106">Q230</f>
        <v>17</v>
      </c>
      <c r="R231" s="384" t="s">
        <v>1307</v>
      </c>
      <c r="S231" s="384">
        <v>229</v>
      </c>
      <c r="T231" s="19" t="s">
        <v>1005</v>
      </c>
      <c r="U231" s="384" t="str">
        <f t="shared" si="93"/>
        <v>2MDB.R17</v>
      </c>
      <c r="V231" s="384">
        <f t="shared" si="88"/>
        <v>3</v>
      </c>
      <c r="W231" s="374"/>
      <c r="X231" s="374"/>
      <c r="Y231" s="374"/>
      <c r="Z231" s="374"/>
      <c r="AA231" s="374"/>
      <c r="AB231" s="384">
        <v>0</v>
      </c>
      <c r="AC231" s="374" t="s">
        <v>1308</v>
      </c>
      <c r="AD231" s="384" t="str">
        <f t="shared" si="89"/>
        <v>ru-RU=МВ4-1 не включен</v>
      </c>
      <c r="AE231" s="374"/>
      <c r="AF231" s="374" t="s">
        <v>1308</v>
      </c>
      <c r="AG231" s="19" t="s">
        <v>4272</v>
      </c>
      <c r="AH231" s="374">
        <f t="shared" si="90"/>
        <v>40017</v>
      </c>
      <c r="AI231" s="27">
        <v>3</v>
      </c>
    </row>
    <row r="232" spans="1:35" ht="15" customHeight="1" x14ac:dyDescent="0.25">
      <c r="A232" s="26">
        <v>229</v>
      </c>
      <c r="B232" s="128" t="str">
        <f t="shared" si="96"/>
        <v>МВ4-2 не включен</v>
      </c>
      <c r="C232" s="19" t="str">
        <f t="shared" si="101"/>
        <v>MV4_2_nON</v>
      </c>
      <c r="D232" s="19" t="str">
        <f t="shared" si="102"/>
        <v>ACT.MV4_2.nON</v>
      </c>
      <c r="E232" s="142" t="s">
        <v>3683</v>
      </c>
      <c r="F232" s="143" t="s">
        <v>3684</v>
      </c>
      <c r="G232" s="19" t="str">
        <f t="shared" si="94"/>
        <v>ALR.MV4_2_nON := ACT.MV4_2.nON;//МВ4-2 не включен</v>
      </c>
      <c r="H232" s="19" t="str">
        <f t="shared" si="95"/>
        <v>MV4_2_nON : BOOL;     //МВ4-2 не включен</v>
      </c>
      <c r="I232" s="32" t="str">
        <f t="shared" si="92"/>
        <v xml:space="preserve">alr."&amp;C234&amp;" or </v>
      </c>
      <c r="J232">
        <v>234</v>
      </c>
      <c r="K232" s="27" t="str">
        <f t="shared" si="85"/>
        <v>R17</v>
      </c>
      <c r="L232" s="27">
        <f t="shared" si="105"/>
        <v>33</v>
      </c>
      <c r="M232" s="27">
        <v>4</v>
      </c>
      <c r="N232" s="19" t="s">
        <v>1005</v>
      </c>
      <c r="O232" s="27" t="str">
        <f t="shared" si="86"/>
        <v>db600.dbx33.4 := ALR.MV4_2_nON; //МВ4-2 не включен  R17.4</v>
      </c>
      <c r="P232" s="27" t="str">
        <f t="shared" si="87"/>
        <v>dbx33.4</v>
      </c>
      <c r="Q232" s="27">
        <f t="shared" si="106"/>
        <v>17</v>
      </c>
      <c r="R232" s="384" t="s">
        <v>1307</v>
      </c>
      <c r="S232" s="384">
        <v>230</v>
      </c>
      <c r="T232" s="19" t="s">
        <v>1005</v>
      </c>
      <c r="U232" s="384" t="str">
        <f t="shared" si="93"/>
        <v>2MDB.R17</v>
      </c>
      <c r="V232" s="384">
        <f t="shared" si="88"/>
        <v>4</v>
      </c>
      <c r="W232" s="374"/>
      <c r="X232" s="374"/>
      <c r="Y232" s="374"/>
      <c r="Z232" s="374"/>
      <c r="AA232" s="374"/>
      <c r="AB232" s="384">
        <v>0</v>
      </c>
      <c r="AC232" s="374" t="s">
        <v>1308</v>
      </c>
      <c r="AD232" s="384" t="str">
        <f t="shared" si="89"/>
        <v>ru-RU=МВ4-2 не включен</v>
      </c>
      <c r="AE232" s="374"/>
      <c r="AF232" s="374" t="s">
        <v>1308</v>
      </c>
      <c r="AG232" s="19" t="s">
        <v>4272</v>
      </c>
      <c r="AH232" s="374">
        <f t="shared" si="90"/>
        <v>40017</v>
      </c>
      <c r="AI232" s="27">
        <v>4</v>
      </c>
    </row>
    <row r="233" spans="1:35" ht="15" customHeight="1" x14ac:dyDescent="0.25">
      <c r="A233" s="26">
        <v>230</v>
      </c>
      <c r="B233" s="128" t="str">
        <f t="shared" si="96"/>
        <v>МВ5-1 не включен</v>
      </c>
      <c r="C233" s="19" t="str">
        <f t="shared" si="101"/>
        <v>MV5_1_nON</v>
      </c>
      <c r="D233" s="19" t="str">
        <f t="shared" si="102"/>
        <v>ACT.MV5_1.nON</v>
      </c>
      <c r="E233" s="142" t="s">
        <v>2738</v>
      </c>
      <c r="F233" s="143" t="s">
        <v>2873</v>
      </c>
      <c r="G233" s="19" t="str">
        <f t="shared" si="94"/>
        <v>ALR.MV5_1_nON := ACT.MV5_1.nON;//МВ5-1 не включен</v>
      </c>
      <c r="H233" s="19" t="str">
        <f t="shared" si="95"/>
        <v>MV5_1_nON : BOOL;     //МВ5-1 не включен</v>
      </c>
      <c r="I233" s="32" t="str">
        <f t="shared" si="92"/>
        <v xml:space="preserve">alr."&amp;C235&amp;" or </v>
      </c>
      <c r="J233">
        <v>235</v>
      </c>
      <c r="K233" s="27" t="str">
        <f t="shared" si="85"/>
        <v>R17</v>
      </c>
      <c r="L233" s="27">
        <f t="shared" si="105"/>
        <v>33</v>
      </c>
      <c r="M233" s="27">
        <v>5</v>
      </c>
      <c r="N233" s="19" t="s">
        <v>1005</v>
      </c>
      <c r="O233" s="27" t="str">
        <f t="shared" si="86"/>
        <v>db600.dbx33.5 := ALR.MV5_1_nON; //МВ5-1 не включен  R17.5</v>
      </c>
      <c r="P233" s="27" t="str">
        <f t="shared" si="87"/>
        <v>dbx33.5</v>
      </c>
      <c r="Q233" s="27">
        <f t="shared" si="106"/>
        <v>17</v>
      </c>
      <c r="R233" s="384" t="s">
        <v>1307</v>
      </c>
      <c r="S233" s="384">
        <v>231</v>
      </c>
      <c r="T233" s="19" t="s">
        <v>1005</v>
      </c>
      <c r="U233" s="384" t="str">
        <f t="shared" si="93"/>
        <v>2MDB.R17</v>
      </c>
      <c r="V233" s="384">
        <f t="shared" si="88"/>
        <v>5</v>
      </c>
      <c r="W233" s="374"/>
      <c r="X233" s="374"/>
      <c r="Y233" s="374"/>
      <c r="Z233" s="374"/>
      <c r="AA233" s="374"/>
      <c r="AB233" s="384">
        <v>0</v>
      </c>
      <c r="AC233" s="374" t="s">
        <v>1308</v>
      </c>
      <c r="AD233" s="384" t="str">
        <f t="shared" si="89"/>
        <v>ru-RU=МВ5-1 не включен</v>
      </c>
      <c r="AE233" s="374"/>
      <c r="AF233" s="374" t="s">
        <v>1308</v>
      </c>
      <c r="AG233" s="19" t="s">
        <v>4272</v>
      </c>
      <c r="AH233" s="374">
        <f t="shared" si="90"/>
        <v>40017</v>
      </c>
      <c r="AI233" s="27">
        <v>5</v>
      </c>
    </row>
    <row r="234" spans="1:35" ht="15" customHeight="1" x14ac:dyDescent="0.25">
      <c r="A234" s="26">
        <v>231</v>
      </c>
      <c r="B234" s="128" t="str">
        <f t="shared" si="96"/>
        <v>МВ5-2 не включен</v>
      </c>
      <c r="C234" s="19" t="str">
        <f t="shared" si="101"/>
        <v>MV5_2_nON</v>
      </c>
      <c r="D234" s="19" t="str">
        <f t="shared" si="102"/>
        <v>ACT.MV5_2.nON</v>
      </c>
      <c r="E234" s="142" t="s">
        <v>2739</v>
      </c>
      <c r="F234" s="143" t="s">
        <v>2874</v>
      </c>
      <c r="G234" s="19" t="str">
        <f t="shared" si="94"/>
        <v>ALR.MV5_2_nON := ACT.MV5_2.nON;//МВ5-2 не включен</v>
      </c>
      <c r="H234" s="19" t="str">
        <f t="shared" si="95"/>
        <v>MV5_2_nON : BOOL;     //МВ5-2 не включен</v>
      </c>
      <c r="I234" s="32" t="str">
        <f t="shared" si="92"/>
        <v xml:space="preserve">alr."&amp;C236&amp;" or </v>
      </c>
      <c r="J234">
        <v>236</v>
      </c>
      <c r="K234" s="27" t="str">
        <f t="shared" si="85"/>
        <v>R17</v>
      </c>
      <c r="L234" s="27">
        <f t="shared" si="105"/>
        <v>33</v>
      </c>
      <c r="M234" s="27">
        <v>6</v>
      </c>
      <c r="N234" s="19" t="s">
        <v>1005</v>
      </c>
      <c r="O234" s="27" t="str">
        <f t="shared" si="86"/>
        <v>db600.dbx33.6 := ALR.MV5_2_nON; //МВ5-2 не включен  R17.6</v>
      </c>
      <c r="P234" s="27" t="str">
        <f t="shared" si="87"/>
        <v>dbx33.6</v>
      </c>
      <c r="Q234" s="27">
        <f t="shared" si="106"/>
        <v>17</v>
      </c>
      <c r="R234" s="384" t="s">
        <v>1307</v>
      </c>
      <c r="S234" s="384">
        <v>232</v>
      </c>
      <c r="T234" s="19" t="s">
        <v>1005</v>
      </c>
      <c r="U234" s="384" t="str">
        <f t="shared" si="93"/>
        <v>2MDB.R17</v>
      </c>
      <c r="V234" s="384">
        <f t="shared" si="88"/>
        <v>6</v>
      </c>
      <c r="W234" s="374"/>
      <c r="X234" s="374"/>
      <c r="Y234" s="374"/>
      <c r="Z234" s="374"/>
      <c r="AA234" s="374"/>
      <c r="AB234" s="384">
        <v>0</v>
      </c>
      <c r="AC234" s="374" t="s">
        <v>1308</v>
      </c>
      <c r="AD234" s="384" t="str">
        <f t="shared" si="89"/>
        <v>ru-RU=МВ5-2 не включен</v>
      </c>
      <c r="AE234" s="374"/>
      <c r="AF234" s="374" t="s">
        <v>1308</v>
      </c>
      <c r="AG234" s="19" t="s">
        <v>4272</v>
      </c>
      <c r="AH234" s="374">
        <f t="shared" si="90"/>
        <v>40017</v>
      </c>
      <c r="AI234" s="27">
        <v>6</v>
      </c>
    </row>
    <row r="235" spans="1:35" ht="15" customHeight="1" x14ac:dyDescent="0.25">
      <c r="A235" s="26">
        <v>232</v>
      </c>
      <c r="B235" s="128" t="str">
        <f t="shared" si="96"/>
        <v>МВ8-1 не включен</v>
      </c>
      <c r="C235" s="19" t="str">
        <f t="shared" si="101"/>
        <v>MV8_1_nON</v>
      </c>
      <c r="D235" s="19" t="str">
        <f t="shared" si="102"/>
        <v>ACT.MV8_1.nON</v>
      </c>
      <c r="E235" s="142" t="s">
        <v>3685</v>
      </c>
      <c r="F235" s="143" t="s">
        <v>3686</v>
      </c>
      <c r="G235" s="19" t="str">
        <f t="shared" si="94"/>
        <v>ALR.MV8_1_nON := ACT.MV8_1.nON;//МВ8-1 не включен</v>
      </c>
      <c r="H235" s="19" t="str">
        <f t="shared" si="95"/>
        <v>MV8_1_nON : BOOL;     //МВ8-1 не включен</v>
      </c>
      <c r="I235" s="32" t="str">
        <f t="shared" si="92"/>
        <v xml:space="preserve">alr."&amp;C237&amp;" or </v>
      </c>
      <c r="J235">
        <v>237</v>
      </c>
      <c r="K235" s="27" t="str">
        <f t="shared" si="85"/>
        <v>R17</v>
      </c>
      <c r="L235" s="27">
        <f t="shared" si="105"/>
        <v>33</v>
      </c>
      <c r="M235" s="27">
        <v>7</v>
      </c>
      <c r="N235" s="19" t="s">
        <v>1005</v>
      </c>
      <c r="O235" s="27" t="str">
        <f t="shared" si="86"/>
        <v>db600.dbx33.7 := ALR.MV8_1_nON; //МВ8-1 не включен  R17.7</v>
      </c>
      <c r="P235" s="27" t="str">
        <f t="shared" si="87"/>
        <v>dbx33.7</v>
      </c>
      <c r="Q235" s="27">
        <f t="shared" si="106"/>
        <v>17</v>
      </c>
      <c r="R235" s="384" t="s">
        <v>1307</v>
      </c>
      <c r="S235" s="384">
        <v>233</v>
      </c>
      <c r="T235" s="19" t="s">
        <v>1005</v>
      </c>
      <c r="U235" s="384" t="str">
        <f t="shared" si="93"/>
        <v>2MDB.R17</v>
      </c>
      <c r="V235" s="384">
        <f t="shared" si="88"/>
        <v>7</v>
      </c>
      <c r="W235" s="374"/>
      <c r="X235" s="374"/>
      <c r="Y235" s="374"/>
      <c r="Z235" s="374"/>
      <c r="AA235" s="374"/>
      <c r="AB235" s="384">
        <v>0</v>
      </c>
      <c r="AC235" s="374" t="s">
        <v>1308</v>
      </c>
      <c r="AD235" s="384" t="str">
        <f t="shared" si="89"/>
        <v>ru-RU=МВ8-1 не включен</v>
      </c>
      <c r="AE235" s="374"/>
      <c r="AF235" s="374" t="s">
        <v>1308</v>
      </c>
      <c r="AG235" s="19" t="s">
        <v>4272</v>
      </c>
      <c r="AH235" s="374">
        <f t="shared" si="90"/>
        <v>40017</v>
      </c>
      <c r="AI235" s="27">
        <v>7</v>
      </c>
    </row>
    <row r="236" spans="1:35" ht="15" customHeight="1" x14ac:dyDescent="0.25">
      <c r="A236" s="26">
        <v>233</v>
      </c>
      <c r="B236" s="128" t="str">
        <f t="shared" si="96"/>
        <v>Ф1-1 не включен</v>
      </c>
      <c r="C236" s="19" t="str">
        <f t="shared" si="101"/>
        <v>F1_1_nON</v>
      </c>
      <c r="D236" s="19" t="str">
        <f t="shared" si="102"/>
        <v>ACT.F1_1.nON</v>
      </c>
      <c r="E236" s="144" t="s">
        <v>3654</v>
      </c>
      <c r="F236" s="145" t="s">
        <v>3655</v>
      </c>
      <c r="G236" s="19" t="str">
        <f t="shared" si="94"/>
        <v>ALR.F1_1_nON := ACT.F1_1.nON;//Ф1-1 не включен</v>
      </c>
      <c r="H236" s="19" t="str">
        <f t="shared" si="95"/>
        <v>F1_1_nON : BOOL;     //Ф1-1 не включен</v>
      </c>
      <c r="I236" s="32" t="str">
        <f t="shared" si="92"/>
        <v xml:space="preserve">alr."&amp;C238&amp;" or </v>
      </c>
      <c r="J236">
        <v>238</v>
      </c>
      <c r="K236" s="27" t="str">
        <f t="shared" si="85"/>
        <v>R17</v>
      </c>
      <c r="L236" s="27">
        <f>Q229*2-2</f>
        <v>32</v>
      </c>
      <c r="M236" s="27">
        <v>0</v>
      </c>
      <c r="N236" s="19" t="s">
        <v>1005</v>
      </c>
      <c r="O236" s="27" t="str">
        <f t="shared" si="86"/>
        <v>db600.dbx32.0 := ALR.F1_1_nON; //Ф1-1 не включен  R17.8</v>
      </c>
      <c r="P236" s="27" t="str">
        <f t="shared" si="87"/>
        <v>dbx32.0</v>
      </c>
      <c r="Q236" s="27">
        <f t="shared" si="106"/>
        <v>17</v>
      </c>
      <c r="R236" s="384" t="s">
        <v>1307</v>
      </c>
      <c r="S236" s="384">
        <v>234</v>
      </c>
      <c r="T236" s="19" t="s">
        <v>1005</v>
      </c>
      <c r="U236" s="384" t="str">
        <f t="shared" si="93"/>
        <v>2MDB.R17</v>
      </c>
      <c r="V236" s="384">
        <f t="shared" si="88"/>
        <v>8</v>
      </c>
      <c r="W236" s="374"/>
      <c r="X236" s="374"/>
      <c r="Y236" s="374"/>
      <c r="Z236" s="374"/>
      <c r="AA236" s="374"/>
      <c r="AB236" s="384">
        <v>0</v>
      </c>
      <c r="AC236" s="374" t="s">
        <v>1308</v>
      </c>
      <c r="AD236" s="384" t="str">
        <f t="shared" si="89"/>
        <v>ru-RU=Ф1-1 не включен</v>
      </c>
      <c r="AE236" s="374"/>
      <c r="AF236" s="374" t="s">
        <v>1308</v>
      </c>
      <c r="AG236" s="19" t="s">
        <v>4272</v>
      </c>
      <c r="AH236" s="374">
        <f t="shared" si="90"/>
        <v>40017</v>
      </c>
      <c r="AI236" s="27">
        <v>8</v>
      </c>
    </row>
    <row r="237" spans="1:35" ht="15" customHeight="1" x14ac:dyDescent="0.25">
      <c r="A237" s="26">
        <v>234</v>
      </c>
      <c r="B237" s="128" t="str">
        <f t="shared" si="96"/>
        <v>Ф1-2 не включен</v>
      </c>
      <c r="C237" s="19" t="str">
        <f t="shared" si="101"/>
        <v>F1_2_nON</v>
      </c>
      <c r="D237" s="19" t="str">
        <f t="shared" si="102"/>
        <v>ACT.F1_2.nON</v>
      </c>
      <c r="E237" s="144" t="s">
        <v>3656</v>
      </c>
      <c r="F237" s="145" t="s">
        <v>3657</v>
      </c>
      <c r="G237" s="19" t="str">
        <f t="shared" si="94"/>
        <v>ALR.F1_2_nON := ACT.F1_2.nON;//Ф1-2 не включен</v>
      </c>
      <c r="H237" s="19" t="str">
        <f t="shared" si="95"/>
        <v>F1_2_nON : BOOL;     //Ф1-2 не включен</v>
      </c>
      <c r="I237" s="32" t="str">
        <f t="shared" si="92"/>
        <v xml:space="preserve">alr."&amp;C239&amp;" or </v>
      </c>
      <c r="J237">
        <v>239</v>
      </c>
      <c r="K237" s="27" t="str">
        <f t="shared" si="85"/>
        <v>R17</v>
      </c>
      <c r="L237" s="27">
        <f>L236</f>
        <v>32</v>
      </c>
      <c r="M237" s="27">
        <v>1</v>
      </c>
      <c r="N237" s="19" t="s">
        <v>1005</v>
      </c>
      <c r="O237" s="27" t="str">
        <f t="shared" si="86"/>
        <v>db600.dbx32.1 := ALR.F1_2_nON; //Ф1-2 не включен  R17.9</v>
      </c>
      <c r="P237" s="27" t="str">
        <f t="shared" si="87"/>
        <v>dbx32.1</v>
      </c>
      <c r="Q237" s="27">
        <f t="shared" si="106"/>
        <v>17</v>
      </c>
      <c r="R237" s="384" t="s">
        <v>1307</v>
      </c>
      <c r="S237" s="384">
        <v>235</v>
      </c>
      <c r="T237" s="19" t="s">
        <v>1005</v>
      </c>
      <c r="U237" s="384" t="str">
        <f t="shared" si="93"/>
        <v>2MDB.R17</v>
      </c>
      <c r="V237" s="384">
        <f t="shared" si="88"/>
        <v>9</v>
      </c>
      <c r="W237" s="374"/>
      <c r="X237" s="374"/>
      <c r="Y237" s="374"/>
      <c r="Z237" s="374"/>
      <c r="AA237" s="374"/>
      <c r="AB237" s="384">
        <v>0</v>
      </c>
      <c r="AC237" s="374" t="s">
        <v>1308</v>
      </c>
      <c r="AD237" s="384" t="str">
        <f t="shared" si="89"/>
        <v>ru-RU=Ф1-2 не включен</v>
      </c>
      <c r="AE237" s="374"/>
      <c r="AF237" s="374" t="s">
        <v>1308</v>
      </c>
      <c r="AG237" s="19" t="s">
        <v>4272</v>
      </c>
      <c r="AH237" s="374">
        <f t="shared" si="90"/>
        <v>40017</v>
      </c>
      <c r="AI237" s="27">
        <v>9</v>
      </c>
    </row>
    <row r="238" spans="1:35" ht="15" customHeight="1" x14ac:dyDescent="0.25">
      <c r="A238" s="26">
        <v>235</v>
      </c>
      <c r="B238" s="128" t="str">
        <f t="shared" si="96"/>
        <v>Ф1-3 не включен</v>
      </c>
      <c r="C238" s="19" t="str">
        <f t="shared" si="101"/>
        <v>F1_3_nON</v>
      </c>
      <c r="D238" s="19" t="str">
        <f t="shared" si="102"/>
        <v>ACT.F1_3.nON</v>
      </c>
      <c r="E238" s="144" t="s">
        <v>3658</v>
      </c>
      <c r="F238" s="145" t="s">
        <v>3659</v>
      </c>
      <c r="G238" s="19" t="str">
        <f t="shared" si="94"/>
        <v>ALR.F1_3_nON := ACT.F1_3.nON;//Ф1-3 не включен</v>
      </c>
      <c r="H238" s="19" t="str">
        <f t="shared" si="95"/>
        <v>F1_3_nON : BOOL;     //Ф1-3 не включен</v>
      </c>
      <c r="I238" s="32" t="str">
        <f t="shared" si="92"/>
        <v xml:space="preserve">alr."&amp;C240&amp;" or </v>
      </c>
      <c r="J238">
        <v>240</v>
      </c>
      <c r="K238" s="27" t="str">
        <f t="shared" si="85"/>
        <v>R17</v>
      </c>
      <c r="L238" s="27">
        <f t="shared" ref="L238:L243" si="107">L237</f>
        <v>32</v>
      </c>
      <c r="M238" s="27">
        <v>2</v>
      </c>
      <c r="N238" s="19" t="s">
        <v>1005</v>
      </c>
      <c r="O238" s="27" t="str">
        <f t="shared" si="86"/>
        <v>db600.dbx32.2 := ALR.F1_3_nON; //Ф1-3 не включен  R17.10</v>
      </c>
      <c r="P238" s="27" t="str">
        <f t="shared" si="87"/>
        <v>dbx32.2</v>
      </c>
      <c r="Q238" s="27">
        <f t="shared" si="106"/>
        <v>17</v>
      </c>
      <c r="R238" s="384" t="s">
        <v>1307</v>
      </c>
      <c r="S238" s="384">
        <v>236</v>
      </c>
      <c r="T238" s="19" t="s">
        <v>1005</v>
      </c>
      <c r="U238" s="384" t="str">
        <f t="shared" si="93"/>
        <v>2MDB.R17</v>
      </c>
      <c r="V238" s="384">
        <f t="shared" si="88"/>
        <v>10</v>
      </c>
      <c r="W238" s="374"/>
      <c r="X238" s="374"/>
      <c r="Y238" s="374"/>
      <c r="Z238" s="374"/>
      <c r="AA238" s="374"/>
      <c r="AB238" s="384">
        <v>0</v>
      </c>
      <c r="AC238" s="374" t="s">
        <v>1308</v>
      </c>
      <c r="AD238" s="384" t="str">
        <f t="shared" si="89"/>
        <v>ru-RU=Ф1-3 не включен</v>
      </c>
      <c r="AE238" s="374"/>
      <c r="AF238" s="374" t="s">
        <v>1308</v>
      </c>
      <c r="AG238" s="19" t="s">
        <v>4272</v>
      </c>
      <c r="AH238" s="374">
        <f t="shared" si="90"/>
        <v>40017</v>
      </c>
      <c r="AI238" s="27">
        <v>10</v>
      </c>
    </row>
    <row r="239" spans="1:35" ht="15" customHeight="1" x14ac:dyDescent="0.25">
      <c r="A239" s="26">
        <v>236</v>
      </c>
      <c r="B239" s="128" t="str">
        <f t="shared" si="96"/>
        <v>НД4-1 не включен</v>
      </c>
      <c r="C239" s="19" t="str">
        <f t="shared" si="101"/>
        <v>ND4_1_nON</v>
      </c>
      <c r="D239" s="19" t="str">
        <f t="shared" si="102"/>
        <v>ACT.ND4_1.nON</v>
      </c>
      <c r="E239" s="142" t="s">
        <v>3666</v>
      </c>
      <c r="F239" s="143" t="s">
        <v>3514</v>
      </c>
      <c r="G239" s="19" t="str">
        <f t="shared" si="94"/>
        <v>ALR.ND4_1_nON := ACT.ND4_1.nON;//НД4-1 не включен</v>
      </c>
      <c r="H239" s="19" t="str">
        <f t="shared" si="95"/>
        <v>ND4_1_nON : BOOL;     //НД4-1 не включен</v>
      </c>
      <c r="I239" s="32" t="str">
        <f t="shared" si="92"/>
        <v xml:space="preserve">alr."&amp;C241&amp;" or </v>
      </c>
      <c r="J239">
        <v>241</v>
      </c>
      <c r="K239" s="27" t="str">
        <f t="shared" si="85"/>
        <v>R17</v>
      </c>
      <c r="L239" s="27">
        <f t="shared" si="107"/>
        <v>32</v>
      </c>
      <c r="M239" s="27">
        <v>3</v>
      </c>
      <c r="N239" s="19" t="s">
        <v>1005</v>
      </c>
      <c r="O239" s="27" t="str">
        <f t="shared" si="86"/>
        <v>db600.dbx32.3 := ALR.ND4_1_nON; //НД4-1 не включен  R17.11</v>
      </c>
      <c r="P239" s="27" t="str">
        <f t="shared" si="87"/>
        <v>dbx32.3</v>
      </c>
      <c r="Q239" s="27">
        <f t="shared" si="106"/>
        <v>17</v>
      </c>
      <c r="R239" s="384" t="s">
        <v>1307</v>
      </c>
      <c r="S239" s="384">
        <v>237</v>
      </c>
      <c r="T239" s="19" t="s">
        <v>1005</v>
      </c>
      <c r="U239" s="384" t="str">
        <f t="shared" si="93"/>
        <v>2MDB.R17</v>
      </c>
      <c r="V239" s="384">
        <f t="shared" si="88"/>
        <v>11</v>
      </c>
      <c r="W239" s="374"/>
      <c r="X239" s="374"/>
      <c r="Y239" s="374"/>
      <c r="Z239" s="374"/>
      <c r="AA239" s="374"/>
      <c r="AB239" s="384">
        <v>0</v>
      </c>
      <c r="AC239" s="374" t="s">
        <v>1308</v>
      </c>
      <c r="AD239" s="384" t="str">
        <f t="shared" si="89"/>
        <v>ru-RU=НД4-1 не включен</v>
      </c>
      <c r="AE239" s="374"/>
      <c r="AF239" s="374" t="s">
        <v>1308</v>
      </c>
      <c r="AG239" s="19" t="s">
        <v>4272</v>
      </c>
      <c r="AH239" s="374">
        <f t="shared" si="90"/>
        <v>40017</v>
      </c>
      <c r="AI239" s="27">
        <v>11</v>
      </c>
    </row>
    <row r="240" spans="1:35" ht="15" customHeight="1" x14ac:dyDescent="0.25">
      <c r="A240" s="26">
        <v>237</v>
      </c>
      <c r="B240" s="128" t="str">
        <f t="shared" si="96"/>
        <v>НД4-2 не включен</v>
      </c>
      <c r="C240" s="19" t="str">
        <f t="shared" si="101"/>
        <v>ND4_2_nON</v>
      </c>
      <c r="D240" s="19" t="str">
        <f t="shared" si="102"/>
        <v>ACT.ND4_2.nON</v>
      </c>
      <c r="E240" s="142" t="s">
        <v>3667</v>
      </c>
      <c r="F240" s="143" t="s">
        <v>3515</v>
      </c>
      <c r="G240" s="19" t="str">
        <f t="shared" si="94"/>
        <v>ALR.ND4_2_nON := ACT.ND4_2.nON;//НД4-2 не включен</v>
      </c>
      <c r="H240" s="19" t="str">
        <f t="shared" si="95"/>
        <v>ND4_2_nON : BOOL;     //НД4-2 не включен</v>
      </c>
      <c r="I240" s="32" t="str">
        <f t="shared" si="92"/>
        <v xml:space="preserve">alr."&amp;C242&amp;" or </v>
      </c>
      <c r="J240">
        <v>242</v>
      </c>
      <c r="K240" s="27" t="str">
        <f t="shared" si="85"/>
        <v>R17</v>
      </c>
      <c r="L240" s="27">
        <f t="shared" si="107"/>
        <v>32</v>
      </c>
      <c r="M240" s="27">
        <v>4</v>
      </c>
      <c r="N240" s="19" t="s">
        <v>1005</v>
      </c>
      <c r="O240" s="27" t="str">
        <f t="shared" si="86"/>
        <v>db600.dbx32.4 := ALR.ND4_2_nON; //НД4-2 не включен  R17.12</v>
      </c>
      <c r="P240" s="27" t="str">
        <f t="shared" si="87"/>
        <v>dbx32.4</v>
      </c>
      <c r="Q240" s="27">
        <f t="shared" si="106"/>
        <v>17</v>
      </c>
      <c r="R240" s="384" t="s">
        <v>1307</v>
      </c>
      <c r="S240" s="384">
        <v>238</v>
      </c>
      <c r="T240" s="19" t="s">
        <v>1005</v>
      </c>
      <c r="U240" s="384" t="str">
        <f t="shared" si="93"/>
        <v>2MDB.R17</v>
      </c>
      <c r="V240" s="384">
        <f t="shared" si="88"/>
        <v>12</v>
      </c>
      <c r="W240" s="374"/>
      <c r="X240" s="374"/>
      <c r="Y240" s="374"/>
      <c r="Z240" s="374"/>
      <c r="AA240" s="374"/>
      <c r="AB240" s="384">
        <v>0</v>
      </c>
      <c r="AC240" s="374" t="s">
        <v>1308</v>
      </c>
      <c r="AD240" s="384" t="str">
        <f t="shared" si="89"/>
        <v>ru-RU=НД4-2 не включен</v>
      </c>
      <c r="AE240" s="374"/>
      <c r="AF240" s="374" t="s">
        <v>1308</v>
      </c>
      <c r="AG240" s="19" t="s">
        <v>4272</v>
      </c>
      <c r="AH240" s="374">
        <f t="shared" si="90"/>
        <v>40017</v>
      </c>
      <c r="AI240" s="27">
        <v>12</v>
      </c>
    </row>
    <row r="241" spans="1:35" ht="15" customHeight="1" x14ac:dyDescent="0.25">
      <c r="A241" s="26">
        <v>238</v>
      </c>
      <c r="B241" s="128" t="str">
        <f>E241&amp;" нет расхода"</f>
        <v>Н1-3 нет расхода</v>
      </c>
      <c r="C241" s="19" t="str">
        <f t="shared" ref="C241:C248" si="108">F241&amp;"_nFP"</f>
        <v>N1_3_nFP</v>
      </c>
      <c r="D241" s="19" t="str">
        <f t="shared" ref="D241:D248" si="109">"ACT."&amp;F241&amp;".nFP"</f>
        <v>ACT.N1_3.nFP</v>
      </c>
      <c r="E241" s="141" t="s">
        <v>432</v>
      </c>
      <c r="F241" s="141" t="s">
        <v>478</v>
      </c>
      <c r="G241" s="19" t="str">
        <f t="shared" si="94"/>
        <v>ALR.N1_3_nFP := ACT.N1_3.nFP;//Н1-3 нет расхода</v>
      </c>
      <c r="H241" s="19" t="str">
        <f t="shared" si="95"/>
        <v>N1_3_nFP : BOOL;     //Н1-3 нет расхода</v>
      </c>
      <c r="I241" s="32" t="str">
        <f t="shared" si="92"/>
        <v xml:space="preserve">alr."&amp;C243&amp;" or </v>
      </c>
      <c r="J241">
        <v>243</v>
      </c>
      <c r="K241" s="27" t="str">
        <f t="shared" si="85"/>
        <v>R17</v>
      </c>
      <c r="L241" s="27">
        <f t="shared" si="107"/>
        <v>32</v>
      </c>
      <c r="M241" s="27">
        <v>5</v>
      </c>
      <c r="N241" s="19" t="s">
        <v>1005</v>
      </c>
      <c r="O241" s="27" t="str">
        <f t="shared" si="86"/>
        <v>db600.dbx32.5 := ALR.N1_3_nFP; //Н1-3 нет расхода  R17.13</v>
      </c>
      <c r="P241" s="27" t="str">
        <f t="shared" si="87"/>
        <v>dbx32.5</v>
      </c>
      <c r="Q241" s="27">
        <f t="shared" si="106"/>
        <v>17</v>
      </c>
      <c r="R241" s="384" t="s">
        <v>1307</v>
      </c>
      <c r="S241" s="384">
        <v>239</v>
      </c>
      <c r="T241" s="19" t="s">
        <v>1005</v>
      </c>
      <c r="U241" s="384" t="str">
        <f t="shared" si="93"/>
        <v>2MDB.R17</v>
      </c>
      <c r="V241" s="384">
        <f t="shared" si="88"/>
        <v>13</v>
      </c>
      <c r="W241" s="374"/>
      <c r="X241" s="374"/>
      <c r="Y241" s="374"/>
      <c r="Z241" s="374"/>
      <c r="AA241" s="374"/>
      <c r="AB241" s="384">
        <v>0</v>
      </c>
      <c r="AC241" s="374" t="s">
        <v>1308</v>
      </c>
      <c r="AD241" s="384" t="str">
        <f t="shared" si="89"/>
        <v>ru-RU=Н1-3 нет расхода</v>
      </c>
      <c r="AE241" s="374"/>
      <c r="AF241" s="374" t="s">
        <v>1308</v>
      </c>
      <c r="AG241" s="19" t="s">
        <v>4272</v>
      </c>
      <c r="AH241" s="374">
        <f t="shared" si="90"/>
        <v>40017</v>
      </c>
      <c r="AI241" s="27">
        <v>13</v>
      </c>
    </row>
    <row r="242" spans="1:35" ht="15" customHeight="1" x14ac:dyDescent="0.25">
      <c r="A242" s="26">
        <v>239</v>
      </c>
      <c r="B242" s="128" t="str">
        <f t="shared" ref="B242:B248" si="110">E242&amp;" нет расхода"</f>
        <v>Н2-1 нет расхода</v>
      </c>
      <c r="C242" s="19" t="str">
        <f t="shared" si="108"/>
        <v>N2_1_nFP</v>
      </c>
      <c r="D242" s="19" t="str">
        <f t="shared" si="109"/>
        <v>ACT.N2_1.nFP</v>
      </c>
      <c r="E242" s="141" t="s">
        <v>441</v>
      </c>
      <c r="F242" s="141" t="s">
        <v>832</v>
      </c>
      <c r="G242" s="19" t="str">
        <f t="shared" si="94"/>
        <v>ALR.N2_1_nFP := ACT.N2_1.nFP;//Н2-1 нет расхода</v>
      </c>
      <c r="H242" s="19" t="str">
        <f t="shared" si="95"/>
        <v>N2_1_nFP : BOOL;     //Н2-1 нет расхода</v>
      </c>
      <c r="I242" s="32" t="str">
        <f t="shared" si="92"/>
        <v xml:space="preserve">alr."&amp;C244&amp;" or </v>
      </c>
      <c r="J242">
        <v>244</v>
      </c>
      <c r="K242" s="27" t="str">
        <f t="shared" si="85"/>
        <v>R17</v>
      </c>
      <c r="L242" s="27">
        <f t="shared" si="107"/>
        <v>32</v>
      </c>
      <c r="M242" s="27">
        <v>6</v>
      </c>
      <c r="N242" s="19" t="s">
        <v>1005</v>
      </c>
      <c r="O242" s="27" t="str">
        <f t="shared" si="86"/>
        <v>db600.dbx32.6 := ALR.N2_1_nFP; //Н2-1 нет расхода  R17.14</v>
      </c>
      <c r="P242" s="27" t="str">
        <f t="shared" si="87"/>
        <v>dbx32.6</v>
      </c>
      <c r="Q242" s="27">
        <f t="shared" si="106"/>
        <v>17</v>
      </c>
      <c r="R242" s="384" t="s">
        <v>1307</v>
      </c>
      <c r="S242" s="384">
        <v>240</v>
      </c>
      <c r="T242" s="19" t="s">
        <v>1005</v>
      </c>
      <c r="U242" s="384" t="str">
        <f t="shared" si="93"/>
        <v>2MDB.R17</v>
      </c>
      <c r="V242" s="384">
        <f t="shared" si="88"/>
        <v>14</v>
      </c>
      <c r="W242" s="374"/>
      <c r="X242" s="374"/>
      <c r="Y242" s="374"/>
      <c r="Z242" s="374"/>
      <c r="AA242" s="374"/>
      <c r="AB242" s="384">
        <v>0</v>
      </c>
      <c r="AC242" s="374" t="s">
        <v>1308</v>
      </c>
      <c r="AD242" s="384" t="str">
        <f t="shared" si="89"/>
        <v>ru-RU=Н2-1 нет расхода</v>
      </c>
      <c r="AE242" s="374"/>
      <c r="AF242" s="374" t="s">
        <v>1308</v>
      </c>
      <c r="AG242" s="19" t="s">
        <v>4272</v>
      </c>
      <c r="AH242" s="374">
        <f t="shared" si="90"/>
        <v>40017</v>
      </c>
      <c r="AI242" s="27">
        <v>14</v>
      </c>
    </row>
    <row r="243" spans="1:35" ht="15" customHeight="1" x14ac:dyDescent="0.25">
      <c r="A243" s="26">
        <v>240</v>
      </c>
      <c r="B243" s="128" t="str">
        <f t="shared" si="110"/>
        <v>Н2-2 нет расхода</v>
      </c>
      <c r="C243" s="19" t="str">
        <f t="shared" si="108"/>
        <v>N2_2_nFP</v>
      </c>
      <c r="D243" s="19" t="str">
        <f t="shared" si="109"/>
        <v>ACT.N2_2.nFP</v>
      </c>
      <c r="E243" s="141" t="s">
        <v>442</v>
      </c>
      <c r="F243" s="141" t="s">
        <v>834</v>
      </c>
      <c r="G243" s="19" t="str">
        <f t="shared" si="94"/>
        <v>ALR.N2_2_nFP := ACT.N2_2.nFP;//Н2-2 нет расхода</v>
      </c>
      <c r="H243" s="19" t="str">
        <f t="shared" si="95"/>
        <v>N2_2_nFP : BOOL;     //Н2-2 нет расхода</v>
      </c>
      <c r="I243" s="32" t="str">
        <f t="shared" si="92"/>
        <v xml:space="preserve">alr."&amp;C245&amp;" or </v>
      </c>
      <c r="J243">
        <v>245</v>
      </c>
      <c r="K243" s="27" t="str">
        <f t="shared" si="85"/>
        <v>R17</v>
      </c>
      <c r="L243" s="27">
        <f t="shared" si="107"/>
        <v>32</v>
      </c>
      <c r="M243" s="27">
        <v>7</v>
      </c>
      <c r="N243" s="19" t="s">
        <v>1005</v>
      </c>
      <c r="O243" s="27" t="str">
        <f t="shared" si="86"/>
        <v>db600.dbx32.7 := ALR.N2_2_nFP; //Н2-2 нет расхода  R17.15</v>
      </c>
      <c r="P243" s="27" t="str">
        <f t="shared" si="87"/>
        <v>dbx32.7</v>
      </c>
      <c r="Q243" s="27">
        <f t="shared" si="106"/>
        <v>17</v>
      </c>
      <c r="R243" s="384" t="s">
        <v>1307</v>
      </c>
      <c r="S243" s="384">
        <v>241</v>
      </c>
      <c r="T243" s="19" t="s">
        <v>1005</v>
      </c>
      <c r="U243" s="384" t="str">
        <f t="shared" si="93"/>
        <v>2MDB.R17</v>
      </c>
      <c r="V243" s="384">
        <f t="shared" si="88"/>
        <v>15</v>
      </c>
      <c r="W243" s="374"/>
      <c r="X243" s="374"/>
      <c r="Y243" s="374"/>
      <c r="Z243" s="374"/>
      <c r="AA243" s="374"/>
      <c r="AB243" s="384">
        <v>0</v>
      </c>
      <c r="AC243" s="374" t="s">
        <v>1308</v>
      </c>
      <c r="AD243" s="384" t="str">
        <f t="shared" si="89"/>
        <v>ru-RU=Н2-2 нет расхода</v>
      </c>
      <c r="AE243" s="374"/>
      <c r="AF243" s="374" t="s">
        <v>1308</v>
      </c>
      <c r="AG243" s="19" t="s">
        <v>4272</v>
      </c>
      <c r="AH243" s="374">
        <f t="shared" si="90"/>
        <v>40017</v>
      </c>
      <c r="AI243" s="27">
        <v>15</v>
      </c>
    </row>
    <row r="244" spans="1:35" ht="15" customHeight="1" x14ac:dyDescent="0.25">
      <c r="A244" s="26">
        <v>241</v>
      </c>
      <c r="B244" s="128" t="str">
        <f t="shared" si="110"/>
        <v>Н2-3 нет расхода</v>
      </c>
      <c r="C244" s="19" t="str">
        <f t="shared" si="108"/>
        <v>N2_3_nFP</v>
      </c>
      <c r="D244" s="19" t="str">
        <f t="shared" si="109"/>
        <v>ACT.N2_3.nFP</v>
      </c>
      <c r="E244" s="141" t="s">
        <v>443</v>
      </c>
      <c r="F244" s="141" t="s">
        <v>835</v>
      </c>
      <c r="G244" s="19" t="str">
        <f t="shared" si="94"/>
        <v>ALR.N2_3_nFP := ACT.N2_3.nFP;//Н2-3 нет расхода</v>
      </c>
      <c r="H244" s="19" t="str">
        <f t="shared" si="95"/>
        <v>N2_3_nFP : BOOL;     //Н2-3 нет расхода</v>
      </c>
      <c r="I244" s="32" t="str">
        <f t="shared" si="92"/>
        <v xml:space="preserve">alr."&amp;C246&amp;" or </v>
      </c>
      <c r="J244">
        <v>246</v>
      </c>
      <c r="K244" s="27" t="str">
        <f t="shared" si="85"/>
        <v>R18</v>
      </c>
      <c r="L244" s="27">
        <f>Q244*2-1</f>
        <v>35</v>
      </c>
      <c r="M244" s="27">
        <v>0</v>
      </c>
      <c r="N244" s="19" t="s">
        <v>1005</v>
      </c>
      <c r="O244" s="27" t="str">
        <f t="shared" si="86"/>
        <v>db600.dbx35.0 := ALR.N2_3_nFP; //Н2-3 нет расхода  R18.0</v>
      </c>
      <c r="P244" s="27" t="str">
        <f t="shared" si="87"/>
        <v>dbx35.0</v>
      </c>
      <c r="Q244" s="27">
        <f>Q243+1</f>
        <v>18</v>
      </c>
      <c r="R244" s="384" t="s">
        <v>1307</v>
      </c>
      <c r="S244" s="384">
        <v>242</v>
      </c>
      <c r="T244" s="19" t="s">
        <v>1005</v>
      </c>
      <c r="U244" s="384" t="str">
        <f t="shared" si="93"/>
        <v>2MDB.R18</v>
      </c>
      <c r="V244" s="384">
        <f t="shared" si="88"/>
        <v>0</v>
      </c>
      <c r="W244" s="374"/>
      <c r="X244" s="374"/>
      <c r="Y244" s="374"/>
      <c r="Z244" s="374"/>
      <c r="AA244" s="374"/>
      <c r="AB244" s="384">
        <v>0</v>
      </c>
      <c r="AC244" s="374" t="s">
        <v>1308</v>
      </c>
      <c r="AD244" s="384" t="str">
        <f t="shared" si="89"/>
        <v>ru-RU=Н2-3 нет расхода</v>
      </c>
      <c r="AE244" s="374"/>
      <c r="AF244" s="374" t="s">
        <v>1308</v>
      </c>
      <c r="AG244" s="19" t="s">
        <v>4272</v>
      </c>
      <c r="AH244" s="374">
        <f t="shared" si="90"/>
        <v>40018</v>
      </c>
      <c r="AI244" s="27">
        <v>0</v>
      </c>
    </row>
    <row r="245" spans="1:35" ht="15" customHeight="1" x14ac:dyDescent="0.25">
      <c r="A245" s="26">
        <v>242</v>
      </c>
      <c r="B245" s="128" t="str">
        <f t="shared" si="110"/>
        <v>Н2-4 нет расхода</v>
      </c>
      <c r="C245" s="19" t="str">
        <f t="shared" si="108"/>
        <v>N2_4_nFP</v>
      </c>
      <c r="D245" s="19" t="str">
        <f t="shared" si="109"/>
        <v>ACT.N2_4.nFP</v>
      </c>
      <c r="E245" s="141" t="s">
        <v>444</v>
      </c>
      <c r="F245" s="141" t="s">
        <v>836</v>
      </c>
      <c r="G245" s="19" t="str">
        <f t="shared" si="94"/>
        <v>ALR.N2_4_nFP := ACT.N2_4.nFP;//Н2-4 нет расхода</v>
      </c>
      <c r="H245" s="19" t="str">
        <f t="shared" si="95"/>
        <v>N2_4_nFP : BOOL;     //Н2-4 нет расхода</v>
      </c>
      <c r="I245" s="32" t="str">
        <f t="shared" si="92"/>
        <v xml:space="preserve">alr."&amp;C247&amp;" or </v>
      </c>
      <c r="J245">
        <v>247</v>
      </c>
      <c r="K245" s="27" t="str">
        <f t="shared" si="85"/>
        <v>R18</v>
      </c>
      <c r="L245" s="27">
        <f t="shared" ref="L245:L250" si="111">L244</f>
        <v>35</v>
      </c>
      <c r="M245" s="27">
        <v>1</v>
      </c>
      <c r="N245" s="19" t="s">
        <v>1005</v>
      </c>
      <c r="O245" s="27" t="str">
        <f t="shared" si="86"/>
        <v>db600.dbx35.1 := ALR.N2_4_nFP; //Н2-4 нет расхода  R18.1</v>
      </c>
      <c r="P245" s="27" t="str">
        <f t="shared" si="87"/>
        <v>dbx35.1</v>
      </c>
      <c r="Q245" s="27">
        <f>Q244</f>
        <v>18</v>
      </c>
      <c r="R245" s="384" t="s">
        <v>1307</v>
      </c>
      <c r="S245" s="384">
        <v>243</v>
      </c>
      <c r="T245" s="19" t="s">
        <v>1005</v>
      </c>
      <c r="U245" s="384" t="str">
        <f t="shared" si="93"/>
        <v>2MDB.R18</v>
      </c>
      <c r="V245" s="384">
        <f t="shared" si="88"/>
        <v>1</v>
      </c>
      <c r="W245" s="374"/>
      <c r="X245" s="374"/>
      <c r="Y245" s="374"/>
      <c r="Z245" s="374"/>
      <c r="AA245" s="374"/>
      <c r="AB245" s="384">
        <v>0</v>
      </c>
      <c r="AC245" s="374" t="s">
        <v>1308</v>
      </c>
      <c r="AD245" s="384" t="str">
        <f t="shared" si="89"/>
        <v>ru-RU=Н2-4 нет расхода</v>
      </c>
      <c r="AE245" s="374"/>
      <c r="AF245" s="374" t="s">
        <v>1308</v>
      </c>
      <c r="AG245" s="19" t="s">
        <v>4272</v>
      </c>
      <c r="AH245" s="374">
        <f t="shared" si="90"/>
        <v>40018</v>
      </c>
      <c r="AI245" s="27">
        <v>1</v>
      </c>
    </row>
    <row r="246" spans="1:35" ht="15" customHeight="1" x14ac:dyDescent="0.25">
      <c r="A246" s="26">
        <v>243</v>
      </c>
      <c r="B246" s="128" t="str">
        <f t="shared" si="110"/>
        <v>Н5-1 нет расхода</v>
      </c>
      <c r="C246" s="19" t="str">
        <f t="shared" si="108"/>
        <v>N5_1_nFP</v>
      </c>
      <c r="D246" s="19" t="str">
        <f t="shared" si="109"/>
        <v>ACT.N5_1.nFP</v>
      </c>
      <c r="E246" s="141" t="s">
        <v>453</v>
      </c>
      <c r="F246" s="141" t="s">
        <v>480</v>
      </c>
      <c r="G246" s="19" t="str">
        <f t="shared" si="94"/>
        <v>ALR.N5_1_nFP := ACT.N5_1.nFP;//Н5-1 нет расхода</v>
      </c>
      <c r="H246" s="19" t="str">
        <f t="shared" si="95"/>
        <v>N5_1_nFP : BOOL;     //Н5-1 нет расхода</v>
      </c>
      <c r="I246" s="32" t="str">
        <f t="shared" si="92"/>
        <v xml:space="preserve">alr."&amp;C248&amp;" or </v>
      </c>
      <c r="J246">
        <v>248</v>
      </c>
      <c r="K246" s="27" t="str">
        <f t="shared" si="85"/>
        <v>R18</v>
      </c>
      <c r="L246" s="27">
        <f t="shared" si="111"/>
        <v>35</v>
      </c>
      <c r="M246" s="27">
        <v>3</v>
      </c>
      <c r="N246" s="19" t="s">
        <v>1005</v>
      </c>
      <c r="O246" s="27" t="str">
        <f t="shared" si="86"/>
        <v>db600.dbx35.3 := ALR.N5_1_nFP; //Н5-1 нет расхода  R18.3</v>
      </c>
      <c r="P246" s="27" t="str">
        <f t="shared" si="87"/>
        <v>dbx35.3</v>
      </c>
      <c r="Q246" s="27">
        <f t="shared" ref="Q246:Q258" si="112">Q245</f>
        <v>18</v>
      </c>
      <c r="R246" s="384" t="s">
        <v>1307</v>
      </c>
      <c r="S246" s="384">
        <v>244</v>
      </c>
      <c r="T246" s="19" t="s">
        <v>1005</v>
      </c>
      <c r="U246" s="384" t="str">
        <f t="shared" si="93"/>
        <v>2MDB.R18</v>
      </c>
      <c r="V246" s="384">
        <f t="shared" si="88"/>
        <v>3</v>
      </c>
      <c r="W246" s="374"/>
      <c r="X246" s="374"/>
      <c r="Y246" s="374"/>
      <c r="Z246" s="374"/>
      <c r="AA246" s="374"/>
      <c r="AB246" s="384">
        <v>0</v>
      </c>
      <c r="AC246" s="374" t="s">
        <v>1308</v>
      </c>
      <c r="AD246" s="384" t="str">
        <f t="shared" si="89"/>
        <v>ru-RU=Н5-1 нет расхода</v>
      </c>
      <c r="AE246" s="374"/>
      <c r="AF246" s="374" t="s">
        <v>1308</v>
      </c>
      <c r="AG246" s="19" t="s">
        <v>4272</v>
      </c>
      <c r="AH246" s="374">
        <f t="shared" si="90"/>
        <v>40018</v>
      </c>
      <c r="AI246" s="27">
        <v>3</v>
      </c>
    </row>
    <row r="247" spans="1:35" ht="15" customHeight="1" x14ac:dyDescent="0.25">
      <c r="A247" s="26">
        <v>244</v>
      </c>
      <c r="B247" s="128" t="str">
        <f t="shared" si="110"/>
        <v>Н5-2 нет расхода</v>
      </c>
      <c r="C247" s="19" t="str">
        <f t="shared" si="108"/>
        <v>N5_2_nFP</v>
      </c>
      <c r="D247" s="19" t="str">
        <f t="shared" si="109"/>
        <v>ACT.N5_2.nFP</v>
      </c>
      <c r="E247" s="141" t="s">
        <v>454</v>
      </c>
      <c r="F247" s="141" t="s">
        <v>481</v>
      </c>
      <c r="G247" s="19" t="str">
        <f t="shared" si="94"/>
        <v>ALR.N5_2_nFP := ACT.N5_2.nFP;//Н5-2 нет расхода</v>
      </c>
      <c r="H247" s="19" t="str">
        <f t="shared" si="95"/>
        <v>N5_2_nFP : BOOL;     //Н5-2 нет расхода</v>
      </c>
      <c r="I247" s="32" t="str">
        <f t="shared" si="92"/>
        <v xml:space="preserve">alr."&amp;C249&amp;" or </v>
      </c>
      <c r="J247">
        <v>249</v>
      </c>
      <c r="K247" s="27" t="str">
        <f t="shared" si="85"/>
        <v>R18</v>
      </c>
      <c r="L247" s="27">
        <f t="shared" si="111"/>
        <v>35</v>
      </c>
      <c r="M247" s="27">
        <v>4</v>
      </c>
      <c r="N247" s="19" t="s">
        <v>1005</v>
      </c>
      <c r="O247" s="27" t="str">
        <f t="shared" si="86"/>
        <v>db600.dbx35.4 := ALR.N5_2_nFP; //Н5-2 нет расхода  R18.4</v>
      </c>
      <c r="P247" s="27" t="str">
        <f t="shared" si="87"/>
        <v>dbx35.4</v>
      </c>
      <c r="Q247" s="27">
        <f t="shared" si="112"/>
        <v>18</v>
      </c>
      <c r="R247" s="384" t="s">
        <v>1307</v>
      </c>
      <c r="S247" s="384">
        <v>245</v>
      </c>
      <c r="T247" s="19" t="s">
        <v>1005</v>
      </c>
      <c r="U247" s="384" t="str">
        <f t="shared" si="93"/>
        <v>2MDB.R18</v>
      </c>
      <c r="V247" s="384">
        <f t="shared" si="88"/>
        <v>4</v>
      </c>
      <c r="W247" s="374"/>
      <c r="X247" s="374"/>
      <c r="Y247" s="374"/>
      <c r="Z247" s="374"/>
      <c r="AA247" s="374"/>
      <c r="AB247" s="384">
        <v>0</v>
      </c>
      <c r="AC247" s="374" t="s">
        <v>1308</v>
      </c>
      <c r="AD247" s="384" t="str">
        <f t="shared" si="89"/>
        <v>ru-RU=Н5-2 нет расхода</v>
      </c>
      <c r="AE247" s="374"/>
      <c r="AF247" s="374" t="s">
        <v>1308</v>
      </c>
      <c r="AG247" s="19" t="s">
        <v>4272</v>
      </c>
      <c r="AH247" s="374">
        <f t="shared" si="90"/>
        <v>40018</v>
      </c>
      <c r="AI247" s="27">
        <v>4</v>
      </c>
    </row>
    <row r="248" spans="1:35" ht="15" customHeight="1" x14ac:dyDescent="0.25">
      <c r="A248" s="26">
        <v>245</v>
      </c>
      <c r="B248" s="128" t="str">
        <f t="shared" si="110"/>
        <v>Н6-1 нет расхода</v>
      </c>
      <c r="C248" s="19" t="str">
        <f t="shared" si="108"/>
        <v>N6_1_nFP</v>
      </c>
      <c r="D248" s="19" t="str">
        <f t="shared" si="109"/>
        <v>ACT.N6_1.nFP</v>
      </c>
      <c r="E248" s="141" t="s">
        <v>435</v>
      </c>
      <c r="F248" s="141" t="s">
        <v>843</v>
      </c>
      <c r="G248" s="19" t="str">
        <f t="shared" si="94"/>
        <v>ALR.N6_1_nFP := ACT.N6_1.nFP;//Н6-1 нет расхода</v>
      </c>
      <c r="H248" s="19" t="str">
        <f t="shared" si="95"/>
        <v>N6_1_nFP : BOOL;     //Н6-1 нет расхода</v>
      </c>
      <c r="I248" s="32" t="str">
        <f t="shared" si="92"/>
        <v xml:space="preserve">alr."&amp;C250&amp;" or </v>
      </c>
      <c r="J248">
        <v>250</v>
      </c>
      <c r="K248" s="27" t="str">
        <f t="shared" si="85"/>
        <v>R18</v>
      </c>
      <c r="L248" s="27">
        <f t="shared" si="111"/>
        <v>35</v>
      </c>
      <c r="M248" s="27">
        <v>5</v>
      </c>
      <c r="N248" s="19" t="s">
        <v>1005</v>
      </c>
      <c r="O248" s="27" t="str">
        <f t="shared" si="86"/>
        <v>db600.dbx35.5 := ALR.N6_1_nFP; //Н6-1 нет расхода  R18.5</v>
      </c>
      <c r="P248" s="27" t="str">
        <f t="shared" si="87"/>
        <v>dbx35.5</v>
      </c>
      <c r="Q248" s="27">
        <f t="shared" si="112"/>
        <v>18</v>
      </c>
      <c r="R248" s="384" t="s">
        <v>1307</v>
      </c>
      <c r="S248" s="384">
        <v>246</v>
      </c>
      <c r="T248" s="19" t="s">
        <v>1005</v>
      </c>
      <c r="U248" s="384" t="str">
        <f t="shared" si="93"/>
        <v>2MDB.R18</v>
      </c>
      <c r="V248" s="384">
        <f t="shared" si="88"/>
        <v>5</v>
      </c>
      <c r="W248" s="374"/>
      <c r="X248" s="374"/>
      <c r="Y248" s="374"/>
      <c r="Z248" s="374"/>
      <c r="AA248" s="374"/>
      <c r="AB248" s="384">
        <v>0</v>
      </c>
      <c r="AC248" s="374" t="s">
        <v>1308</v>
      </c>
      <c r="AD248" s="384" t="str">
        <f t="shared" si="89"/>
        <v>ru-RU=Н6-1 нет расхода</v>
      </c>
      <c r="AE248" s="374"/>
      <c r="AF248" s="374" t="s">
        <v>1308</v>
      </c>
      <c r="AG248" s="19" t="s">
        <v>4272</v>
      </c>
      <c r="AH248" s="374">
        <f t="shared" si="90"/>
        <v>40018</v>
      </c>
      <c r="AI248" s="27">
        <v>5</v>
      </c>
    </row>
    <row r="249" spans="1:35" ht="15" customHeight="1" x14ac:dyDescent="0.25">
      <c r="A249" s="26">
        <v>246</v>
      </c>
      <c r="B249" s="142" t="s">
        <v>4116</v>
      </c>
      <c r="C249" s="143" t="s">
        <v>4251</v>
      </c>
      <c r="D249" s="374" t="s">
        <v>4120</v>
      </c>
      <c r="E249" s="9"/>
      <c r="F249" s="19"/>
      <c r="G249" s="19" t="str">
        <f>"ALR."&amp;C249&amp;" := "&amp;D249&amp;";//"&amp;B249</f>
        <v>ALR.A1 := alg.A1;//АУФ1. Авария А</v>
      </c>
      <c r="H249" s="19" t="str">
        <f t="shared" si="95"/>
        <v>A1 : BOOL;     //АУФ1. Авария А</v>
      </c>
      <c r="I249" s="32" t="str">
        <f t="shared" si="92"/>
        <v xml:space="preserve">alr."&amp;C251&amp;" or </v>
      </c>
      <c r="J249">
        <v>251</v>
      </c>
      <c r="K249" s="27" t="str">
        <f t="shared" si="85"/>
        <v>R18</v>
      </c>
      <c r="L249" s="27">
        <f t="shared" si="111"/>
        <v>35</v>
      </c>
      <c r="M249" s="27">
        <v>6</v>
      </c>
      <c r="N249" s="19" t="s">
        <v>1005</v>
      </c>
      <c r="O249" s="27" t="str">
        <f t="shared" si="86"/>
        <v>db600.dbx35.6 := ALR.A1; //АУФ1. Авария А  R18.6</v>
      </c>
      <c r="P249" s="27" t="str">
        <f t="shared" si="87"/>
        <v>dbx35.6</v>
      </c>
      <c r="Q249" s="27">
        <f t="shared" si="112"/>
        <v>18</v>
      </c>
      <c r="R249" s="384" t="s">
        <v>1307</v>
      </c>
      <c r="S249" s="384">
        <v>247</v>
      </c>
      <c r="T249" s="19" t="s">
        <v>1005</v>
      </c>
      <c r="U249" s="384" t="str">
        <f t="shared" si="93"/>
        <v>2MDB.R18</v>
      </c>
      <c r="V249" s="384">
        <f t="shared" si="88"/>
        <v>6</v>
      </c>
      <c r="W249" s="374"/>
      <c r="X249" s="374"/>
      <c r="Y249" s="374"/>
      <c r="Z249" s="374"/>
      <c r="AA249" s="374"/>
      <c r="AB249" s="384">
        <v>0</v>
      </c>
      <c r="AC249" s="374" t="s">
        <v>1308</v>
      </c>
      <c r="AD249" s="384" t="str">
        <f t="shared" si="89"/>
        <v>ru-RU=АУФ1. Авария А</v>
      </c>
      <c r="AE249" s="374"/>
      <c r="AF249" s="374" t="s">
        <v>1308</v>
      </c>
      <c r="AG249" s="19" t="s">
        <v>4272</v>
      </c>
      <c r="AH249" s="374">
        <f t="shared" si="90"/>
        <v>40018</v>
      </c>
      <c r="AI249" s="27">
        <v>6</v>
      </c>
    </row>
    <row r="250" spans="1:35" ht="15" customHeight="1" x14ac:dyDescent="0.25">
      <c r="A250" s="26">
        <v>247</v>
      </c>
      <c r="B250" s="142" t="s">
        <v>4117</v>
      </c>
      <c r="C250" s="143" t="s">
        <v>4252</v>
      </c>
      <c r="D250" s="374" t="s">
        <v>4123</v>
      </c>
      <c r="E250" s="8"/>
      <c r="F250" s="19"/>
      <c r="G250" s="19" t="str">
        <f t="shared" si="94"/>
        <v>ALR.B1 := alg.B1;//АУФ1. Авария Б</v>
      </c>
      <c r="H250" s="19" t="str">
        <f t="shared" si="95"/>
        <v>B1 : BOOL;     //АУФ1. Авария Б</v>
      </c>
      <c r="I250" s="32" t="str">
        <f t="shared" si="92"/>
        <v xml:space="preserve">alr."&amp;C252&amp;" or </v>
      </c>
      <c r="J250">
        <v>252</v>
      </c>
      <c r="K250" s="27" t="str">
        <f t="shared" si="85"/>
        <v>R18</v>
      </c>
      <c r="L250" s="27">
        <f t="shared" si="111"/>
        <v>35</v>
      </c>
      <c r="M250" s="27">
        <v>7</v>
      </c>
      <c r="N250" s="19" t="s">
        <v>1005</v>
      </c>
      <c r="O250" s="27" t="str">
        <f t="shared" si="86"/>
        <v>db600.dbx35.7 := ALR.B1; //АУФ1. Авария Б  R18.7</v>
      </c>
      <c r="P250" s="27" t="str">
        <f t="shared" si="87"/>
        <v>dbx35.7</v>
      </c>
      <c r="Q250" s="27">
        <f t="shared" si="112"/>
        <v>18</v>
      </c>
      <c r="R250" s="384" t="s">
        <v>1307</v>
      </c>
      <c r="S250" s="384">
        <v>248</v>
      </c>
      <c r="T250" s="19" t="s">
        <v>1005</v>
      </c>
      <c r="U250" s="384" t="str">
        <f t="shared" si="93"/>
        <v>2MDB.R18</v>
      </c>
      <c r="V250" s="384">
        <f t="shared" si="88"/>
        <v>7</v>
      </c>
      <c r="W250" s="374"/>
      <c r="X250" s="374"/>
      <c r="Y250" s="374"/>
      <c r="Z250" s="374"/>
      <c r="AA250" s="374"/>
      <c r="AB250" s="384">
        <v>0</v>
      </c>
      <c r="AC250" s="374" t="s">
        <v>1308</v>
      </c>
      <c r="AD250" s="384" t="str">
        <f t="shared" si="89"/>
        <v>ru-RU=АУФ1. Авария Б</v>
      </c>
      <c r="AE250" s="374"/>
      <c r="AF250" s="374" t="s">
        <v>1308</v>
      </c>
      <c r="AG250" s="19" t="s">
        <v>4272</v>
      </c>
      <c r="AH250" s="374">
        <f t="shared" si="90"/>
        <v>40018</v>
      </c>
      <c r="AI250" s="27">
        <v>7</v>
      </c>
    </row>
    <row r="251" spans="1:35" ht="15" customHeight="1" x14ac:dyDescent="0.25">
      <c r="A251" s="26">
        <v>248</v>
      </c>
      <c r="B251" s="142" t="s">
        <v>4119</v>
      </c>
      <c r="C251" s="143" t="s">
        <v>4253</v>
      </c>
      <c r="D251" s="374" t="s">
        <v>4121</v>
      </c>
      <c r="E251" s="9"/>
      <c r="F251" s="19"/>
      <c r="G251" s="19" t="str">
        <f t="shared" si="94"/>
        <v>ALR.A2 := alg.A2;//АУФ2. Авария А</v>
      </c>
      <c r="H251" s="19" t="str">
        <f t="shared" si="95"/>
        <v>A2 : BOOL;     //АУФ2. Авария А</v>
      </c>
      <c r="I251" s="32" t="str">
        <f t="shared" si="92"/>
        <v xml:space="preserve">alr."&amp;C253&amp;" or </v>
      </c>
      <c r="J251">
        <v>253</v>
      </c>
      <c r="K251" s="27" t="str">
        <f t="shared" si="85"/>
        <v>R18</v>
      </c>
      <c r="L251" s="27">
        <f>Q244*2-2</f>
        <v>34</v>
      </c>
      <c r="M251" s="27">
        <v>0</v>
      </c>
      <c r="N251" s="19" t="s">
        <v>1005</v>
      </c>
      <c r="O251" s="27" t="str">
        <f t="shared" si="86"/>
        <v>db600.dbx34.0 := ALR.A2; //АУФ2. Авария А  R18.8</v>
      </c>
      <c r="P251" s="27" t="str">
        <f t="shared" si="87"/>
        <v>dbx34.0</v>
      </c>
      <c r="Q251" s="27">
        <f t="shared" si="112"/>
        <v>18</v>
      </c>
      <c r="R251" s="384" t="s">
        <v>1307</v>
      </c>
      <c r="S251" s="384">
        <v>249</v>
      </c>
      <c r="T251" s="19" t="s">
        <v>1005</v>
      </c>
      <c r="U251" s="384" t="str">
        <f t="shared" si="93"/>
        <v>2MDB.R18</v>
      </c>
      <c r="V251" s="384">
        <f t="shared" si="88"/>
        <v>8</v>
      </c>
      <c r="W251" s="374"/>
      <c r="X251" s="374"/>
      <c r="Y251" s="374"/>
      <c r="Z251" s="374"/>
      <c r="AA251" s="374"/>
      <c r="AB251" s="384">
        <v>0</v>
      </c>
      <c r="AC251" s="374" t="s">
        <v>1308</v>
      </c>
      <c r="AD251" s="384" t="str">
        <f t="shared" si="89"/>
        <v>ru-RU=АУФ2. Авария А</v>
      </c>
      <c r="AE251" s="374"/>
      <c r="AF251" s="374" t="s">
        <v>1308</v>
      </c>
      <c r="AG251" s="19" t="s">
        <v>4272</v>
      </c>
      <c r="AH251" s="374">
        <f t="shared" si="90"/>
        <v>40018</v>
      </c>
      <c r="AI251" s="27">
        <v>8</v>
      </c>
    </row>
    <row r="252" spans="1:35" ht="15" customHeight="1" x14ac:dyDescent="0.25">
      <c r="A252" s="26">
        <v>249</v>
      </c>
      <c r="B252" s="142" t="s">
        <v>4118</v>
      </c>
      <c r="C252" s="143" t="s">
        <v>4254</v>
      </c>
      <c r="D252" s="374" t="s">
        <v>4122</v>
      </c>
      <c r="E252" s="9"/>
      <c r="F252" s="19"/>
      <c r="G252" s="19" t="str">
        <f t="shared" si="94"/>
        <v>ALR.B2 := alg.B2;//АУФ2. Авария Б</v>
      </c>
      <c r="H252" s="19" t="str">
        <f t="shared" si="95"/>
        <v>B2 : BOOL;     //АУФ2. Авария Б</v>
      </c>
      <c r="I252" s="32" t="str">
        <f t="shared" si="92"/>
        <v xml:space="preserve">alr."&amp;C254&amp;" or </v>
      </c>
      <c r="J252">
        <v>254</v>
      </c>
      <c r="K252" s="27" t="str">
        <f t="shared" ref="K252:K258" si="113">"R"&amp;Q252</f>
        <v>R18</v>
      </c>
      <c r="L252" s="27">
        <f>L251</f>
        <v>34</v>
      </c>
      <c r="M252" s="27">
        <v>1</v>
      </c>
      <c r="N252" s="19" t="s">
        <v>1005</v>
      </c>
      <c r="O252" s="27" t="str">
        <f t="shared" ref="O252:O258" si="114">"db600.dbx"&amp;L252&amp;"."&amp;M252&amp;" := "&amp;N252&amp;"."&amp;C252&amp;"; //"&amp;B252&amp;"  "&amp;K252&amp;"."&amp;AI252</f>
        <v>db600.dbx34.1 := ALR.B2; //АУФ2. Авария Б  R18.9</v>
      </c>
      <c r="P252" s="27" t="str">
        <f t="shared" ref="P252:P258" si="115">"dbx"&amp;L252&amp;"."&amp;M252</f>
        <v>dbx34.1</v>
      </c>
      <c r="Q252" s="27">
        <f t="shared" si="112"/>
        <v>18</v>
      </c>
      <c r="R252" s="384" t="s">
        <v>1307</v>
      </c>
      <c r="S252" s="384">
        <v>250</v>
      </c>
      <c r="T252" s="19" t="s">
        <v>1005</v>
      </c>
      <c r="U252" s="384" t="str">
        <f t="shared" si="93"/>
        <v>2MDB.R18</v>
      </c>
      <c r="V252" s="384">
        <f t="shared" si="88"/>
        <v>9</v>
      </c>
      <c r="W252" s="374"/>
      <c r="X252" s="374"/>
      <c r="Y252" s="374"/>
      <c r="Z252" s="374"/>
      <c r="AA252" s="374"/>
      <c r="AB252" s="384">
        <v>0</v>
      </c>
      <c r="AC252" s="374" t="s">
        <v>1308</v>
      </c>
      <c r="AD252" s="384" t="str">
        <f t="shared" si="89"/>
        <v>ru-RU=АУФ2. Авария Б</v>
      </c>
      <c r="AE252" s="374"/>
      <c r="AF252" s="374" t="s">
        <v>1308</v>
      </c>
      <c r="AG252" s="19" t="s">
        <v>4272</v>
      </c>
      <c r="AH252" s="374">
        <f t="shared" si="90"/>
        <v>40018</v>
      </c>
      <c r="AI252" s="27">
        <v>9</v>
      </c>
    </row>
    <row r="253" spans="1:35" ht="15" customHeight="1" x14ac:dyDescent="0.25">
      <c r="A253" s="26">
        <v>250</v>
      </c>
      <c r="B253" s="128" t="s">
        <v>4171</v>
      </c>
      <c r="C253" s="19" t="s">
        <v>4255</v>
      </c>
      <c r="D253" s="19" t="s">
        <v>4173</v>
      </c>
      <c r="E253" s="9"/>
      <c r="F253" s="19"/>
      <c r="G253" s="19" t="str">
        <f>"ALR."&amp;C253&amp;" := "&amp;D253&amp;";//"&amp;B253</f>
        <v>ALR.TMP1_LL := TMQ.TMP1_LL;//Аварийно низкое трансмембранное давление УФ1</v>
      </c>
      <c r="H253" s="19" t="str">
        <f t="shared" si="95"/>
        <v>TMP1_LL : BOOL;     //Аварийно низкое трансмембранное давление УФ1</v>
      </c>
      <c r="I253" s="32" t="str">
        <f t="shared" si="92"/>
        <v xml:space="preserve">alr."&amp;C255&amp;" or </v>
      </c>
      <c r="J253">
        <v>255</v>
      </c>
      <c r="K253" s="27" t="str">
        <f t="shared" si="113"/>
        <v>R18</v>
      </c>
      <c r="L253" s="27">
        <f t="shared" ref="L253:L258" si="116">L252</f>
        <v>34</v>
      </c>
      <c r="M253" s="27">
        <v>2</v>
      </c>
      <c r="N253" s="19" t="s">
        <v>1005</v>
      </c>
      <c r="O253" s="27" t="str">
        <f t="shared" si="114"/>
        <v>db600.dbx34.2 := ALR.TMP1_LL; //Аварийно низкое трансмембранное давление УФ1  R18.10</v>
      </c>
      <c r="P253" s="27" t="str">
        <f t="shared" si="115"/>
        <v>dbx34.2</v>
      </c>
      <c r="Q253" s="27">
        <f t="shared" si="112"/>
        <v>18</v>
      </c>
      <c r="R253" s="384" t="s">
        <v>1307</v>
      </c>
      <c r="S253" s="384">
        <v>251</v>
      </c>
      <c r="T253" s="19" t="s">
        <v>1005</v>
      </c>
      <c r="U253" s="384" t="str">
        <f t="shared" si="93"/>
        <v>2MDB.R18</v>
      </c>
      <c r="V253" s="384">
        <f t="shared" si="88"/>
        <v>10</v>
      </c>
      <c r="W253" s="374"/>
      <c r="X253" s="374"/>
      <c r="Y253" s="374"/>
      <c r="Z253" s="374"/>
      <c r="AA253" s="374"/>
      <c r="AB253" s="384">
        <v>0</v>
      </c>
      <c r="AC253" s="374" t="s">
        <v>1308</v>
      </c>
      <c r="AD253" s="384" t="str">
        <f t="shared" si="89"/>
        <v>ru-RU=Аварийно низкое трансмембранное давление УФ1</v>
      </c>
      <c r="AE253" s="374"/>
      <c r="AF253" s="374" t="s">
        <v>1308</v>
      </c>
      <c r="AG253" s="19" t="s">
        <v>4272</v>
      </c>
      <c r="AH253" s="374">
        <f t="shared" si="90"/>
        <v>40018</v>
      </c>
      <c r="AI253" s="27">
        <v>10</v>
      </c>
    </row>
    <row r="254" spans="1:35" ht="15" customHeight="1" x14ac:dyDescent="0.25">
      <c r="A254" s="26">
        <v>251</v>
      </c>
      <c r="B254" s="128" t="s">
        <v>4172</v>
      </c>
      <c r="C254" s="19" t="s">
        <v>4256</v>
      </c>
      <c r="D254" s="19" t="s">
        <v>4174</v>
      </c>
      <c r="E254" s="9"/>
      <c r="F254" s="19"/>
      <c r="G254" s="19" t="str">
        <f t="shared" si="94"/>
        <v>ALR.TMP2_LL := TMQ.TMP2_LL;//Аварийно низкое трансмембранное давление УФ2</v>
      </c>
      <c r="H254" s="19" t="str">
        <f t="shared" si="95"/>
        <v>TMP2_LL : BOOL;     //Аварийно низкое трансмембранное давление УФ2</v>
      </c>
      <c r="I254" s="32" t="str">
        <f t="shared" si="92"/>
        <v xml:space="preserve">alr."&amp;C256&amp;" or </v>
      </c>
      <c r="J254">
        <v>256</v>
      </c>
      <c r="K254" s="27" t="str">
        <f t="shared" si="113"/>
        <v>R18</v>
      </c>
      <c r="L254" s="27">
        <f t="shared" si="116"/>
        <v>34</v>
      </c>
      <c r="M254" s="27">
        <v>3</v>
      </c>
      <c r="N254" s="19" t="s">
        <v>1005</v>
      </c>
      <c r="O254" s="27" t="str">
        <f t="shared" si="114"/>
        <v>db600.dbx34.3 := ALR.TMP2_LL; //Аварийно низкое трансмембранное давление УФ2  R18.11</v>
      </c>
      <c r="P254" s="27" t="str">
        <f t="shared" si="115"/>
        <v>dbx34.3</v>
      </c>
      <c r="Q254" s="27">
        <f t="shared" si="112"/>
        <v>18</v>
      </c>
      <c r="R254" s="384" t="s">
        <v>1307</v>
      </c>
      <c r="S254" s="384">
        <v>252</v>
      </c>
      <c r="T254" s="19" t="s">
        <v>1005</v>
      </c>
      <c r="U254" s="384" t="str">
        <f t="shared" si="93"/>
        <v>2MDB.R18</v>
      </c>
      <c r="V254" s="384">
        <f t="shared" si="88"/>
        <v>11</v>
      </c>
      <c r="W254" s="374"/>
      <c r="X254" s="374"/>
      <c r="Y254" s="374"/>
      <c r="Z254" s="374"/>
      <c r="AA254" s="374"/>
      <c r="AB254" s="384">
        <v>0</v>
      </c>
      <c r="AC254" s="374" t="s">
        <v>1308</v>
      </c>
      <c r="AD254" s="384" t="str">
        <f t="shared" si="89"/>
        <v>ru-RU=Аварийно низкое трансмембранное давление УФ2</v>
      </c>
      <c r="AE254" s="374"/>
      <c r="AF254" s="374" t="s">
        <v>1308</v>
      </c>
      <c r="AG254" s="19" t="s">
        <v>4272</v>
      </c>
      <c r="AH254" s="374">
        <f t="shared" si="90"/>
        <v>40018</v>
      </c>
      <c r="AI254" s="27">
        <v>11</v>
      </c>
    </row>
    <row r="255" spans="1:35" ht="15" customHeight="1" x14ac:dyDescent="0.25">
      <c r="A255" s="26">
        <v>252</v>
      </c>
      <c r="B255" s="128" t="s">
        <v>4175</v>
      </c>
      <c r="C255" s="19" t="s">
        <v>2072</v>
      </c>
      <c r="D255" s="19" t="s">
        <v>4177</v>
      </c>
      <c r="E255" s="9"/>
      <c r="G255" s="19" t="str">
        <f t="shared" si="94"/>
        <v>ALR.TMP1_HH := TMQ.TMP1_HH;//Аварийно высокое трансмембранное давление УФ1</v>
      </c>
      <c r="H255" s="19" t="str">
        <f t="shared" si="95"/>
        <v>TMP1_HH : BOOL;     //Аварийно высокое трансмембранное давление УФ1</v>
      </c>
      <c r="I255" s="32"/>
      <c r="K255" s="27" t="str">
        <f t="shared" si="113"/>
        <v>R18</v>
      </c>
      <c r="L255" s="27">
        <f t="shared" si="116"/>
        <v>34</v>
      </c>
      <c r="M255" s="27">
        <v>4</v>
      </c>
      <c r="N255" s="19" t="s">
        <v>1005</v>
      </c>
      <c r="O255" s="27" t="str">
        <f t="shared" si="114"/>
        <v>db600.dbx34.4 := ALR.TMP1_HH; //Аварийно высокое трансмембранное давление УФ1  R18.12</v>
      </c>
      <c r="P255" s="27" t="str">
        <f t="shared" si="115"/>
        <v>dbx34.4</v>
      </c>
      <c r="Q255" s="27">
        <f t="shared" si="112"/>
        <v>18</v>
      </c>
      <c r="R255" s="384" t="s">
        <v>1307</v>
      </c>
      <c r="S255" s="384">
        <v>253</v>
      </c>
      <c r="T255" s="19" t="s">
        <v>1005</v>
      </c>
      <c r="U255" s="384" t="str">
        <f t="shared" si="93"/>
        <v>2MDB.R18</v>
      </c>
      <c r="V255" s="384">
        <f t="shared" si="88"/>
        <v>12</v>
      </c>
      <c r="W255" s="374"/>
      <c r="X255" s="374"/>
      <c r="Y255" s="374"/>
      <c r="Z255" s="374"/>
      <c r="AA255" s="374"/>
      <c r="AB255" s="384">
        <v>0</v>
      </c>
      <c r="AC255" s="374" t="s">
        <v>1308</v>
      </c>
      <c r="AD255" s="384" t="str">
        <f t="shared" si="89"/>
        <v>ru-RU=Аварийно высокое трансмембранное давление УФ1</v>
      </c>
      <c r="AE255" s="374"/>
      <c r="AF255" s="374" t="s">
        <v>1308</v>
      </c>
      <c r="AG255" s="19" t="s">
        <v>4272</v>
      </c>
      <c r="AH255" s="374">
        <f t="shared" si="90"/>
        <v>40018</v>
      </c>
      <c r="AI255" s="27">
        <v>12</v>
      </c>
    </row>
    <row r="256" spans="1:35" ht="15" customHeight="1" x14ac:dyDescent="0.25">
      <c r="A256" s="26">
        <v>253</v>
      </c>
      <c r="B256" s="128" t="s">
        <v>4176</v>
      </c>
      <c r="C256" s="19" t="s">
        <v>2073</v>
      </c>
      <c r="D256" s="19" t="s">
        <v>4178</v>
      </c>
      <c r="E256" s="9"/>
      <c r="G256" s="19" t="str">
        <f t="shared" si="94"/>
        <v>ALR.TMP2_HH := TMQ.TMP2_HH;//Аварийно высокое трансмембранное давление УФ2</v>
      </c>
      <c r="H256" s="19" t="str">
        <f t="shared" si="95"/>
        <v>TMP2_HH : BOOL;     //Аварийно высокое трансмембранное давление УФ2</v>
      </c>
      <c r="I256" s="32"/>
      <c r="K256" s="27" t="str">
        <f t="shared" si="113"/>
        <v>R18</v>
      </c>
      <c r="L256" s="27">
        <f t="shared" si="116"/>
        <v>34</v>
      </c>
      <c r="M256" s="27">
        <v>5</v>
      </c>
      <c r="N256" s="19" t="s">
        <v>1005</v>
      </c>
      <c r="O256" s="27" t="str">
        <f t="shared" si="114"/>
        <v>db600.dbx34.5 := ALR.TMP2_HH; //Аварийно высокое трансмембранное давление УФ2  R18.13</v>
      </c>
      <c r="P256" s="27" t="str">
        <f t="shared" si="115"/>
        <v>dbx34.5</v>
      </c>
      <c r="Q256" s="27">
        <f t="shared" si="112"/>
        <v>18</v>
      </c>
      <c r="R256" s="384" t="s">
        <v>1307</v>
      </c>
      <c r="S256" s="384">
        <v>254</v>
      </c>
      <c r="T256" s="19" t="s">
        <v>1005</v>
      </c>
      <c r="U256" s="384" t="str">
        <f t="shared" si="93"/>
        <v>2MDB.R18</v>
      </c>
      <c r="V256" s="384">
        <f>AI256</f>
        <v>13</v>
      </c>
      <c r="W256" s="374"/>
      <c r="X256" s="374"/>
      <c r="Y256" s="374"/>
      <c r="Z256" s="374"/>
      <c r="AA256" s="374"/>
      <c r="AB256" s="384">
        <v>0</v>
      </c>
      <c r="AC256" s="374" t="s">
        <v>1308</v>
      </c>
      <c r="AD256" s="384" t="str">
        <f>AG256&amp;B256</f>
        <v>ru-RU=Аварийно высокое трансмембранное давление УФ2</v>
      </c>
      <c r="AE256" s="374"/>
      <c r="AF256" s="374" t="s">
        <v>1308</v>
      </c>
      <c r="AG256" s="19" t="s">
        <v>4272</v>
      </c>
      <c r="AH256" s="374">
        <f>Q256+40000</f>
        <v>40018</v>
      </c>
      <c r="AI256" s="27">
        <v>13</v>
      </c>
    </row>
    <row r="257" spans="2:35" s="377" customFormat="1" x14ac:dyDescent="0.25">
      <c r="B257" s="386"/>
      <c r="K257" s="387" t="str">
        <f t="shared" si="113"/>
        <v>R18</v>
      </c>
      <c r="L257" s="27">
        <f t="shared" si="116"/>
        <v>34</v>
      </c>
      <c r="M257" s="387">
        <v>6</v>
      </c>
      <c r="N257" s="378" t="s">
        <v>1005</v>
      </c>
      <c r="O257" s="387" t="str">
        <f t="shared" si="114"/>
        <v>db600.dbx34.6 := ALR.; //  R18.14</v>
      </c>
      <c r="P257" s="387" t="str">
        <f t="shared" si="115"/>
        <v>dbx34.6</v>
      </c>
      <c r="Q257" s="387">
        <f t="shared" si="112"/>
        <v>18</v>
      </c>
      <c r="R257" s="388" t="s">
        <v>1307</v>
      </c>
      <c r="S257" s="389"/>
      <c r="T257" s="378" t="s">
        <v>1005</v>
      </c>
      <c r="U257" s="388" t="str">
        <f t="shared" si="93"/>
        <v>2MDB.R18</v>
      </c>
      <c r="V257" s="388">
        <f>AI257</f>
        <v>14</v>
      </c>
      <c r="AB257" s="388">
        <v>0</v>
      </c>
      <c r="AC257" s="377" t="s">
        <v>1308</v>
      </c>
      <c r="AD257" s="388" t="str">
        <f>AG257&amp;B257</f>
        <v>ru-RU=</v>
      </c>
      <c r="AF257" s="377" t="s">
        <v>1308</v>
      </c>
      <c r="AG257" s="378" t="s">
        <v>4272</v>
      </c>
      <c r="AH257" s="377">
        <f>Q257+40000</f>
        <v>40018</v>
      </c>
      <c r="AI257" s="387">
        <v>14</v>
      </c>
    </row>
    <row r="258" spans="2:35" s="377" customFormat="1" x14ac:dyDescent="0.25">
      <c r="B258" s="386"/>
      <c r="K258" s="387" t="str">
        <f t="shared" si="113"/>
        <v>R18</v>
      </c>
      <c r="L258" s="27">
        <f t="shared" si="116"/>
        <v>34</v>
      </c>
      <c r="M258" s="387">
        <v>7</v>
      </c>
      <c r="N258" s="378" t="s">
        <v>1005</v>
      </c>
      <c r="O258" s="387" t="str">
        <f t="shared" si="114"/>
        <v>db600.dbx34.7 := ALR.; //  R18.15</v>
      </c>
      <c r="P258" s="387" t="str">
        <f t="shared" si="115"/>
        <v>dbx34.7</v>
      </c>
      <c r="Q258" s="387">
        <f t="shared" si="112"/>
        <v>18</v>
      </c>
      <c r="R258" s="388" t="s">
        <v>1307</v>
      </c>
      <c r="S258" s="389"/>
      <c r="T258" s="378" t="s">
        <v>1005</v>
      </c>
      <c r="U258" s="388" t="str">
        <f t="shared" si="93"/>
        <v>2MDB.R18</v>
      </c>
      <c r="V258" s="388">
        <f>AI258</f>
        <v>15</v>
      </c>
      <c r="AB258" s="388">
        <v>0</v>
      </c>
      <c r="AC258" s="377" t="s">
        <v>1308</v>
      </c>
      <c r="AD258" s="388" t="str">
        <f>AG258&amp;B258</f>
        <v>ru-RU=</v>
      </c>
      <c r="AF258" s="377" t="s">
        <v>1308</v>
      </c>
      <c r="AG258" s="378" t="s">
        <v>4272</v>
      </c>
      <c r="AH258" s="377">
        <f>Q258+40000</f>
        <v>40018</v>
      </c>
      <c r="AI258" s="387">
        <v>15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243"/>
  <sheetViews>
    <sheetView topLeftCell="A28" zoomScale="85" zoomScaleNormal="85" workbookViewId="0">
      <selection activeCell="Q33" sqref="Q33"/>
    </sheetView>
  </sheetViews>
  <sheetFormatPr defaultRowHeight="15" x14ac:dyDescent="0.25"/>
  <cols>
    <col min="1" max="1" width="4.140625" bestFit="1" customWidth="1"/>
    <col min="2" max="2" width="49.42578125" customWidth="1"/>
    <col min="3" max="3" width="11.5703125" bestFit="1" customWidth="1"/>
    <col min="4" max="4" width="16" hidden="1" customWidth="1"/>
    <col min="5" max="5" width="9.140625" hidden="1" customWidth="1"/>
    <col min="6" max="6" width="14.7109375" hidden="1" customWidth="1"/>
    <col min="7" max="7" width="54.140625" hidden="1" customWidth="1"/>
    <col min="8" max="8" width="21" hidden="1" customWidth="1"/>
    <col min="9" max="10" width="9.140625" hidden="1" customWidth="1"/>
    <col min="11" max="11" width="34.140625" hidden="1" customWidth="1"/>
    <col min="12" max="12" width="0" hidden="1" customWidth="1"/>
    <col min="13" max="13" width="4" bestFit="1" customWidth="1"/>
    <col min="14" max="14" width="5.140625" bestFit="1" customWidth="1"/>
    <col min="17" max="17" width="72.28515625" customWidth="1"/>
    <col min="20" max="20" width="2.42578125" bestFit="1" customWidth="1"/>
    <col min="21" max="21" width="4.140625" bestFit="1" customWidth="1"/>
    <col min="37" max="37" width="4.140625" bestFit="1" customWidth="1"/>
  </cols>
  <sheetData>
    <row r="1" spans="1:37" x14ac:dyDescent="0.25">
      <c r="A1" s="26"/>
      <c r="B1" s="26" t="s">
        <v>789</v>
      </c>
      <c r="C1" s="26" t="s">
        <v>482</v>
      </c>
      <c r="D1" s="26" t="s">
        <v>949</v>
      </c>
      <c r="E1" s="26"/>
      <c r="F1" s="26" t="s">
        <v>949</v>
      </c>
      <c r="G1" s="26" t="s">
        <v>950</v>
      </c>
      <c r="H1" s="26"/>
      <c r="J1" s="28" t="s">
        <v>1019</v>
      </c>
      <c r="K1" t="str">
        <f>"WRN."&amp;C4&amp;" or 
WRN."&amp;C5&amp;" or 
WRN."&amp;C6&amp;" or 
WRN."&amp;C7&amp;" or 
WRN."&amp;C8&amp;" or 
WRN."&amp;C9&amp;" or 
WRN."&amp;C10&amp;" or 
WRN."&amp;C11&amp;" or 
WRN."&amp;C12&amp;" or 
WRN."&amp;C13&amp;" or 
WRN."&amp;C14&amp;" or 
WRN."&amp;C15&amp;" or 
WRN."&amp;C16&amp;" or 
WRN."&amp;C17&amp;" or 
WRN."&amp;C18&amp;" or 
WRN."&amp;C19&amp;" or 
WRN."&amp;C20&amp;" or 
WRN."&amp;C21&amp;" or 
WRN."&amp;C22&amp;" or 
WRN."&amp;C23&amp;" or 
WRN."&amp;C24&amp;" or 
WRN."&amp;C25&amp;" or 
WRN."&amp;C26&amp;" or 
WRN."&amp;C27&amp;" or 
WRN."&amp;C28&amp;" or 
WRN."&amp;C29&amp;" or 
WRN."&amp;C30&amp;" or 
WRN."&amp;C31&amp;" or 
WRN."&amp;C32&amp;" or 
WRN."&amp;C33&amp;" or 
WRN."&amp;C34&amp;" or 
WRN."&amp;C35&amp;" or 
WRN."&amp;C36&amp;" or 
WRN."&amp;C37&amp;" or 
WRN."&amp;C38&amp;" or 
WRN."&amp;C39&amp;" or 
WRN."&amp;C40&amp;" or 
WRN."&amp;C41&amp;" or 
WRN."&amp;C42&amp;" or 
WRN."&amp;C43&amp;" or 
WRN."&amp;C44&amp;" or 
WRN."&amp;C45&amp;" or 
WRN."&amp;C46&amp;" or 
WRN."&amp;C47&amp;" or 
WRN."&amp;C48&amp;" or 
WRN."&amp;C49&amp;" or 
WRN."&amp;C50&amp;" or 
WRN."&amp;C51&amp;" or 
WRN."&amp;C52&amp;" or 
WRN."&amp;C53&amp;" or 
WRN."&amp;C55&amp;" or 
WRN."&amp;C56&amp;" or 
WRN."&amp;C58&amp;" or 
WRN."&amp;C59&amp;" or 
WRN."&amp;C60&amp;" or 
WRN."&amp;C61&amp;" or 
WRN."&amp;C63&amp;" or 
WRN."&amp;C64&amp;" or 
WRN."&amp;C66&amp;" or 
WRN."&amp;C67&amp;" or 
WRN."&amp;C68&amp;" or 
WRN."&amp;C69&amp;" or 
WRN."&amp;C70&amp;" or 
WRN."&amp;C71&amp;" or 
WRN."&amp;C72&amp;" or 
WRN."&amp;C73&amp;" or 
WRN."&amp;C74&amp;" or 
WRN."&amp;C75&amp;" or 
WRN."&amp;C76&amp;" or 
WRN."&amp;C77&amp;" or 
WRN."&amp;C79&amp;" or 
WRN."&amp;C80&amp;" or 
WRN."&amp;C83&amp;" or 
WRN."&amp;C84&amp;" or 
WRN."&amp;C86&amp;" or 
WRN."&amp;C87&amp;" or 
WRN."&amp;C88&amp;" or 
WRN."&amp;C89&amp;" or 
WRN."&amp;C90&amp;" or 
WRN."&amp;C91&amp;" or 
WRN."&amp;C92&amp;" or 
WRN."&amp;C93&amp;" or 
WRN."&amp;C94&amp;" or 
WRN."&amp;C95&amp;" or 
WRN."&amp;C96&amp;" or 
WRN."&amp;C97&amp;" or 
WRN."&amp;C98&amp;" or 
WRN."&amp;C99&amp;" or 
WRN."&amp;C100&amp;" or 
WRN."&amp;C101&amp;" or 
WRN."&amp;C102&amp;" or 
WRN."&amp;C103&amp;" or 
WRN."&amp;C104&amp;" or 
WRN."&amp;C105&amp;" or 
WRN."&amp;C106&amp;" or 
WRN."&amp;C107&amp;" or 
WRN."&amp;C108&amp;" or 
WRN."&amp;C109&amp;" or 
WRN."&amp;C110&amp;" or 
WRN."&amp;C111&amp;" or 
WRN."&amp;C112&amp;" or 
WRN."&amp;C113&amp;" or 
WRN."&amp;C114&amp;" or 
WRN."&amp;C115&amp;" or 
WRN."&amp;C116&amp;" or 
WRN."&amp;C117&amp;" or 
WRN."&amp;C118&amp;" or 
WRN."&amp;C119&amp;" or 
WRN."&amp;C120&amp;" or 
WRN."&amp;C121&amp;" or 
WRN."&amp;C122&amp;" or 
WRN."&amp;C123&amp;" or 
WRN."&amp;C124&amp;" or 
WRN."&amp;C125&amp;" or 
WRN."&amp;C126&amp;" or 
WRN."&amp;C127&amp;" or 
WRN."&amp;C128&amp;" or 
WRN."&amp;C129&amp;" or 
WRN."&amp;C130&amp;" or 
WRN."&amp;C131&amp;" or 
WRN."&amp;C132&amp;" or 
WRN."&amp;C133&amp;" or 
WRN."&amp;C134&amp;" or 
WRN."&amp;C135&amp;" or 
WRN."&amp;C136&amp;" or 
WRN."&amp;C137&amp;" or 
WRN."&amp;C138&amp;" or 
WRN."&amp;C139&amp;" or 
WRN."&amp;C140&amp;" or 
WRN."&amp;C141&amp;" or 
WRN."&amp;C142&amp;" or 
WRN."&amp;C143&amp;" or 
WRN."&amp;C144&amp;" or 
WRN."&amp;C145&amp;" or 
WRN."&amp;C146&amp;" or 
WRN."&amp;C147&amp;" or 
WRN."&amp;C148&amp;" or 
WRN."&amp;C149&amp;" or 
WRN."&amp;C150&amp;" or 
WRN."&amp;C151&amp;" or 
WRN."&amp;C152&amp;" or 
WRN."&amp;C153&amp;" or 
WRN."&amp;C154&amp;" or 
WRN."&amp;C155&amp;" or 
WRN."&amp;C156&amp;" or 
WRN."&amp;C157&amp;" or 
WRN."&amp;C158&amp;" or 
WRN."&amp;C159&amp;" or 
WRN."&amp;C160&amp;" or 
WRN."&amp;C161&amp;" or 
WRN."&amp;C162&amp;" or 
WRN."&amp;C163&amp;" or 
WRN."&amp;C164&amp;" or 
WRN."&amp;C165&amp;" or 
WRN."&amp;C166&amp;" or 
WRN."&amp;C167&amp;" or 
WRN."&amp;C168&amp;" or 
WRN."&amp;C169&amp;" or 
WRN."&amp;C170&amp;" or 
WRN."&amp;C171&amp;" or 
WRN."&amp;C172&amp;" or 
WRN."&amp;C173&amp;" or 
WRN."&amp;C174&amp;" or 
WRN."&amp;C175&amp;" or 
WRN."&amp;C176&amp;" or 
WRN."&amp;C177&amp;" or 
WRN."&amp;C178&amp;" or 
WRN."&amp;C179&amp;" or 
WRN."&amp;C180&amp;" or 
WRN."&amp;C181&amp;" or 
WRN."&amp;C182&amp;" or 
WRN."&amp;C183&amp;" or 
WRN."&amp;C184&amp;" or 
WRN."&amp;C185&amp;" or 
WRN."&amp;C186&amp;" or 
WRN."&amp;C187&amp;" or 
WRN."&amp;C188&amp;" or 
WRN."&amp;C189&amp;" or 
WRN."&amp;C190&amp;" or 
WRN."&amp;C191&amp;" or 
WRN."&amp;C192&amp;" or 
WRN."&amp;C193&amp;" or 
WRN."&amp;C194&amp;" or 
WRN."&amp;C195&amp;" or 
WRN."&amp;C196&amp;" or 
WRN."&amp;C197&amp;" or 
WRN."&amp;C198&amp;" or 
WRN."&amp;C199&amp;" or 
WRN."&amp;C200&amp;" or 
WRN."&amp;C201&amp;" or 
WRN."&amp;C202&amp;" or 
WRN."&amp;C203&amp;" or 
WRN."&amp;C204&amp;" or 
WRN."&amp;C205&amp;" or 
WRN."&amp;C206&amp;";"</f>
        <v>WRN.AU_IM1 or 
WRN.AU_IM2 or 
WRN.F1_1_HH or 
WRN.F1_2_HH or 
WRN.F1_3_HH or 
WRN.L_RU_LL or 
WRN.L_RU_HH or 
WRN.AU_IM3 or 
WRN.AU_IM4 or 
WRN.AU_IM5 or 
WRN.AU_IM6 or 
WRN.N2_1_BP or 
WRN.N2_3_BP or 
WRN.L_BR1_HH or 
WRN.L_BR1_LL or 
WRN.AU_IM7 or 
WRN.N2_2_BP or 
WRN.N2_4_BP or 
WRN.L_BR2_HH or 
WRN.L_BR2_LL or 
WRN.AU_IM8 or 
WRN.K4_1_BP or 
WRN.N4_1_BP or 
WRN.N4_3_BP or 
WRN.AU_IM9 or 
WRN.K4_2_BP or 
WRN.N4_2_BP or 
WRN.N4_4_BP or 
WRN.AU_IM10 or 
WRN.N4_5_BP or 
WRN.L_EP1_1_LL or 
WRN.L_EP1_1_HH or 
WRN.AU_IM11 or 
WRN.L_PR_HH or 
WRN.L_PR_H or 
WRN.L_PR_LL or 
WRN.AO_IM12 or 
WRN.L_ER6_1_L or 
WRN.AO_IM13 or 
WRN.L_ET6_1_HH or 
WRN.L_ET6_1_LL or 
WRN.L_ET5_1_LL or 
WRN.L_ET5_1_HH or 
WRN.AO_IM14 or 
WRN.L_ASI_LL or 
WRN.L_ASI_HH or 
WRN.AO_IM15 or 
WRN.AO_IM16 or 
WRN.Q_F1_4_6_L or 
WRN.Q_F1_4_6_H or 
WRN.L_RU_L or 
WRN.L_RU_H or 
WRN.P_afN1_12_L or 
WRN.P_afN1_12_H or 
WRN.T_RU_LL or 
WRN.T_RU_L or 
WRN.T_RU_HH or 
WRN.T_afN1_12_LL or 
WRN.T_afN1_12_H or 
WRN.T_afN1_12_HH or 
WRN.Qa_LL or 
WRN.Qa_L or 
WRN.Qa_H or 
WRN.Qa_HH or 
WRN.P_afF1_4_6_L or 
WRN.P_afF1_4_6_H or 
WRN.P_F1_wash_L or 
WRN.P_F1_wash_H or 
WRN.pH_BR1_LL or 
WRN.pH_BR1_L or 
WRN.pH_BR1_HH or 
WRN.O2_BR1_LL or 
WRN.O2_BR1_HH or 
WRN.T_BR1_LL or 
WRN.T_BR1_H or 
WRN.T_BR1_HH or 
WRN.L_BR1_LL or 
WRN.L_BR1_L or 
WRN.L_BR1_H or 
WRN.L_BR1_HH or 
WRN.P_aer7_12_LL or 
WRN.P_aer7_12_L or 
WRN.P_aer7_12_H or 
WRN.P_aer7_12_HH or 
WRN.P_aer13_18_LL or 
WRN.P_aer13_18_L or 
WRN.P_aer13_18_H or 
WRN.P_aer13_18_HH or 
WRN.P_aer19_24_LL or 
WRN.P_aer19_24_L or 
WRN.P_aer19_24_H or 
WRN.P_aer19_24_HH or 
WRN.P_aer25_30_LL or 
WRN.P_aer25_30_L or 
WRN.P_aer25_30_H or 
WRN.P_aer25_30_HH or 
WRN.pH_BR2_LL or 
WRN.pH_BR2_L or 
WRN.pH_BR2_H or 
WRN.pH_BR2_HH or 
WRN.O2_BR2_LL or 
WRN.O2_BR2_L or 
WRN.O2_BR2_H or 
WRN.O2_BR2_HH or 
WRN.T_BR2_LL or 
WRN.T_BR2_L or 
WRN.T_BR2_H or 
WRN.T_BR2_HH or 
WRN.L_BR2_LL or 
WRN.L_BR2_L or 
WRN.L_BR2_H or 
WRN.L_BR2_HH or 
WRN.P_aer31_36_LL or 
WRN.P_aer31_36_L or 
WRN.P_aer31_36_H or 
WRN.P_aer31_36_HH or 
WRN.P_aer37_42_LL or 
WRN.P_aer37_42_L or 
WRN.P_aer37_42_H or 
WRN.P_aer37_42_HH or 
WRN.P_aer43_48_LL or 
WRN.P_aer43_48_L or 
WRN.P_aer43_48_H or 
WRN.P_aer43_48_HH or 
WRN.P_aer49_54_LL or 
WRN.P_aer49_54_L or 
WRN.P_aer49_54_H or 
WRN.P_aer49_54_HH or 
WRN.Q_bfAUF1_L or 
WRN.Q_bfAUF1_H or 
WRN.Q_afN4_3_L or 
WRN.Q_afN4_3_H or 
WRN.Qa_afK4_1_L or 
WRN.Qa_afK4_1_H or 
WRN.P_bfAUF1_L or 
WRN.P_bfAUF1_H or 
WRN.P_afAUF1_L or 
WRN.P_afAUF1_H or 
WRN.Q_bfAUF2_L or 
WRN.Q_bfAUF2_H or 
WRN.Q_afN4_4_L or 
WRN.Q_afN4_4_H or 
WRN.Qa_afK4_2_L or 
WRN.Qa_afK4_2_H or 
WRN.P_bfAUF2_L or 
WRN.P_bfAUF2_H or 
WRN.P_afAUF2_L or 
WRN.P_afAUF2_H or 
WRN.ph_afN4_5_LL or 
WRN.ph_afN4_5_L or 
WRN.ph_afN4_5_H or 
WRN.ph_afN4_5_HH or 
WRN.T_afN4_5_LL or 
WRN.T_afN4_5_L or 
WRN.T_afN4_5_H or 
WRN.T_afN4_5_HH or 
WRN.Q_afN4_5_L or 
WRN.Q_afN4_5_H or 
WRN.P_afF4_3_L or 
WRN.P_afF4_3_H or 
WRN.L_EP1_1_LL or 
WRN.L_EP1_1_L or 
WRN.L_EP1_1_H or 
WRN.L_EP1_1_HH or 
WRN.L_ET6_1_LL or 
WRN.L_ET6_1_L or 
WRN.L_ET6_1_H or 
WRN.L_ET6_1_HH or 
WRN.L_ET5_1_LL or 
WRN.L_ET5_1_L or 
WRN.L_ET5_1_H or 
WRN.L_ET5_1_HH or 
WRN.pH_bfF5_LL or 
WRN.pH_bfF5_L or 
WRN.pH_bfF5_H or 
WRN.pH_bfF5_HH or 
WRN.T_bfF5_LL or 
WRN.T_bfF5_L or 
WRN.T_bfF5_H or 
WRN.T_bfF5_HH or 
WRN.L_ASI_LL or 
WRN.L_ASI_L or 
WRN.L_ASI_H or 
WRN.L_ASI_HH or 
WRN.Qair_BR1_LL or 
WRN.Qair_BR1_L or 
WRN.Qair_BR1_H or 
WRN.Qair_BR1_HH or 
WRN.Qair_BR2_LL or 
WRN.Qair_BR2_L or 
WRN.Qair_BR2_H or 
WRN.Qair_BR2_HH or 
WRN.F1_4 or 
WRN.F1_5 or 
WRN.F1_6;</v>
      </c>
      <c r="M1" s="374"/>
      <c r="N1" s="374"/>
      <c r="O1" s="374"/>
      <c r="P1" s="374"/>
      <c r="Q1" s="374"/>
      <c r="R1" s="374"/>
      <c r="S1" s="374"/>
      <c r="T1" s="374"/>
      <c r="U1" s="374"/>
      <c r="V1" s="374"/>
      <c r="W1" s="374"/>
      <c r="X1" s="374"/>
      <c r="Y1" s="374"/>
      <c r="Z1" s="374"/>
      <c r="AA1" s="374"/>
      <c r="AB1" s="374"/>
      <c r="AC1" s="374"/>
      <c r="AD1" s="374"/>
      <c r="AE1" s="374"/>
      <c r="AF1" s="374"/>
      <c r="AG1" s="374"/>
      <c r="AH1" s="374"/>
      <c r="AI1" s="374"/>
      <c r="AJ1" s="374"/>
      <c r="AK1" s="374"/>
    </row>
    <row r="2" spans="1:37" x14ac:dyDescent="0.25">
      <c r="A2" s="26"/>
      <c r="B2" s="26"/>
      <c r="C2" s="26"/>
      <c r="D2" s="26"/>
      <c r="E2" s="26"/>
      <c r="F2" s="26"/>
      <c r="G2" s="26"/>
      <c r="H2" s="26"/>
      <c r="J2" s="29" t="s">
        <v>1005</v>
      </c>
      <c r="K2" s="32" t="str">
        <f t="shared" ref="K2:K33" si="0">"WRN.""&amp;C"&amp;L2&amp;"&amp;"" or "</f>
        <v xml:space="preserve">WRN."&amp;C4&amp;" or </v>
      </c>
      <c r="L2">
        <v>4</v>
      </c>
      <c r="M2" s="374"/>
      <c r="N2" s="374"/>
      <c r="O2" s="374"/>
      <c r="P2" s="374"/>
      <c r="Q2" s="374"/>
      <c r="R2" s="374"/>
      <c r="S2" s="374"/>
      <c r="T2" s="374"/>
      <c r="U2" s="374"/>
      <c r="V2" s="374"/>
      <c r="W2" s="374"/>
      <c r="X2" s="374"/>
      <c r="Y2" s="374"/>
      <c r="Z2" s="374"/>
      <c r="AA2" s="374"/>
      <c r="AB2" s="374"/>
      <c r="AC2" s="374"/>
      <c r="AD2" s="374"/>
      <c r="AE2" s="374"/>
      <c r="AF2" s="374"/>
      <c r="AG2" s="374"/>
      <c r="AH2" s="374"/>
      <c r="AI2" s="374"/>
      <c r="AJ2" s="374"/>
      <c r="AK2" s="374"/>
    </row>
    <row r="3" spans="1:37" x14ac:dyDescent="0.25">
      <c r="A3" s="26"/>
      <c r="B3" s="26"/>
      <c r="C3" s="26"/>
      <c r="D3" s="26"/>
      <c r="E3" s="26"/>
      <c r="F3" s="26"/>
      <c r="G3" s="26"/>
      <c r="H3" s="26"/>
      <c r="J3" s="30" t="s">
        <v>1004</v>
      </c>
      <c r="K3" s="32" t="str">
        <f t="shared" si="0"/>
        <v xml:space="preserve">WRN."&amp;C5&amp;" or </v>
      </c>
      <c r="L3">
        <v>5</v>
      </c>
      <c r="M3" s="27" t="s">
        <v>4271</v>
      </c>
      <c r="N3" s="27" t="s">
        <v>792</v>
      </c>
      <c r="O3" s="27" t="s">
        <v>793</v>
      </c>
      <c r="P3" s="27"/>
      <c r="Q3" s="27" t="s">
        <v>1301</v>
      </c>
      <c r="R3" s="27"/>
      <c r="S3" s="27"/>
      <c r="T3" s="385"/>
      <c r="U3" s="384" t="s">
        <v>1303</v>
      </c>
      <c r="V3" s="384" t="s">
        <v>1028</v>
      </c>
      <c r="W3" s="384" t="s">
        <v>1304</v>
      </c>
      <c r="X3" s="384" t="s">
        <v>793</v>
      </c>
      <c r="Y3" s="384"/>
      <c r="Z3" s="384"/>
      <c r="AA3" s="384"/>
      <c r="AB3" s="384"/>
      <c r="AC3" s="384"/>
      <c r="AD3" s="384"/>
      <c r="AE3" s="374"/>
      <c r="AF3" s="384" t="s">
        <v>1305</v>
      </c>
      <c r="AG3" s="385"/>
      <c r="AH3" s="374"/>
      <c r="AI3" s="374"/>
      <c r="AJ3" s="374" t="s">
        <v>4273</v>
      </c>
      <c r="AK3" s="374" t="s">
        <v>4274</v>
      </c>
    </row>
    <row r="4" spans="1:37" x14ac:dyDescent="0.25">
      <c r="A4" s="26">
        <v>1</v>
      </c>
      <c r="B4" s="259" t="s">
        <v>4072</v>
      </c>
      <c r="C4" s="259" t="s">
        <v>3302</v>
      </c>
      <c r="D4" s="19" t="str">
        <f>" NOT dgi."&amp;C4</f>
        <v xml:space="preserve"> NOT dgi.AU_IM1</v>
      </c>
      <c r="E4" s="19"/>
      <c r="F4" s="19"/>
      <c r="G4" s="19" t="str">
        <f>"WRN."&amp;C4&amp;" := "&amp;D4&amp;";//"&amp;B4</f>
        <v>WRN.AU_IM1 :=  NOT dgi.AU_IM1;//Автоматический режим ШУ1-1 отключен</v>
      </c>
      <c r="H4" s="19" t="str">
        <f>C4&amp;" : BOOL;     //"&amp;B4</f>
        <v>AU_IM1 : BOOL;     //Автоматический режим ШУ1-1 отключен</v>
      </c>
      <c r="K4" s="32" t="str">
        <f t="shared" si="0"/>
        <v xml:space="preserve">WRN."&amp;C6&amp;" or </v>
      </c>
      <c r="L4">
        <v>6</v>
      </c>
      <c r="M4" s="27" t="str">
        <f>"R"&amp;S4</f>
        <v>R19</v>
      </c>
      <c r="N4" s="27">
        <f>S4*2-1</f>
        <v>37</v>
      </c>
      <c r="O4" s="27">
        <v>0</v>
      </c>
      <c r="P4" s="19" t="s">
        <v>1004</v>
      </c>
      <c r="Q4" s="27" t="str">
        <f>"db600.dbx"&amp;N4&amp;"."&amp;O4&amp;" := "&amp;P4&amp;"."&amp;C4&amp;"; //"&amp;B4&amp;"  "&amp;M4&amp;"."&amp;AK4</f>
        <v>db600.dbx37.0 := WRN.AU_IM1; //Автоматический режим ШУ1-1 отключен  R19.0</v>
      </c>
      <c r="R4" s="27" t="str">
        <f>"dbx"&amp;N4&amp;"."&amp;O4</f>
        <v>dbx37.0</v>
      </c>
      <c r="S4" s="27">
        <v>19</v>
      </c>
      <c r="T4" s="384" t="s">
        <v>1307</v>
      </c>
      <c r="U4" s="384">
        <v>255</v>
      </c>
      <c r="V4" s="19" t="s">
        <v>1004</v>
      </c>
      <c r="W4" s="384" t="str">
        <f t="shared" ref="W4:W67" si="1">"2MDB.R"&amp;S4</f>
        <v>2MDB.R19</v>
      </c>
      <c r="X4" s="384">
        <f>AK4</f>
        <v>0</v>
      </c>
      <c r="Y4" s="384"/>
      <c r="Z4" s="384"/>
      <c r="AA4" s="384"/>
      <c r="AB4" s="384"/>
      <c r="AC4" s="384"/>
      <c r="AD4" s="384">
        <v>0</v>
      </c>
      <c r="AE4" s="374" t="s">
        <v>1308</v>
      </c>
      <c r="AF4" s="384" t="str">
        <f>AI4&amp;B4</f>
        <v>ru-RU=Автоматический режим ШУ1-1 отключен</v>
      </c>
      <c r="AG4" s="374"/>
      <c r="AH4" s="374" t="s">
        <v>1308</v>
      </c>
      <c r="AI4" s="19" t="s">
        <v>4272</v>
      </c>
      <c r="AJ4" s="374">
        <f>S4+40000</f>
        <v>40019</v>
      </c>
      <c r="AK4" s="27">
        <v>0</v>
      </c>
    </row>
    <row r="5" spans="1:37" x14ac:dyDescent="0.25">
      <c r="A5" s="26">
        <v>2</v>
      </c>
      <c r="B5" s="269" t="s">
        <v>4077</v>
      </c>
      <c r="C5" s="264" t="s">
        <v>3319</v>
      </c>
      <c r="D5" s="19" t="str">
        <f>" NOT dgi."&amp;C5</f>
        <v xml:space="preserve"> NOT dgi.AU_IM2</v>
      </c>
      <c r="E5" s="19"/>
      <c r="F5" s="19"/>
      <c r="G5" s="19" t="str">
        <f t="shared" ref="G5:G68" si="2">"WRN."&amp;C5&amp;" := "&amp;D5&amp;";//"&amp;B5</f>
        <v>WRN.AU_IM2 :=  NOT dgi.AU_IM2;//Автоматический режим ШУ1-2 отключен</v>
      </c>
      <c r="H5" s="19" t="str">
        <f t="shared" ref="H5:H68" si="3">C5&amp;" : BOOL;     //"&amp;B5</f>
        <v>AU_IM2 : BOOL;     //Автоматический режим ШУ1-2 отключен</v>
      </c>
      <c r="K5" s="32" t="str">
        <f t="shared" si="0"/>
        <v xml:space="preserve">WRN."&amp;C7&amp;" or </v>
      </c>
      <c r="L5">
        <v>7</v>
      </c>
      <c r="M5" s="27" t="str">
        <f>"R"&amp;S5</f>
        <v>R19</v>
      </c>
      <c r="N5" s="27">
        <f t="shared" ref="N5:N10" si="4">N4</f>
        <v>37</v>
      </c>
      <c r="O5" s="27">
        <v>1</v>
      </c>
      <c r="P5" s="19" t="s">
        <v>1004</v>
      </c>
      <c r="Q5" s="27" t="str">
        <f t="shared" ref="Q5:Q68" si="5">"db600.dbx"&amp;N5&amp;"."&amp;O5&amp;" := "&amp;P5&amp;"."&amp;C5&amp;"; //"&amp;B5&amp;"  "&amp;M5&amp;"."&amp;AK5</f>
        <v>db600.dbx37.1 := WRN.AU_IM2; //Автоматический режим ШУ1-2 отключен  R19.1</v>
      </c>
      <c r="R5" s="27" t="str">
        <f t="shared" ref="R5:R33" si="6">"dbx"&amp;N5&amp;"."&amp;O5</f>
        <v>dbx37.1</v>
      </c>
      <c r="S5" s="27">
        <f>S4</f>
        <v>19</v>
      </c>
      <c r="T5" s="384" t="s">
        <v>1307</v>
      </c>
      <c r="U5" s="384">
        <v>256</v>
      </c>
      <c r="V5" s="19" t="s">
        <v>1004</v>
      </c>
      <c r="W5" s="384" t="str">
        <f t="shared" si="1"/>
        <v>2MDB.R19</v>
      </c>
      <c r="X5" s="384">
        <f t="shared" ref="X5:X33" si="7">AK5</f>
        <v>1</v>
      </c>
      <c r="Y5" s="384"/>
      <c r="Z5" s="384"/>
      <c r="AA5" s="384"/>
      <c r="AB5" s="384"/>
      <c r="AC5" s="384"/>
      <c r="AD5" s="384">
        <v>0</v>
      </c>
      <c r="AE5" s="374" t="s">
        <v>1308</v>
      </c>
      <c r="AF5" s="384" t="str">
        <f t="shared" ref="AF5:AF33" si="8">AI5&amp;B5</f>
        <v>ru-RU=Автоматический режим ШУ1-2 отключен</v>
      </c>
      <c r="AG5" s="374"/>
      <c r="AH5" s="374" t="s">
        <v>1308</v>
      </c>
      <c r="AI5" s="19" t="s">
        <v>4272</v>
      </c>
      <c r="AJ5" s="374">
        <f t="shared" ref="AJ5:AJ33" si="9">S5+40000</f>
        <v>40019</v>
      </c>
      <c r="AK5" s="27">
        <v>1</v>
      </c>
    </row>
    <row r="6" spans="1:37" x14ac:dyDescent="0.25">
      <c r="A6" s="26">
        <v>3</v>
      </c>
      <c r="B6" s="265" t="s">
        <v>3043</v>
      </c>
      <c r="C6" s="265" t="s">
        <v>3312</v>
      </c>
      <c r="D6" s="19" t="str">
        <f>"dgi."&amp;C6</f>
        <v>dgi.F1_1_HH</v>
      </c>
      <c r="E6" s="19"/>
      <c r="F6" s="19"/>
      <c r="G6" s="19" t="str">
        <f t="shared" si="2"/>
        <v>WRN.F1_1_HH := dgi.F1_1_HH;//Переполнение Ф1-1</v>
      </c>
      <c r="H6" s="19" t="str">
        <f t="shared" si="3"/>
        <v>F1_1_HH : BOOL;     //Переполнение Ф1-1</v>
      </c>
      <c r="K6" s="32" t="str">
        <f t="shared" si="0"/>
        <v xml:space="preserve">WRN."&amp;C8&amp;" or </v>
      </c>
      <c r="L6">
        <v>8</v>
      </c>
      <c r="M6" s="27" t="str">
        <f t="shared" ref="M6:M33" si="10">"R"&amp;S6</f>
        <v>R19</v>
      </c>
      <c r="N6" s="27">
        <f t="shared" si="4"/>
        <v>37</v>
      </c>
      <c r="O6" s="27">
        <v>3</v>
      </c>
      <c r="P6" s="19" t="s">
        <v>1004</v>
      </c>
      <c r="Q6" s="27" t="str">
        <f t="shared" si="5"/>
        <v>db600.dbx37.3 := WRN.F1_1_HH; //Переполнение Ф1-1  R19.3</v>
      </c>
      <c r="R6" s="27" t="str">
        <f t="shared" si="6"/>
        <v>dbx37.3</v>
      </c>
      <c r="S6" s="27">
        <f t="shared" ref="S6:S18" si="11">S5</f>
        <v>19</v>
      </c>
      <c r="T6" s="384" t="s">
        <v>1307</v>
      </c>
      <c r="U6" s="384">
        <v>257</v>
      </c>
      <c r="V6" s="19" t="s">
        <v>1004</v>
      </c>
      <c r="W6" s="384" t="str">
        <f t="shared" si="1"/>
        <v>2MDB.R19</v>
      </c>
      <c r="X6" s="384">
        <f t="shared" si="7"/>
        <v>3</v>
      </c>
      <c r="Y6" s="384"/>
      <c r="Z6" s="384"/>
      <c r="AA6" s="384"/>
      <c r="AB6" s="384"/>
      <c r="AC6" s="384"/>
      <c r="AD6" s="384">
        <v>0</v>
      </c>
      <c r="AE6" s="374" t="s">
        <v>1308</v>
      </c>
      <c r="AF6" s="384" t="str">
        <f t="shared" si="8"/>
        <v>ru-RU=Переполнение Ф1-1</v>
      </c>
      <c r="AG6" s="374"/>
      <c r="AH6" s="374" t="s">
        <v>1308</v>
      </c>
      <c r="AI6" s="19" t="s">
        <v>4272</v>
      </c>
      <c r="AJ6" s="374">
        <f t="shared" si="9"/>
        <v>40019</v>
      </c>
      <c r="AK6" s="27">
        <v>3</v>
      </c>
    </row>
    <row r="7" spans="1:37" x14ac:dyDescent="0.25">
      <c r="A7" s="26">
        <v>4</v>
      </c>
      <c r="B7" s="265" t="s">
        <v>3044</v>
      </c>
      <c r="C7" s="265" t="s">
        <v>3313</v>
      </c>
      <c r="D7" s="19" t="str">
        <f>"dgi."&amp;C7</f>
        <v>dgi.F1_2_HH</v>
      </c>
      <c r="E7" s="19"/>
      <c r="F7" s="19"/>
      <c r="G7" s="19" t="str">
        <f t="shared" si="2"/>
        <v>WRN.F1_2_HH := dgi.F1_2_HH;//Переполнение Ф1-2</v>
      </c>
      <c r="H7" s="19" t="str">
        <f t="shared" si="3"/>
        <v>F1_2_HH : BOOL;     //Переполнение Ф1-2</v>
      </c>
      <c r="K7" s="32" t="str">
        <f t="shared" si="0"/>
        <v xml:space="preserve">WRN."&amp;C9&amp;" or </v>
      </c>
      <c r="L7">
        <v>9</v>
      </c>
      <c r="M7" s="27" t="str">
        <f t="shared" si="10"/>
        <v>R19</v>
      </c>
      <c r="N7" s="27">
        <f t="shared" si="4"/>
        <v>37</v>
      </c>
      <c r="O7" s="27">
        <v>4</v>
      </c>
      <c r="P7" s="19" t="s">
        <v>1004</v>
      </c>
      <c r="Q7" s="27" t="str">
        <f t="shared" si="5"/>
        <v>db600.dbx37.4 := WRN.F1_2_HH; //Переполнение Ф1-2  R19.4</v>
      </c>
      <c r="R7" s="27" t="str">
        <f t="shared" si="6"/>
        <v>dbx37.4</v>
      </c>
      <c r="S7" s="27">
        <f t="shared" si="11"/>
        <v>19</v>
      </c>
      <c r="T7" s="384" t="s">
        <v>1307</v>
      </c>
      <c r="U7" s="384">
        <v>258</v>
      </c>
      <c r="V7" s="19" t="s">
        <v>1004</v>
      </c>
      <c r="W7" s="384" t="str">
        <f t="shared" si="1"/>
        <v>2MDB.R19</v>
      </c>
      <c r="X7" s="384">
        <f t="shared" si="7"/>
        <v>4</v>
      </c>
      <c r="Y7" s="374"/>
      <c r="Z7" s="374"/>
      <c r="AA7" s="374"/>
      <c r="AB7" s="374"/>
      <c r="AC7" s="374"/>
      <c r="AD7" s="384">
        <v>0</v>
      </c>
      <c r="AE7" s="374" t="s">
        <v>1308</v>
      </c>
      <c r="AF7" s="384" t="str">
        <f t="shared" si="8"/>
        <v>ru-RU=Переполнение Ф1-2</v>
      </c>
      <c r="AG7" s="374"/>
      <c r="AH7" s="374" t="s">
        <v>1308</v>
      </c>
      <c r="AI7" s="19" t="s">
        <v>4272</v>
      </c>
      <c r="AJ7" s="374">
        <f t="shared" si="9"/>
        <v>40019</v>
      </c>
      <c r="AK7" s="27">
        <v>4</v>
      </c>
    </row>
    <row r="8" spans="1:37" x14ac:dyDescent="0.25">
      <c r="A8" s="26">
        <v>5</v>
      </c>
      <c r="B8" s="265" t="s">
        <v>3045</v>
      </c>
      <c r="C8" s="265" t="s">
        <v>3314</v>
      </c>
      <c r="D8" s="19" t="str">
        <f>"dgi."&amp;C8</f>
        <v>dgi.F1_3_HH</v>
      </c>
      <c r="E8" s="19"/>
      <c r="F8" s="19"/>
      <c r="G8" s="19" t="str">
        <f t="shared" si="2"/>
        <v>WRN.F1_3_HH := dgi.F1_3_HH;//Переполнение Ф1-3</v>
      </c>
      <c r="H8" s="19" t="str">
        <f t="shared" si="3"/>
        <v>F1_3_HH : BOOL;     //Переполнение Ф1-3</v>
      </c>
      <c r="K8" s="32" t="str">
        <f t="shared" si="0"/>
        <v xml:space="preserve">WRN."&amp;C10&amp;" or </v>
      </c>
      <c r="L8">
        <v>10</v>
      </c>
      <c r="M8" s="27" t="str">
        <f t="shared" si="10"/>
        <v>R19</v>
      </c>
      <c r="N8" s="27">
        <f t="shared" si="4"/>
        <v>37</v>
      </c>
      <c r="O8" s="27">
        <v>5</v>
      </c>
      <c r="P8" s="19" t="s">
        <v>1004</v>
      </c>
      <c r="Q8" s="27" t="str">
        <f t="shared" si="5"/>
        <v>db600.dbx37.5 := WRN.F1_3_HH; //Переполнение Ф1-3  R19.5</v>
      </c>
      <c r="R8" s="27" t="str">
        <f t="shared" si="6"/>
        <v>dbx37.5</v>
      </c>
      <c r="S8" s="27">
        <f t="shared" si="11"/>
        <v>19</v>
      </c>
      <c r="T8" s="384" t="s">
        <v>1307</v>
      </c>
      <c r="U8" s="384">
        <v>259</v>
      </c>
      <c r="V8" s="19" t="s">
        <v>1004</v>
      </c>
      <c r="W8" s="384" t="str">
        <f t="shared" si="1"/>
        <v>2MDB.R19</v>
      </c>
      <c r="X8" s="384">
        <f t="shared" si="7"/>
        <v>5</v>
      </c>
      <c r="Y8" s="374"/>
      <c r="Z8" s="374"/>
      <c r="AA8" s="374"/>
      <c r="AB8" s="374"/>
      <c r="AC8" s="374"/>
      <c r="AD8" s="384">
        <v>0</v>
      </c>
      <c r="AE8" s="374" t="s">
        <v>1308</v>
      </c>
      <c r="AF8" s="384" t="str">
        <f t="shared" si="8"/>
        <v>ru-RU=Переполнение Ф1-3</v>
      </c>
      <c r="AG8" s="374"/>
      <c r="AH8" s="374" t="s">
        <v>1308</v>
      </c>
      <c r="AI8" s="19" t="s">
        <v>4272</v>
      </c>
      <c r="AJ8" s="374">
        <f t="shared" si="9"/>
        <v>40019</v>
      </c>
      <c r="AK8" s="27">
        <v>5</v>
      </c>
    </row>
    <row r="9" spans="1:37" x14ac:dyDescent="0.25">
      <c r="A9" s="26">
        <v>6</v>
      </c>
      <c r="B9" s="374" t="s">
        <v>4257</v>
      </c>
      <c r="C9" s="267" t="s">
        <v>3317</v>
      </c>
      <c r="D9" s="19" t="str">
        <f>"dgi."&amp;C9</f>
        <v>dgi.L_RU_LL</v>
      </c>
      <c r="E9" s="19"/>
      <c r="F9" s="19"/>
      <c r="G9" s="19" t="str">
        <f t="shared" si="2"/>
        <v>WRN.L_RU_LL := dgi.L_RU_LL;//Нижний аварийный уровень РУ по поплавку</v>
      </c>
      <c r="H9" s="378" t="str">
        <f>"D_"&amp;C9&amp;" : BOOL;     //"&amp;B9</f>
        <v>D_L_RU_LL : BOOL;     //Нижний аварийный уровень РУ по поплавку</v>
      </c>
      <c r="K9" s="32" t="str">
        <f t="shared" si="0"/>
        <v xml:space="preserve">WRN."&amp;C11&amp;" or </v>
      </c>
      <c r="L9">
        <v>11</v>
      </c>
      <c r="M9" s="27" t="str">
        <f t="shared" si="10"/>
        <v>R19</v>
      </c>
      <c r="N9" s="27">
        <f t="shared" si="4"/>
        <v>37</v>
      </c>
      <c r="O9" s="27">
        <v>6</v>
      </c>
      <c r="P9" s="19" t="s">
        <v>1004</v>
      </c>
      <c r="Q9" s="27" t="str">
        <f t="shared" si="5"/>
        <v>db600.dbx37.6 := WRN.L_RU_LL; //Нижний аварийный уровень РУ по поплавку  R19.6</v>
      </c>
      <c r="R9" s="27" t="str">
        <f t="shared" si="6"/>
        <v>dbx37.6</v>
      </c>
      <c r="S9" s="27">
        <f t="shared" si="11"/>
        <v>19</v>
      </c>
      <c r="T9" s="384" t="s">
        <v>1307</v>
      </c>
      <c r="U9" s="384">
        <v>260</v>
      </c>
      <c r="V9" s="19" t="s">
        <v>1004</v>
      </c>
      <c r="W9" s="384" t="str">
        <f t="shared" si="1"/>
        <v>2MDB.R19</v>
      </c>
      <c r="X9" s="384">
        <f t="shared" si="7"/>
        <v>6</v>
      </c>
      <c r="Y9" s="374"/>
      <c r="Z9" s="374"/>
      <c r="AA9" s="374"/>
      <c r="AB9" s="374"/>
      <c r="AC9" s="374"/>
      <c r="AD9" s="384">
        <v>0</v>
      </c>
      <c r="AE9" s="374" t="s">
        <v>1308</v>
      </c>
      <c r="AF9" s="384" t="str">
        <f t="shared" si="8"/>
        <v>ru-RU=Нижний аварийный уровень РУ по поплавку</v>
      </c>
      <c r="AG9" s="374"/>
      <c r="AH9" s="374" t="s">
        <v>1308</v>
      </c>
      <c r="AI9" s="19" t="s">
        <v>4272</v>
      </c>
      <c r="AJ9" s="374">
        <f t="shared" si="9"/>
        <v>40019</v>
      </c>
      <c r="AK9" s="27">
        <v>6</v>
      </c>
    </row>
    <row r="10" spans="1:37" x14ac:dyDescent="0.25">
      <c r="A10" s="26">
        <v>7</v>
      </c>
      <c r="B10" s="374" t="s">
        <v>4258</v>
      </c>
      <c r="C10" s="259" t="s">
        <v>3318</v>
      </c>
      <c r="D10" s="19" t="s">
        <v>4074</v>
      </c>
      <c r="E10" s="19"/>
      <c r="F10" s="19"/>
      <c r="G10" s="19" t="str">
        <f t="shared" si="2"/>
        <v>WRN.L_RU_HH := dgi.L_RU_HH;//Верхний аварийный уровень РУ по поплавку</v>
      </c>
      <c r="H10" s="378" t="str">
        <f>"D_"&amp;C10&amp;" : BOOL;     //"&amp;B10</f>
        <v>D_L_RU_HH : BOOL;     //Верхний аварийный уровень РУ по поплавку</v>
      </c>
      <c r="K10" s="32" t="str">
        <f t="shared" si="0"/>
        <v xml:space="preserve">WRN."&amp;C12&amp;" or </v>
      </c>
      <c r="L10">
        <v>12</v>
      </c>
      <c r="M10" s="27" t="str">
        <f t="shared" si="10"/>
        <v>R19</v>
      </c>
      <c r="N10" s="27">
        <f t="shared" si="4"/>
        <v>37</v>
      </c>
      <c r="O10" s="27">
        <v>7</v>
      </c>
      <c r="P10" s="19" t="s">
        <v>1004</v>
      </c>
      <c r="Q10" s="27" t="str">
        <f t="shared" si="5"/>
        <v>db600.dbx37.7 := WRN.L_RU_HH; //Верхний аварийный уровень РУ по поплавку  R19.7</v>
      </c>
      <c r="R10" s="27" t="str">
        <f t="shared" si="6"/>
        <v>dbx37.7</v>
      </c>
      <c r="S10" s="27">
        <f t="shared" si="11"/>
        <v>19</v>
      </c>
      <c r="T10" s="384" t="s">
        <v>1307</v>
      </c>
      <c r="U10" s="384">
        <v>261</v>
      </c>
      <c r="V10" s="19" t="s">
        <v>1004</v>
      </c>
      <c r="W10" s="384" t="str">
        <f t="shared" si="1"/>
        <v>2MDB.R19</v>
      </c>
      <c r="X10" s="384">
        <f t="shared" si="7"/>
        <v>7</v>
      </c>
      <c r="Y10" s="374"/>
      <c r="Z10" s="374"/>
      <c r="AA10" s="374"/>
      <c r="AB10" s="374"/>
      <c r="AC10" s="374"/>
      <c r="AD10" s="384">
        <v>0</v>
      </c>
      <c r="AE10" s="374" t="s">
        <v>1308</v>
      </c>
      <c r="AF10" s="384" t="str">
        <f t="shared" si="8"/>
        <v>ru-RU=Верхний аварийный уровень РУ по поплавку</v>
      </c>
      <c r="AG10" s="374"/>
      <c r="AH10" s="374" t="s">
        <v>1308</v>
      </c>
      <c r="AI10" s="19" t="s">
        <v>4272</v>
      </c>
      <c r="AJ10" s="374">
        <f t="shared" si="9"/>
        <v>40019</v>
      </c>
      <c r="AK10" s="27">
        <v>7</v>
      </c>
    </row>
    <row r="11" spans="1:37" x14ac:dyDescent="0.25">
      <c r="A11" s="26">
        <v>8</v>
      </c>
      <c r="B11" s="269" t="s">
        <v>4076</v>
      </c>
      <c r="C11" s="269" t="s">
        <v>3320</v>
      </c>
      <c r="D11" s="19" t="str">
        <f>" NOT dgi."&amp;C11</f>
        <v xml:space="preserve"> NOT dgi.AU_IM3</v>
      </c>
      <c r="E11" s="19"/>
      <c r="F11" s="19"/>
      <c r="G11" s="19" t="str">
        <f t="shared" si="2"/>
        <v>WRN.AU_IM3 :=  NOT dgi.AU_IM3;//Автоматический режим ШУ1-3 отключен</v>
      </c>
      <c r="H11" s="19" t="str">
        <f t="shared" si="3"/>
        <v>AU_IM3 : BOOL;     //Автоматический режим ШУ1-3 отключен</v>
      </c>
      <c r="K11" s="32" t="str">
        <f t="shared" si="0"/>
        <v xml:space="preserve">WRN."&amp;C13&amp;" or </v>
      </c>
      <c r="L11">
        <v>13</v>
      </c>
      <c r="M11" s="27" t="str">
        <f t="shared" si="10"/>
        <v>R19</v>
      </c>
      <c r="N11" s="27">
        <f>S4*2-2</f>
        <v>36</v>
      </c>
      <c r="O11" s="27">
        <v>0</v>
      </c>
      <c r="P11" s="19" t="s">
        <v>1004</v>
      </c>
      <c r="Q11" s="27" t="str">
        <f t="shared" si="5"/>
        <v>db600.dbx36.0 := WRN.AU_IM3; //Автоматический режим ШУ1-3 отключен  R19.8</v>
      </c>
      <c r="R11" s="27" t="str">
        <f t="shared" si="6"/>
        <v>dbx36.0</v>
      </c>
      <c r="S11" s="27">
        <f t="shared" si="11"/>
        <v>19</v>
      </c>
      <c r="T11" s="384" t="s">
        <v>1307</v>
      </c>
      <c r="U11" s="384">
        <v>262</v>
      </c>
      <c r="V11" s="19" t="s">
        <v>1004</v>
      </c>
      <c r="W11" s="384" t="str">
        <f t="shared" si="1"/>
        <v>2MDB.R19</v>
      </c>
      <c r="X11" s="384">
        <f t="shared" si="7"/>
        <v>8</v>
      </c>
      <c r="Y11" s="374"/>
      <c r="Z11" s="374"/>
      <c r="AA11" s="374"/>
      <c r="AB11" s="374"/>
      <c r="AC11" s="374"/>
      <c r="AD11" s="384">
        <v>0</v>
      </c>
      <c r="AE11" s="374" t="s">
        <v>1308</v>
      </c>
      <c r="AF11" s="384" t="str">
        <f t="shared" si="8"/>
        <v>ru-RU=Автоматический режим ШУ1-3 отключен</v>
      </c>
      <c r="AG11" s="374"/>
      <c r="AH11" s="374" t="s">
        <v>1308</v>
      </c>
      <c r="AI11" s="19" t="s">
        <v>4272</v>
      </c>
      <c r="AJ11" s="374">
        <f t="shared" si="9"/>
        <v>40019</v>
      </c>
      <c r="AK11" s="27">
        <v>8</v>
      </c>
    </row>
    <row r="12" spans="1:37" x14ac:dyDescent="0.25">
      <c r="A12" s="26">
        <v>9</v>
      </c>
      <c r="B12" s="269" t="s">
        <v>4079</v>
      </c>
      <c r="C12" s="269" t="s">
        <v>3322</v>
      </c>
      <c r="D12" s="19" t="str">
        <f>" NOT dgi."&amp;C12</f>
        <v xml:space="preserve"> NOT dgi.AU_IM4</v>
      </c>
      <c r="E12" s="19"/>
      <c r="F12" s="19"/>
      <c r="G12" s="19" t="str">
        <f t="shared" si="2"/>
        <v>WRN.AU_IM4 :=  NOT dgi.AU_IM4;//Автоматический режим ШУ1-4 отключен</v>
      </c>
      <c r="H12" s="19" t="str">
        <f t="shared" si="3"/>
        <v>AU_IM4 : BOOL;     //Автоматический режим ШУ1-4 отключен</v>
      </c>
      <c r="K12" s="32" t="str">
        <f t="shared" si="0"/>
        <v xml:space="preserve">WRN."&amp;C14&amp;" or </v>
      </c>
      <c r="L12">
        <v>14</v>
      </c>
      <c r="M12" s="27" t="str">
        <f t="shared" si="10"/>
        <v>R19</v>
      </c>
      <c r="N12" s="27">
        <f>N11</f>
        <v>36</v>
      </c>
      <c r="O12" s="27">
        <v>1</v>
      </c>
      <c r="P12" s="19" t="s">
        <v>1004</v>
      </c>
      <c r="Q12" s="27" t="str">
        <f t="shared" si="5"/>
        <v>db600.dbx36.1 := WRN.AU_IM4; //Автоматический режим ШУ1-4 отключен  R19.9</v>
      </c>
      <c r="R12" s="27" t="str">
        <f t="shared" si="6"/>
        <v>dbx36.1</v>
      </c>
      <c r="S12" s="27">
        <f t="shared" si="11"/>
        <v>19</v>
      </c>
      <c r="T12" s="384" t="s">
        <v>1307</v>
      </c>
      <c r="U12" s="384">
        <v>263</v>
      </c>
      <c r="V12" s="19" t="s">
        <v>1004</v>
      </c>
      <c r="W12" s="384" t="str">
        <f t="shared" si="1"/>
        <v>2MDB.R19</v>
      </c>
      <c r="X12" s="384">
        <f t="shared" si="7"/>
        <v>9</v>
      </c>
      <c r="Y12" s="374"/>
      <c r="Z12" s="374"/>
      <c r="AA12" s="374"/>
      <c r="AB12" s="374"/>
      <c r="AC12" s="374"/>
      <c r="AD12" s="384">
        <v>0</v>
      </c>
      <c r="AE12" s="374" t="s">
        <v>1308</v>
      </c>
      <c r="AF12" s="384" t="str">
        <f t="shared" si="8"/>
        <v>ru-RU=Автоматический режим ШУ1-4 отключен</v>
      </c>
      <c r="AG12" s="374"/>
      <c r="AH12" s="374" t="s">
        <v>1308</v>
      </c>
      <c r="AI12" s="19" t="s">
        <v>4272</v>
      </c>
      <c r="AJ12" s="374">
        <f t="shared" si="9"/>
        <v>40019</v>
      </c>
      <c r="AK12" s="27">
        <v>9</v>
      </c>
    </row>
    <row r="13" spans="1:37" x14ac:dyDescent="0.25">
      <c r="A13" s="26">
        <v>10</v>
      </c>
      <c r="B13" s="269" t="s">
        <v>4081</v>
      </c>
      <c r="C13" s="269" t="s">
        <v>3404</v>
      </c>
      <c r="D13" s="19" t="str">
        <f>" NOT dgi."&amp;C13</f>
        <v xml:space="preserve"> NOT dgi.AU_IM5</v>
      </c>
      <c r="E13" s="9"/>
      <c r="F13" s="19"/>
      <c r="G13" s="19" t="str">
        <f t="shared" si="2"/>
        <v>WRN.AU_IM5 :=  NOT dgi.AU_IM5;//Автоматический режим ШУ2-1 отключен</v>
      </c>
      <c r="H13" s="19" t="str">
        <f t="shared" si="3"/>
        <v>AU_IM5 : BOOL;     //Автоматический режим ШУ2-1 отключен</v>
      </c>
      <c r="J13" s="19" t="str">
        <f t="shared" ref="J13:J18" si="12">"ani."&amp;E13&amp;".hh"</f>
        <v>ani..hh</v>
      </c>
      <c r="K13" s="32" t="str">
        <f t="shared" si="0"/>
        <v xml:space="preserve">WRN."&amp;C15&amp;" or </v>
      </c>
      <c r="L13">
        <v>15</v>
      </c>
      <c r="M13" s="27" t="str">
        <f t="shared" si="10"/>
        <v>R19</v>
      </c>
      <c r="N13" s="27">
        <f t="shared" ref="N13:N18" si="13">N12</f>
        <v>36</v>
      </c>
      <c r="O13" s="27">
        <v>2</v>
      </c>
      <c r="P13" s="19" t="s">
        <v>1004</v>
      </c>
      <c r="Q13" s="27" t="str">
        <f t="shared" si="5"/>
        <v>db600.dbx36.2 := WRN.AU_IM5; //Автоматический режим ШУ2-1 отключен  R19.10</v>
      </c>
      <c r="R13" s="27" t="str">
        <f t="shared" si="6"/>
        <v>dbx36.2</v>
      </c>
      <c r="S13" s="27">
        <f t="shared" si="11"/>
        <v>19</v>
      </c>
      <c r="T13" s="384" t="s">
        <v>1307</v>
      </c>
      <c r="U13" s="384">
        <v>264</v>
      </c>
      <c r="V13" s="19" t="s">
        <v>1004</v>
      </c>
      <c r="W13" s="384" t="str">
        <f t="shared" si="1"/>
        <v>2MDB.R19</v>
      </c>
      <c r="X13" s="384">
        <f t="shared" si="7"/>
        <v>10</v>
      </c>
      <c r="Y13" s="374"/>
      <c r="Z13" s="374"/>
      <c r="AA13" s="374"/>
      <c r="AB13" s="374"/>
      <c r="AC13" s="374"/>
      <c r="AD13" s="384">
        <v>0</v>
      </c>
      <c r="AE13" s="374" t="s">
        <v>1308</v>
      </c>
      <c r="AF13" s="384" t="str">
        <f t="shared" si="8"/>
        <v>ru-RU=Автоматический режим ШУ2-1 отключен</v>
      </c>
      <c r="AG13" s="374"/>
      <c r="AH13" s="374" t="s">
        <v>1308</v>
      </c>
      <c r="AI13" s="19" t="s">
        <v>4272</v>
      </c>
      <c r="AJ13" s="374">
        <f t="shared" si="9"/>
        <v>40019</v>
      </c>
      <c r="AK13" s="27">
        <v>10</v>
      </c>
    </row>
    <row r="14" spans="1:37" x14ac:dyDescent="0.25">
      <c r="A14" s="26">
        <v>11</v>
      </c>
      <c r="B14" s="304" t="s">
        <v>4082</v>
      </c>
      <c r="C14" s="269" t="s">
        <v>3405</v>
      </c>
      <c r="D14" s="19" t="str">
        <f>" NOT dgi."&amp;C14</f>
        <v xml:space="preserve"> NOT dgi.AU_IM6</v>
      </c>
      <c r="E14" s="9"/>
      <c r="G14" s="19" t="str">
        <f t="shared" si="2"/>
        <v>WRN.AU_IM6 :=  NOT dgi.AU_IM6;//Автоматический режим ШУ CД1  отключен</v>
      </c>
      <c r="H14" s="19" t="str">
        <f t="shared" si="3"/>
        <v>AU_IM6 : BOOL;     //Автоматический режим ШУ CД1  отключен</v>
      </c>
      <c r="J14" s="19" t="str">
        <f t="shared" si="12"/>
        <v>ani..hh</v>
      </c>
      <c r="K14" s="32" t="str">
        <f t="shared" si="0"/>
        <v xml:space="preserve">WRN."&amp;C16&amp;" or </v>
      </c>
      <c r="L14">
        <v>16</v>
      </c>
      <c r="M14" s="27" t="str">
        <f t="shared" si="10"/>
        <v>R19</v>
      </c>
      <c r="N14" s="27">
        <f t="shared" si="13"/>
        <v>36</v>
      </c>
      <c r="O14" s="27">
        <v>3</v>
      </c>
      <c r="P14" s="19" t="s">
        <v>1004</v>
      </c>
      <c r="Q14" s="27" t="str">
        <f t="shared" si="5"/>
        <v>db600.dbx36.3 := WRN.AU_IM6; //Автоматический режим ШУ CД1  отключен  R19.11</v>
      </c>
      <c r="R14" s="27" t="str">
        <f t="shared" si="6"/>
        <v>dbx36.3</v>
      </c>
      <c r="S14" s="27">
        <f t="shared" si="11"/>
        <v>19</v>
      </c>
      <c r="T14" s="384" t="s">
        <v>1307</v>
      </c>
      <c r="U14" s="384">
        <v>265</v>
      </c>
      <c r="V14" s="19" t="s">
        <v>1004</v>
      </c>
      <c r="W14" s="384" t="str">
        <f t="shared" si="1"/>
        <v>2MDB.R19</v>
      </c>
      <c r="X14" s="384">
        <f t="shared" si="7"/>
        <v>11</v>
      </c>
      <c r="Y14" s="374"/>
      <c r="Z14" s="374"/>
      <c r="AA14" s="374"/>
      <c r="AB14" s="374"/>
      <c r="AC14" s="374"/>
      <c r="AD14" s="384">
        <v>0</v>
      </c>
      <c r="AE14" s="374" t="s">
        <v>1308</v>
      </c>
      <c r="AF14" s="384" t="str">
        <f t="shared" si="8"/>
        <v>ru-RU=Автоматический режим ШУ CД1  отключен</v>
      </c>
      <c r="AG14" s="374"/>
      <c r="AH14" s="374" t="s">
        <v>1308</v>
      </c>
      <c r="AI14" s="19" t="s">
        <v>4272</v>
      </c>
      <c r="AJ14" s="374">
        <f t="shared" si="9"/>
        <v>40019</v>
      </c>
      <c r="AK14" s="27">
        <v>11</v>
      </c>
    </row>
    <row r="15" spans="1:37" x14ac:dyDescent="0.25">
      <c r="A15" s="26">
        <v>12</v>
      </c>
      <c r="B15" s="287" t="s">
        <v>3093</v>
      </c>
      <c r="C15" s="287" t="s">
        <v>3344</v>
      </c>
      <c r="D15" s="19" t="s">
        <v>4074</v>
      </c>
      <c r="E15" s="9"/>
      <c r="G15" s="19" t="str">
        <f t="shared" si="2"/>
        <v>WRN.N2_1_BP := dgi.L_RU_HH;//Включен байпас Н2-1</v>
      </c>
      <c r="H15" s="19" t="str">
        <f t="shared" si="3"/>
        <v>N2_1_BP : BOOL;     //Включен байпас Н2-1</v>
      </c>
      <c r="J15" s="19" t="str">
        <f t="shared" si="12"/>
        <v>ani..hh</v>
      </c>
      <c r="K15" s="32" t="str">
        <f t="shared" si="0"/>
        <v xml:space="preserve">WRN."&amp;C17&amp;" or </v>
      </c>
      <c r="L15">
        <v>17</v>
      </c>
      <c r="M15" s="27" t="str">
        <f t="shared" si="10"/>
        <v>R19</v>
      </c>
      <c r="N15" s="27">
        <f t="shared" si="13"/>
        <v>36</v>
      </c>
      <c r="O15" s="27">
        <v>4</v>
      </c>
      <c r="P15" s="19" t="s">
        <v>1004</v>
      </c>
      <c r="Q15" s="27" t="str">
        <f t="shared" si="5"/>
        <v>db600.dbx36.4 := WRN.N2_1_BP; //Включен байпас Н2-1  R19.12</v>
      </c>
      <c r="R15" s="27" t="str">
        <f t="shared" si="6"/>
        <v>dbx36.4</v>
      </c>
      <c r="S15" s="27">
        <f t="shared" si="11"/>
        <v>19</v>
      </c>
      <c r="T15" s="384" t="s">
        <v>1307</v>
      </c>
      <c r="U15" s="384">
        <v>266</v>
      </c>
      <c r="V15" s="19" t="s">
        <v>1004</v>
      </c>
      <c r="W15" s="384" t="str">
        <f t="shared" si="1"/>
        <v>2MDB.R19</v>
      </c>
      <c r="X15" s="384">
        <f t="shared" si="7"/>
        <v>12</v>
      </c>
      <c r="Y15" s="374"/>
      <c r="Z15" s="374"/>
      <c r="AA15" s="374"/>
      <c r="AB15" s="374"/>
      <c r="AC15" s="374"/>
      <c r="AD15" s="384">
        <v>0</v>
      </c>
      <c r="AE15" s="374" t="s">
        <v>1308</v>
      </c>
      <c r="AF15" s="384" t="str">
        <f t="shared" si="8"/>
        <v>ru-RU=Включен байпас Н2-1</v>
      </c>
      <c r="AG15" s="374"/>
      <c r="AH15" s="374" t="s">
        <v>1308</v>
      </c>
      <c r="AI15" s="19" t="s">
        <v>4272</v>
      </c>
      <c r="AJ15" s="374">
        <f t="shared" si="9"/>
        <v>40019</v>
      </c>
      <c r="AK15" s="27">
        <v>12</v>
      </c>
    </row>
    <row r="16" spans="1:37" x14ac:dyDescent="0.25">
      <c r="A16" s="26">
        <v>13</v>
      </c>
      <c r="B16" s="290" t="s">
        <v>3097</v>
      </c>
      <c r="C16" s="290" t="s">
        <v>3357</v>
      </c>
      <c r="D16" s="19" t="s">
        <v>4074</v>
      </c>
      <c r="E16" s="9"/>
      <c r="G16" s="19" t="str">
        <f t="shared" si="2"/>
        <v>WRN.N2_3_BP := dgi.L_RU_HH;//Включен байпас Н2-3</v>
      </c>
      <c r="H16" s="19" t="str">
        <f t="shared" si="3"/>
        <v>N2_3_BP : BOOL;     //Включен байпас Н2-3</v>
      </c>
      <c r="J16" s="19" t="str">
        <f t="shared" si="12"/>
        <v>ani..hh</v>
      </c>
      <c r="K16" s="32" t="str">
        <f t="shared" si="0"/>
        <v xml:space="preserve">WRN."&amp;C18&amp;" or </v>
      </c>
      <c r="L16">
        <v>18</v>
      </c>
      <c r="M16" s="27" t="str">
        <f t="shared" si="10"/>
        <v>R19</v>
      </c>
      <c r="N16" s="27">
        <f t="shared" si="13"/>
        <v>36</v>
      </c>
      <c r="O16" s="27">
        <v>5</v>
      </c>
      <c r="P16" s="19" t="s">
        <v>1004</v>
      </c>
      <c r="Q16" s="27" t="str">
        <f t="shared" si="5"/>
        <v>db600.dbx36.5 := WRN.N2_3_BP; //Включен байпас Н2-3  R19.13</v>
      </c>
      <c r="R16" s="27" t="str">
        <f t="shared" si="6"/>
        <v>dbx36.5</v>
      </c>
      <c r="S16" s="27">
        <f t="shared" si="11"/>
        <v>19</v>
      </c>
      <c r="T16" s="384" t="s">
        <v>1307</v>
      </c>
      <c r="U16" s="384">
        <v>267</v>
      </c>
      <c r="V16" s="19" t="s">
        <v>1004</v>
      </c>
      <c r="W16" s="384" t="str">
        <f t="shared" si="1"/>
        <v>2MDB.R19</v>
      </c>
      <c r="X16" s="384">
        <f t="shared" si="7"/>
        <v>13</v>
      </c>
      <c r="Y16" s="374"/>
      <c r="Z16" s="374"/>
      <c r="AA16" s="374"/>
      <c r="AB16" s="374"/>
      <c r="AC16" s="374"/>
      <c r="AD16" s="384">
        <v>0</v>
      </c>
      <c r="AE16" s="374" t="s">
        <v>1308</v>
      </c>
      <c r="AF16" s="384" t="str">
        <f t="shared" si="8"/>
        <v>ru-RU=Включен байпас Н2-3</v>
      </c>
      <c r="AG16" s="374"/>
      <c r="AH16" s="374" t="s">
        <v>1308</v>
      </c>
      <c r="AI16" s="19" t="s">
        <v>4272</v>
      </c>
      <c r="AJ16" s="374">
        <f t="shared" si="9"/>
        <v>40019</v>
      </c>
      <c r="AK16" s="27">
        <v>13</v>
      </c>
    </row>
    <row r="17" spans="1:37" x14ac:dyDescent="0.25">
      <c r="A17" s="26">
        <v>14</v>
      </c>
      <c r="B17" s="374" t="s">
        <v>4259</v>
      </c>
      <c r="C17" s="291" t="s">
        <v>642</v>
      </c>
      <c r="D17" s="19" t="s">
        <v>4074</v>
      </c>
      <c r="E17" s="9"/>
      <c r="G17" s="19" t="str">
        <f t="shared" si="2"/>
        <v>WRN.L_BR1_HH := dgi.L_RU_HH;//Верхний Аварийный уровень БР1 по поплавку</v>
      </c>
      <c r="H17" s="378" t="str">
        <f>"D_"&amp;C17&amp;" : BOOL;     //"&amp;B17</f>
        <v>D_L_BR1_HH : BOOL;     //Верхний Аварийный уровень БР1 по поплавку</v>
      </c>
      <c r="J17" s="19" t="str">
        <f t="shared" si="12"/>
        <v>ani..hh</v>
      </c>
      <c r="K17" s="32" t="str">
        <f t="shared" si="0"/>
        <v xml:space="preserve">WRN."&amp;C19&amp;" or </v>
      </c>
      <c r="L17">
        <v>19</v>
      </c>
      <c r="M17" s="27" t="str">
        <f t="shared" si="10"/>
        <v>R19</v>
      </c>
      <c r="N17" s="27">
        <f t="shared" si="13"/>
        <v>36</v>
      </c>
      <c r="O17" s="27">
        <v>6</v>
      </c>
      <c r="P17" s="19" t="s">
        <v>1004</v>
      </c>
      <c r="Q17" s="27" t="str">
        <f t="shared" si="5"/>
        <v>db600.dbx36.6 := WRN.L_BR1_HH; //Верхний Аварийный уровень БР1 по поплавку  R19.14</v>
      </c>
      <c r="R17" s="27" t="str">
        <f t="shared" si="6"/>
        <v>dbx36.6</v>
      </c>
      <c r="S17" s="27">
        <f t="shared" si="11"/>
        <v>19</v>
      </c>
      <c r="T17" s="384" t="s">
        <v>1307</v>
      </c>
      <c r="U17" s="384">
        <v>268</v>
      </c>
      <c r="V17" s="19" t="s">
        <v>1004</v>
      </c>
      <c r="W17" s="384" t="str">
        <f t="shared" si="1"/>
        <v>2MDB.R19</v>
      </c>
      <c r="X17" s="384">
        <f t="shared" si="7"/>
        <v>14</v>
      </c>
      <c r="Y17" s="374"/>
      <c r="Z17" s="374"/>
      <c r="AA17" s="374"/>
      <c r="AB17" s="374"/>
      <c r="AC17" s="374"/>
      <c r="AD17" s="384">
        <v>0</v>
      </c>
      <c r="AE17" s="374" t="s">
        <v>1308</v>
      </c>
      <c r="AF17" s="384" t="str">
        <f t="shared" si="8"/>
        <v>ru-RU=Верхний Аварийный уровень БР1 по поплавку</v>
      </c>
      <c r="AG17" s="374"/>
      <c r="AH17" s="374" t="s">
        <v>1308</v>
      </c>
      <c r="AI17" s="19" t="s">
        <v>4272</v>
      </c>
      <c r="AJ17" s="374">
        <f t="shared" si="9"/>
        <v>40019</v>
      </c>
      <c r="AK17" s="27">
        <v>14</v>
      </c>
    </row>
    <row r="18" spans="1:37" x14ac:dyDescent="0.25">
      <c r="A18" s="26">
        <v>15</v>
      </c>
      <c r="B18" s="374" t="s">
        <v>4260</v>
      </c>
      <c r="C18" s="291" t="s">
        <v>641</v>
      </c>
      <c r="D18" s="19" t="s">
        <v>4074</v>
      </c>
      <c r="E18" s="9"/>
      <c r="G18" s="19" t="str">
        <f t="shared" si="2"/>
        <v>WRN.L_BR1_LL := dgi.L_RU_HH;//Нижний Аварийный уровень БР1 по поплавку</v>
      </c>
      <c r="H18" s="378" t="str">
        <f>"D_"&amp;C18&amp;" : BOOL;     //"&amp;B18</f>
        <v>D_L_BR1_LL : BOOL;     //Нижний Аварийный уровень БР1 по поплавку</v>
      </c>
      <c r="J18" s="19" t="str">
        <f t="shared" si="12"/>
        <v>ani..hh</v>
      </c>
      <c r="K18" s="32" t="str">
        <f t="shared" si="0"/>
        <v xml:space="preserve">WRN."&amp;C20&amp;" or </v>
      </c>
      <c r="L18">
        <v>20</v>
      </c>
      <c r="M18" s="27" t="str">
        <f t="shared" si="10"/>
        <v>R19</v>
      </c>
      <c r="N18" s="27">
        <f t="shared" si="13"/>
        <v>36</v>
      </c>
      <c r="O18" s="27">
        <v>7</v>
      </c>
      <c r="P18" s="19" t="s">
        <v>1004</v>
      </c>
      <c r="Q18" s="27" t="str">
        <f t="shared" si="5"/>
        <v>db600.dbx36.7 := WRN.L_BR1_LL; //Нижний Аварийный уровень БР1 по поплавку  R19.15</v>
      </c>
      <c r="R18" s="27" t="str">
        <f t="shared" si="6"/>
        <v>dbx36.7</v>
      </c>
      <c r="S18" s="27">
        <f t="shared" si="11"/>
        <v>19</v>
      </c>
      <c r="T18" s="384" t="s">
        <v>1307</v>
      </c>
      <c r="U18" s="384">
        <v>269</v>
      </c>
      <c r="V18" s="19" t="s">
        <v>1004</v>
      </c>
      <c r="W18" s="384" t="str">
        <f t="shared" si="1"/>
        <v>2MDB.R19</v>
      </c>
      <c r="X18" s="384">
        <f t="shared" si="7"/>
        <v>15</v>
      </c>
      <c r="Y18" s="374"/>
      <c r="Z18" s="374"/>
      <c r="AA18" s="374"/>
      <c r="AB18" s="374"/>
      <c r="AC18" s="374"/>
      <c r="AD18" s="384">
        <v>0</v>
      </c>
      <c r="AE18" s="374" t="s">
        <v>1308</v>
      </c>
      <c r="AF18" s="384" t="str">
        <f t="shared" si="8"/>
        <v>ru-RU=Нижний Аварийный уровень БР1 по поплавку</v>
      </c>
      <c r="AG18" s="374"/>
      <c r="AH18" s="374" t="s">
        <v>1308</v>
      </c>
      <c r="AI18" s="19" t="s">
        <v>4272</v>
      </c>
      <c r="AJ18" s="374">
        <f t="shared" si="9"/>
        <v>40019</v>
      </c>
      <c r="AK18" s="27">
        <v>15</v>
      </c>
    </row>
    <row r="19" spans="1:37" x14ac:dyDescent="0.25">
      <c r="A19" s="26">
        <v>16</v>
      </c>
      <c r="B19" s="128" t="s">
        <v>4086</v>
      </c>
      <c r="C19" s="293" t="s">
        <v>3406</v>
      </c>
      <c r="D19" s="19" t="str">
        <f>" NOT dgi."&amp;C19</f>
        <v xml:space="preserve"> NOT dgi.AU_IM7</v>
      </c>
      <c r="E19" s="9"/>
      <c r="F19" s="19"/>
      <c r="G19" s="19" t="str">
        <f t="shared" si="2"/>
        <v>WRN.AU_IM7 :=  NOT dgi.AU_IM7;//Автоматический режим ШУ2-2 отключен</v>
      </c>
      <c r="H19" s="19" t="str">
        <f t="shared" si="3"/>
        <v>AU_IM7 : BOOL;     //Автоматический режим ШУ2-2 отключен</v>
      </c>
      <c r="J19" s="19" t="str">
        <f t="shared" ref="J19:J24" si="14">"ani."&amp;E19&amp;".ll"</f>
        <v>ani..ll</v>
      </c>
      <c r="K19" s="32" t="str">
        <f t="shared" si="0"/>
        <v xml:space="preserve">WRN."&amp;C21&amp;" or </v>
      </c>
      <c r="L19">
        <v>21</v>
      </c>
      <c r="M19" s="27" t="str">
        <f t="shared" si="10"/>
        <v>R20</v>
      </c>
      <c r="N19" s="27">
        <f>S19*2-1</f>
        <v>39</v>
      </c>
      <c r="O19" s="27">
        <v>0</v>
      </c>
      <c r="P19" s="19" t="s">
        <v>1004</v>
      </c>
      <c r="Q19" s="27" t="str">
        <f t="shared" si="5"/>
        <v>db600.dbx39.0 := WRN.AU_IM7; //Автоматический режим ШУ2-2 отключен  R20.0</v>
      </c>
      <c r="R19" s="27" t="str">
        <f t="shared" si="6"/>
        <v>dbx39.0</v>
      </c>
      <c r="S19" s="27">
        <f>S18+1</f>
        <v>20</v>
      </c>
      <c r="T19" s="384" t="s">
        <v>1307</v>
      </c>
      <c r="U19" s="384">
        <v>270</v>
      </c>
      <c r="V19" s="19" t="s">
        <v>1004</v>
      </c>
      <c r="W19" s="384" t="str">
        <f t="shared" si="1"/>
        <v>2MDB.R20</v>
      </c>
      <c r="X19" s="384">
        <f t="shared" si="7"/>
        <v>0</v>
      </c>
      <c r="Y19" s="374"/>
      <c r="Z19" s="374"/>
      <c r="AA19" s="374"/>
      <c r="AB19" s="374"/>
      <c r="AC19" s="374"/>
      <c r="AD19" s="384">
        <v>0</v>
      </c>
      <c r="AE19" s="374" t="s">
        <v>1308</v>
      </c>
      <c r="AF19" s="384" t="str">
        <f t="shared" si="8"/>
        <v>ru-RU=Автоматический режим ШУ2-2 отключен</v>
      </c>
      <c r="AG19" s="374"/>
      <c r="AH19" s="374" t="s">
        <v>1308</v>
      </c>
      <c r="AI19" s="19" t="s">
        <v>4272</v>
      </c>
      <c r="AJ19" s="374">
        <f t="shared" si="9"/>
        <v>40020</v>
      </c>
      <c r="AK19" s="27">
        <v>0</v>
      </c>
    </row>
    <row r="20" spans="1:37" x14ac:dyDescent="0.25">
      <c r="A20" s="26">
        <v>17</v>
      </c>
      <c r="B20" s="295" t="s">
        <v>3105</v>
      </c>
      <c r="C20" s="295" t="s">
        <v>3356</v>
      </c>
      <c r="D20" s="19" t="s">
        <v>4074</v>
      </c>
      <c r="E20" s="9"/>
      <c r="G20" s="19" t="str">
        <f t="shared" si="2"/>
        <v>WRN.N2_2_BP := dgi.L_RU_HH;//Включен байпас Н2-2</v>
      </c>
      <c r="H20" s="19" t="str">
        <f t="shared" si="3"/>
        <v>N2_2_BP : BOOL;     //Включен байпас Н2-2</v>
      </c>
      <c r="J20" s="19" t="str">
        <f t="shared" si="14"/>
        <v>ani..ll</v>
      </c>
      <c r="K20" s="32" t="str">
        <f t="shared" si="0"/>
        <v xml:space="preserve">WRN."&amp;C22&amp;" or </v>
      </c>
      <c r="L20">
        <v>22</v>
      </c>
      <c r="M20" s="27" t="str">
        <f t="shared" si="10"/>
        <v>R20</v>
      </c>
      <c r="N20" s="27">
        <f t="shared" ref="N20:N25" si="15">N19</f>
        <v>39</v>
      </c>
      <c r="O20" s="27">
        <v>1</v>
      </c>
      <c r="P20" s="19" t="s">
        <v>1004</v>
      </c>
      <c r="Q20" s="27" t="str">
        <f t="shared" si="5"/>
        <v>db600.dbx39.1 := WRN.N2_2_BP; //Включен байпас Н2-2  R20.1</v>
      </c>
      <c r="R20" s="27" t="str">
        <f t="shared" si="6"/>
        <v>dbx39.1</v>
      </c>
      <c r="S20" s="27">
        <f>S19</f>
        <v>20</v>
      </c>
      <c r="T20" s="384" t="s">
        <v>1307</v>
      </c>
      <c r="U20" s="384">
        <v>271</v>
      </c>
      <c r="V20" s="19" t="s">
        <v>1004</v>
      </c>
      <c r="W20" s="384" t="str">
        <f t="shared" si="1"/>
        <v>2MDB.R20</v>
      </c>
      <c r="X20" s="384">
        <f t="shared" si="7"/>
        <v>1</v>
      </c>
      <c r="Y20" s="374"/>
      <c r="Z20" s="374"/>
      <c r="AA20" s="374"/>
      <c r="AB20" s="374"/>
      <c r="AC20" s="374"/>
      <c r="AD20" s="384">
        <v>0</v>
      </c>
      <c r="AE20" s="374" t="s">
        <v>1308</v>
      </c>
      <c r="AF20" s="384" t="str">
        <f t="shared" si="8"/>
        <v>ru-RU=Включен байпас Н2-2</v>
      </c>
      <c r="AG20" s="374"/>
      <c r="AH20" s="374" t="s">
        <v>1308</v>
      </c>
      <c r="AI20" s="19" t="s">
        <v>4272</v>
      </c>
      <c r="AJ20" s="374">
        <f t="shared" si="9"/>
        <v>40020</v>
      </c>
      <c r="AK20" s="27">
        <v>1</v>
      </c>
    </row>
    <row r="21" spans="1:37" x14ac:dyDescent="0.25">
      <c r="A21" s="26">
        <v>18</v>
      </c>
      <c r="B21" s="303" t="s">
        <v>3109</v>
      </c>
      <c r="C21" s="303" t="s">
        <v>3358</v>
      </c>
      <c r="D21" s="19" t="s">
        <v>4074</v>
      </c>
      <c r="E21" s="9"/>
      <c r="G21" s="19" t="str">
        <f t="shared" si="2"/>
        <v>WRN.N2_4_BP := dgi.L_RU_HH;//Включен байпас Н2-4</v>
      </c>
      <c r="H21" s="19" t="str">
        <f t="shared" si="3"/>
        <v>N2_4_BP : BOOL;     //Включен байпас Н2-4</v>
      </c>
      <c r="J21" s="19" t="str">
        <f t="shared" si="14"/>
        <v>ani..ll</v>
      </c>
      <c r="K21" s="32" t="str">
        <f t="shared" si="0"/>
        <v xml:space="preserve">WRN."&amp;C23&amp;" or </v>
      </c>
      <c r="L21">
        <v>23</v>
      </c>
      <c r="M21" s="27" t="str">
        <f t="shared" si="10"/>
        <v>R20</v>
      </c>
      <c r="N21" s="27">
        <f t="shared" si="15"/>
        <v>39</v>
      </c>
      <c r="O21" s="27">
        <v>3</v>
      </c>
      <c r="P21" s="19" t="s">
        <v>1004</v>
      </c>
      <c r="Q21" s="27" t="str">
        <f t="shared" si="5"/>
        <v>db600.dbx39.3 := WRN.N2_4_BP; //Включен байпас Н2-4  R20.3</v>
      </c>
      <c r="R21" s="27" t="str">
        <f t="shared" si="6"/>
        <v>dbx39.3</v>
      </c>
      <c r="S21" s="27">
        <f t="shared" ref="S21:S33" si="16">S20</f>
        <v>20</v>
      </c>
      <c r="T21" s="384" t="s">
        <v>1307</v>
      </c>
      <c r="U21" s="384">
        <v>272</v>
      </c>
      <c r="V21" s="19" t="s">
        <v>1004</v>
      </c>
      <c r="W21" s="384" t="str">
        <f t="shared" si="1"/>
        <v>2MDB.R20</v>
      </c>
      <c r="X21" s="384">
        <f t="shared" si="7"/>
        <v>3</v>
      </c>
      <c r="Y21" s="374"/>
      <c r="Z21" s="374"/>
      <c r="AA21" s="374"/>
      <c r="AB21" s="374"/>
      <c r="AC21" s="374"/>
      <c r="AD21" s="384">
        <v>0</v>
      </c>
      <c r="AE21" s="374" t="s">
        <v>1308</v>
      </c>
      <c r="AF21" s="384" t="str">
        <f t="shared" si="8"/>
        <v>ru-RU=Включен байпас Н2-4</v>
      </c>
      <c r="AG21" s="374"/>
      <c r="AH21" s="374" t="s">
        <v>1308</v>
      </c>
      <c r="AI21" s="19" t="s">
        <v>4272</v>
      </c>
      <c r="AJ21" s="374">
        <f t="shared" si="9"/>
        <v>40020</v>
      </c>
      <c r="AK21" s="27">
        <v>3</v>
      </c>
    </row>
    <row r="22" spans="1:37" x14ac:dyDescent="0.25">
      <c r="A22" s="26">
        <v>19</v>
      </c>
      <c r="B22" s="374" t="s">
        <v>4261</v>
      </c>
      <c r="C22" s="303" t="s">
        <v>640</v>
      </c>
      <c r="D22" s="19" t="s">
        <v>4074</v>
      </c>
      <c r="E22" s="9"/>
      <c r="G22" s="19" t="str">
        <f t="shared" si="2"/>
        <v>WRN.L_BR2_HH := dgi.L_RU_HH;//Верхний Аварийный уровень БР2 по поплавку</v>
      </c>
      <c r="H22" s="378" t="str">
        <f>"D_"&amp;C22&amp;" : BOOL;     //"&amp;B22</f>
        <v>D_L_BR2_HH : BOOL;     //Верхний Аварийный уровень БР2 по поплавку</v>
      </c>
      <c r="J22" s="19" t="str">
        <f t="shared" si="14"/>
        <v>ani..ll</v>
      </c>
      <c r="K22" s="32" t="str">
        <f t="shared" si="0"/>
        <v xml:space="preserve">WRN."&amp;C24&amp;" or </v>
      </c>
      <c r="L22">
        <v>24</v>
      </c>
      <c r="M22" s="27" t="str">
        <f t="shared" si="10"/>
        <v>R20</v>
      </c>
      <c r="N22" s="27">
        <f t="shared" si="15"/>
        <v>39</v>
      </c>
      <c r="O22" s="27">
        <v>4</v>
      </c>
      <c r="P22" s="19" t="s">
        <v>1004</v>
      </c>
      <c r="Q22" s="27" t="str">
        <f t="shared" si="5"/>
        <v>db600.dbx39.4 := WRN.L_BR2_HH; //Верхний Аварийный уровень БР2 по поплавку  R20.4</v>
      </c>
      <c r="R22" s="27" t="str">
        <f t="shared" si="6"/>
        <v>dbx39.4</v>
      </c>
      <c r="S22" s="27">
        <f t="shared" si="16"/>
        <v>20</v>
      </c>
      <c r="T22" s="384" t="s">
        <v>1307</v>
      </c>
      <c r="U22" s="384">
        <v>273</v>
      </c>
      <c r="V22" s="19" t="s">
        <v>1004</v>
      </c>
      <c r="W22" s="384" t="str">
        <f t="shared" si="1"/>
        <v>2MDB.R20</v>
      </c>
      <c r="X22" s="384">
        <f t="shared" si="7"/>
        <v>4</v>
      </c>
      <c r="Y22" s="374"/>
      <c r="Z22" s="374"/>
      <c r="AA22" s="374"/>
      <c r="AB22" s="374"/>
      <c r="AC22" s="374"/>
      <c r="AD22" s="384">
        <v>0</v>
      </c>
      <c r="AE22" s="374" t="s">
        <v>1308</v>
      </c>
      <c r="AF22" s="384" t="str">
        <f t="shared" si="8"/>
        <v>ru-RU=Верхний Аварийный уровень БР2 по поплавку</v>
      </c>
      <c r="AG22" s="374"/>
      <c r="AH22" s="374" t="s">
        <v>1308</v>
      </c>
      <c r="AI22" s="19" t="s">
        <v>4272</v>
      </c>
      <c r="AJ22" s="374">
        <f t="shared" si="9"/>
        <v>40020</v>
      </c>
      <c r="AK22" s="27">
        <v>4</v>
      </c>
    </row>
    <row r="23" spans="1:37" x14ac:dyDescent="0.25">
      <c r="A23" s="26">
        <v>20</v>
      </c>
      <c r="B23" s="374" t="s">
        <v>4262</v>
      </c>
      <c r="C23" s="303" t="s">
        <v>639</v>
      </c>
      <c r="D23" s="19" t="s">
        <v>4074</v>
      </c>
      <c r="E23" s="9"/>
      <c r="G23" s="19" t="str">
        <f t="shared" si="2"/>
        <v>WRN.L_BR2_LL := dgi.L_RU_HH;//Нижний Аварийный уровень БР2 по поплавку</v>
      </c>
      <c r="H23" s="378" t="str">
        <f>"D_"&amp;C23&amp;" : BOOL;     //"&amp;B23</f>
        <v>D_L_BR2_LL : BOOL;     //Нижний Аварийный уровень БР2 по поплавку</v>
      </c>
      <c r="J23" s="19" t="str">
        <f t="shared" si="14"/>
        <v>ani..ll</v>
      </c>
      <c r="K23" s="32" t="str">
        <f t="shared" si="0"/>
        <v xml:space="preserve">WRN."&amp;C25&amp;" or </v>
      </c>
      <c r="L23">
        <v>25</v>
      </c>
      <c r="M23" s="27" t="str">
        <f t="shared" si="10"/>
        <v>R20</v>
      </c>
      <c r="N23" s="27">
        <f t="shared" si="15"/>
        <v>39</v>
      </c>
      <c r="O23" s="27">
        <v>5</v>
      </c>
      <c r="P23" s="19" t="s">
        <v>1004</v>
      </c>
      <c r="Q23" s="27" t="str">
        <f t="shared" si="5"/>
        <v>db600.dbx39.5 := WRN.L_BR2_LL; //Нижний Аварийный уровень БР2 по поплавку  R20.5</v>
      </c>
      <c r="R23" s="27" t="str">
        <f t="shared" si="6"/>
        <v>dbx39.5</v>
      </c>
      <c r="S23" s="27">
        <f t="shared" si="16"/>
        <v>20</v>
      </c>
      <c r="T23" s="384" t="s">
        <v>1307</v>
      </c>
      <c r="U23" s="384">
        <v>274</v>
      </c>
      <c r="V23" s="19" t="s">
        <v>1004</v>
      </c>
      <c r="W23" s="384" t="str">
        <f t="shared" si="1"/>
        <v>2MDB.R20</v>
      </c>
      <c r="X23" s="384">
        <f t="shared" si="7"/>
        <v>5</v>
      </c>
      <c r="Y23" s="374"/>
      <c r="Z23" s="374"/>
      <c r="AA23" s="374"/>
      <c r="AB23" s="374"/>
      <c r="AC23" s="374"/>
      <c r="AD23" s="384">
        <v>0</v>
      </c>
      <c r="AE23" s="374" t="s">
        <v>1308</v>
      </c>
      <c r="AF23" s="384" t="str">
        <f t="shared" si="8"/>
        <v>ru-RU=Нижний Аварийный уровень БР2 по поплавку</v>
      </c>
      <c r="AG23" s="374"/>
      <c r="AH23" s="374" t="s">
        <v>1308</v>
      </c>
      <c r="AI23" s="19" t="s">
        <v>4272</v>
      </c>
      <c r="AJ23" s="374">
        <f t="shared" si="9"/>
        <v>40020</v>
      </c>
      <c r="AK23" s="27">
        <v>5</v>
      </c>
    </row>
    <row r="24" spans="1:37" x14ac:dyDescent="0.25">
      <c r="A24" s="26">
        <v>21</v>
      </c>
      <c r="B24" s="308" t="s">
        <v>4087</v>
      </c>
      <c r="C24" s="304" t="s">
        <v>3407</v>
      </c>
      <c r="D24" s="19" t="str">
        <f>" NOT dgi."&amp;C24</f>
        <v xml:space="preserve"> NOT dgi.AU_IM8</v>
      </c>
      <c r="E24" s="9"/>
      <c r="G24" s="19" t="str">
        <f t="shared" si="2"/>
        <v>WRN.AU_IM8 :=  NOT dgi.AU_IM8;//Автоматический режим ШУ2-3 отключен</v>
      </c>
      <c r="H24" s="19" t="str">
        <f t="shared" si="3"/>
        <v>AU_IM8 : BOOL;     //Автоматический режим ШУ2-3 отключен</v>
      </c>
      <c r="J24" s="19" t="str">
        <f t="shared" si="14"/>
        <v>ani..ll</v>
      </c>
      <c r="K24" s="32" t="str">
        <f t="shared" si="0"/>
        <v xml:space="preserve">WRN."&amp;C26&amp;" or </v>
      </c>
      <c r="L24">
        <v>26</v>
      </c>
      <c r="M24" s="27" t="str">
        <f t="shared" si="10"/>
        <v>R20</v>
      </c>
      <c r="N24" s="27">
        <f t="shared" si="15"/>
        <v>39</v>
      </c>
      <c r="O24" s="27">
        <v>6</v>
      </c>
      <c r="P24" s="19" t="s">
        <v>1004</v>
      </c>
      <c r="Q24" s="27" t="str">
        <f t="shared" si="5"/>
        <v>db600.dbx39.6 := WRN.AU_IM8; //Автоматический режим ШУ2-3 отключен  R20.6</v>
      </c>
      <c r="R24" s="27" t="str">
        <f t="shared" si="6"/>
        <v>dbx39.6</v>
      </c>
      <c r="S24" s="27">
        <f t="shared" si="16"/>
        <v>20</v>
      </c>
      <c r="T24" s="384" t="s">
        <v>1307</v>
      </c>
      <c r="U24" s="384">
        <v>275</v>
      </c>
      <c r="V24" s="19" t="s">
        <v>1004</v>
      </c>
      <c r="W24" s="384" t="str">
        <f t="shared" si="1"/>
        <v>2MDB.R20</v>
      </c>
      <c r="X24" s="384">
        <f t="shared" si="7"/>
        <v>6</v>
      </c>
      <c r="Y24" s="374"/>
      <c r="Z24" s="374"/>
      <c r="AA24" s="374"/>
      <c r="AB24" s="374"/>
      <c r="AC24" s="374"/>
      <c r="AD24" s="384">
        <v>0</v>
      </c>
      <c r="AE24" s="374" t="s">
        <v>1308</v>
      </c>
      <c r="AF24" s="384" t="str">
        <f t="shared" si="8"/>
        <v>ru-RU=Автоматический режим ШУ2-3 отключен</v>
      </c>
      <c r="AG24" s="374"/>
      <c r="AH24" s="374" t="s">
        <v>1308</v>
      </c>
      <c r="AI24" s="19" t="s">
        <v>4272</v>
      </c>
      <c r="AJ24" s="374">
        <f t="shared" si="9"/>
        <v>40020</v>
      </c>
      <c r="AK24" s="27">
        <v>6</v>
      </c>
    </row>
    <row r="25" spans="1:37" x14ac:dyDescent="0.25">
      <c r="A25" s="26">
        <v>22</v>
      </c>
      <c r="B25" s="305" t="s">
        <v>3114</v>
      </c>
      <c r="C25" s="305" t="s">
        <v>3888</v>
      </c>
      <c r="D25" s="19" t="s">
        <v>4074</v>
      </c>
      <c r="E25" s="9"/>
      <c r="F25" s="19"/>
      <c r="G25" s="19" t="str">
        <f t="shared" si="2"/>
        <v>WRN.K4_1_BP := dgi.L_RU_HH;//Включен байпас КРЛ4-1</v>
      </c>
      <c r="H25" s="19" t="str">
        <f t="shared" si="3"/>
        <v>K4_1_BP : BOOL;     //Включен байпас КРЛ4-1</v>
      </c>
      <c r="J25" s="19" t="str">
        <f t="shared" ref="J25:J30" si="17">"ani."&amp;E25&amp;".h"</f>
        <v>ani..h</v>
      </c>
      <c r="K25" s="32" t="str">
        <f t="shared" si="0"/>
        <v xml:space="preserve">WRN."&amp;C27&amp;" or </v>
      </c>
      <c r="L25">
        <v>27</v>
      </c>
      <c r="M25" s="27" t="str">
        <f t="shared" si="10"/>
        <v>R20</v>
      </c>
      <c r="N25" s="27">
        <f t="shared" si="15"/>
        <v>39</v>
      </c>
      <c r="O25" s="27">
        <v>7</v>
      </c>
      <c r="P25" s="19" t="s">
        <v>1004</v>
      </c>
      <c r="Q25" s="27" t="str">
        <f t="shared" si="5"/>
        <v>db600.dbx39.7 := WRN.K4_1_BP; //Включен байпас КРЛ4-1  R20.7</v>
      </c>
      <c r="R25" s="27" t="str">
        <f t="shared" si="6"/>
        <v>dbx39.7</v>
      </c>
      <c r="S25" s="27">
        <f t="shared" si="16"/>
        <v>20</v>
      </c>
      <c r="T25" s="384" t="s">
        <v>1307</v>
      </c>
      <c r="U25" s="384">
        <v>276</v>
      </c>
      <c r="V25" s="19" t="s">
        <v>1004</v>
      </c>
      <c r="W25" s="384" t="str">
        <f t="shared" si="1"/>
        <v>2MDB.R20</v>
      </c>
      <c r="X25" s="384">
        <f t="shared" si="7"/>
        <v>7</v>
      </c>
      <c r="Y25" s="374"/>
      <c r="Z25" s="374"/>
      <c r="AA25" s="374"/>
      <c r="AB25" s="374"/>
      <c r="AC25" s="374"/>
      <c r="AD25" s="384">
        <v>0</v>
      </c>
      <c r="AE25" s="374" t="s">
        <v>1308</v>
      </c>
      <c r="AF25" s="384" t="str">
        <f t="shared" si="8"/>
        <v>ru-RU=Включен байпас КРЛ4-1</v>
      </c>
      <c r="AG25" s="374"/>
      <c r="AH25" s="374" t="s">
        <v>1308</v>
      </c>
      <c r="AI25" s="19" t="s">
        <v>4272</v>
      </c>
      <c r="AJ25" s="374">
        <f t="shared" si="9"/>
        <v>40020</v>
      </c>
      <c r="AK25" s="27">
        <v>7</v>
      </c>
    </row>
    <row r="26" spans="1:37" x14ac:dyDescent="0.25">
      <c r="A26" s="26">
        <v>23</v>
      </c>
      <c r="B26" s="306" t="s">
        <v>3117</v>
      </c>
      <c r="C26" s="306" t="s">
        <v>3365</v>
      </c>
      <c r="D26" s="19" t="s">
        <v>4074</v>
      </c>
      <c r="E26" s="9"/>
      <c r="G26" s="19" t="str">
        <f t="shared" si="2"/>
        <v>WRN.N4_1_BP := dgi.L_RU_HH;//Включен байпас Н4-1</v>
      </c>
      <c r="H26" s="19" t="str">
        <f t="shared" si="3"/>
        <v>N4_1_BP : BOOL;     //Включен байпас Н4-1</v>
      </c>
      <c r="J26" s="19" t="str">
        <f t="shared" si="17"/>
        <v>ani..h</v>
      </c>
      <c r="K26" s="32" t="str">
        <f t="shared" si="0"/>
        <v xml:space="preserve">WRN."&amp;C28&amp;" or </v>
      </c>
      <c r="L26">
        <v>28</v>
      </c>
      <c r="M26" s="27" t="str">
        <f t="shared" si="10"/>
        <v>R20</v>
      </c>
      <c r="N26" s="27">
        <f>S19*2-2</f>
        <v>38</v>
      </c>
      <c r="O26" s="27">
        <v>0</v>
      </c>
      <c r="P26" s="19" t="s">
        <v>1004</v>
      </c>
      <c r="Q26" s="27" t="str">
        <f t="shared" si="5"/>
        <v>db600.dbx38.0 := WRN.N4_1_BP; //Включен байпас Н4-1  R20.8</v>
      </c>
      <c r="R26" s="27" t="str">
        <f t="shared" si="6"/>
        <v>dbx38.0</v>
      </c>
      <c r="S26" s="27">
        <f t="shared" si="16"/>
        <v>20</v>
      </c>
      <c r="T26" s="384" t="s">
        <v>1307</v>
      </c>
      <c r="U26" s="384">
        <v>277</v>
      </c>
      <c r="V26" s="19" t="s">
        <v>1004</v>
      </c>
      <c r="W26" s="384" t="str">
        <f t="shared" si="1"/>
        <v>2MDB.R20</v>
      </c>
      <c r="X26" s="384">
        <f t="shared" si="7"/>
        <v>8</v>
      </c>
      <c r="Y26" s="374"/>
      <c r="Z26" s="374"/>
      <c r="AA26" s="374"/>
      <c r="AB26" s="374"/>
      <c r="AC26" s="374"/>
      <c r="AD26" s="384">
        <v>0</v>
      </c>
      <c r="AE26" s="374" t="s">
        <v>1308</v>
      </c>
      <c r="AF26" s="384" t="str">
        <f t="shared" si="8"/>
        <v>ru-RU=Включен байпас Н4-1</v>
      </c>
      <c r="AG26" s="374"/>
      <c r="AH26" s="374" t="s">
        <v>1308</v>
      </c>
      <c r="AI26" s="19" t="s">
        <v>4272</v>
      </c>
      <c r="AJ26" s="374">
        <f t="shared" si="9"/>
        <v>40020</v>
      </c>
      <c r="AK26" s="27">
        <v>8</v>
      </c>
    </row>
    <row r="27" spans="1:37" x14ac:dyDescent="0.25">
      <c r="A27" s="26">
        <v>24</v>
      </c>
      <c r="B27" s="307" t="s">
        <v>3120</v>
      </c>
      <c r="C27" s="307" t="s">
        <v>3370</v>
      </c>
      <c r="D27" s="19" t="s">
        <v>4074</v>
      </c>
      <c r="E27" s="9"/>
      <c r="G27" s="19" t="str">
        <f t="shared" si="2"/>
        <v>WRN.N4_3_BP := dgi.L_RU_HH;//Включен байпас Н4-3</v>
      </c>
      <c r="H27" s="19" t="str">
        <f t="shared" si="3"/>
        <v>N4_3_BP : BOOL;     //Включен байпас Н4-3</v>
      </c>
      <c r="J27" s="19" t="str">
        <f t="shared" si="17"/>
        <v>ani..h</v>
      </c>
      <c r="K27" s="32" t="str">
        <f t="shared" si="0"/>
        <v xml:space="preserve">WRN."&amp;C29&amp;" or </v>
      </c>
      <c r="L27">
        <v>29</v>
      </c>
      <c r="M27" s="27" t="str">
        <f t="shared" si="10"/>
        <v>R20</v>
      </c>
      <c r="N27" s="27">
        <f>N26</f>
        <v>38</v>
      </c>
      <c r="O27" s="27">
        <v>1</v>
      </c>
      <c r="P27" s="19" t="s">
        <v>1004</v>
      </c>
      <c r="Q27" s="27" t="str">
        <f t="shared" si="5"/>
        <v>db600.dbx38.1 := WRN.N4_3_BP; //Включен байпас Н4-3  R20.9</v>
      </c>
      <c r="R27" s="27" t="str">
        <f t="shared" si="6"/>
        <v>dbx38.1</v>
      </c>
      <c r="S27" s="27">
        <f t="shared" si="16"/>
        <v>20</v>
      </c>
      <c r="T27" s="384" t="s">
        <v>1307</v>
      </c>
      <c r="U27" s="384">
        <v>278</v>
      </c>
      <c r="V27" s="19" t="s">
        <v>1004</v>
      </c>
      <c r="W27" s="384" t="str">
        <f t="shared" si="1"/>
        <v>2MDB.R20</v>
      </c>
      <c r="X27" s="384">
        <f t="shared" si="7"/>
        <v>9</v>
      </c>
      <c r="Y27" s="374"/>
      <c r="Z27" s="374"/>
      <c r="AA27" s="374"/>
      <c r="AB27" s="374"/>
      <c r="AC27" s="374"/>
      <c r="AD27" s="384">
        <v>0</v>
      </c>
      <c r="AE27" s="374" t="s">
        <v>1308</v>
      </c>
      <c r="AF27" s="384" t="str">
        <f t="shared" si="8"/>
        <v>ru-RU=Включен байпас Н4-3</v>
      </c>
      <c r="AG27" s="374"/>
      <c r="AH27" s="374" t="s">
        <v>1308</v>
      </c>
      <c r="AI27" s="19" t="s">
        <v>4272</v>
      </c>
      <c r="AJ27" s="374">
        <f t="shared" si="9"/>
        <v>40020</v>
      </c>
      <c r="AK27" s="27">
        <v>9</v>
      </c>
    </row>
    <row r="28" spans="1:37" x14ac:dyDescent="0.25">
      <c r="A28" s="26">
        <v>25</v>
      </c>
      <c r="B28" s="308" t="s">
        <v>4088</v>
      </c>
      <c r="C28" s="308" t="s">
        <v>3408</v>
      </c>
      <c r="D28" s="19" t="str">
        <f>" NOT dgi."&amp;C28</f>
        <v xml:space="preserve"> NOT dgi.AU_IM9</v>
      </c>
      <c r="E28" s="9"/>
      <c r="G28" s="19" t="str">
        <f t="shared" si="2"/>
        <v>WRN.AU_IM9 :=  NOT dgi.AU_IM9;//Автоматический режим ШУ4-1 отключен</v>
      </c>
      <c r="H28" s="19" t="str">
        <f t="shared" si="3"/>
        <v>AU_IM9 : BOOL;     //Автоматический режим ШУ4-1 отключен</v>
      </c>
      <c r="J28" s="19" t="str">
        <f t="shared" si="17"/>
        <v>ani..h</v>
      </c>
      <c r="K28" s="32" t="str">
        <f t="shared" si="0"/>
        <v xml:space="preserve">WRN."&amp;C30&amp;" or </v>
      </c>
      <c r="L28">
        <v>30</v>
      </c>
      <c r="M28" s="27" t="str">
        <f t="shared" si="10"/>
        <v>R20</v>
      </c>
      <c r="N28" s="27">
        <f t="shared" ref="N28:N33" si="18">N27</f>
        <v>38</v>
      </c>
      <c r="O28" s="27">
        <v>2</v>
      </c>
      <c r="P28" s="19" t="s">
        <v>1004</v>
      </c>
      <c r="Q28" s="27" t="str">
        <f t="shared" si="5"/>
        <v>db600.dbx38.2 := WRN.AU_IM9; //Автоматический режим ШУ4-1 отключен  R20.10</v>
      </c>
      <c r="R28" s="27" t="str">
        <f t="shared" si="6"/>
        <v>dbx38.2</v>
      </c>
      <c r="S28" s="27">
        <f t="shared" si="16"/>
        <v>20</v>
      </c>
      <c r="T28" s="384" t="s">
        <v>1307</v>
      </c>
      <c r="U28" s="384">
        <v>279</v>
      </c>
      <c r="V28" s="19" t="s">
        <v>1004</v>
      </c>
      <c r="W28" s="384" t="str">
        <f t="shared" si="1"/>
        <v>2MDB.R20</v>
      </c>
      <c r="X28" s="384">
        <f t="shared" si="7"/>
        <v>10</v>
      </c>
      <c r="Y28" s="374"/>
      <c r="Z28" s="374"/>
      <c r="AA28" s="374"/>
      <c r="AB28" s="374"/>
      <c r="AC28" s="374"/>
      <c r="AD28" s="384">
        <v>0</v>
      </c>
      <c r="AE28" s="374" t="s">
        <v>1308</v>
      </c>
      <c r="AF28" s="384" t="str">
        <f t="shared" si="8"/>
        <v>ru-RU=Автоматический режим ШУ4-1 отключен</v>
      </c>
      <c r="AG28" s="374"/>
      <c r="AH28" s="374" t="s">
        <v>1308</v>
      </c>
      <c r="AI28" s="19" t="s">
        <v>4272</v>
      </c>
      <c r="AJ28" s="374">
        <f t="shared" si="9"/>
        <v>40020</v>
      </c>
      <c r="AK28" s="27">
        <v>10</v>
      </c>
    </row>
    <row r="29" spans="1:37" x14ac:dyDescent="0.25">
      <c r="A29" s="26">
        <v>26</v>
      </c>
      <c r="B29" s="320" t="s">
        <v>3374</v>
      </c>
      <c r="C29" s="320" t="s">
        <v>3893</v>
      </c>
      <c r="D29" s="19" t="s">
        <v>4074</v>
      </c>
      <c r="E29" s="9"/>
      <c r="G29" s="19" t="str">
        <f t="shared" si="2"/>
        <v>WRN.K4_2_BP := dgi.L_RU_HH;//Включен байпас КРЛ4-2</v>
      </c>
      <c r="H29" s="19" t="str">
        <f t="shared" si="3"/>
        <v>K4_2_BP : BOOL;     //Включен байпас КРЛ4-2</v>
      </c>
      <c r="J29" s="19" t="str">
        <f t="shared" si="17"/>
        <v>ani..h</v>
      </c>
      <c r="K29" s="32" t="str">
        <f t="shared" si="0"/>
        <v xml:space="preserve">WRN."&amp;C31&amp;" or </v>
      </c>
      <c r="L29">
        <v>31</v>
      </c>
      <c r="M29" s="27" t="str">
        <f t="shared" si="10"/>
        <v>R20</v>
      </c>
      <c r="N29" s="27">
        <f t="shared" si="18"/>
        <v>38</v>
      </c>
      <c r="O29" s="27">
        <v>3</v>
      </c>
      <c r="P29" s="19" t="s">
        <v>1004</v>
      </c>
      <c r="Q29" s="27" t="str">
        <f t="shared" si="5"/>
        <v>db600.dbx38.3 := WRN.K4_2_BP; //Включен байпас КРЛ4-2  R20.11</v>
      </c>
      <c r="R29" s="27" t="str">
        <f t="shared" si="6"/>
        <v>dbx38.3</v>
      </c>
      <c r="S29" s="27">
        <f t="shared" si="16"/>
        <v>20</v>
      </c>
      <c r="T29" s="384" t="s">
        <v>1307</v>
      </c>
      <c r="U29" s="384">
        <v>280</v>
      </c>
      <c r="V29" s="19" t="s">
        <v>1004</v>
      </c>
      <c r="W29" s="384" t="str">
        <f t="shared" si="1"/>
        <v>2MDB.R20</v>
      </c>
      <c r="X29" s="384">
        <f t="shared" si="7"/>
        <v>11</v>
      </c>
      <c r="Y29" s="374"/>
      <c r="Z29" s="374"/>
      <c r="AA29" s="374"/>
      <c r="AB29" s="374"/>
      <c r="AC29" s="374"/>
      <c r="AD29" s="384">
        <v>0</v>
      </c>
      <c r="AE29" s="374" t="s">
        <v>1308</v>
      </c>
      <c r="AF29" s="384" t="str">
        <f t="shared" si="8"/>
        <v>ru-RU=Включен байпас КРЛ4-2</v>
      </c>
      <c r="AG29" s="374"/>
      <c r="AH29" s="374" t="s">
        <v>1308</v>
      </c>
      <c r="AI29" s="19" t="s">
        <v>4272</v>
      </c>
      <c r="AJ29" s="374">
        <f t="shared" si="9"/>
        <v>40020</v>
      </c>
      <c r="AK29" s="27">
        <v>11</v>
      </c>
    </row>
    <row r="30" spans="1:37" x14ac:dyDescent="0.25">
      <c r="A30" s="26">
        <v>27</v>
      </c>
      <c r="B30" s="321" t="s">
        <v>3377</v>
      </c>
      <c r="C30" s="321" t="s">
        <v>3381</v>
      </c>
      <c r="D30" s="19" t="s">
        <v>4074</v>
      </c>
      <c r="E30" s="9"/>
      <c r="G30" s="19" t="str">
        <f t="shared" si="2"/>
        <v>WRN.N4_2_BP := dgi.L_RU_HH;//Включен байпас Н4-2</v>
      </c>
      <c r="H30" s="19" t="str">
        <f t="shared" si="3"/>
        <v>N4_2_BP : BOOL;     //Включен байпас Н4-2</v>
      </c>
      <c r="J30" s="19" t="str">
        <f t="shared" si="17"/>
        <v>ani..h</v>
      </c>
      <c r="K30" s="32" t="str">
        <f t="shared" si="0"/>
        <v xml:space="preserve">WRN."&amp;C32&amp;" or </v>
      </c>
      <c r="L30">
        <v>32</v>
      </c>
      <c r="M30" s="27" t="str">
        <f t="shared" si="10"/>
        <v>R20</v>
      </c>
      <c r="N30" s="27">
        <f t="shared" si="18"/>
        <v>38</v>
      </c>
      <c r="O30" s="27">
        <v>4</v>
      </c>
      <c r="P30" s="19" t="s">
        <v>1004</v>
      </c>
      <c r="Q30" s="27" t="str">
        <f t="shared" si="5"/>
        <v>db600.dbx38.4 := WRN.N4_2_BP; //Включен байпас Н4-2  R20.12</v>
      </c>
      <c r="R30" s="27" t="str">
        <f t="shared" si="6"/>
        <v>dbx38.4</v>
      </c>
      <c r="S30" s="27">
        <f t="shared" si="16"/>
        <v>20</v>
      </c>
      <c r="T30" s="384" t="s">
        <v>1307</v>
      </c>
      <c r="U30" s="384">
        <v>281</v>
      </c>
      <c r="V30" s="19" t="s">
        <v>1004</v>
      </c>
      <c r="W30" s="384" t="str">
        <f t="shared" si="1"/>
        <v>2MDB.R20</v>
      </c>
      <c r="X30" s="384">
        <f t="shared" si="7"/>
        <v>12</v>
      </c>
      <c r="Y30" s="374"/>
      <c r="Z30" s="374"/>
      <c r="AA30" s="374"/>
      <c r="AB30" s="374"/>
      <c r="AC30" s="374"/>
      <c r="AD30" s="384">
        <v>0</v>
      </c>
      <c r="AE30" s="374" t="s">
        <v>1308</v>
      </c>
      <c r="AF30" s="384" t="str">
        <f t="shared" si="8"/>
        <v>ru-RU=Включен байпас Н4-2</v>
      </c>
      <c r="AG30" s="374"/>
      <c r="AH30" s="374" t="s">
        <v>1308</v>
      </c>
      <c r="AI30" s="19" t="s">
        <v>4272</v>
      </c>
      <c r="AJ30" s="374">
        <f t="shared" si="9"/>
        <v>40020</v>
      </c>
      <c r="AK30" s="27">
        <v>12</v>
      </c>
    </row>
    <row r="31" spans="1:37" x14ac:dyDescent="0.25">
      <c r="A31" s="26">
        <v>28</v>
      </c>
      <c r="B31" s="322" t="s">
        <v>3380</v>
      </c>
      <c r="C31" s="322" t="s">
        <v>3390</v>
      </c>
      <c r="D31" s="19" t="s">
        <v>4074</v>
      </c>
      <c r="E31" s="9"/>
      <c r="F31" s="19"/>
      <c r="G31" s="19" t="str">
        <f t="shared" si="2"/>
        <v>WRN.N4_4_BP := dgi.L_RU_HH;//Включен байпас Н4-4</v>
      </c>
      <c r="H31" s="19" t="str">
        <f t="shared" si="3"/>
        <v>N4_4_BP : BOOL;     //Включен байпас Н4-4</v>
      </c>
      <c r="J31" s="19" t="str">
        <f t="shared" ref="J31:J36" si="19">"ani."&amp;E31&amp;".l"</f>
        <v>ani..l</v>
      </c>
      <c r="K31" s="32" t="str">
        <f t="shared" si="0"/>
        <v xml:space="preserve">WRN."&amp;C33&amp;" or </v>
      </c>
      <c r="L31">
        <v>33</v>
      </c>
      <c r="M31" s="27" t="str">
        <f t="shared" si="10"/>
        <v>R20</v>
      </c>
      <c r="N31" s="27">
        <f t="shared" si="18"/>
        <v>38</v>
      </c>
      <c r="O31" s="27">
        <v>5</v>
      </c>
      <c r="P31" s="19" t="s">
        <v>1004</v>
      </c>
      <c r="Q31" s="27" t="str">
        <f t="shared" si="5"/>
        <v>db600.dbx38.5 := WRN.N4_4_BP; //Включен байпас Н4-4  R20.13</v>
      </c>
      <c r="R31" s="27" t="str">
        <f t="shared" si="6"/>
        <v>dbx38.5</v>
      </c>
      <c r="S31" s="27">
        <f t="shared" si="16"/>
        <v>20</v>
      </c>
      <c r="T31" s="384" t="s">
        <v>1307</v>
      </c>
      <c r="U31" s="384">
        <v>282</v>
      </c>
      <c r="V31" s="19" t="s">
        <v>1004</v>
      </c>
      <c r="W31" s="384" t="str">
        <f t="shared" si="1"/>
        <v>2MDB.R20</v>
      </c>
      <c r="X31" s="384">
        <f t="shared" si="7"/>
        <v>13</v>
      </c>
      <c r="Y31" s="374"/>
      <c r="Z31" s="374"/>
      <c r="AA31" s="374"/>
      <c r="AB31" s="374"/>
      <c r="AC31" s="374"/>
      <c r="AD31" s="384">
        <v>0</v>
      </c>
      <c r="AE31" s="374" t="s">
        <v>1308</v>
      </c>
      <c r="AF31" s="384" t="str">
        <f t="shared" si="8"/>
        <v>ru-RU=Включен байпас Н4-4</v>
      </c>
      <c r="AG31" s="374"/>
      <c r="AH31" s="374" t="s">
        <v>1308</v>
      </c>
      <c r="AI31" s="19" t="s">
        <v>4272</v>
      </c>
      <c r="AJ31" s="374">
        <f t="shared" si="9"/>
        <v>40020</v>
      </c>
      <c r="AK31" s="27">
        <v>13</v>
      </c>
    </row>
    <row r="32" spans="1:37" x14ac:dyDescent="0.25">
      <c r="A32" s="26">
        <v>29</v>
      </c>
      <c r="B32" s="341" t="s">
        <v>4091</v>
      </c>
      <c r="C32" s="323" t="s">
        <v>3402</v>
      </c>
      <c r="D32" s="19" t="str">
        <f>" NOT dgi."&amp;C32</f>
        <v xml:space="preserve"> NOT dgi.AU_IM10</v>
      </c>
      <c r="E32" s="9"/>
      <c r="G32" s="19" t="str">
        <f t="shared" si="2"/>
        <v>WRN.AU_IM10 :=  NOT dgi.AU_IM10;//Автоматический режим ШУ4-2 отключен</v>
      </c>
      <c r="H32" s="19" t="str">
        <f t="shared" si="3"/>
        <v>AU_IM10 : BOOL;     //Автоматический режим ШУ4-2 отключен</v>
      </c>
      <c r="J32" s="19" t="str">
        <f t="shared" si="19"/>
        <v>ani..l</v>
      </c>
      <c r="K32" s="32" t="str">
        <f t="shared" si="0"/>
        <v xml:space="preserve">WRN."&amp;C34&amp;" or </v>
      </c>
      <c r="L32">
        <v>34</v>
      </c>
      <c r="M32" s="27" t="str">
        <f t="shared" si="10"/>
        <v>R20</v>
      </c>
      <c r="N32" s="27">
        <f t="shared" si="18"/>
        <v>38</v>
      </c>
      <c r="O32" s="27">
        <v>6</v>
      </c>
      <c r="P32" s="19" t="s">
        <v>1004</v>
      </c>
      <c r="Q32" s="27" t="str">
        <f t="shared" si="5"/>
        <v>db600.dbx38.6 := WRN.AU_IM10; //Автоматический режим ШУ4-2 отключен  R20.14</v>
      </c>
      <c r="R32" s="27" t="str">
        <f t="shared" si="6"/>
        <v>dbx38.6</v>
      </c>
      <c r="S32" s="27">
        <f t="shared" si="16"/>
        <v>20</v>
      </c>
      <c r="T32" s="384" t="s">
        <v>1307</v>
      </c>
      <c r="U32" s="384">
        <v>283</v>
      </c>
      <c r="V32" s="19" t="s">
        <v>1004</v>
      </c>
      <c r="W32" s="384" t="str">
        <f t="shared" si="1"/>
        <v>2MDB.R20</v>
      </c>
      <c r="X32" s="384">
        <f t="shared" si="7"/>
        <v>14</v>
      </c>
      <c r="Y32" s="374"/>
      <c r="Z32" s="374"/>
      <c r="AA32" s="374"/>
      <c r="AB32" s="374"/>
      <c r="AC32" s="374"/>
      <c r="AD32" s="384">
        <v>0</v>
      </c>
      <c r="AE32" s="374" t="s">
        <v>1308</v>
      </c>
      <c r="AF32" s="384" t="str">
        <f t="shared" si="8"/>
        <v>ru-RU=Автоматический режим ШУ4-2 отключен</v>
      </c>
      <c r="AG32" s="374"/>
      <c r="AH32" s="374" t="s">
        <v>1308</v>
      </c>
      <c r="AI32" s="19" t="s">
        <v>4272</v>
      </c>
      <c r="AJ32" s="374">
        <f t="shared" si="9"/>
        <v>40020</v>
      </c>
      <c r="AK32" s="27">
        <v>14</v>
      </c>
    </row>
    <row r="33" spans="1:37" x14ac:dyDescent="0.25">
      <c r="A33" s="26">
        <v>30</v>
      </c>
      <c r="B33" s="330" t="s">
        <v>3123</v>
      </c>
      <c r="C33" s="330" t="s">
        <v>3395</v>
      </c>
      <c r="D33" s="19" t="s">
        <v>4074</v>
      </c>
      <c r="E33" s="9"/>
      <c r="G33" s="19" t="str">
        <f t="shared" si="2"/>
        <v>WRN.N4_5_BP := dgi.L_RU_HH;//Включен байпас Н4-5</v>
      </c>
      <c r="H33" s="19" t="str">
        <f t="shared" si="3"/>
        <v>N4_5_BP : BOOL;     //Включен байпас Н4-5</v>
      </c>
      <c r="J33" s="19" t="str">
        <f t="shared" si="19"/>
        <v>ani..l</v>
      </c>
      <c r="K33" s="32" t="str">
        <f t="shared" si="0"/>
        <v xml:space="preserve">WRN."&amp;C35&amp;" or </v>
      </c>
      <c r="L33">
        <v>35</v>
      </c>
      <c r="M33" s="27" t="str">
        <f t="shared" si="10"/>
        <v>R20</v>
      </c>
      <c r="N33" s="27">
        <f t="shared" si="18"/>
        <v>38</v>
      </c>
      <c r="O33" s="27">
        <v>7</v>
      </c>
      <c r="P33" s="19" t="s">
        <v>1004</v>
      </c>
      <c r="Q33" s="27" t="str">
        <f t="shared" si="5"/>
        <v>db600.dbx38.7 := WRN.N4_5_BP; //Включен байпас Н4-5  R20.15</v>
      </c>
      <c r="R33" s="27" t="str">
        <f t="shared" si="6"/>
        <v>dbx38.7</v>
      </c>
      <c r="S33" s="27">
        <f t="shared" si="16"/>
        <v>20</v>
      </c>
      <c r="T33" s="384" t="s">
        <v>1307</v>
      </c>
      <c r="U33" s="384">
        <v>284</v>
      </c>
      <c r="V33" s="19" t="s">
        <v>1004</v>
      </c>
      <c r="W33" s="384" t="str">
        <f t="shared" si="1"/>
        <v>2MDB.R20</v>
      </c>
      <c r="X33" s="384">
        <f t="shared" si="7"/>
        <v>15</v>
      </c>
      <c r="Y33" s="374"/>
      <c r="Z33" s="374"/>
      <c r="AA33" s="374"/>
      <c r="AB33" s="374"/>
      <c r="AC33" s="374"/>
      <c r="AD33" s="384">
        <v>0</v>
      </c>
      <c r="AE33" s="374" t="s">
        <v>1308</v>
      </c>
      <c r="AF33" s="384" t="str">
        <f t="shared" si="8"/>
        <v>ru-RU=Включен байпас Н4-5</v>
      </c>
      <c r="AG33" s="374"/>
      <c r="AH33" s="374" t="s">
        <v>1308</v>
      </c>
      <c r="AI33" s="19" t="s">
        <v>4272</v>
      </c>
      <c r="AJ33" s="374">
        <f t="shared" si="9"/>
        <v>40020</v>
      </c>
      <c r="AK33" s="27">
        <v>15</v>
      </c>
    </row>
    <row r="34" spans="1:37" x14ac:dyDescent="0.25">
      <c r="A34" s="26">
        <v>31</v>
      </c>
      <c r="B34" s="374" t="s">
        <v>4263</v>
      </c>
      <c r="C34" s="331" t="s">
        <v>3396</v>
      </c>
      <c r="D34" s="19" t="s">
        <v>4074</v>
      </c>
      <c r="E34" s="9"/>
      <c r="G34" s="19" t="str">
        <f t="shared" si="2"/>
        <v>WRN.L_EP1_1_LL := dgi.L_RU_HH;//Нижний аварийный  уровень ЕП1-1 по поплавку</v>
      </c>
      <c r="H34" s="378" t="str">
        <f>"D_"&amp;C34&amp;" : BOOL;     //"&amp;B34</f>
        <v>D_L_EP1_1_LL : BOOL;     //Нижний аварийный  уровень ЕП1-1 по поплавку</v>
      </c>
      <c r="J34" s="19" t="str">
        <f t="shared" si="19"/>
        <v>ani..l</v>
      </c>
      <c r="K34" s="32" t="str">
        <f t="shared" ref="K34:K61" si="20">"WRN.""&amp;C"&amp;L34&amp;"&amp;"" or "</f>
        <v xml:space="preserve">WRN."&amp;C36&amp;" or </v>
      </c>
      <c r="L34">
        <v>36</v>
      </c>
      <c r="M34" s="27" t="str">
        <f t="shared" ref="M34:M63" si="21">"R"&amp;S34</f>
        <v>R21</v>
      </c>
      <c r="N34" s="27">
        <f>S34*2-1</f>
        <v>41</v>
      </c>
      <c r="O34" s="27">
        <v>0</v>
      </c>
      <c r="P34" s="19" t="s">
        <v>1004</v>
      </c>
      <c r="Q34" s="27" t="str">
        <f t="shared" si="5"/>
        <v>db600.dbx41.0 := WRN.L_EP1_1_LL; //Нижний аварийный  уровень ЕП1-1 по поплавку  R21.0</v>
      </c>
      <c r="R34" s="27" t="str">
        <f t="shared" ref="R34:R63" si="22">"dbx"&amp;N34&amp;"."&amp;O34</f>
        <v>dbx41.0</v>
      </c>
      <c r="S34" s="27">
        <f>S33+1</f>
        <v>21</v>
      </c>
      <c r="T34" s="384" t="s">
        <v>1307</v>
      </c>
      <c r="U34" s="384">
        <v>285</v>
      </c>
      <c r="V34" s="19" t="s">
        <v>1004</v>
      </c>
      <c r="W34" s="384" t="str">
        <f t="shared" si="1"/>
        <v>2MDB.R21</v>
      </c>
      <c r="X34" s="384">
        <f t="shared" ref="X34:X97" si="23">AK34</f>
        <v>0</v>
      </c>
      <c r="Y34" s="374"/>
      <c r="Z34" s="374"/>
      <c r="AA34" s="374"/>
      <c r="AB34" s="374"/>
      <c r="AC34" s="374"/>
      <c r="AD34" s="384">
        <v>0</v>
      </c>
      <c r="AE34" s="374" t="s">
        <v>1308</v>
      </c>
      <c r="AF34" s="384" t="str">
        <f t="shared" ref="AF34:AF97" si="24">AI34&amp;B34</f>
        <v>ru-RU=Нижний аварийный  уровень ЕП1-1 по поплавку</v>
      </c>
      <c r="AG34" s="374"/>
      <c r="AH34" s="374" t="s">
        <v>1308</v>
      </c>
      <c r="AI34" s="19" t="s">
        <v>4272</v>
      </c>
      <c r="AJ34" s="374">
        <f t="shared" ref="AJ34:AJ97" si="25">S34+40000</f>
        <v>40021</v>
      </c>
      <c r="AK34" s="27">
        <v>0</v>
      </c>
    </row>
    <row r="35" spans="1:37" x14ac:dyDescent="0.25">
      <c r="A35" s="26">
        <v>32</v>
      </c>
      <c r="B35" s="374" t="s">
        <v>4264</v>
      </c>
      <c r="C35" s="331" t="s">
        <v>3397</v>
      </c>
      <c r="D35" s="19" t="s">
        <v>4074</v>
      </c>
      <c r="E35" s="9"/>
      <c r="G35" s="19" t="str">
        <f t="shared" si="2"/>
        <v>WRN.L_EP1_1_HH := dgi.L_RU_HH;//Верхний аварийный  уровень ЕП1-1 по поплавку</v>
      </c>
      <c r="H35" s="378" t="str">
        <f>"D_"&amp;C35&amp;" : BOOL;     //"&amp;B35</f>
        <v>D_L_EP1_1_HH : BOOL;     //Верхний аварийный  уровень ЕП1-1 по поплавку</v>
      </c>
      <c r="J35" s="19" t="str">
        <f t="shared" si="19"/>
        <v>ani..l</v>
      </c>
      <c r="K35" s="32" t="str">
        <f t="shared" si="20"/>
        <v xml:space="preserve">WRN."&amp;C37&amp;" or </v>
      </c>
      <c r="L35">
        <v>37</v>
      </c>
      <c r="M35" s="27" t="str">
        <f t="shared" si="21"/>
        <v>R21</v>
      </c>
      <c r="N35" s="27">
        <f t="shared" ref="N35:N40" si="26">N34</f>
        <v>41</v>
      </c>
      <c r="O35" s="27">
        <v>1</v>
      </c>
      <c r="P35" s="19" t="s">
        <v>1004</v>
      </c>
      <c r="Q35" s="27" t="str">
        <f t="shared" si="5"/>
        <v>db600.dbx41.1 := WRN.L_EP1_1_HH; //Верхний аварийный  уровень ЕП1-1 по поплавку  R21.1</v>
      </c>
      <c r="R35" s="27" t="str">
        <f t="shared" si="22"/>
        <v>dbx41.1</v>
      </c>
      <c r="S35" s="27">
        <f>S34</f>
        <v>21</v>
      </c>
      <c r="T35" s="384" t="s">
        <v>1307</v>
      </c>
      <c r="U35" s="384">
        <v>286</v>
      </c>
      <c r="V35" s="19" t="s">
        <v>1004</v>
      </c>
      <c r="W35" s="384" t="str">
        <f t="shared" si="1"/>
        <v>2MDB.R21</v>
      </c>
      <c r="X35" s="384">
        <f t="shared" si="23"/>
        <v>1</v>
      </c>
      <c r="Y35" s="374"/>
      <c r="Z35" s="374"/>
      <c r="AA35" s="374"/>
      <c r="AB35" s="374"/>
      <c r="AC35" s="374"/>
      <c r="AD35" s="384">
        <v>0</v>
      </c>
      <c r="AE35" s="374" t="s">
        <v>1308</v>
      </c>
      <c r="AF35" s="384" t="str">
        <f t="shared" si="24"/>
        <v>ru-RU=Верхний аварийный  уровень ЕП1-1 по поплавку</v>
      </c>
      <c r="AG35" s="374"/>
      <c r="AH35" s="374" t="s">
        <v>1308</v>
      </c>
      <c r="AI35" s="19" t="s">
        <v>4272</v>
      </c>
      <c r="AJ35" s="374">
        <f t="shared" si="25"/>
        <v>40021</v>
      </c>
      <c r="AK35" s="27">
        <v>1</v>
      </c>
    </row>
    <row r="36" spans="1:37" x14ac:dyDescent="0.25">
      <c r="A36" s="26">
        <v>33</v>
      </c>
      <c r="B36" s="341" t="s">
        <v>4094</v>
      </c>
      <c r="C36" s="341" t="s">
        <v>3403</v>
      </c>
      <c r="D36" s="19" t="str">
        <f>" NOT dgi."&amp;C36</f>
        <v xml:space="preserve"> NOT dgi.AU_IM11</v>
      </c>
      <c r="E36" s="9"/>
      <c r="G36" s="19" t="str">
        <f t="shared" si="2"/>
        <v>WRN.AU_IM11 :=  NOT dgi.AU_IM11;//Автоматический режим ШУ4-3 отключен</v>
      </c>
      <c r="H36" s="19" t="str">
        <f t="shared" si="3"/>
        <v>AU_IM11 : BOOL;     //Автоматический режим ШУ4-3 отключен</v>
      </c>
      <c r="J36" s="19" t="str">
        <f t="shared" si="19"/>
        <v>ani..l</v>
      </c>
      <c r="K36" s="32" t="str">
        <f t="shared" si="20"/>
        <v xml:space="preserve">WRN."&amp;C38&amp;" or </v>
      </c>
      <c r="L36">
        <v>38</v>
      </c>
      <c r="M36" s="27" t="str">
        <f t="shared" si="21"/>
        <v>R21</v>
      </c>
      <c r="N36" s="27">
        <f t="shared" si="26"/>
        <v>41</v>
      </c>
      <c r="O36" s="27">
        <v>3</v>
      </c>
      <c r="P36" s="19" t="s">
        <v>1004</v>
      </c>
      <c r="Q36" s="27" t="str">
        <f t="shared" si="5"/>
        <v>db600.dbx41.3 := WRN.AU_IM11; //Автоматический режим ШУ4-3 отключен  R21.3</v>
      </c>
      <c r="R36" s="27" t="str">
        <f t="shared" si="22"/>
        <v>dbx41.3</v>
      </c>
      <c r="S36" s="27">
        <f t="shared" ref="S36:S48" si="27">S35</f>
        <v>21</v>
      </c>
      <c r="T36" s="384" t="s">
        <v>1307</v>
      </c>
      <c r="U36" s="384">
        <v>287</v>
      </c>
      <c r="V36" s="19" t="s">
        <v>1004</v>
      </c>
      <c r="W36" s="384" t="str">
        <f t="shared" si="1"/>
        <v>2MDB.R21</v>
      </c>
      <c r="X36" s="384">
        <f t="shared" si="23"/>
        <v>3</v>
      </c>
      <c r="Y36" s="374"/>
      <c r="Z36" s="374"/>
      <c r="AA36" s="374"/>
      <c r="AB36" s="374"/>
      <c r="AC36" s="374"/>
      <c r="AD36" s="384">
        <v>0</v>
      </c>
      <c r="AE36" s="374" t="s">
        <v>1308</v>
      </c>
      <c r="AF36" s="384" t="str">
        <f t="shared" si="24"/>
        <v>ru-RU=Автоматический режим ШУ4-3 отключен</v>
      </c>
      <c r="AG36" s="374"/>
      <c r="AH36" s="374" t="s">
        <v>1308</v>
      </c>
      <c r="AI36" s="19" t="s">
        <v>4272</v>
      </c>
      <c r="AJ36" s="374">
        <f t="shared" si="25"/>
        <v>40021</v>
      </c>
      <c r="AK36" s="27">
        <v>3</v>
      </c>
    </row>
    <row r="37" spans="1:37" x14ac:dyDescent="0.25">
      <c r="A37" s="26">
        <v>34</v>
      </c>
      <c r="B37" s="342" t="s">
        <v>3142</v>
      </c>
      <c r="C37" s="342" t="s">
        <v>601</v>
      </c>
      <c r="D37" s="19" t="s">
        <v>4074</v>
      </c>
      <c r="E37" s="8"/>
      <c r="F37" s="19"/>
      <c r="G37" s="19" t="str">
        <f t="shared" si="2"/>
        <v>WRN.L_PR_HH := dgi.L_RU_HH;//Аварийный верхний уровень ПР</v>
      </c>
      <c r="H37" s="19" t="str">
        <f t="shared" si="3"/>
        <v>L_PR_HH : BOOL;     //Аварийный верхний уровень ПР</v>
      </c>
      <c r="J37" s="19" t="str">
        <f t="shared" ref="J37:J68" si="28">"ani."&amp;E37&amp;".H"</f>
        <v>ani..H</v>
      </c>
      <c r="K37" s="32" t="str">
        <f t="shared" si="20"/>
        <v xml:space="preserve">WRN."&amp;C39&amp;" or </v>
      </c>
      <c r="L37">
        <v>39</v>
      </c>
      <c r="M37" s="27" t="str">
        <f t="shared" si="21"/>
        <v>R21</v>
      </c>
      <c r="N37" s="27">
        <f t="shared" si="26"/>
        <v>41</v>
      </c>
      <c r="O37" s="27">
        <v>4</v>
      </c>
      <c r="P37" s="19" t="s">
        <v>1004</v>
      </c>
      <c r="Q37" s="27" t="str">
        <f t="shared" si="5"/>
        <v>db600.dbx41.4 := WRN.L_PR_HH; //Аварийный верхний уровень ПР  R21.4</v>
      </c>
      <c r="R37" s="27" t="str">
        <f t="shared" si="22"/>
        <v>dbx41.4</v>
      </c>
      <c r="S37" s="27">
        <f t="shared" si="27"/>
        <v>21</v>
      </c>
      <c r="T37" s="384" t="s">
        <v>1307</v>
      </c>
      <c r="U37" s="384">
        <v>288</v>
      </c>
      <c r="V37" s="19" t="s">
        <v>1004</v>
      </c>
      <c r="W37" s="384" t="str">
        <f t="shared" si="1"/>
        <v>2MDB.R21</v>
      </c>
      <c r="X37" s="384">
        <f t="shared" si="23"/>
        <v>4</v>
      </c>
      <c r="Y37" s="374"/>
      <c r="Z37" s="374"/>
      <c r="AA37" s="374"/>
      <c r="AB37" s="374"/>
      <c r="AC37" s="374"/>
      <c r="AD37" s="384">
        <v>0</v>
      </c>
      <c r="AE37" s="374" t="s">
        <v>1308</v>
      </c>
      <c r="AF37" s="384" t="str">
        <f t="shared" si="24"/>
        <v>ru-RU=Аварийный верхний уровень ПР</v>
      </c>
      <c r="AG37" s="374"/>
      <c r="AH37" s="374" t="s">
        <v>1308</v>
      </c>
      <c r="AI37" s="19" t="s">
        <v>4272</v>
      </c>
      <c r="AJ37" s="374">
        <f t="shared" si="25"/>
        <v>40021</v>
      </c>
      <c r="AK37" s="27">
        <v>4</v>
      </c>
    </row>
    <row r="38" spans="1:37" x14ac:dyDescent="0.25">
      <c r="A38" s="26">
        <v>35</v>
      </c>
      <c r="B38" s="342" t="s">
        <v>175</v>
      </c>
      <c r="C38" s="342" t="s">
        <v>811</v>
      </c>
      <c r="D38" s="19" t="s">
        <v>4074</v>
      </c>
      <c r="E38" s="9"/>
      <c r="F38" s="19"/>
      <c r="G38" s="19" t="str">
        <f t="shared" si="2"/>
        <v>WRN.L_PR_H := dgi.L_RU_HH;//Верхний уровень ПР</v>
      </c>
      <c r="H38" s="19" t="str">
        <f t="shared" si="3"/>
        <v>L_PR_H : BOOL;     //Верхний уровень ПР</v>
      </c>
      <c r="J38" s="19" t="str">
        <f t="shared" si="28"/>
        <v>ani..H</v>
      </c>
      <c r="K38" s="32" t="str">
        <f t="shared" si="20"/>
        <v xml:space="preserve">WRN."&amp;C40&amp;" or </v>
      </c>
      <c r="L38">
        <v>40</v>
      </c>
      <c r="M38" s="27" t="str">
        <f t="shared" si="21"/>
        <v>R21</v>
      </c>
      <c r="N38" s="27">
        <f t="shared" si="26"/>
        <v>41</v>
      </c>
      <c r="O38" s="27">
        <v>5</v>
      </c>
      <c r="P38" s="19" t="s">
        <v>1004</v>
      </c>
      <c r="Q38" s="27" t="str">
        <f t="shared" si="5"/>
        <v>db600.dbx41.5 := WRN.L_PR_H; //Верхний уровень ПР  R21.5</v>
      </c>
      <c r="R38" s="27" t="str">
        <f t="shared" si="22"/>
        <v>dbx41.5</v>
      </c>
      <c r="S38" s="27">
        <f t="shared" si="27"/>
        <v>21</v>
      </c>
      <c r="T38" s="384" t="s">
        <v>1307</v>
      </c>
      <c r="U38" s="384">
        <v>289</v>
      </c>
      <c r="V38" s="19" t="s">
        <v>1004</v>
      </c>
      <c r="W38" s="384" t="str">
        <f t="shared" si="1"/>
        <v>2MDB.R21</v>
      </c>
      <c r="X38" s="384">
        <f t="shared" si="23"/>
        <v>5</v>
      </c>
      <c r="Y38" s="374"/>
      <c r="Z38" s="374"/>
      <c r="AA38" s="374"/>
      <c r="AB38" s="374"/>
      <c r="AC38" s="374"/>
      <c r="AD38" s="384">
        <v>0</v>
      </c>
      <c r="AE38" s="374" t="s">
        <v>1308</v>
      </c>
      <c r="AF38" s="384" t="str">
        <f t="shared" si="24"/>
        <v>ru-RU=Верхний уровень ПР</v>
      </c>
      <c r="AG38" s="374"/>
      <c r="AH38" s="374" t="s">
        <v>1308</v>
      </c>
      <c r="AI38" s="19" t="s">
        <v>4272</v>
      </c>
      <c r="AJ38" s="374">
        <f t="shared" si="25"/>
        <v>40021</v>
      </c>
      <c r="AK38" s="27">
        <v>5</v>
      </c>
    </row>
    <row r="39" spans="1:37" x14ac:dyDescent="0.25">
      <c r="A39" s="26">
        <v>36</v>
      </c>
      <c r="B39" s="342" t="s">
        <v>3143</v>
      </c>
      <c r="C39" s="342" t="s">
        <v>3411</v>
      </c>
      <c r="D39" s="19" t="s">
        <v>4074</v>
      </c>
      <c r="E39" s="9"/>
      <c r="F39" s="19"/>
      <c r="G39" s="19" t="str">
        <f t="shared" si="2"/>
        <v>WRN.L_PR_LL := dgi.L_RU_HH;//Сухой ход Н4-6</v>
      </c>
      <c r="H39" s="19" t="str">
        <f t="shared" si="3"/>
        <v>L_PR_LL : BOOL;     //Сухой ход Н4-6</v>
      </c>
      <c r="J39" s="19" t="str">
        <f t="shared" si="28"/>
        <v>ani..H</v>
      </c>
      <c r="K39" s="32" t="str">
        <f t="shared" si="20"/>
        <v xml:space="preserve">WRN."&amp;C41&amp;" or </v>
      </c>
      <c r="L39">
        <v>41</v>
      </c>
      <c r="M39" s="27" t="str">
        <f t="shared" si="21"/>
        <v>R21</v>
      </c>
      <c r="N39" s="27">
        <f t="shared" si="26"/>
        <v>41</v>
      </c>
      <c r="O39" s="27">
        <v>6</v>
      </c>
      <c r="P39" s="19" t="s">
        <v>1004</v>
      </c>
      <c r="Q39" s="27" t="str">
        <f t="shared" si="5"/>
        <v>db600.dbx41.6 := WRN.L_PR_LL; //Сухой ход Н4-6  R21.6</v>
      </c>
      <c r="R39" s="27" t="str">
        <f t="shared" si="22"/>
        <v>dbx41.6</v>
      </c>
      <c r="S39" s="27">
        <f t="shared" si="27"/>
        <v>21</v>
      </c>
      <c r="T39" s="384" t="s">
        <v>1307</v>
      </c>
      <c r="U39" s="384">
        <v>290</v>
      </c>
      <c r="V39" s="19" t="s">
        <v>1004</v>
      </c>
      <c r="W39" s="384" t="str">
        <f t="shared" si="1"/>
        <v>2MDB.R21</v>
      </c>
      <c r="X39" s="384">
        <f t="shared" si="23"/>
        <v>6</v>
      </c>
      <c r="Y39" s="374"/>
      <c r="Z39" s="374"/>
      <c r="AA39" s="374"/>
      <c r="AB39" s="374"/>
      <c r="AC39" s="374"/>
      <c r="AD39" s="384">
        <v>0</v>
      </c>
      <c r="AE39" s="374" t="s">
        <v>1308</v>
      </c>
      <c r="AF39" s="384" t="str">
        <f t="shared" si="24"/>
        <v>ru-RU=Сухой ход Н4-6</v>
      </c>
      <c r="AG39" s="374"/>
      <c r="AH39" s="374" t="s">
        <v>1308</v>
      </c>
      <c r="AI39" s="19" t="s">
        <v>4272</v>
      </c>
      <c r="AJ39" s="374">
        <f t="shared" si="25"/>
        <v>40021</v>
      </c>
      <c r="AK39" s="27">
        <v>6</v>
      </c>
    </row>
    <row r="40" spans="1:37" x14ac:dyDescent="0.25">
      <c r="A40" s="26">
        <v>37</v>
      </c>
      <c r="B40" s="370" t="s">
        <v>4095</v>
      </c>
      <c r="C40" s="343" t="s">
        <v>2795</v>
      </c>
      <c r="D40" s="19" t="str">
        <f>" NOT dgi."&amp;C40</f>
        <v xml:space="preserve"> NOT dgi.AO_IM12</v>
      </c>
      <c r="E40" s="9"/>
      <c r="F40" s="19"/>
      <c r="G40" s="19" t="str">
        <f t="shared" si="2"/>
        <v>WRN.AO_IM12 :=  NOT dgi.AO_IM12;//Автоматический режим ШУ Пр отключен</v>
      </c>
      <c r="H40" s="19" t="str">
        <f t="shared" si="3"/>
        <v>AO_IM12 : BOOL;     //Автоматический режим ШУ Пр отключен</v>
      </c>
      <c r="J40" s="19" t="str">
        <f t="shared" si="28"/>
        <v>ani..H</v>
      </c>
      <c r="K40" s="32" t="str">
        <f t="shared" si="20"/>
        <v xml:space="preserve">WRN."&amp;C42&amp;" or </v>
      </c>
      <c r="L40">
        <v>42</v>
      </c>
      <c r="M40" s="27" t="str">
        <f t="shared" si="21"/>
        <v>R21</v>
      </c>
      <c r="N40" s="27">
        <f t="shared" si="26"/>
        <v>41</v>
      </c>
      <c r="O40" s="27">
        <v>7</v>
      </c>
      <c r="P40" s="19" t="s">
        <v>1004</v>
      </c>
      <c r="Q40" s="27" t="str">
        <f t="shared" si="5"/>
        <v>db600.dbx41.7 := WRN.AO_IM12; //Автоматический режим ШУ Пр отключен  R21.7</v>
      </c>
      <c r="R40" s="27" t="str">
        <f t="shared" si="22"/>
        <v>dbx41.7</v>
      </c>
      <c r="S40" s="27">
        <f t="shared" si="27"/>
        <v>21</v>
      </c>
      <c r="T40" s="384" t="s">
        <v>1307</v>
      </c>
      <c r="U40" s="384">
        <v>291</v>
      </c>
      <c r="V40" s="19" t="s">
        <v>1004</v>
      </c>
      <c r="W40" s="384" t="str">
        <f t="shared" si="1"/>
        <v>2MDB.R21</v>
      </c>
      <c r="X40" s="384">
        <f t="shared" si="23"/>
        <v>7</v>
      </c>
      <c r="Y40" s="374"/>
      <c r="Z40" s="374"/>
      <c r="AA40" s="374"/>
      <c r="AB40" s="374"/>
      <c r="AC40" s="374"/>
      <c r="AD40" s="384">
        <v>0</v>
      </c>
      <c r="AE40" s="374" t="s">
        <v>1308</v>
      </c>
      <c r="AF40" s="384" t="str">
        <f t="shared" si="24"/>
        <v>ru-RU=Автоматический режим ШУ Пр отключен</v>
      </c>
      <c r="AG40" s="374"/>
      <c r="AH40" s="374" t="s">
        <v>1308</v>
      </c>
      <c r="AI40" s="19" t="s">
        <v>4272</v>
      </c>
      <c r="AJ40" s="374">
        <f t="shared" si="25"/>
        <v>40021</v>
      </c>
      <c r="AK40" s="27">
        <v>7</v>
      </c>
    </row>
    <row r="41" spans="1:37" x14ac:dyDescent="0.25">
      <c r="A41" s="26">
        <v>38</v>
      </c>
      <c r="B41" s="344" t="s">
        <v>3144</v>
      </c>
      <c r="C41" s="344" t="s">
        <v>604</v>
      </c>
      <c r="D41" s="19" t="s">
        <v>4074</v>
      </c>
      <c r="E41" s="9"/>
      <c r="F41" s="19"/>
      <c r="G41" s="19" t="str">
        <f t="shared" si="2"/>
        <v xml:space="preserve">WRN.L_ER6_1_L := dgi.L_RU_HH;//Пополнить реагенты СД6-1  </v>
      </c>
      <c r="H41" s="19" t="str">
        <f t="shared" si="3"/>
        <v xml:space="preserve">L_ER6_1_L : BOOL;     //Пополнить реагенты СД6-1  </v>
      </c>
      <c r="J41" s="19" t="str">
        <f t="shared" si="28"/>
        <v>ani..H</v>
      </c>
      <c r="K41" s="32" t="str">
        <f t="shared" si="20"/>
        <v xml:space="preserve">WRN."&amp;C43&amp;" or </v>
      </c>
      <c r="L41">
        <v>43</v>
      </c>
      <c r="M41" s="27" t="str">
        <f t="shared" si="21"/>
        <v>R21</v>
      </c>
      <c r="N41" s="27">
        <f>S34*2-2</f>
        <v>40</v>
      </c>
      <c r="O41" s="27">
        <v>0</v>
      </c>
      <c r="P41" s="19" t="s">
        <v>1004</v>
      </c>
      <c r="Q41" s="27" t="str">
        <f t="shared" si="5"/>
        <v>db600.dbx40.0 := WRN.L_ER6_1_L; //Пополнить реагенты СД6-1    R21.8</v>
      </c>
      <c r="R41" s="27" t="str">
        <f t="shared" si="22"/>
        <v>dbx40.0</v>
      </c>
      <c r="S41" s="27">
        <f t="shared" si="27"/>
        <v>21</v>
      </c>
      <c r="T41" s="384" t="s">
        <v>1307</v>
      </c>
      <c r="U41" s="384">
        <v>292</v>
      </c>
      <c r="V41" s="19" t="s">
        <v>1004</v>
      </c>
      <c r="W41" s="384" t="str">
        <f t="shared" si="1"/>
        <v>2MDB.R21</v>
      </c>
      <c r="X41" s="384">
        <f t="shared" si="23"/>
        <v>8</v>
      </c>
      <c r="Y41" s="374"/>
      <c r="Z41" s="374"/>
      <c r="AA41" s="374"/>
      <c r="AB41" s="374"/>
      <c r="AC41" s="374"/>
      <c r="AD41" s="384">
        <v>0</v>
      </c>
      <c r="AE41" s="374" t="s">
        <v>1308</v>
      </c>
      <c r="AF41" s="384" t="str">
        <f t="shared" si="24"/>
        <v xml:space="preserve">ru-RU=Пополнить реагенты СД6-1  </v>
      </c>
      <c r="AG41" s="374"/>
      <c r="AH41" s="374" t="s">
        <v>1308</v>
      </c>
      <c r="AI41" s="19" t="s">
        <v>4272</v>
      </c>
      <c r="AJ41" s="374">
        <f t="shared" si="25"/>
        <v>40021</v>
      </c>
      <c r="AK41" s="27">
        <v>8</v>
      </c>
    </row>
    <row r="42" spans="1:37" x14ac:dyDescent="0.25">
      <c r="A42" s="26">
        <v>39</v>
      </c>
      <c r="B42" s="354" t="s">
        <v>4097</v>
      </c>
      <c r="C42" s="354" t="s">
        <v>2829</v>
      </c>
      <c r="D42" s="19" t="str">
        <f>" NOT dgi."&amp;C42</f>
        <v xml:space="preserve"> NOT dgi.AO_IM13</v>
      </c>
      <c r="E42" s="9"/>
      <c r="F42" s="19"/>
      <c r="G42" s="19" t="str">
        <f t="shared" si="2"/>
        <v>WRN.AO_IM13 :=  NOT dgi.AO_IM13;//Автоматический режим ШУ5-1 отключен</v>
      </c>
      <c r="H42" s="19" t="str">
        <f t="shared" si="3"/>
        <v>AO_IM13 : BOOL;     //Автоматический режим ШУ5-1 отключен</v>
      </c>
      <c r="J42" s="19" t="str">
        <f t="shared" si="28"/>
        <v>ani..H</v>
      </c>
      <c r="K42" s="32" t="str">
        <f t="shared" si="20"/>
        <v xml:space="preserve">WRN."&amp;C44&amp;" or </v>
      </c>
      <c r="L42">
        <v>44</v>
      </c>
      <c r="M42" s="27" t="str">
        <f t="shared" si="21"/>
        <v>R21</v>
      </c>
      <c r="N42" s="27">
        <f>N41</f>
        <v>40</v>
      </c>
      <c r="O42" s="27">
        <v>1</v>
      </c>
      <c r="P42" s="19" t="s">
        <v>1004</v>
      </c>
      <c r="Q42" s="27" t="str">
        <f t="shared" si="5"/>
        <v>db600.dbx40.1 := WRN.AO_IM13; //Автоматический режим ШУ5-1 отключен  R21.9</v>
      </c>
      <c r="R42" s="27" t="str">
        <f t="shared" si="22"/>
        <v>dbx40.1</v>
      </c>
      <c r="S42" s="27">
        <f t="shared" si="27"/>
        <v>21</v>
      </c>
      <c r="T42" s="384" t="s">
        <v>1307</v>
      </c>
      <c r="U42" s="384">
        <v>293</v>
      </c>
      <c r="V42" s="19" t="s">
        <v>1004</v>
      </c>
      <c r="W42" s="384" t="str">
        <f t="shared" si="1"/>
        <v>2MDB.R21</v>
      </c>
      <c r="X42" s="384">
        <f t="shared" si="23"/>
        <v>9</v>
      </c>
      <c r="Y42" s="374"/>
      <c r="Z42" s="374"/>
      <c r="AA42" s="374"/>
      <c r="AB42" s="374"/>
      <c r="AC42" s="374"/>
      <c r="AD42" s="384">
        <v>0</v>
      </c>
      <c r="AE42" s="374" t="s">
        <v>1308</v>
      </c>
      <c r="AF42" s="384" t="str">
        <f t="shared" si="24"/>
        <v>ru-RU=Автоматический режим ШУ5-1 отключен</v>
      </c>
      <c r="AG42" s="374"/>
      <c r="AH42" s="374" t="s">
        <v>1308</v>
      </c>
      <c r="AI42" s="19" t="s">
        <v>4272</v>
      </c>
      <c r="AJ42" s="374">
        <f t="shared" si="25"/>
        <v>40021</v>
      </c>
      <c r="AK42" s="27">
        <v>9</v>
      </c>
    </row>
    <row r="43" spans="1:37" x14ac:dyDescent="0.25">
      <c r="A43" s="26">
        <v>40</v>
      </c>
      <c r="B43" s="374" t="s">
        <v>4265</v>
      </c>
      <c r="C43" s="355" t="s">
        <v>3416</v>
      </c>
      <c r="D43" s="19" t="s">
        <v>4074</v>
      </c>
      <c r="E43" s="9"/>
      <c r="F43" s="19"/>
      <c r="G43" s="19" t="str">
        <f t="shared" si="2"/>
        <v>WRN.L_ET6_1_HH := dgi.L_RU_HH;//Верхний аварийный уровень в ЕТ6-1 по поплавку</v>
      </c>
      <c r="H43" s="378" t="str">
        <f>"D_"&amp;C43&amp;" : BOOL;     //"&amp;B43</f>
        <v>D_L_ET6_1_HH : BOOL;     //Верхний аварийный уровень в ЕТ6-1 по поплавку</v>
      </c>
      <c r="J43" s="19" t="str">
        <f t="shared" si="28"/>
        <v>ani..H</v>
      </c>
      <c r="K43" s="32" t="str">
        <f t="shared" si="20"/>
        <v xml:space="preserve">WRN."&amp;C45&amp;" or </v>
      </c>
      <c r="L43">
        <v>45</v>
      </c>
      <c r="M43" s="27" t="str">
        <f t="shared" si="21"/>
        <v>R21</v>
      </c>
      <c r="N43" s="27">
        <f t="shared" ref="N43:N48" si="29">N42</f>
        <v>40</v>
      </c>
      <c r="O43" s="27">
        <v>2</v>
      </c>
      <c r="P43" s="19" t="s">
        <v>1004</v>
      </c>
      <c r="Q43" s="27" t="str">
        <f t="shared" si="5"/>
        <v>db600.dbx40.2 := WRN.L_ET6_1_HH; //Верхний аварийный уровень в ЕТ6-1 по поплавку  R21.10</v>
      </c>
      <c r="R43" s="27" t="str">
        <f t="shared" si="22"/>
        <v>dbx40.2</v>
      </c>
      <c r="S43" s="27">
        <f t="shared" si="27"/>
        <v>21</v>
      </c>
      <c r="T43" s="384" t="s">
        <v>1307</v>
      </c>
      <c r="U43" s="384">
        <v>294</v>
      </c>
      <c r="V43" s="19" t="s">
        <v>1004</v>
      </c>
      <c r="W43" s="384" t="str">
        <f t="shared" si="1"/>
        <v>2MDB.R21</v>
      </c>
      <c r="X43" s="384">
        <f t="shared" si="23"/>
        <v>10</v>
      </c>
      <c r="Y43" s="374"/>
      <c r="Z43" s="374"/>
      <c r="AA43" s="374"/>
      <c r="AB43" s="374"/>
      <c r="AC43" s="374"/>
      <c r="AD43" s="384">
        <v>0</v>
      </c>
      <c r="AE43" s="374" t="s">
        <v>1308</v>
      </c>
      <c r="AF43" s="384" t="str">
        <f t="shared" si="24"/>
        <v>ru-RU=Верхний аварийный уровень в ЕТ6-1 по поплавку</v>
      </c>
      <c r="AG43" s="374"/>
      <c r="AH43" s="374" t="s">
        <v>1308</v>
      </c>
      <c r="AI43" s="19" t="s">
        <v>4272</v>
      </c>
      <c r="AJ43" s="374">
        <f t="shared" si="25"/>
        <v>40021</v>
      </c>
      <c r="AK43" s="27">
        <v>10</v>
      </c>
    </row>
    <row r="44" spans="1:37" x14ac:dyDescent="0.25">
      <c r="A44" s="26">
        <v>41</v>
      </c>
      <c r="B44" s="374" t="s">
        <v>4266</v>
      </c>
      <c r="C44" s="355" t="s">
        <v>3417</v>
      </c>
      <c r="D44" s="19" t="s">
        <v>4074</v>
      </c>
      <c r="E44" s="9"/>
      <c r="F44" s="19"/>
      <c r="G44" s="19" t="str">
        <f t="shared" si="2"/>
        <v>WRN.L_ET6_1_LL := dgi.L_RU_HH;//Нижний аварийный уровень в ЕТ6-1 по поплавку</v>
      </c>
      <c r="H44" s="378" t="str">
        <f>"D_"&amp;C44&amp;" : BOOL;     //"&amp;B44</f>
        <v>D_L_ET6_1_LL : BOOL;     //Нижний аварийный уровень в ЕТ6-1 по поплавку</v>
      </c>
      <c r="J44" s="19" t="str">
        <f t="shared" si="28"/>
        <v>ani..H</v>
      </c>
      <c r="K44" s="32" t="str">
        <f t="shared" si="20"/>
        <v xml:space="preserve">WRN."&amp;C46&amp;" or </v>
      </c>
      <c r="L44">
        <v>46</v>
      </c>
      <c r="M44" s="27" t="str">
        <f t="shared" si="21"/>
        <v>R21</v>
      </c>
      <c r="N44" s="27">
        <f t="shared" si="29"/>
        <v>40</v>
      </c>
      <c r="O44" s="27">
        <v>3</v>
      </c>
      <c r="P44" s="19" t="s">
        <v>1004</v>
      </c>
      <c r="Q44" s="27" t="str">
        <f t="shared" si="5"/>
        <v>db600.dbx40.3 := WRN.L_ET6_1_LL; //Нижний аварийный уровень в ЕТ6-1 по поплавку  R21.11</v>
      </c>
      <c r="R44" s="27" t="str">
        <f t="shared" si="22"/>
        <v>dbx40.3</v>
      </c>
      <c r="S44" s="27">
        <f t="shared" si="27"/>
        <v>21</v>
      </c>
      <c r="T44" s="384" t="s">
        <v>1307</v>
      </c>
      <c r="U44" s="384">
        <v>295</v>
      </c>
      <c r="V44" s="19" t="s">
        <v>1004</v>
      </c>
      <c r="W44" s="384" t="str">
        <f t="shared" si="1"/>
        <v>2MDB.R21</v>
      </c>
      <c r="X44" s="384">
        <f t="shared" si="23"/>
        <v>11</v>
      </c>
      <c r="Y44" s="374"/>
      <c r="Z44" s="374"/>
      <c r="AA44" s="374"/>
      <c r="AB44" s="374"/>
      <c r="AC44" s="374"/>
      <c r="AD44" s="384">
        <v>0</v>
      </c>
      <c r="AE44" s="374" t="s">
        <v>1308</v>
      </c>
      <c r="AF44" s="384" t="str">
        <f t="shared" si="24"/>
        <v>ru-RU=Нижний аварийный уровень в ЕТ6-1 по поплавку</v>
      </c>
      <c r="AG44" s="374"/>
      <c r="AH44" s="374" t="s">
        <v>1308</v>
      </c>
      <c r="AI44" s="19" t="s">
        <v>4272</v>
      </c>
      <c r="AJ44" s="374">
        <f t="shared" si="25"/>
        <v>40021</v>
      </c>
      <c r="AK44" s="27">
        <v>11</v>
      </c>
    </row>
    <row r="45" spans="1:37" x14ac:dyDescent="0.25">
      <c r="A45" s="26">
        <v>42</v>
      </c>
      <c r="B45" s="374" t="s">
        <v>4267</v>
      </c>
      <c r="C45" s="356" t="s">
        <v>3423</v>
      </c>
      <c r="D45" s="19" t="s">
        <v>4074</v>
      </c>
      <c r="E45" s="9"/>
      <c r="F45" s="19"/>
      <c r="G45" s="19" t="str">
        <f t="shared" si="2"/>
        <v>WRN.L_ET5_1_LL := dgi.L_RU_HH;//Нижний аварийный  уровень ЕТ5-1 по поплавку</v>
      </c>
      <c r="H45" s="378" t="str">
        <f>"D_"&amp;C45&amp;" : BOOL;     //"&amp;B45</f>
        <v>D_L_ET5_1_LL : BOOL;     //Нижний аварийный  уровень ЕТ5-1 по поплавку</v>
      </c>
      <c r="J45" s="19" t="str">
        <f t="shared" si="28"/>
        <v>ani..H</v>
      </c>
      <c r="K45" s="32" t="str">
        <f t="shared" si="20"/>
        <v xml:space="preserve">WRN."&amp;C47&amp;" or </v>
      </c>
      <c r="L45">
        <v>47</v>
      </c>
      <c r="M45" s="27" t="str">
        <f t="shared" si="21"/>
        <v>R21</v>
      </c>
      <c r="N45" s="27">
        <f t="shared" si="29"/>
        <v>40</v>
      </c>
      <c r="O45" s="27">
        <v>4</v>
      </c>
      <c r="P45" s="19" t="s">
        <v>1004</v>
      </c>
      <c r="Q45" s="27" t="str">
        <f t="shared" si="5"/>
        <v>db600.dbx40.4 := WRN.L_ET5_1_LL; //Нижний аварийный  уровень ЕТ5-1 по поплавку  R21.12</v>
      </c>
      <c r="R45" s="27" t="str">
        <f t="shared" si="22"/>
        <v>dbx40.4</v>
      </c>
      <c r="S45" s="27">
        <f t="shared" si="27"/>
        <v>21</v>
      </c>
      <c r="T45" s="384" t="s">
        <v>1307</v>
      </c>
      <c r="U45" s="384">
        <v>296</v>
      </c>
      <c r="V45" s="19" t="s">
        <v>1004</v>
      </c>
      <c r="W45" s="384" t="str">
        <f t="shared" si="1"/>
        <v>2MDB.R21</v>
      </c>
      <c r="X45" s="384">
        <f t="shared" si="23"/>
        <v>12</v>
      </c>
      <c r="Y45" s="374"/>
      <c r="Z45" s="374"/>
      <c r="AA45" s="374"/>
      <c r="AB45" s="374"/>
      <c r="AC45" s="374"/>
      <c r="AD45" s="384">
        <v>0</v>
      </c>
      <c r="AE45" s="374" t="s">
        <v>1308</v>
      </c>
      <c r="AF45" s="384" t="str">
        <f t="shared" si="24"/>
        <v>ru-RU=Нижний аварийный  уровень ЕТ5-1 по поплавку</v>
      </c>
      <c r="AG45" s="374"/>
      <c r="AH45" s="374" t="s">
        <v>1308</v>
      </c>
      <c r="AI45" s="19" t="s">
        <v>4272</v>
      </c>
      <c r="AJ45" s="374">
        <f t="shared" si="25"/>
        <v>40021</v>
      </c>
      <c r="AK45" s="27">
        <v>12</v>
      </c>
    </row>
    <row r="46" spans="1:37" x14ac:dyDescent="0.25">
      <c r="A46" s="26">
        <v>43</v>
      </c>
      <c r="B46" s="374" t="s">
        <v>4268</v>
      </c>
      <c r="C46" s="356" t="s">
        <v>3424</v>
      </c>
      <c r="D46" s="19" t="s">
        <v>4074</v>
      </c>
      <c r="E46" s="9"/>
      <c r="F46" s="19"/>
      <c r="G46" s="19" t="str">
        <f t="shared" si="2"/>
        <v>WRN.L_ET5_1_HH := dgi.L_RU_HH;//Верхний аварийный  уровень ЕТ5-1 по поплавку</v>
      </c>
      <c r="H46" s="378" t="str">
        <f>"D_"&amp;C46&amp;" : BOOL;     //"&amp;B46</f>
        <v>D_L_ET5_1_HH : BOOL;     //Верхний аварийный  уровень ЕТ5-1 по поплавку</v>
      </c>
      <c r="J46" s="19" t="str">
        <f t="shared" si="28"/>
        <v>ani..H</v>
      </c>
      <c r="K46" s="32" t="str">
        <f t="shared" si="20"/>
        <v xml:space="preserve">WRN."&amp;C48&amp;" or </v>
      </c>
      <c r="L46">
        <v>48</v>
      </c>
      <c r="M46" s="27" t="str">
        <f t="shared" si="21"/>
        <v>R21</v>
      </c>
      <c r="N46" s="27">
        <f t="shared" si="29"/>
        <v>40</v>
      </c>
      <c r="O46" s="27">
        <v>5</v>
      </c>
      <c r="P46" s="19" t="s">
        <v>1004</v>
      </c>
      <c r="Q46" s="27" t="str">
        <f t="shared" si="5"/>
        <v>db600.dbx40.5 := WRN.L_ET5_1_HH; //Верхний аварийный  уровень ЕТ5-1 по поплавку  R21.13</v>
      </c>
      <c r="R46" s="27" t="str">
        <f t="shared" si="22"/>
        <v>dbx40.5</v>
      </c>
      <c r="S46" s="27">
        <f t="shared" si="27"/>
        <v>21</v>
      </c>
      <c r="T46" s="384" t="s">
        <v>1307</v>
      </c>
      <c r="U46" s="384">
        <v>297</v>
      </c>
      <c r="V46" s="19" t="s">
        <v>1004</v>
      </c>
      <c r="W46" s="384" t="str">
        <f t="shared" si="1"/>
        <v>2MDB.R21</v>
      </c>
      <c r="X46" s="384">
        <f t="shared" si="23"/>
        <v>13</v>
      </c>
      <c r="Y46" s="374"/>
      <c r="Z46" s="374"/>
      <c r="AA46" s="374"/>
      <c r="AB46" s="374"/>
      <c r="AC46" s="374"/>
      <c r="AD46" s="384">
        <v>0</v>
      </c>
      <c r="AE46" s="374" t="s">
        <v>1308</v>
      </c>
      <c r="AF46" s="384" t="str">
        <f t="shared" si="24"/>
        <v>ru-RU=Верхний аварийный  уровень ЕТ5-1 по поплавку</v>
      </c>
      <c r="AG46" s="374"/>
      <c r="AH46" s="374" t="s">
        <v>1308</v>
      </c>
      <c r="AI46" s="19" t="s">
        <v>4272</v>
      </c>
      <c r="AJ46" s="374">
        <f t="shared" si="25"/>
        <v>40021</v>
      </c>
      <c r="AK46" s="27">
        <v>13</v>
      </c>
    </row>
    <row r="47" spans="1:37" x14ac:dyDescent="0.25">
      <c r="A47" s="26">
        <v>44</v>
      </c>
      <c r="B47" s="371" t="s">
        <v>4101</v>
      </c>
      <c r="C47" s="371" t="s">
        <v>3429</v>
      </c>
      <c r="D47" s="19" t="str">
        <f>" NOT dgi."&amp;C47</f>
        <v xml:space="preserve"> NOT dgi.AO_IM14</v>
      </c>
      <c r="E47" s="9"/>
      <c r="F47" s="19"/>
      <c r="G47" s="19" t="str">
        <f t="shared" si="2"/>
        <v>WRN.AO_IM14 :=  NOT dgi.AO_IM14;//Автоматический режим ШУ6-1 отключен</v>
      </c>
      <c r="H47" s="19" t="str">
        <f t="shared" si="3"/>
        <v>AO_IM14 : BOOL;     //Автоматический режим ШУ6-1 отключен</v>
      </c>
      <c r="J47" s="19" t="str">
        <f t="shared" si="28"/>
        <v>ani..H</v>
      </c>
      <c r="K47" s="32" t="str">
        <f t="shared" si="20"/>
        <v xml:space="preserve">WRN."&amp;C49&amp;" or </v>
      </c>
      <c r="L47">
        <v>49</v>
      </c>
      <c r="M47" s="27" t="str">
        <f t="shared" si="21"/>
        <v>R21</v>
      </c>
      <c r="N47" s="27">
        <f t="shared" si="29"/>
        <v>40</v>
      </c>
      <c r="O47" s="27">
        <v>6</v>
      </c>
      <c r="P47" s="19" t="s">
        <v>1004</v>
      </c>
      <c r="Q47" s="27" t="str">
        <f t="shared" si="5"/>
        <v>db600.dbx40.6 := WRN.AO_IM14; //Автоматический режим ШУ6-1 отключен  R21.14</v>
      </c>
      <c r="R47" s="27" t="str">
        <f t="shared" si="22"/>
        <v>dbx40.6</v>
      </c>
      <c r="S47" s="27">
        <f t="shared" si="27"/>
        <v>21</v>
      </c>
      <c r="T47" s="384" t="s">
        <v>1307</v>
      </c>
      <c r="U47" s="384">
        <v>298</v>
      </c>
      <c r="V47" s="19" t="s">
        <v>1004</v>
      </c>
      <c r="W47" s="384" t="str">
        <f t="shared" si="1"/>
        <v>2MDB.R21</v>
      </c>
      <c r="X47" s="384">
        <f t="shared" si="23"/>
        <v>14</v>
      </c>
      <c r="Y47" s="374"/>
      <c r="Z47" s="374"/>
      <c r="AA47" s="374"/>
      <c r="AB47" s="374"/>
      <c r="AC47" s="374"/>
      <c r="AD47" s="384">
        <v>0</v>
      </c>
      <c r="AE47" s="374" t="s">
        <v>1308</v>
      </c>
      <c r="AF47" s="384" t="str">
        <f t="shared" si="24"/>
        <v>ru-RU=Автоматический режим ШУ6-1 отключен</v>
      </c>
      <c r="AG47" s="374"/>
      <c r="AH47" s="374" t="s">
        <v>1308</v>
      </c>
      <c r="AI47" s="19" t="s">
        <v>4272</v>
      </c>
      <c r="AJ47" s="374">
        <f t="shared" si="25"/>
        <v>40021</v>
      </c>
      <c r="AK47" s="27">
        <v>14</v>
      </c>
    </row>
    <row r="48" spans="1:37" x14ac:dyDescent="0.25">
      <c r="A48" s="26">
        <v>45</v>
      </c>
      <c r="B48" s="374" t="s">
        <v>4269</v>
      </c>
      <c r="C48" s="372" t="s">
        <v>3438</v>
      </c>
      <c r="D48" s="19" t="s">
        <v>4074</v>
      </c>
      <c r="E48" s="9"/>
      <c r="F48" s="19"/>
      <c r="G48" s="19" t="str">
        <f t="shared" si="2"/>
        <v>WRN.L_ASI_LL := dgi.L_RU_HH;//Нижний аварийный  уровень АСИ по поплавку</v>
      </c>
      <c r="H48" s="378" t="str">
        <f>"D_"&amp;C48&amp;" : BOOL;     //"&amp;B48</f>
        <v>D_L_ASI_LL : BOOL;     //Нижний аварийный  уровень АСИ по поплавку</v>
      </c>
      <c r="J48" s="19" t="str">
        <f t="shared" si="28"/>
        <v>ani..H</v>
      </c>
      <c r="K48" s="32" t="str">
        <f t="shared" si="20"/>
        <v xml:space="preserve">WRN."&amp;C50&amp;" or </v>
      </c>
      <c r="L48">
        <v>50</v>
      </c>
      <c r="M48" s="27" t="str">
        <f t="shared" si="21"/>
        <v>R21</v>
      </c>
      <c r="N48" s="27">
        <f t="shared" si="29"/>
        <v>40</v>
      </c>
      <c r="O48" s="27">
        <v>7</v>
      </c>
      <c r="P48" s="19" t="s">
        <v>1004</v>
      </c>
      <c r="Q48" s="27" t="str">
        <f t="shared" si="5"/>
        <v>db600.dbx40.7 := WRN.L_ASI_LL; //Нижний аварийный  уровень АСИ по поплавку  R21.15</v>
      </c>
      <c r="R48" s="27" t="str">
        <f t="shared" si="22"/>
        <v>dbx40.7</v>
      </c>
      <c r="S48" s="27">
        <f t="shared" si="27"/>
        <v>21</v>
      </c>
      <c r="T48" s="384" t="s">
        <v>1307</v>
      </c>
      <c r="U48" s="384">
        <v>299</v>
      </c>
      <c r="V48" s="19" t="s">
        <v>1004</v>
      </c>
      <c r="W48" s="384" t="str">
        <f t="shared" si="1"/>
        <v>2MDB.R21</v>
      </c>
      <c r="X48" s="384">
        <f t="shared" si="23"/>
        <v>15</v>
      </c>
      <c r="Y48" s="374"/>
      <c r="Z48" s="374"/>
      <c r="AA48" s="374"/>
      <c r="AB48" s="374"/>
      <c r="AC48" s="374"/>
      <c r="AD48" s="384">
        <v>0</v>
      </c>
      <c r="AE48" s="374" t="s">
        <v>1308</v>
      </c>
      <c r="AF48" s="384" t="str">
        <f t="shared" si="24"/>
        <v>ru-RU=Нижний аварийный  уровень АСИ по поплавку</v>
      </c>
      <c r="AG48" s="374"/>
      <c r="AH48" s="374" t="s">
        <v>1308</v>
      </c>
      <c r="AI48" s="19" t="s">
        <v>4272</v>
      </c>
      <c r="AJ48" s="374">
        <f t="shared" si="25"/>
        <v>40021</v>
      </c>
      <c r="AK48" s="27">
        <v>15</v>
      </c>
    </row>
    <row r="49" spans="1:37" x14ac:dyDescent="0.25">
      <c r="A49" s="26">
        <v>46</v>
      </c>
      <c r="B49" s="374" t="s">
        <v>4270</v>
      </c>
      <c r="C49" s="372" t="s">
        <v>3439</v>
      </c>
      <c r="D49" s="19" t="s">
        <v>4074</v>
      </c>
      <c r="E49" s="9"/>
      <c r="F49" s="19"/>
      <c r="G49" s="19" t="str">
        <f t="shared" si="2"/>
        <v>WRN.L_ASI_HH := dgi.L_RU_HH;//Верхний аварийный  уровень АСИ по поплавку</v>
      </c>
      <c r="H49" s="378" t="str">
        <f>"D_"&amp;C49&amp;" : BOOL;     //"&amp;B49</f>
        <v>D_L_ASI_HH : BOOL;     //Верхний аварийный  уровень АСИ по поплавку</v>
      </c>
      <c r="J49" s="19" t="str">
        <f t="shared" si="28"/>
        <v>ani..H</v>
      </c>
      <c r="K49" s="32" t="str">
        <f t="shared" si="20"/>
        <v xml:space="preserve">WRN."&amp;C51&amp;" or </v>
      </c>
      <c r="L49">
        <v>51</v>
      </c>
      <c r="M49" s="27" t="str">
        <f t="shared" si="21"/>
        <v>R22</v>
      </c>
      <c r="N49" s="27">
        <f>S49*2-1</f>
        <v>43</v>
      </c>
      <c r="O49" s="27">
        <v>0</v>
      </c>
      <c r="P49" s="19" t="s">
        <v>1004</v>
      </c>
      <c r="Q49" s="27" t="str">
        <f t="shared" si="5"/>
        <v>db600.dbx43.0 := WRN.L_ASI_HH; //Верхний аварийный  уровень АСИ по поплавку  R22.0</v>
      </c>
      <c r="R49" s="27" t="str">
        <f t="shared" si="22"/>
        <v>dbx43.0</v>
      </c>
      <c r="S49" s="27">
        <f>S48+1</f>
        <v>22</v>
      </c>
      <c r="T49" s="384" t="s">
        <v>1307</v>
      </c>
      <c r="U49" s="384">
        <v>300</v>
      </c>
      <c r="V49" s="19" t="s">
        <v>1004</v>
      </c>
      <c r="W49" s="384" t="str">
        <f t="shared" si="1"/>
        <v>2MDB.R22</v>
      </c>
      <c r="X49" s="384">
        <f t="shared" si="23"/>
        <v>0</v>
      </c>
      <c r="Y49" s="374"/>
      <c r="Z49" s="374"/>
      <c r="AA49" s="374"/>
      <c r="AB49" s="374"/>
      <c r="AC49" s="374"/>
      <c r="AD49" s="384">
        <v>0</v>
      </c>
      <c r="AE49" s="374" t="s">
        <v>1308</v>
      </c>
      <c r="AF49" s="384" t="str">
        <f t="shared" si="24"/>
        <v>ru-RU=Верхний аварийный  уровень АСИ по поплавку</v>
      </c>
      <c r="AG49" s="374"/>
      <c r="AH49" s="374" t="s">
        <v>1308</v>
      </c>
      <c r="AI49" s="19" t="s">
        <v>4272</v>
      </c>
      <c r="AJ49" s="374">
        <f t="shared" si="25"/>
        <v>40022</v>
      </c>
      <c r="AK49" s="27">
        <v>0</v>
      </c>
    </row>
    <row r="50" spans="1:37" x14ac:dyDescent="0.25">
      <c r="A50" s="26">
        <v>47</v>
      </c>
      <c r="B50" s="373" t="s">
        <v>4102</v>
      </c>
      <c r="C50" s="373" t="s">
        <v>3443</v>
      </c>
      <c r="D50" s="19" t="str">
        <f>" NOT dgi."&amp;C50</f>
        <v xml:space="preserve"> NOT dgi.AO_IM15</v>
      </c>
      <c r="E50" s="9"/>
      <c r="F50" s="19"/>
      <c r="G50" s="19" t="str">
        <f t="shared" si="2"/>
        <v>WRN.AO_IM15 :=  NOT dgi.AO_IM15;//Автоматический режим ШУ7-1 отключен</v>
      </c>
      <c r="H50" s="19" t="str">
        <f t="shared" si="3"/>
        <v>AO_IM15 : BOOL;     //Автоматический режим ШУ7-1 отключен</v>
      </c>
      <c r="J50" s="19" t="str">
        <f t="shared" si="28"/>
        <v>ani..H</v>
      </c>
      <c r="K50" s="32" t="str">
        <f t="shared" si="20"/>
        <v xml:space="preserve">WRN."&amp;C52&amp;" or </v>
      </c>
      <c r="L50">
        <v>52</v>
      </c>
      <c r="M50" s="27" t="str">
        <f t="shared" si="21"/>
        <v>R22</v>
      </c>
      <c r="N50" s="27">
        <f t="shared" ref="N50:N55" si="30">N49</f>
        <v>43</v>
      </c>
      <c r="O50" s="27">
        <v>1</v>
      </c>
      <c r="P50" s="19" t="s">
        <v>1004</v>
      </c>
      <c r="Q50" s="27" t="str">
        <f t="shared" si="5"/>
        <v>db600.dbx43.1 := WRN.AO_IM15; //Автоматический режим ШУ7-1 отключен  R22.1</v>
      </c>
      <c r="R50" s="27" t="str">
        <f t="shared" si="22"/>
        <v>dbx43.1</v>
      </c>
      <c r="S50" s="27">
        <f>S49</f>
        <v>22</v>
      </c>
      <c r="T50" s="384" t="s">
        <v>1307</v>
      </c>
      <c r="U50" s="384">
        <v>301</v>
      </c>
      <c r="V50" s="19" t="s">
        <v>1004</v>
      </c>
      <c r="W50" s="384" t="str">
        <f t="shared" si="1"/>
        <v>2MDB.R22</v>
      </c>
      <c r="X50" s="384">
        <f t="shared" si="23"/>
        <v>1</v>
      </c>
      <c r="Y50" s="374"/>
      <c r="Z50" s="374"/>
      <c r="AA50" s="374"/>
      <c r="AB50" s="374"/>
      <c r="AC50" s="374"/>
      <c r="AD50" s="384">
        <v>0</v>
      </c>
      <c r="AE50" s="374" t="s">
        <v>1308</v>
      </c>
      <c r="AF50" s="384" t="str">
        <f t="shared" si="24"/>
        <v>ru-RU=Автоматический режим ШУ7-1 отключен</v>
      </c>
      <c r="AG50" s="374"/>
      <c r="AH50" s="374" t="s">
        <v>1308</v>
      </c>
      <c r="AI50" s="19" t="s">
        <v>4272</v>
      </c>
      <c r="AJ50" s="374">
        <f t="shared" si="25"/>
        <v>40022</v>
      </c>
      <c r="AK50" s="27">
        <v>1</v>
      </c>
    </row>
    <row r="51" spans="1:37" x14ac:dyDescent="0.25">
      <c r="A51" s="26">
        <v>48</v>
      </c>
      <c r="B51" s="373" t="s">
        <v>4103</v>
      </c>
      <c r="C51" s="373" t="s">
        <v>3523</v>
      </c>
      <c r="D51" s="19" t="str">
        <f>" NOT dgi."&amp;C51</f>
        <v xml:space="preserve"> NOT dgi.AO_IM16</v>
      </c>
      <c r="E51" s="8"/>
      <c r="F51" s="19"/>
      <c r="G51" s="19" t="str">
        <f t="shared" si="2"/>
        <v>WRN.AO_IM16 :=  NOT dgi.AO_IM16;//Автоматический режим ШУ3-1 отключен</v>
      </c>
      <c r="H51" s="19" t="str">
        <f t="shared" si="3"/>
        <v>AO_IM16 : BOOL;     //Автоматический режим ШУ3-1 отключен</v>
      </c>
      <c r="J51" s="19" t="str">
        <f t="shared" si="28"/>
        <v>ani..H</v>
      </c>
      <c r="K51" s="32" t="str">
        <f t="shared" si="20"/>
        <v xml:space="preserve">WRN."&amp;C53&amp;" or </v>
      </c>
      <c r="L51">
        <v>53</v>
      </c>
      <c r="M51" s="27" t="str">
        <f t="shared" si="21"/>
        <v>R22</v>
      </c>
      <c r="N51" s="27">
        <f t="shared" si="30"/>
        <v>43</v>
      </c>
      <c r="O51" s="27">
        <v>3</v>
      </c>
      <c r="P51" s="19" t="s">
        <v>1004</v>
      </c>
      <c r="Q51" s="27" t="str">
        <f t="shared" si="5"/>
        <v>db600.dbx43.3 := WRN.AO_IM16; //Автоматический режим ШУ3-1 отключен  R22.3</v>
      </c>
      <c r="R51" s="27" t="str">
        <f t="shared" si="22"/>
        <v>dbx43.3</v>
      </c>
      <c r="S51" s="27">
        <f t="shared" ref="S51:S63" si="31">S50</f>
        <v>22</v>
      </c>
      <c r="T51" s="384" t="s">
        <v>1307</v>
      </c>
      <c r="U51" s="384">
        <v>302</v>
      </c>
      <c r="V51" s="19" t="s">
        <v>1004</v>
      </c>
      <c r="W51" s="384" t="str">
        <f t="shared" si="1"/>
        <v>2MDB.R22</v>
      </c>
      <c r="X51" s="384">
        <f t="shared" si="23"/>
        <v>3</v>
      </c>
      <c r="Y51" s="374"/>
      <c r="Z51" s="374"/>
      <c r="AA51" s="374"/>
      <c r="AB51" s="374"/>
      <c r="AC51" s="374"/>
      <c r="AD51" s="384">
        <v>0</v>
      </c>
      <c r="AE51" s="374" t="s">
        <v>1308</v>
      </c>
      <c r="AF51" s="384" t="str">
        <f t="shared" si="24"/>
        <v>ru-RU=Автоматический режим ШУ3-1 отключен</v>
      </c>
      <c r="AG51" s="374"/>
      <c r="AH51" s="374" t="s">
        <v>1308</v>
      </c>
      <c r="AI51" s="19" t="s">
        <v>4272</v>
      </c>
      <c r="AJ51" s="374">
        <f t="shared" si="25"/>
        <v>40022</v>
      </c>
      <c r="AK51" s="27">
        <v>3</v>
      </c>
    </row>
    <row r="52" spans="1:37" s="377" customFormat="1" x14ac:dyDescent="0.25">
      <c r="A52" s="26">
        <v>50</v>
      </c>
      <c r="B52" s="376" t="str">
        <f>F52&amp;" пониженный"</f>
        <v>Расход на Ф1-4,..,Ф1-6 пониженный</v>
      </c>
      <c r="C52" s="377" t="str">
        <f>E52&amp;"_L"</f>
        <v>Q_F1_4_6_L</v>
      </c>
      <c r="D52" s="380" t="str">
        <f>"TMQ."&amp;C52&amp;" and (ani."&amp;E52&amp;".state=5)"</f>
        <v>TMQ.Q_F1_4_6_L and (ani.Q_F1_4_6.state=5)</v>
      </c>
      <c r="E52" s="377" t="s">
        <v>3474</v>
      </c>
      <c r="F52" s="377" t="s">
        <v>3210</v>
      </c>
      <c r="G52" s="19" t="str">
        <f t="shared" si="2"/>
        <v>WRN.Q_F1_4_6_L := TMQ.Q_F1_4_6_L and (ani.Q_F1_4_6.state=5);//Расход на Ф1-4,..,Ф1-6 пониженный</v>
      </c>
      <c r="H52" s="19" t="str">
        <f t="shared" si="3"/>
        <v>Q_F1_4_6_L : BOOL;     //Расход на Ф1-4,..,Ф1-6 пониженный</v>
      </c>
      <c r="J52" s="378" t="str">
        <f t="shared" si="28"/>
        <v>ani.Q_F1_4_6.H</v>
      </c>
      <c r="K52" s="379" t="str">
        <f t="shared" si="20"/>
        <v xml:space="preserve">WRN."&amp;C55&amp;" or </v>
      </c>
      <c r="L52" s="377">
        <v>55</v>
      </c>
      <c r="M52" s="27" t="str">
        <f t="shared" si="21"/>
        <v>R22</v>
      </c>
      <c r="N52" s="27">
        <f t="shared" si="30"/>
        <v>43</v>
      </c>
      <c r="O52" s="27">
        <v>4</v>
      </c>
      <c r="P52" s="19" t="s">
        <v>1004</v>
      </c>
      <c r="Q52" s="27" t="str">
        <f t="shared" si="5"/>
        <v>db600.dbx43.4 := WRN.Q_F1_4_6_L; //Расход на Ф1-4,..,Ф1-6 пониженный  R22.4</v>
      </c>
      <c r="R52" s="27" t="str">
        <f t="shared" si="22"/>
        <v>dbx43.4</v>
      </c>
      <c r="S52" s="27">
        <f t="shared" si="31"/>
        <v>22</v>
      </c>
      <c r="T52" s="384" t="s">
        <v>1307</v>
      </c>
      <c r="U52" s="384">
        <v>303</v>
      </c>
      <c r="V52" s="19" t="s">
        <v>1004</v>
      </c>
      <c r="W52" s="384" t="str">
        <f t="shared" si="1"/>
        <v>2MDB.R22</v>
      </c>
      <c r="X52" s="384">
        <f t="shared" si="23"/>
        <v>4</v>
      </c>
      <c r="Y52" s="374"/>
      <c r="Z52" s="374"/>
      <c r="AA52" s="374"/>
      <c r="AB52" s="374"/>
      <c r="AC52" s="374"/>
      <c r="AD52" s="384">
        <v>0</v>
      </c>
      <c r="AE52" s="374" t="s">
        <v>1308</v>
      </c>
      <c r="AF52" s="384" t="str">
        <f t="shared" si="24"/>
        <v>ru-RU=Расход на Ф1-4,..,Ф1-6 пониженный</v>
      </c>
      <c r="AG52" s="374"/>
      <c r="AH52" s="374" t="s">
        <v>1308</v>
      </c>
      <c r="AI52" s="19" t="s">
        <v>4272</v>
      </c>
      <c r="AJ52" s="374">
        <f t="shared" si="25"/>
        <v>40022</v>
      </c>
      <c r="AK52" s="27">
        <v>4</v>
      </c>
    </row>
    <row r="53" spans="1:37" s="377" customFormat="1" x14ac:dyDescent="0.25">
      <c r="A53" s="26">
        <v>51</v>
      </c>
      <c r="B53" s="376" t="str">
        <f>F53&amp;" повышенный"</f>
        <v>Расход на Ф1-4,..,Ф1-6 повышенный</v>
      </c>
      <c r="C53" s="377" t="str">
        <f>E53&amp;"_H"</f>
        <v>Q_F1_4_6_H</v>
      </c>
      <c r="D53" s="377" t="str">
        <f>"TMQ."&amp;C53</f>
        <v>TMQ.Q_F1_4_6_H</v>
      </c>
      <c r="E53" s="377" t="s">
        <v>3474</v>
      </c>
      <c r="F53" s="377" t="s">
        <v>3210</v>
      </c>
      <c r="G53" s="19" t="str">
        <f t="shared" si="2"/>
        <v>WRN.Q_F1_4_6_H := TMQ.Q_F1_4_6_H;//Расход на Ф1-4,..,Ф1-6 повышенный</v>
      </c>
      <c r="H53" s="19" t="str">
        <f t="shared" si="3"/>
        <v>Q_F1_4_6_H : BOOL;     //Расход на Ф1-4,..,Ф1-6 повышенный</v>
      </c>
      <c r="J53" s="378" t="str">
        <f t="shared" si="28"/>
        <v>ani.Q_F1_4_6.H</v>
      </c>
      <c r="K53" s="379" t="str">
        <f t="shared" si="20"/>
        <v xml:space="preserve">WRN."&amp;C56&amp;" or </v>
      </c>
      <c r="L53" s="377">
        <v>56</v>
      </c>
      <c r="M53" s="27" t="str">
        <f t="shared" si="21"/>
        <v>R22</v>
      </c>
      <c r="N53" s="27">
        <f t="shared" si="30"/>
        <v>43</v>
      </c>
      <c r="O53" s="27">
        <v>5</v>
      </c>
      <c r="P53" s="19" t="s">
        <v>1004</v>
      </c>
      <c r="Q53" s="27" t="str">
        <f t="shared" si="5"/>
        <v>db600.dbx43.5 := WRN.Q_F1_4_6_H; //Расход на Ф1-4,..,Ф1-6 повышенный  R22.5</v>
      </c>
      <c r="R53" s="27" t="str">
        <f t="shared" si="22"/>
        <v>dbx43.5</v>
      </c>
      <c r="S53" s="27">
        <f t="shared" si="31"/>
        <v>22</v>
      </c>
      <c r="T53" s="384" t="s">
        <v>1307</v>
      </c>
      <c r="U53" s="384">
        <v>304</v>
      </c>
      <c r="V53" s="19" t="s">
        <v>1004</v>
      </c>
      <c r="W53" s="384" t="str">
        <f t="shared" si="1"/>
        <v>2MDB.R22</v>
      </c>
      <c r="X53" s="384">
        <f t="shared" si="23"/>
        <v>5</v>
      </c>
      <c r="Y53" s="374"/>
      <c r="Z53" s="374"/>
      <c r="AA53" s="374"/>
      <c r="AB53" s="374"/>
      <c r="AC53" s="374"/>
      <c r="AD53" s="384">
        <v>0</v>
      </c>
      <c r="AE53" s="374" t="s">
        <v>1308</v>
      </c>
      <c r="AF53" s="384" t="str">
        <f t="shared" si="24"/>
        <v>ru-RU=Расход на Ф1-4,..,Ф1-6 повышенный</v>
      </c>
      <c r="AG53" s="374"/>
      <c r="AH53" s="374" t="s">
        <v>1308</v>
      </c>
      <c r="AI53" s="19" t="s">
        <v>4272</v>
      </c>
      <c r="AJ53" s="374">
        <f t="shared" si="25"/>
        <v>40022</v>
      </c>
      <c r="AK53" s="27">
        <v>5</v>
      </c>
    </row>
    <row r="54" spans="1:37" x14ac:dyDescent="0.25">
      <c r="A54" s="26">
        <v>53</v>
      </c>
      <c r="B54" s="375" t="str">
        <f>F54&amp;" низкий"</f>
        <v>Уровень в РУ низкий</v>
      </c>
      <c r="C54" s="374" t="str">
        <f>E54&amp;"_LL"</f>
        <v>L_RU_LL</v>
      </c>
      <c r="D54" s="374" t="str">
        <f>"ANI."&amp;E54&amp;".LL"</f>
        <v>ANI.L_RU.LL</v>
      </c>
      <c r="E54" s="374" t="s">
        <v>771</v>
      </c>
      <c r="F54" s="374" t="s">
        <v>292</v>
      </c>
      <c r="G54" s="19" t="str">
        <f t="shared" si="2"/>
        <v>WRN.L_RU_LL := ANI.L_RU.LL;//Уровень в РУ низкий</v>
      </c>
      <c r="H54" s="19" t="str">
        <f t="shared" si="3"/>
        <v>L_RU_LL : BOOL;     //Уровень в РУ низкий</v>
      </c>
      <c r="J54" s="19" t="str">
        <f t="shared" si="28"/>
        <v>ani.L_RU.H</v>
      </c>
      <c r="K54" s="32" t="str">
        <f t="shared" si="20"/>
        <v xml:space="preserve">WRN."&amp;C58&amp;" or </v>
      </c>
      <c r="L54">
        <v>58</v>
      </c>
      <c r="M54" s="27" t="str">
        <f t="shared" si="21"/>
        <v>R22</v>
      </c>
      <c r="N54" s="27">
        <f t="shared" si="30"/>
        <v>43</v>
      </c>
      <c r="O54" s="27">
        <v>6</v>
      </c>
      <c r="P54" s="19" t="s">
        <v>1004</v>
      </c>
      <c r="Q54" s="27" t="str">
        <f t="shared" si="5"/>
        <v>db600.dbx43.6 := WRN.L_RU_LL; //Уровень в РУ низкий  R22.6</v>
      </c>
      <c r="R54" s="27" t="str">
        <f t="shared" si="22"/>
        <v>dbx43.6</v>
      </c>
      <c r="S54" s="27">
        <f t="shared" si="31"/>
        <v>22</v>
      </c>
      <c r="T54" s="384" t="s">
        <v>1307</v>
      </c>
      <c r="U54" s="384">
        <v>305</v>
      </c>
      <c r="V54" s="19" t="s">
        <v>1004</v>
      </c>
      <c r="W54" s="384" t="str">
        <f t="shared" si="1"/>
        <v>2MDB.R22</v>
      </c>
      <c r="X54" s="384">
        <f t="shared" si="23"/>
        <v>6</v>
      </c>
      <c r="Y54" s="374"/>
      <c r="Z54" s="374"/>
      <c r="AA54" s="374"/>
      <c r="AB54" s="374"/>
      <c r="AC54" s="374"/>
      <c r="AD54" s="384">
        <v>0</v>
      </c>
      <c r="AE54" s="374" t="s">
        <v>1308</v>
      </c>
      <c r="AF54" s="384" t="str">
        <f t="shared" si="24"/>
        <v>ru-RU=Уровень в РУ низкий</v>
      </c>
      <c r="AG54" s="374"/>
      <c r="AH54" s="374" t="s">
        <v>1308</v>
      </c>
      <c r="AI54" s="19" t="s">
        <v>4272</v>
      </c>
      <c r="AJ54" s="374">
        <f t="shared" si="25"/>
        <v>40022</v>
      </c>
      <c r="AK54" s="27">
        <v>6</v>
      </c>
    </row>
    <row r="55" spans="1:37" x14ac:dyDescent="0.25">
      <c r="A55" s="26">
        <v>54</v>
      </c>
      <c r="B55" s="375" t="str">
        <f>F55&amp;" пониженный"</f>
        <v>Уровень в РУ пониженный</v>
      </c>
      <c r="C55" s="374" t="str">
        <f>E55&amp;"_L"</f>
        <v>L_RU_L</v>
      </c>
      <c r="D55" s="374" t="str">
        <f>"ANI."&amp;E55&amp;".L and (ANI."&amp;E55&amp;".state=5)"</f>
        <v>ANI.L_RU.L and (ANI.L_RU.state=5)</v>
      </c>
      <c r="E55" s="374" t="s">
        <v>771</v>
      </c>
      <c r="F55" s="374" t="s">
        <v>292</v>
      </c>
      <c r="G55" s="19" t="str">
        <f t="shared" si="2"/>
        <v>WRN.L_RU_L := ANI.L_RU.L and (ANI.L_RU.state=5);//Уровень в РУ пониженный</v>
      </c>
      <c r="H55" s="19" t="str">
        <f t="shared" si="3"/>
        <v>L_RU_L : BOOL;     //Уровень в РУ пониженный</v>
      </c>
      <c r="J55" s="19" t="str">
        <f t="shared" si="28"/>
        <v>ani.L_RU.H</v>
      </c>
      <c r="K55" s="32" t="str">
        <f t="shared" si="20"/>
        <v xml:space="preserve">WRN."&amp;C59&amp;" or </v>
      </c>
      <c r="L55">
        <v>59</v>
      </c>
      <c r="M55" s="27" t="str">
        <f t="shared" si="21"/>
        <v>R22</v>
      </c>
      <c r="N55" s="27">
        <f t="shared" si="30"/>
        <v>43</v>
      </c>
      <c r="O55" s="27">
        <v>7</v>
      </c>
      <c r="P55" s="19" t="s">
        <v>1004</v>
      </c>
      <c r="Q55" s="27" t="str">
        <f t="shared" si="5"/>
        <v>db600.dbx43.7 := WRN.L_RU_L; //Уровень в РУ пониженный  R22.7</v>
      </c>
      <c r="R55" s="27" t="str">
        <f t="shared" si="22"/>
        <v>dbx43.7</v>
      </c>
      <c r="S55" s="27">
        <f t="shared" si="31"/>
        <v>22</v>
      </c>
      <c r="T55" s="384" t="s">
        <v>1307</v>
      </c>
      <c r="U55" s="384">
        <v>306</v>
      </c>
      <c r="V55" s="19" t="s">
        <v>1004</v>
      </c>
      <c r="W55" s="384" t="str">
        <f t="shared" si="1"/>
        <v>2MDB.R22</v>
      </c>
      <c r="X55" s="384">
        <f t="shared" si="23"/>
        <v>7</v>
      </c>
      <c r="Y55" s="374"/>
      <c r="Z55" s="374"/>
      <c r="AA55" s="374"/>
      <c r="AB55" s="374"/>
      <c r="AC55" s="374"/>
      <c r="AD55" s="384">
        <v>0</v>
      </c>
      <c r="AE55" s="374" t="s">
        <v>1308</v>
      </c>
      <c r="AF55" s="384" t="str">
        <f t="shared" si="24"/>
        <v>ru-RU=Уровень в РУ пониженный</v>
      </c>
      <c r="AG55" s="374"/>
      <c r="AH55" s="374" t="s">
        <v>1308</v>
      </c>
      <c r="AI55" s="19" t="s">
        <v>4272</v>
      </c>
      <c r="AJ55" s="374">
        <f t="shared" si="25"/>
        <v>40022</v>
      </c>
      <c r="AK55" s="27">
        <v>7</v>
      </c>
    </row>
    <row r="56" spans="1:37" x14ac:dyDescent="0.25">
      <c r="A56" s="26">
        <v>55</v>
      </c>
      <c r="B56" s="375" t="str">
        <f>F56&amp;" повышенный"</f>
        <v>Уровень в РУ повышенный</v>
      </c>
      <c r="C56" s="374" t="str">
        <f>E56&amp;"_H"</f>
        <v>L_RU_H</v>
      </c>
      <c r="D56" s="374" t="str">
        <f>"ANI."&amp;E56&amp;".HH"</f>
        <v>ANI.L_RU.HH</v>
      </c>
      <c r="E56" s="374" t="s">
        <v>771</v>
      </c>
      <c r="F56" s="374" t="s">
        <v>292</v>
      </c>
      <c r="G56" s="19" t="str">
        <f t="shared" si="2"/>
        <v>WRN.L_RU_H := ANI.L_RU.HH;//Уровень в РУ повышенный</v>
      </c>
      <c r="H56" s="19" t="str">
        <f t="shared" si="3"/>
        <v>L_RU_H : BOOL;     //Уровень в РУ повышенный</v>
      </c>
      <c r="J56" s="19" t="str">
        <f t="shared" si="28"/>
        <v>ani.L_RU.H</v>
      </c>
      <c r="K56" s="32" t="str">
        <f t="shared" si="20"/>
        <v xml:space="preserve">WRN."&amp;C60&amp;" or </v>
      </c>
      <c r="L56">
        <v>60</v>
      </c>
      <c r="M56" s="27" t="str">
        <f t="shared" si="21"/>
        <v>R22</v>
      </c>
      <c r="N56" s="27">
        <f>S49*2-2</f>
        <v>42</v>
      </c>
      <c r="O56" s="27">
        <v>0</v>
      </c>
      <c r="P56" s="19" t="s">
        <v>1004</v>
      </c>
      <c r="Q56" s="27" t="str">
        <f t="shared" si="5"/>
        <v>db600.dbx42.0 := WRN.L_RU_H; //Уровень в РУ повышенный  R22.8</v>
      </c>
      <c r="R56" s="27" t="str">
        <f t="shared" si="22"/>
        <v>dbx42.0</v>
      </c>
      <c r="S56" s="27">
        <f t="shared" si="31"/>
        <v>22</v>
      </c>
      <c r="T56" s="384" t="s">
        <v>1307</v>
      </c>
      <c r="U56" s="384">
        <v>307</v>
      </c>
      <c r="V56" s="19" t="s">
        <v>1004</v>
      </c>
      <c r="W56" s="384" t="str">
        <f t="shared" si="1"/>
        <v>2MDB.R22</v>
      </c>
      <c r="X56" s="384">
        <f t="shared" si="23"/>
        <v>8</v>
      </c>
      <c r="Y56" s="374"/>
      <c r="Z56" s="374"/>
      <c r="AA56" s="374"/>
      <c r="AB56" s="374"/>
      <c r="AC56" s="374"/>
      <c r="AD56" s="384">
        <v>0</v>
      </c>
      <c r="AE56" s="374" t="s">
        <v>1308</v>
      </c>
      <c r="AF56" s="384" t="str">
        <f t="shared" si="24"/>
        <v>ru-RU=Уровень в РУ повышенный</v>
      </c>
      <c r="AG56" s="374"/>
      <c r="AH56" s="374" t="s">
        <v>1308</v>
      </c>
      <c r="AI56" s="19" t="s">
        <v>4272</v>
      </c>
      <c r="AJ56" s="374">
        <f t="shared" si="25"/>
        <v>40022</v>
      </c>
      <c r="AK56" s="27">
        <v>8</v>
      </c>
    </row>
    <row r="57" spans="1:37" x14ac:dyDescent="0.25">
      <c r="A57" s="26">
        <v>56</v>
      </c>
      <c r="B57" s="375" t="str">
        <f>F57&amp;" высокий"</f>
        <v>Уровень в РУ высокий</v>
      </c>
      <c r="C57" s="374" t="str">
        <f>E57&amp;"_HH"</f>
        <v>L_RU_HH</v>
      </c>
      <c r="D57" s="374" t="str">
        <f>"ANI."&amp;E57&amp;".H and (ANI."&amp;E57&amp;".state=5)"</f>
        <v>ANI.L_RU.H and (ANI.L_RU.state=5)</v>
      </c>
      <c r="E57" s="374" t="s">
        <v>771</v>
      </c>
      <c r="F57" s="374" t="s">
        <v>292</v>
      </c>
      <c r="G57" s="19" t="str">
        <f t="shared" si="2"/>
        <v>WRN.L_RU_HH := ANI.L_RU.H and (ANI.L_RU.state=5);//Уровень в РУ высокий</v>
      </c>
      <c r="H57" s="19" t="str">
        <f t="shared" si="3"/>
        <v>L_RU_HH : BOOL;     //Уровень в РУ высокий</v>
      </c>
      <c r="J57" s="19" t="str">
        <f t="shared" si="28"/>
        <v>ani.L_RU.H</v>
      </c>
      <c r="K57" s="32" t="str">
        <f t="shared" si="20"/>
        <v xml:space="preserve">WRN."&amp;C61&amp;" or </v>
      </c>
      <c r="L57">
        <v>61</v>
      </c>
      <c r="M57" s="27" t="str">
        <f t="shared" si="21"/>
        <v>R22</v>
      </c>
      <c r="N57" s="27">
        <f>N56</f>
        <v>42</v>
      </c>
      <c r="O57" s="27">
        <v>1</v>
      </c>
      <c r="P57" s="19" t="s">
        <v>1004</v>
      </c>
      <c r="Q57" s="27" t="str">
        <f t="shared" si="5"/>
        <v>db600.dbx42.1 := WRN.L_RU_HH; //Уровень в РУ высокий  R22.9</v>
      </c>
      <c r="R57" s="27" t="str">
        <f t="shared" si="22"/>
        <v>dbx42.1</v>
      </c>
      <c r="S57" s="27">
        <f t="shared" si="31"/>
        <v>22</v>
      </c>
      <c r="T57" s="384" t="s">
        <v>1307</v>
      </c>
      <c r="U57" s="384">
        <v>308</v>
      </c>
      <c r="V57" s="19" t="s">
        <v>1004</v>
      </c>
      <c r="W57" s="384" t="str">
        <f t="shared" si="1"/>
        <v>2MDB.R22</v>
      </c>
      <c r="X57" s="384">
        <f t="shared" si="23"/>
        <v>9</v>
      </c>
      <c r="Y57" s="374"/>
      <c r="Z57" s="374"/>
      <c r="AA57" s="374"/>
      <c r="AB57" s="374"/>
      <c r="AC57" s="374"/>
      <c r="AD57" s="384">
        <v>0</v>
      </c>
      <c r="AE57" s="374" t="s">
        <v>1308</v>
      </c>
      <c r="AF57" s="384" t="str">
        <f t="shared" si="24"/>
        <v>ru-RU=Уровень в РУ высокий</v>
      </c>
      <c r="AG57" s="374"/>
      <c r="AH57" s="374" t="s">
        <v>1308</v>
      </c>
      <c r="AI57" s="19" t="s">
        <v>4272</v>
      </c>
      <c r="AJ57" s="374">
        <f t="shared" si="25"/>
        <v>40022</v>
      </c>
      <c r="AK57" s="27">
        <v>9</v>
      </c>
    </row>
    <row r="58" spans="1:37" x14ac:dyDescent="0.25">
      <c r="A58" s="26">
        <v>58</v>
      </c>
      <c r="B58" s="376" t="str">
        <f>F58&amp;" пониженное"</f>
        <v>Давление на выходе Н1-1, Н1-2 пониженное</v>
      </c>
      <c r="C58" s="377" t="str">
        <f>E58&amp;"_L"</f>
        <v>P_afN1_12_L</v>
      </c>
      <c r="D58" s="380" t="str">
        <f>"TMQ."&amp;C58&amp;" and (ani."&amp;E58&amp;".state=5)"</f>
        <v>TMQ.P_afN1_12_L and (ani.P_afN1_12.state=5)</v>
      </c>
      <c r="E58" s="377" t="s">
        <v>3475</v>
      </c>
      <c r="F58" s="377" t="s">
        <v>3211</v>
      </c>
      <c r="G58" s="19" t="str">
        <f t="shared" si="2"/>
        <v>WRN.P_afN1_12_L := TMQ.P_afN1_12_L and (ani.P_afN1_12.state=5);//Давление на выходе Н1-1, Н1-2 пониженное</v>
      </c>
      <c r="H58" s="19" t="str">
        <f t="shared" si="3"/>
        <v>P_afN1_12_L : BOOL;     //Давление на выходе Н1-1, Н1-2 пониженное</v>
      </c>
      <c r="J58" s="19" t="str">
        <f t="shared" si="28"/>
        <v>ani.P_afN1_12.H</v>
      </c>
      <c r="K58" s="32" t="str">
        <f t="shared" si="20"/>
        <v xml:space="preserve">WRN."&amp;C63&amp;" or </v>
      </c>
      <c r="L58">
        <v>63</v>
      </c>
      <c r="M58" s="27" t="str">
        <f t="shared" si="21"/>
        <v>R22</v>
      </c>
      <c r="N58" s="27">
        <f t="shared" ref="N58:N63" si="32">N57</f>
        <v>42</v>
      </c>
      <c r="O58" s="27">
        <v>2</v>
      </c>
      <c r="P58" s="19" t="s">
        <v>1004</v>
      </c>
      <c r="Q58" s="27" t="str">
        <f t="shared" si="5"/>
        <v>db600.dbx42.2 := WRN.P_afN1_12_L; //Давление на выходе Н1-1, Н1-2 пониженное  R22.10</v>
      </c>
      <c r="R58" s="27" t="str">
        <f t="shared" si="22"/>
        <v>dbx42.2</v>
      </c>
      <c r="S58" s="27">
        <f t="shared" si="31"/>
        <v>22</v>
      </c>
      <c r="T58" s="384" t="s">
        <v>1307</v>
      </c>
      <c r="U58" s="384">
        <v>309</v>
      </c>
      <c r="V58" s="19" t="s">
        <v>1004</v>
      </c>
      <c r="W58" s="384" t="str">
        <f t="shared" si="1"/>
        <v>2MDB.R22</v>
      </c>
      <c r="X58" s="384">
        <f t="shared" si="23"/>
        <v>10</v>
      </c>
      <c r="Y58" s="374"/>
      <c r="Z58" s="374"/>
      <c r="AA58" s="374"/>
      <c r="AB58" s="374"/>
      <c r="AC58" s="374"/>
      <c r="AD58" s="384">
        <v>0</v>
      </c>
      <c r="AE58" s="374" t="s">
        <v>1308</v>
      </c>
      <c r="AF58" s="384" t="str">
        <f t="shared" si="24"/>
        <v>ru-RU=Давление на выходе Н1-1, Н1-2 пониженное</v>
      </c>
      <c r="AG58" s="374"/>
      <c r="AH58" s="374" t="s">
        <v>1308</v>
      </c>
      <c r="AI58" s="19" t="s">
        <v>4272</v>
      </c>
      <c r="AJ58" s="374">
        <f t="shared" si="25"/>
        <v>40022</v>
      </c>
      <c r="AK58" s="27">
        <v>10</v>
      </c>
    </row>
    <row r="59" spans="1:37" x14ac:dyDescent="0.25">
      <c r="A59" s="26">
        <v>59</v>
      </c>
      <c r="B59" s="376" t="str">
        <f>F59&amp;" повышенное"</f>
        <v>Давление на выходе Н1-1, Н1-2 повышенное</v>
      </c>
      <c r="C59" s="377" t="str">
        <f>E59&amp;"_H"</f>
        <v>P_afN1_12_H</v>
      </c>
      <c r="D59" s="377" t="str">
        <f>"TMQ."&amp;C59</f>
        <v>TMQ.P_afN1_12_H</v>
      </c>
      <c r="E59" s="377" t="s">
        <v>3475</v>
      </c>
      <c r="F59" s="377" t="s">
        <v>3211</v>
      </c>
      <c r="G59" s="19" t="str">
        <f t="shared" si="2"/>
        <v>WRN.P_afN1_12_H := TMQ.P_afN1_12_H;//Давление на выходе Н1-1, Н1-2 повышенное</v>
      </c>
      <c r="H59" s="19" t="str">
        <f t="shared" si="3"/>
        <v>P_afN1_12_H : BOOL;     //Давление на выходе Н1-1, Н1-2 повышенное</v>
      </c>
      <c r="J59" s="19" t="str">
        <f t="shared" si="28"/>
        <v>ani.P_afN1_12.H</v>
      </c>
      <c r="K59" s="32" t="str">
        <f t="shared" si="20"/>
        <v xml:space="preserve">WRN."&amp;C64&amp;" or </v>
      </c>
      <c r="L59">
        <v>64</v>
      </c>
      <c r="M59" s="27" t="str">
        <f t="shared" si="21"/>
        <v>R22</v>
      </c>
      <c r="N59" s="27">
        <f t="shared" si="32"/>
        <v>42</v>
      </c>
      <c r="O59" s="27">
        <v>3</v>
      </c>
      <c r="P59" s="19" t="s">
        <v>1004</v>
      </c>
      <c r="Q59" s="27" t="str">
        <f t="shared" si="5"/>
        <v>db600.dbx42.3 := WRN.P_afN1_12_H; //Давление на выходе Н1-1, Н1-2 повышенное  R22.11</v>
      </c>
      <c r="R59" s="27" t="str">
        <f t="shared" si="22"/>
        <v>dbx42.3</v>
      </c>
      <c r="S59" s="27">
        <f t="shared" si="31"/>
        <v>22</v>
      </c>
      <c r="T59" s="384" t="s">
        <v>1307</v>
      </c>
      <c r="U59" s="384">
        <v>310</v>
      </c>
      <c r="V59" s="19" t="s">
        <v>1004</v>
      </c>
      <c r="W59" s="384" t="str">
        <f t="shared" si="1"/>
        <v>2MDB.R22</v>
      </c>
      <c r="X59" s="384">
        <f t="shared" si="23"/>
        <v>11</v>
      </c>
      <c r="Y59" s="374"/>
      <c r="Z59" s="374"/>
      <c r="AA59" s="374"/>
      <c r="AB59" s="374"/>
      <c r="AC59" s="374"/>
      <c r="AD59" s="384">
        <v>0</v>
      </c>
      <c r="AE59" s="374" t="s">
        <v>1308</v>
      </c>
      <c r="AF59" s="384" t="str">
        <f t="shared" si="24"/>
        <v>ru-RU=Давление на выходе Н1-1, Н1-2 повышенное</v>
      </c>
      <c r="AG59" s="374"/>
      <c r="AH59" s="374" t="s">
        <v>1308</v>
      </c>
      <c r="AI59" s="19" t="s">
        <v>4272</v>
      </c>
      <c r="AJ59" s="374">
        <f t="shared" si="25"/>
        <v>40022</v>
      </c>
      <c r="AK59" s="27">
        <v>11</v>
      </c>
    </row>
    <row r="60" spans="1:37" x14ac:dyDescent="0.25">
      <c r="A60" s="26">
        <v>61</v>
      </c>
      <c r="B60" s="375" t="str">
        <f>F60&amp;" низкая"</f>
        <v>Температура в РУ низкая</v>
      </c>
      <c r="C60" s="374" t="str">
        <f>E60&amp;"_LL"</f>
        <v>T_RU_LL</v>
      </c>
      <c r="D60" s="374" t="str">
        <f>"ANI."&amp;E60&amp;".LL"</f>
        <v>ANI.T_RU.LL</v>
      </c>
      <c r="E60" s="374" t="s">
        <v>3476</v>
      </c>
      <c r="F60" s="19" t="s">
        <v>3212</v>
      </c>
      <c r="G60" s="19" t="str">
        <f t="shared" si="2"/>
        <v>WRN.T_RU_LL := ANI.T_RU.LL;//Температура в РУ низкая</v>
      </c>
      <c r="H60" s="19" t="str">
        <f t="shared" si="3"/>
        <v>T_RU_LL : BOOL;     //Температура в РУ низкая</v>
      </c>
      <c r="J60" s="19" t="str">
        <f t="shared" si="28"/>
        <v>ani.T_RU.H</v>
      </c>
      <c r="K60" s="32" t="str">
        <f t="shared" si="20"/>
        <v xml:space="preserve">WRN."&amp;C66&amp;" or </v>
      </c>
      <c r="L60">
        <v>66</v>
      </c>
      <c r="M60" s="27" t="str">
        <f t="shared" si="21"/>
        <v>R22</v>
      </c>
      <c r="N60" s="27">
        <f t="shared" si="32"/>
        <v>42</v>
      </c>
      <c r="O60" s="27">
        <v>4</v>
      </c>
      <c r="P60" s="19" t="s">
        <v>1004</v>
      </c>
      <c r="Q60" s="27" t="str">
        <f t="shared" si="5"/>
        <v>db600.dbx42.4 := WRN.T_RU_LL; //Температура в РУ низкая  R22.12</v>
      </c>
      <c r="R60" s="27" t="str">
        <f t="shared" si="22"/>
        <v>dbx42.4</v>
      </c>
      <c r="S60" s="27">
        <f t="shared" si="31"/>
        <v>22</v>
      </c>
      <c r="T60" s="384" t="s">
        <v>1307</v>
      </c>
      <c r="U60" s="384">
        <v>311</v>
      </c>
      <c r="V60" s="19" t="s">
        <v>1004</v>
      </c>
      <c r="W60" s="384" t="str">
        <f t="shared" si="1"/>
        <v>2MDB.R22</v>
      </c>
      <c r="X60" s="384">
        <f t="shared" si="23"/>
        <v>12</v>
      </c>
      <c r="Y60" s="374"/>
      <c r="Z60" s="374"/>
      <c r="AA60" s="374"/>
      <c r="AB60" s="374"/>
      <c r="AC60" s="374"/>
      <c r="AD60" s="384">
        <v>0</v>
      </c>
      <c r="AE60" s="374" t="s">
        <v>1308</v>
      </c>
      <c r="AF60" s="384" t="str">
        <f t="shared" si="24"/>
        <v>ru-RU=Температура в РУ низкая</v>
      </c>
      <c r="AG60" s="374"/>
      <c r="AH60" s="374" t="s">
        <v>1308</v>
      </c>
      <c r="AI60" s="19" t="s">
        <v>4272</v>
      </c>
      <c r="AJ60" s="374">
        <f t="shared" si="25"/>
        <v>40022</v>
      </c>
      <c r="AK60" s="27">
        <v>12</v>
      </c>
    </row>
    <row r="61" spans="1:37" x14ac:dyDescent="0.25">
      <c r="A61" s="26">
        <v>62</v>
      </c>
      <c r="B61" s="375" t="str">
        <f>F61&amp;" пониженная"</f>
        <v>Температура в РУ пониженная</v>
      </c>
      <c r="C61" s="374" t="str">
        <f>E61&amp;"_L"</f>
        <v>T_RU_L</v>
      </c>
      <c r="D61" s="374" t="str">
        <f>"ANI."&amp;E61&amp;".L and (ANI."&amp;E61&amp;".state=5)"</f>
        <v>ANI.T_RU.L and (ANI.T_RU.state=5)</v>
      </c>
      <c r="E61" s="374" t="s">
        <v>3476</v>
      </c>
      <c r="F61" s="19" t="s">
        <v>3212</v>
      </c>
      <c r="G61" s="19" t="str">
        <f t="shared" si="2"/>
        <v>WRN.T_RU_L := ANI.T_RU.L and (ANI.T_RU.state=5);//Температура в РУ пониженная</v>
      </c>
      <c r="H61" s="19" t="str">
        <f t="shared" si="3"/>
        <v>T_RU_L : BOOL;     //Температура в РУ пониженная</v>
      </c>
      <c r="J61" s="19" t="str">
        <f t="shared" si="28"/>
        <v>ani.T_RU.H</v>
      </c>
      <c r="K61" s="32" t="str">
        <f t="shared" si="20"/>
        <v xml:space="preserve">WRN."&amp;C67&amp;" or </v>
      </c>
      <c r="L61">
        <v>67</v>
      </c>
      <c r="M61" s="27" t="str">
        <f t="shared" si="21"/>
        <v>R22</v>
      </c>
      <c r="N61" s="27">
        <f t="shared" si="32"/>
        <v>42</v>
      </c>
      <c r="O61" s="27">
        <v>5</v>
      </c>
      <c r="P61" s="19" t="s">
        <v>1004</v>
      </c>
      <c r="Q61" s="27" t="str">
        <f t="shared" si="5"/>
        <v>db600.dbx42.5 := WRN.T_RU_L; //Температура в РУ пониженная  R22.13</v>
      </c>
      <c r="R61" s="27" t="str">
        <f t="shared" si="22"/>
        <v>dbx42.5</v>
      </c>
      <c r="S61" s="27">
        <f t="shared" si="31"/>
        <v>22</v>
      </c>
      <c r="T61" s="384" t="s">
        <v>1307</v>
      </c>
      <c r="U61" s="384">
        <v>312</v>
      </c>
      <c r="V61" s="19" t="s">
        <v>1004</v>
      </c>
      <c r="W61" s="384" t="str">
        <f t="shared" si="1"/>
        <v>2MDB.R22</v>
      </c>
      <c r="X61" s="384">
        <f t="shared" si="23"/>
        <v>13</v>
      </c>
      <c r="Y61" s="374"/>
      <c r="Z61" s="374"/>
      <c r="AA61" s="374"/>
      <c r="AB61" s="374"/>
      <c r="AC61" s="374"/>
      <c r="AD61" s="384">
        <v>0</v>
      </c>
      <c r="AE61" s="374" t="s">
        <v>1308</v>
      </c>
      <c r="AF61" s="384" t="str">
        <f t="shared" si="24"/>
        <v>ru-RU=Температура в РУ пониженная</v>
      </c>
      <c r="AG61" s="374"/>
      <c r="AH61" s="374" t="s">
        <v>1308</v>
      </c>
      <c r="AI61" s="19" t="s">
        <v>4272</v>
      </c>
      <c r="AJ61" s="374">
        <f t="shared" si="25"/>
        <v>40022</v>
      </c>
      <c r="AK61" s="27">
        <v>13</v>
      </c>
    </row>
    <row r="62" spans="1:37" x14ac:dyDescent="0.25">
      <c r="A62" s="26">
        <v>63</v>
      </c>
      <c r="B62" s="375" t="str">
        <f>F62&amp;" повышенная"</f>
        <v>Температура в РУ повышенная</v>
      </c>
      <c r="C62" s="374" t="str">
        <f>E62&amp;"_H"</f>
        <v>T_RU_H</v>
      </c>
      <c r="D62" s="374" t="str">
        <f>"ANI."&amp;E62&amp;".HH"</f>
        <v>ANI.T_RU.HH</v>
      </c>
      <c r="E62" s="374" t="s">
        <v>3476</v>
      </c>
      <c r="F62" s="19" t="s">
        <v>3212</v>
      </c>
      <c r="G62" s="19" t="str">
        <f t="shared" si="2"/>
        <v>WRN.T_RU_H := ANI.T_RU.HH;//Температура в РУ повышенная</v>
      </c>
      <c r="H62" s="19" t="str">
        <f t="shared" si="3"/>
        <v>T_RU_H : BOOL;     //Температура в РУ повышенная</v>
      </c>
      <c r="J62" s="19" t="str">
        <f t="shared" si="28"/>
        <v>ani.T_RU.H</v>
      </c>
      <c r="K62" s="32" t="str">
        <f t="shared" ref="K62:K89" si="33">"WRN.""&amp;C"&amp;L62&amp;"&amp;"" or "</f>
        <v xml:space="preserve">WRN."&amp;C68&amp;" or </v>
      </c>
      <c r="L62">
        <v>68</v>
      </c>
      <c r="M62" s="27" t="str">
        <f t="shared" si="21"/>
        <v>R22</v>
      </c>
      <c r="N62" s="27">
        <f t="shared" si="32"/>
        <v>42</v>
      </c>
      <c r="O62" s="27">
        <v>6</v>
      </c>
      <c r="P62" s="19" t="s">
        <v>1004</v>
      </c>
      <c r="Q62" s="27" t="str">
        <f t="shared" si="5"/>
        <v>db600.dbx42.6 := WRN.T_RU_H; //Температура в РУ повышенная  R22.14</v>
      </c>
      <c r="R62" s="27" t="str">
        <f t="shared" si="22"/>
        <v>dbx42.6</v>
      </c>
      <c r="S62" s="27">
        <f t="shared" si="31"/>
        <v>22</v>
      </c>
      <c r="T62" s="384" t="s">
        <v>1307</v>
      </c>
      <c r="U62" s="384">
        <v>313</v>
      </c>
      <c r="V62" s="19" t="s">
        <v>1004</v>
      </c>
      <c r="W62" s="384" t="str">
        <f t="shared" si="1"/>
        <v>2MDB.R22</v>
      </c>
      <c r="X62" s="384">
        <f t="shared" si="23"/>
        <v>14</v>
      </c>
      <c r="Y62" s="374"/>
      <c r="Z62" s="374"/>
      <c r="AA62" s="374"/>
      <c r="AB62" s="374"/>
      <c r="AC62" s="374"/>
      <c r="AD62" s="384">
        <v>0</v>
      </c>
      <c r="AE62" s="374" t="s">
        <v>1308</v>
      </c>
      <c r="AF62" s="384" t="str">
        <f t="shared" si="24"/>
        <v>ru-RU=Температура в РУ повышенная</v>
      </c>
      <c r="AG62" s="374"/>
      <c r="AH62" s="374" t="s">
        <v>1308</v>
      </c>
      <c r="AI62" s="19" t="s">
        <v>4272</v>
      </c>
      <c r="AJ62" s="374">
        <f t="shared" si="25"/>
        <v>40022</v>
      </c>
      <c r="AK62" s="27">
        <v>14</v>
      </c>
    </row>
    <row r="63" spans="1:37" x14ac:dyDescent="0.25">
      <c r="A63" s="26">
        <v>64</v>
      </c>
      <c r="B63" s="375" t="str">
        <f>F63&amp;" высокая"</f>
        <v>Температура в РУ высокая</v>
      </c>
      <c r="C63" s="374" t="str">
        <f>E63&amp;"_HH"</f>
        <v>T_RU_HH</v>
      </c>
      <c r="D63" s="374" t="str">
        <f>"ANI."&amp;E63&amp;".H and (ANI."&amp;E63&amp;".state=5)"</f>
        <v>ANI.T_RU.H and (ANI.T_RU.state=5)</v>
      </c>
      <c r="E63" s="374" t="s">
        <v>3476</v>
      </c>
      <c r="F63" s="19" t="s">
        <v>3212</v>
      </c>
      <c r="G63" s="19" t="str">
        <f t="shared" si="2"/>
        <v>WRN.T_RU_HH := ANI.T_RU.H and (ANI.T_RU.state=5);//Температура в РУ высокая</v>
      </c>
      <c r="H63" s="19" t="str">
        <f t="shared" si="3"/>
        <v>T_RU_HH : BOOL;     //Температура в РУ высокая</v>
      </c>
      <c r="J63" s="19" t="str">
        <f t="shared" si="28"/>
        <v>ani.T_RU.H</v>
      </c>
      <c r="K63" s="32" t="str">
        <f t="shared" si="33"/>
        <v xml:space="preserve">WRN."&amp;C69&amp;" or </v>
      </c>
      <c r="L63">
        <v>69</v>
      </c>
      <c r="M63" s="27" t="str">
        <f t="shared" si="21"/>
        <v>R22</v>
      </c>
      <c r="N63" s="27">
        <f t="shared" si="32"/>
        <v>42</v>
      </c>
      <c r="O63" s="27">
        <v>7</v>
      </c>
      <c r="P63" s="19" t="s">
        <v>1004</v>
      </c>
      <c r="Q63" s="27" t="str">
        <f t="shared" si="5"/>
        <v>db600.dbx42.7 := WRN.T_RU_HH; //Температура в РУ высокая  R22.15</v>
      </c>
      <c r="R63" s="27" t="str">
        <f t="shared" si="22"/>
        <v>dbx42.7</v>
      </c>
      <c r="S63" s="27">
        <f t="shared" si="31"/>
        <v>22</v>
      </c>
      <c r="T63" s="384" t="s">
        <v>1307</v>
      </c>
      <c r="U63" s="384">
        <v>314</v>
      </c>
      <c r="V63" s="19" t="s">
        <v>1004</v>
      </c>
      <c r="W63" s="384" t="str">
        <f t="shared" si="1"/>
        <v>2MDB.R22</v>
      </c>
      <c r="X63" s="384">
        <f t="shared" si="23"/>
        <v>15</v>
      </c>
      <c r="Y63" s="374"/>
      <c r="Z63" s="374"/>
      <c r="AA63" s="374"/>
      <c r="AB63" s="374"/>
      <c r="AC63" s="374"/>
      <c r="AD63" s="384">
        <v>0</v>
      </c>
      <c r="AE63" s="374" t="s">
        <v>1308</v>
      </c>
      <c r="AF63" s="384" t="str">
        <f t="shared" si="24"/>
        <v>ru-RU=Температура в РУ высокая</v>
      </c>
      <c r="AG63" s="374"/>
      <c r="AH63" s="374" t="s">
        <v>1308</v>
      </c>
      <c r="AI63" s="19" t="s">
        <v>4272</v>
      </c>
      <c r="AJ63" s="374">
        <f t="shared" si="25"/>
        <v>40022</v>
      </c>
      <c r="AK63" s="27">
        <v>15</v>
      </c>
    </row>
    <row r="64" spans="1:37" x14ac:dyDescent="0.25">
      <c r="A64" s="26">
        <v>65</v>
      </c>
      <c r="B64" s="375" t="str">
        <f>F64&amp;" низкая"</f>
        <v>Температура после Н1-1, Н1-2 низкая</v>
      </c>
      <c r="C64" s="374" t="str">
        <f>E64&amp;"_LL"</f>
        <v>T_afN1_12_LL</v>
      </c>
      <c r="D64" s="374" t="str">
        <f>"ANI."&amp;E64&amp;".LL"</f>
        <v>ANI.T_afN1_12.LL</v>
      </c>
      <c r="E64" s="9" t="s">
        <v>3477</v>
      </c>
      <c r="F64" s="19" t="s">
        <v>3213</v>
      </c>
      <c r="G64" s="19" t="str">
        <f t="shared" si="2"/>
        <v>WRN.T_afN1_12_LL := ANI.T_afN1_12.LL;//Температура после Н1-1, Н1-2 низкая</v>
      </c>
      <c r="H64" s="19" t="str">
        <f t="shared" si="3"/>
        <v>T_afN1_12_LL : BOOL;     //Температура после Н1-1, Н1-2 низкая</v>
      </c>
      <c r="J64" s="19" t="str">
        <f t="shared" si="28"/>
        <v>ani.T_afN1_12.H</v>
      </c>
      <c r="K64" s="32" t="str">
        <f t="shared" si="33"/>
        <v xml:space="preserve">WRN."&amp;C70&amp;" or </v>
      </c>
      <c r="L64">
        <v>70</v>
      </c>
      <c r="M64" s="27" t="str">
        <f t="shared" ref="M64:M123" si="34">"R"&amp;S64</f>
        <v>R23</v>
      </c>
      <c r="N64" s="27">
        <f>S64*2-1</f>
        <v>45</v>
      </c>
      <c r="O64" s="27">
        <v>0</v>
      </c>
      <c r="P64" s="19" t="s">
        <v>1004</v>
      </c>
      <c r="Q64" s="27" t="str">
        <f t="shared" si="5"/>
        <v>db600.dbx45.0 := WRN.T_afN1_12_LL; //Температура после Н1-1, Н1-2 низкая  R23.0</v>
      </c>
      <c r="R64" s="27" t="str">
        <f t="shared" ref="R64:R123" si="35">"dbx"&amp;N64&amp;"."&amp;O64</f>
        <v>dbx45.0</v>
      </c>
      <c r="S64" s="27">
        <f>S63+1</f>
        <v>23</v>
      </c>
      <c r="T64" s="384" t="s">
        <v>1307</v>
      </c>
      <c r="U64" s="384">
        <v>315</v>
      </c>
      <c r="V64" s="19" t="s">
        <v>1004</v>
      </c>
      <c r="W64" s="384" t="str">
        <f t="shared" si="1"/>
        <v>2MDB.R23</v>
      </c>
      <c r="X64" s="384">
        <f t="shared" si="23"/>
        <v>0</v>
      </c>
      <c r="Y64" s="374"/>
      <c r="Z64" s="374"/>
      <c r="AA64" s="374"/>
      <c r="AB64" s="374"/>
      <c r="AC64" s="374"/>
      <c r="AD64" s="384">
        <v>0</v>
      </c>
      <c r="AE64" s="374" t="s">
        <v>1308</v>
      </c>
      <c r="AF64" s="384" t="str">
        <f t="shared" si="24"/>
        <v>ru-RU=Температура после Н1-1, Н1-2 низкая</v>
      </c>
      <c r="AG64" s="374"/>
      <c r="AH64" s="374" t="s">
        <v>1308</v>
      </c>
      <c r="AI64" s="19" t="s">
        <v>4272</v>
      </c>
      <c r="AJ64" s="374">
        <f t="shared" si="25"/>
        <v>40023</v>
      </c>
      <c r="AK64" s="27">
        <v>0</v>
      </c>
    </row>
    <row r="65" spans="1:37" x14ac:dyDescent="0.25">
      <c r="A65" s="26">
        <v>66</v>
      </c>
      <c r="B65" s="375" t="str">
        <f>F65&amp;" пониженная"</f>
        <v>Температура после Н1-1, Н1-2 пониженная</v>
      </c>
      <c r="C65" s="374" t="str">
        <f>E65&amp;"_L"</f>
        <v>T_afN1_12_L</v>
      </c>
      <c r="D65" s="374" t="str">
        <f>"ANI."&amp;E65&amp;".L and (ANI."&amp;E65&amp;".state=5)"</f>
        <v>ANI.T_afN1_12.L and (ANI.T_afN1_12.state=5)</v>
      </c>
      <c r="E65" s="9" t="s">
        <v>3477</v>
      </c>
      <c r="F65" s="19" t="s">
        <v>3213</v>
      </c>
      <c r="G65" s="19" t="str">
        <f t="shared" si="2"/>
        <v>WRN.T_afN1_12_L := ANI.T_afN1_12.L and (ANI.T_afN1_12.state=5);//Температура после Н1-1, Н1-2 пониженная</v>
      </c>
      <c r="H65" s="19" t="str">
        <f t="shared" si="3"/>
        <v>T_afN1_12_L : BOOL;     //Температура после Н1-1, Н1-2 пониженная</v>
      </c>
      <c r="J65" s="19" t="str">
        <f t="shared" si="28"/>
        <v>ani.T_afN1_12.H</v>
      </c>
      <c r="K65" s="32" t="str">
        <f t="shared" si="33"/>
        <v xml:space="preserve">WRN."&amp;C71&amp;" or </v>
      </c>
      <c r="L65">
        <v>71</v>
      </c>
      <c r="M65" s="27" t="str">
        <f t="shared" si="34"/>
        <v>R23</v>
      </c>
      <c r="N65" s="27">
        <f t="shared" ref="N65:N70" si="36">N64</f>
        <v>45</v>
      </c>
      <c r="O65" s="27">
        <v>1</v>
      </c>
      <c r="P65" s="19" t="s">
        <v>1004</v>
      </c>
      <c r="Q65" s="27" t="str">
        <f t="shared" si="5"/>
        <v>db600.dbx45.1 := WRN.T_afN1_12_L; //Температура после Н1-1, Н1-2 пониженная  R23.1</v>
      </c>
      <c r="R65" s="27" t="str">
        <f t="shared" si="35"/>
        <v>dbx45.1</v>
      </c>
      <c r="S65" s="27">
        <f>S64</f>
        <v>23</v>
      </c>
      <c r="T65" s="384" t="s">
        <v>1307</v>
      </c>
      <c r="U65" s="384">
        <v>316</v>
      </c>
      <c r="V65" s="19" t="s">
        <v>1004</v>
      </c>
      <c r="W65" s="384" t="str">
        <f t="shared" si="1"/>
        <v>2MDB.R23</v>
      </c>
      <c r="X65" s="384">
        <f t="shared" si="23"/>
        <v>1</v>
      </c>
      <c r="Y65" s="374"/>
      <c r="Z65" s="374"/>
      <c r="AA65" s="374"/>
      <c r="AB65" s="374"/>
      <c r="AC65" s="374"/>
      <c r="AD65" s="384">
        <v>0</v>
      </c>
      <c r="AE65" s="374" t="s">
        <v>1308</v>
      </c>
      <c r="AF65" s="384" t="str">
        <f t="shared" si="24"/>
        <v>ru-RU=Температура после Н1-1, Н1-2 пониженная</v>
      </c>
      <c r="AG65" s="374"/>
      <c r="AH65" s="374" t="s">
        <v>1308</v>
      </c>
      <c r="AI65" s="19" t="s">
        <v>4272</v>
      </c>
      <c r="AJ65" s="374">
        <f t="shared" si="25"/>
        <v>40023</v>
      </c>
      <c r="AK65" s="27">
        <v>1</v>
      </c>
    </row>
    <row r="66" spans="1:37" x14ac:dyDescent="0.25">
      <c r="A66" s="26">
        <v>67</v>
      </c>
      <c r="B66" s="375" t="str">
        <f>F66&amp;" повышенная"</f>
        <v>Температура после Н1-1, Н1-2 повышенная</v>
      </c>
      <c r="C66" s="374" t="str">
        <f>E66&amp;"_H"</f>
        <v>T_afN1_12_H</v>
      </c>
      <c r="D66" s="374" t="str">
        <f>"ANI."&amp;E66&amp;".HH"</f>
        <v>ANI.T_afN1_12.HH</v>
      </c>
      <c r="E66" s="9" t="s">
        <v>3477</v>
      </c>
      <c r="F66" s="19" t="s">
        <v>3213</v>
      </c>
      <c r="G66" s="19" t="str">
        <f t="shared" si="2"/>
        <v>WRN.T_afN1_12_H := ANI.T_afN1_12.HH;//Температура после Н1-1, Н1-2 повышенная</v>
      </c>
      <c r="H66" s="19" t="str">
        <f t="shared" si="3"/>
        <v>T_afN1_12_H : BOOL;     //Температура после Н1-1, Н1-2 повышенная</v>
      </c>
      <c r="J66" s="19" t="str">
        <f t="shared" si="28"/>
        <v>ani.T_afN1_12.H</v>
      </c>
      <c r="K66" s="32" t="str">
        <f t="shared" si="33"/>
        <v xml:space="preserve">WRN."&amp;C72&amp;" or </v>
      </c>
      <c r="L66">
        <v>72</v>
      </c>
      <c r="M66" s="27" t="str">
        <f t="shared" si="34"/>
        <v>R23</v>
      </c>
      <c r="N66" s="27">
        <f t="shared" si="36"/>
        <v>45</v>
      </c>
      <c r="O66" s="27">
        <v>3</v>
      </c>
      <c r="P66" s="19" t="s">
        <v>1004</v>
      </c>
      <c r="Q66" s="27" t="str">
        <f t="shared" si="5"/>
        <v>db600.dbx45.3 := WRN.T_afN1_12_H; //Температура после Н1-1, Н1-2 повышенная  R23.3</v>
      </c>
      <c r="R66" s="27" t="str">
        <f t="shared" si="35"/>
        <v>dbx45.3</v>
      </c>
      <c r="S66" s="27">
        <f t="shared" ref="S66:S78" si="37">S65</f>
        <v>23</v>
      </c>
      <c r="T66" s="384" t="s">
        <v>1307</v>
      </c>
      <c r="U66" s="384">
        <v>317</v>
      </c>
      <c r="V66" s="19" t="s">
        <v>1004</v>
      </c>
      <c r="W66" s="384" t="str">
        <f t="shared" si="1"/>
        <v>2MDB.R23</v>
      </c>
      <c r="X66" s="384">
        <f t="shared" si="23"/>
        <v>3</v>
      </c>
      <c r="Y66" s="374"/>
      <c r="Z66" s="374"/>
      <c r="AA66" s="374"/>
      <c r="AB66" s="374"/>
      <c r="AC66" s="374"/>
      <c r="AD66" s="384">
        <v>0</v>
      </c>
      <c r="AE66" s="374" t="s">
        <v>1308</v>
      </c>
      <c r="AF66" s="384" t="str">
        <f t="shared" si="24"/>
        <v>ru-RU=Температура после Н1-1, Н1-2 повышенная</v>
      </c>
      <c r="AG66" s="374"/>
      <c r="AH66" s="374" t="s">
        <v>1308</v>
      </c>
      <c r="AI66" s="19" t="s">
        <v>4272</v>
      </c>
      <c r="AJ66" s="374">
        <f t="shared" si="25"/>
        <v>40023</v>
      </c>
      <c r="AK66" s="27">
        <v>3</v>
      </c>
    </row>
    <row r="67" spans="1:37" x14ac:dyDescent="0.25">
      <c r="A67" s="26">
        <v>68</v>
      </c>
      <c r="B67" s="375" t="str">
        <f>F67&amp;" высокая"</f>
        <v>Температура после Н1-1, Н1-2 высокая</v>
      </c>
      <c r="C67" s="374" t="str">
        <f>E67&amp;"_HH"</f>
        <v>T_afN1_12_HH</v>
      </c>
      <c r="D67" s="374" t="str">
        <f>"ANI."&amp;E67&amp;".H and (ANI."&amp;E67&amp;".state=5)"</f>
        <v>ANI.T_afN1_12.H and (ANI.T_afN1_12.state=5)</v>
      </c>
      <c r="E67" s="9" t="s">
        <v>3477</v>
      </c>
      <c r="F67" s="19" t="s">
        <v>3213</v>
      </c>
      <c r="G67" s="19" t="str">
        <f t="shared" si="2"/>
        <v>WRN.T_afN1_12_HH := ANI.T_afN1_12.H and (ANI.T_afN1_12.state=5);//Температура после Н1-1, Н1-2 высокая</v>
      </c>
      <c r="H67" s="19" t="str">
        <f t="shared" si="3"/>
        <v>T_afN1_12_HH : BOOL;     //Температура после Н1-1, Н1-2 высокая</v>
      </c>
      <c r="J67" s="19" t="str">
        <f t="shared" si="28"/>
        <v>ani.T_afN1_12.H</v>
      </c>
      <c r="K67" s="32" t="str">
        <f t="shared" si="33"/>
        <v xml:space="preserve">WRN."&amp;C73&amp;" or </v>
      </c>
      <c r="L67">
        <v>73</v>
      </c>
      <c r="M67" s="27" t="str">
        <f t="shared" si="34"/>
        <v>R23</v>
      </c>
      <c r="N67" s="27">
        <f t="shared" si="36"/>
        <v>45</v>
      </c>
      <c r="O67" s="27">
        <v>4</v>
      </c>
      <c r="P67" s="19" t="s">
        <v>1004</v>
      </c>
      <c r="Q67" s="27" t="str">
        <f t="shared" si="5"/>
        <v>db600.dbx45.4 := WRN.T_afN1_12_HH; //Температура после Н1-1, Н1-2 высокая  R23.4</v>
      </c>
      <c r="R67" s="27" t="str">
        <f t="shared" si="35"/>
        <v>dbx45.4</v>
      </c>
      <c r="S67" s="27">
        <f t="shared" si="37"/>
        <v>23</v>
      </c>
      <c r="T67" s="384" t="s">
        <v>1307</v>
      </c>
      <c r="U67" s="384">
        <v>318</v>
      </c>
      <c r="V67" s="19" t="s">
        <v>1004</v>
      </c>
      <c r="W67" s="384" t="str">
        <f t="shared" si="1"/>
        <v>2MDB.R23</v>
      </c>
      <c r="X67" s="384">
        <f t="shared" si="23"/>
        <v>4</v>
      </c>
      <c r="Y67" s="374"/>
      <c r="Z67" s="374"/>
      <c r="AA67" s="374"/>
      <c r="AB67" s="374"/>
      <c r="AC67" s="374"/>
      <c r="AD67" s="384">
        <v>0</v>
      </c>
      <c r="AE67" s="374" t="s">
        <v>1308</v>
      </c>
      <c r="AF67" s="384" t="str">
        <f t="shared" si="24"/>
        <v>ru-RU=Температура после Н1-1, Н1-2 высокая</v>
      </c>
      <c r="AG67" s="374"/>
      <c r="AH67" s="374" t="s">
        <v>1308</v>
      </c>
      <c r="AI67" s="19" t="s">
        <v>4272</v>
      </c>
      <c r="AJ67" s="374">
        <f t="shared" si="25"/>
        <v>40023</v>
      </c>
      <c r="AK67" s="27">
        <v>4</v>
      </c>
    </row>
    <row r="68" spans="1:37" x14ac:dyDescent="0.25">
      <c r="A68" s="26">
        <v>69</v>
      </c>
      <c r="B68" s="376" t="str">
        <f>F68&amp;" низкий"</f>
        <v>Расход воздуха С1-2 низкий</v>
      </c>
      <c r="C68" s="377" t="str">
        <f>E68&amp;"_LL"</f>
        <v>Qa_LL</v>
      </c>
      <c r="D68" s="377" t="str">
        <f>"TMQ."&amp;C68</f>
        <v>TMQ.Qa_LL</v>
      </c>
      <c r="E68" s="14" t="s">
        <v>3478</v>
      </c>
      <c r="F68" t="s">
        <v>3214</v>
      </c>
      <c r="G68" s="19" t="str">
        <f t="shared" si="2"/>
        <v>WRN.Qa_LL := TMQ.Qa_LL;//Расход воздуха С1-2 низкий</v>
      </c>
      <c r="H68" s="19" t="str">
        <f t="shared" si="3"/>
        <v>Qa_LL : BOOL;     //Расход воздуха С1-2 низкий</v>
      </c>
      <c r="J68" s="19" t="str">
        <f t="shared" si="28"/>
        <v>ani.Qa.H</v>
      </c>
      <c r="K68" s="32" t="str">
        <f t="shared" si="33"/>
        <v xml:space="preserve">WRN."&amp;C74&amp;" or </v>
      </c>
      <c r="L68">
        <v>74</v>
      </c>
      <c r="M68" s="27" t="str">
        <f t="shared" si="34"/>
        <v>R23</v>
      </c>
      <c r="N68" s="27">
        <f t="shared" si="36"/>
        <v>45</v>
      </c>
      <c r="O68" s="27">
        <v>5</v>
      </c>
      <c r="P68" s="19" t="s">
        <v>1004</v>
      </c>
      <c r="Q68" s="27" t="str">
        <f t="shared" si="5"/>
        <v>db600.dbx45.5 := WRN.Qa_LL; //Расход воздуха С1-2 низкий  R23.5</v>
      </c>
      <c r="R68" s="27" t="str">
        <f t="shared" si="35"/>
        <v>dbx45.5</v>
      </c>
      <c r="S68" s="27">
        <f t="shared" si="37"/>
        <v>23</v>
      </c>
      <c r="T68" s="384" t="s">
        <v>1307</v>
      </c>
      <c r="U68" s="384">
        <v>319</v>
      </c>
      <c r="V68" s="19" t="s">
        <v>1004</v>
      </c>
      <c r="W68" s="384" t="str">
        <f t="shared" ref="W68:W131" si="38">"2MDB.R"&amp;S68</f>
        <v>2MDB.R23</v>
      </c>
      <c r="X68" s="384">
        <f t="shared" si="23"/>
        <v>5</v>
      </c>
      <c r="Y68" s="374"/>
      <c r="Z68" s="374"/>
      <c r="AA68" s="374"/>
      <c r="AB68" s="374"/>
      <c r="AC68" s="374"/>
      <c r="AD68" s="384">
        <v>0</v>
      </c>
      <c r="AE68" s="374" t="s">
        <v>1308</v>
      </c>
      <c r="AF68" s="384" t="str">
        <f t="shared" si="24"/>
        <v>ru-RU=Расход воздуха С1-2 низкий</v>
      </c>
      <c r="AG68" s="374"/>
      <c r="AH68" s="374" t="s">
        <v>1308</v>
      </c>
      <c r="AI68" s="19" t="s">
        <v>4272</v>
      </c>
      <c r="AJ68" s="374">
        <f t="shared" si="25"/>
        <v>40023</v>
      </c>
      <c r="AK68" s="27">
        <v>5</v>
      </c>
    </row>
    <row r="69" spans="1:37" x14ac:dyDescent="0.25">
      <c r="A69" s="26">
        <v>70</v>
      </c>
      <c r="B69" s="376" t="str">
        <f>F69&amp;" пониженный"</f>
        <v>Расход воздуха С1-2 пониженный</v>
      </c>
      <c r="C69" s="377" t="str">
        <f>E69&amp;"_L"</f>
        <v>Qa_L</v>
      </c>
      <c r="D69" s="380" t="str">
        <f>"TMQ."&amp;C69&amp;" and (ani."&amp;E69&amp;".state=5)"</f>
        <v>TMQ.Qa_L and (ani.Qa.state=5)</v>
      </c>
      <c r="E69" s="14" t="s">
        <v>3478</v>
      </c>
      <c r="F69" s="374" t="s">
        <v>3214</v>
      </c>
      <c r="G69" s="19" t="str">
        <f t="shared" ref="G69:G132" si="39">"WRN."&amp;C69&amp;" := "&amp;D69&amp;";//"&amp;B69</f>
        <v>WRN.Qa_L := TMQ.Qa_L and (ani.Qa.state=5);//Расход воздуха С1-2 пониженный</v>
      </c>
      <c r="H69" s="19" t="str">
        <f t="shared" ref="H69:H132" si="40">C69&amp;" : BOOL;     //"&amp;B69</f>
        <v>Qa_L : BOOL;     //Расход воздуха С1-2 пониженный</v>
      </c>
      <c r="J69" s="19" t="str">
        <f t="shared" ref="J69:J100" si="41">"ani."&amp;E69&amp;".L"</f>
        <v>ani.Qa.L</v>
      </c>
      <c r="K69" s="32" t="str">
        <f t="shared" si="33"/>
        <v xml:space="preserve">WRN."&amp;C75&amp;" or </v>
      </c>
      <c r="L69">
        <v>75</v>
      </c>
      <c r="M69" s="27" t="str">
        <f t="shared" si="34"/>
        <v>R23</v>
      </c>
      <c r="N69" s="27">
        <f t="shared" si="36"/>
        <v>45</v>
      </c>
      <c r="O69" s="27">
        <v>6</v>
      </c>
      <c r="P69" s="19" t="s">
        <v>1004</v>
      </c>
      <c r="Q69" s="27" t="str">
        <f t="shared" ref="Q69:Q132" si="42">"db600.dbx"&amp;N69&amp;"."&amp;O69&amp;" := "&amp;P69&amp;"."&amp;C69&amp;"; //"&amp;B69&amp;"  "&amp;M69&amp;"."&amp;AK69</f>
        <v>db600.dbx45.6 := WRN.Qa_L; //Расход воздуха С1-2 пониженный  R23.6</v>
      </c>
      <c r="R69" s="27" t="str">
        <f t="shared" si="35"/>
        <v>dbx45.6</v>
      </c>
      <c r="S69" s="27">
        <f t="shared" si="37"/>
        <v>23</v>
      </c>
      <c r="T69" s="384" t="s">
        <v>1307</v>
      </c>
      <c r="U69" s="384">
        <v>320</v>
      </c>
      <c r="V69" s="19" t="s">
        <v>1004</v>
      </c>
      <c r="W69" s="384" t="str">
        <f t="shared" si="38"/>
        <v>2MDB.R23</v>
      </c>
      <c r="X69" s="384">
        <f t="shared" si="23"/>
        <v>6</v>
      </c>
      <c r="Y69" s="374"/>
      <c r="Z69" s="374"/>
      <c r="AA69" s="374"/>
      <c r="AB69" s="374"/>
      <c r="AC69" s="374"/>
      <c r="AD69" s="384">
        <v>0</v>
      </c>
      <c r="AE69" s="374" t="s">
        <v>1308</v>
      </c>
      <c r="AF69" s="384" t="str">
        <f t="shared" si="24"/>
        <v>ru-RU=Расход воздуха С1-2 пониженный</v>
      </c>
      <c r="AG69" s="374"/>
      <c r="AH69" s="374" t="s">
        <v>1308</v>
      </c>
      <c r="AI69" s="19" t="s">
        <v>4272</v>
      </c>
      <c r="AJ69" s="374">
        <f t="shared" si="25"/>
        <v>40023</v>
      </c>
      <c r="AK69" s="27">
        <v>6</v>
      </c>
    </row>
    <row r="70" spans="1:37" x14ac:dyDescent="0.25">
      <c r="A70" s="26">
        <v>71</v>
      </c>
      <c r="B70" s="376" t="str">
        <f>F70&amp;" повышенный"</f>
        <v>Расход воздуха С1-2 повышенный</v>
      </c>
      <c r="C70" s="377" t="str">
        <f>E70&amp;"_H"</f>
        <v>Qa_H</v>
      </c>
      <c r="D70" s="377" t="str">
        <f>"TMQ."&amp;C70</f>
        <v>TMQ.Qa_H</v>
      </c>
      <c r="E70" s="14" t="s">
        <v>3478</v>
      </c>
      <c r="F70" s="374" t="s">
        <v>3214</v>
      </c>
      <c r="G70" s="19" t="str">
        <f t="shared" si="39"/>
        <v>WRN.Qa_H := TMQ.Qa_H;//Расход воздуха С1-2 повышенный</v>
      </c>
      <c r="H70" s="19" t="str">
        <f t="shared" si="40"/>
        <v>Qa_H : BOOL;     //Расход воздуха С1-2 повышенный</v>
      </c>
      <c r="J70" s="19" t="str">
        <f t="shared" si="41"/>
        <v>ani.Qa.L</v>
      </c>
      <c r="K70" s="32" t="str">
        <f t="shared" si="33"/>
        <v xml:space="preserve">WRN."&amp;C76&amp;" or </v>
      </c>
      <c r="L70">
        <v>76</v>
      </c>
      <c r="M70" s="27" t="str">
        <f t="shared" si="34"/>
        <v>R23</v>
      </c>
      <c r="N70" s="27">
        <f t="shared" si="36"/>
        <v>45</v>
      </c>
      <c r="O70" s="27">
        <v>7</v>
      </c>
      <c r="P70" s="19" t="s">
        <v>1004</v>
      </c>
      <c r="Q70" s="27" t="str">
        <f t="shared" si="42"/>
        <v>db600.dbx45.7 := WRN.Qa_H; //Расход воздуха С1-2 повышенный  R23.7</v>
      </c>
      <c r="R70" s="27" t="str">
        <f t="shared" si="35"/>
        <v>dbx45.7</v>
      </c>
      <c r="S70" s="27">
        <f t="shared" si="37"/>
        <v>23</v>
      </c>
      <c r="T70" s="384" t="s">
        <v>1307</v>
      </c>
      <c r="U70" s="384">
        <v>321</v>
      </c>
      <c r="V70" s="19" t="s">
        <v>1004</v>
      </c>
      <c r="W70" s="384" t="str">
        <f t="shared" si="38"/>
        <v>2MDB.R23</v>
      </c>
      <c r="X70" s="384">
        <f t="shared" si="23"/>
        <v>7</v>
      </c>
      <c r="Y70" s="374"/>
      <c r="Z70" s="374"/>
      <c r="AA70" s="374"/>
      <c r="AB70" s="374"/>
      <c r="AC70" s="374"/>
      <c r="AD70" s="384">
        <v>0</v>
      </c>
      <c r="AE70" s="374" t="s">
        <v>1308</v>
      </c>
      <c r="AF70" s="384" t="str">
        <f t="shared" si="24"/>
        <v>ru-RU=Расход воздуха С1-2 повышенный</v>
      </c>
      <c r="AG70" s="374"/>
      <c r="AH70" s="374" t="s">
        <v>1308</v>
      </c>
      <c r="AI70" s="19" t="s">
        <v>4272</v>
      </c>
      <c r="AJ70" s="374">
        <f t="shared" si="25"/>
        <v>40023</v>
      </c>
      <c r="AK70" s="27">
        <v>7</v>
      </c>
    </row>
    <row r="71" spans="1:37" x14ac:dyDescent="0.25">
      <c r="A71" s="26">
        <v>72</v>
      </c>
      <c r="B71" s="376" t="str">
        <f>F71&amp;" высокий"</f>
        <v>Расход воздуха С1-2 высокий</v>
      </c>
      <c r="C71" s="377" t="str">
        <f>E71&amp;"_HH"</f>
        <v>Qa_HH</v>
      </c>
      <c r="D71" s="380" t="str">
        <f>"TMQ."&amp;C71&amp;" and (ani."&amp;E71&amp;".state=5)"</f>
        <v>TMQ.Qa_HH and (ani.Qa.state=5)</v>
      </c>
      <c r="E71" s="14" t="s">
        <v>3478</v>
      </c>
      <c r="F71" s="374" t="s">
        <v>3214</v>
      </c>
      <c r="G71" s="19" t="str">
        <f t="shared" si="39"/>
        <v>WRN.Qa_HH := TMQ.Qa_HH and (ani.Qa.state=5);//Расход воздуха С1-2 высокий</v>
      </c>
      <c r="H71" s="19" t="str">
        <f t="shared" si="40"/>
        <v>Qa_HH : BOOL;     //Расход воздуха С1-2 высокий</v>
      </c>
      <c r="J71" s="19" t="str">
        <f t="shared" si="41"/>
        <v>ani.Qa.L</v>
      </c>
      <c r="K71" s="32" t="str">
        <f t="shared" si="33"/>
        <v xml:space="preserve">WRN."&amp;C77&amp;" or </v>
      </c>
      <c r="L71">
        <v>77</v>
      </c>
      <c r="M71" s="27" t="str">
        <f t="shared" si="34"/>
        <v>R23</v>
      </c>
      <c r="N71" s="27">
        <f>S64*2-2</f>
        <v>44</v>
      </c>
      <c r="O71" s="27">
        <v>0</v>
      </c>
      <c r="P71" s="19" t="s">
        <v>1004</v>
      </c>
      <c r="Q71" s="27" t="str">
        <f t="shared" si="42"/>
        <v>db600.dbx44.0 := WRN.Qa_HH; //Расход воздуха С1-2 высокий  R23.8</v>
      </c>
      <c r="R71" s="27" t="str">
        <f t="shared" si="35"/>
        <v>dbx44.0</v>
      </c>
      <c r="S71" s="27">
        <f t="shared" si="37"/>
        <v>23</v>
      </c>
      <c r="T71" s="384" t="s">
        <v>1307</v>
      </c>
      <c r="U71" s="384">
        <v>322</v>
      </c>
      <c r="V71" s="19" t="s">
        <v>1004</v>
      </c>
      <c r="W71" s="384" t="str">
        <f t="shared" si="38"/>
        <v>2MDB.R23</v>
      </c>
      <c r="X71" s="384">
        <f t="shared" si="23"/>
        <v>8</v>
      </c>
      <c r="Y71" s="374"/>
      <c r="Z71" s="374"/>
      <c r="AA71" s="374"/>
      <c r="AB71" s="374"/>
      <c r="AC71" s="374"/>
      <c r="AD71" s="384">
        <v>0</v>
      </c>
      <c r="AE71" s="374" t="s">
        <v>1308</v>
      </c>
      <c r="AF71" s="384" t="str">
        <f t="shared" si="24"/>
        <v>ru-RU=Расход воздуха С1-2 высокий</v>
      </c>
      <c r="AG71" s="374"/>
      <c r="AH71" s="374" t="s">
        <v>1308</v>
      </c>
      <c r="AI71" s="19" t="s">
        <v>4272</v>
      </c>
      <c r="AJ71" s="374">
        <f t="shared" si="25"/>
        <v>40023</v>
      </c>
      <c r="AK71" s="27">
        <v>8</v>
      </c>
    </row>
    <row r="72" spans="1:37" x14ac:dyDescent="0.25">
      <c r="A72" s="26">
        <v>74</v>
      </c>
      <c r="B72" s="376" t="str">
        <f>F72&amp;" пониженное"</f>
        <v>Давление на выходе Ф1-4,.., Ф1-6 пониженное</v>
      </c>
      <c r="C72" s="377" t="str">
        <f>E72&amp;"_L"</f>
        <v>P_afF1_4_6_L</v>
      </c>
      <c r="D72" s="380" t="str">
        <f>"TMQ."&amp;C72&amp;" and (ani."&amp;E72&amp;".state=5)"</f>
        <v>TMQ.P_afF1_4_6_L and (ani.P_afF1_4_6.state=5)</v>
      </c>
      <c r="E72" s="9" t="s">
        <v>3479</v>
      </c>
      <c r="F72" s="19" t="s">
        <v>3239</v>
      </c>
      <c r="G72" s="19" t="str">
        <f t="shared" si="39"/>
        <v>WRN.P_afF1_4_6_L := TMQ.P_afF1_4_6_L and (ani.P_afF1_4_6.state=5);//Давление на выходе Ф1-4,.., Ф1-6 пониженное</v>
      </c>
      <c r="H72" s="19" t="str">
        <f t="shared" si="40"/>
        <v>P_afF1_4_6_L : BOOL;     //Давление на выходе Ф1-4,.., Ф1-6 пониженное</v>
      </c>
      <c r="J72" s="19" t="str">
        <f t="shared" si="41"/>
        <v>ani.P_afF1_4_6.L</v>
      </c>
      <c r="K72" s="32" t="str">
        <f t="shared" si="33"/>
        <v xml:space="preserve">WRN."&amp;C79&amp;" or </v>
      </c>
      <c r="L72">
        <v>79</v>
      </c>
      <c r="M72" s="27" t="str">
        <f t="shared" si="34"/>
        <v>R23</v>
      </c>
      <c r="N72" s="27">
        <f>N71</f>
        <v>44</v>
      </c>
      <c r="O72" s="27">
        <v>1</v>
      </c>
      <c r="P72" s="19" t="s">
        <v>1004</v>
      </c>
      <c r="Q72" s="27" t="str">
        <f t="shared" si="42"/>
        <v>db600.dbx44.1 := WRN.P_afF1_4_6_L; //Давление на выходе Ф1-4,.., Ф1-6 пониженное  R23.9</v>
      </c>
      <c r="R72" s="27" t="str">
        <f t="shared" si="35"/>
        <v>dbx44.1</v>
      </c>
      <c r="S72" s="27">
        <f t="shared" si="37"/>
        <v>23</v>
      </c>
      <c r="T72" s="384" t="s">
        <v>1307</v>
      </c>
      <c r="U72" s="384">
        <v>323</v>
      </c>
      <c r="V72" s="19" t="s">
        <v>1004</v>
      </c>
      <c r="W72" s="384" t="str">
        <f t="shared" si="38"/>
        <v>2MDB.R23</v>
      </c>
      <c r="X72" s="384">
        <f t="shared" si="23"/>
        <v>9</v>
      </c>
      <c r="Y72" s="374"/>
      <c r="Z72" s="374"/>
      <c r="AA72" s="374"/>
      <c r="AB72" s="374"/>
      <c r="AC72" s="374"/>
      <c r="AD72" s="384">
        <v>0</v>
      </c>
      <c r="AE72" s="374" t="s">
        <v>1308</v>
      </c>
      <c r="AF72" s="384" t="str">
        <f t="shared" si="24"/>
        <v>ru-RU=Давление на выходе Ф1-4,.., Ф1-6 пониженное</v>
      </c>
      <c r="AG72" s="374"/>
      <c r="AH72" s="374" t="s">
        <v>1308</v>
      </c>
      <c r="AI72" s="19" t="s">
        <v>4272</v>
      </c>
      <c r="AJ72" s="374">
        <f t="shared" si="25"/>
        <v>40023</v>
      </c>
      <c r="AK72" s="27">
        <v>9</v>
      </c>
    </row>
    <row r="73" spans="1:37" x14ac:dyDescent="0.25">
      <c r="A73" s="26">
        <v>75</v>
      </c>
      <c r="B73" s="376" t="str">
        <f>F73&amp;" повышенное"</f>
        <v>Давление на выходе Ф1-4,.., Ф1-6 повышенное</v>
      </c>
      <c r="C73" s="377" t="str">
        <f>E73&amp;"_H"</f>
        <v>P_afF1_4_6_H</v>
      </c>
      <c r="D73" s="377" t="str">
        <f>"TMQ."&amp;C73</f>
        <v>TMQ.P_afF1_4_6_H</v>
      </c>
      <c r="E73" s="9" t="s">
        <v>3479</v>
      </c>
      <c r="F73" s="19" t="s">
        <v>3239</v>
      </c>
      <c r="G73" s="19" t="str">
        <f t="shared" si="39"/>
        <v>WRN.P_afF1_4_6_H := TMQ.P_afF1_4_6_H;//Давление на выходе Ф1-4,.., Ф1-6 повышенное</v>
      </c>
      <c r="H73" s="19" t="str">
        <f t="shared" si="40"/>
        <v>P_afF1_4_6_H : BOOL;     //Давление на выходе Ф1-4,.., Ф1-6 повышенное</v>
      </c>
      <c r="J73" s="19" t="str">
        <f t="shared" si="41"/>
        <v>ani.P_afF1_4_6.L</v>
      </c>
      <c r="K73" s="32" t="str">
        <f t="shared" si="33"/>
        <v xml:space="preserve">WRN."&amp;C80&amp;" or </v>
      </c>
      <c r="L73">
        <v>80</v>
      </c>
      <c r="M73" s="27" t="str">
        <f t="shared" si="34"/>
        <v>R23</v>
      </c>
      <c r="N73" s="27">
        <f t="shared" ref="N73:N78" si="43">N72</f>
        <v>44</v>
      </c>
      <c r="O73" s="27">
        <v>2</v>
      </c>
      <c r="P73" s="19" t="s">
        <v>1004</v>
      </c>
      <c r="Q73" s="27" t="str">
        <f t="shared" si="42"/>
        <v>db600.dbx44.2 := WRN.P_afF1_4_6_H; //Давление на выходе Ф1-4,.., Ф1-6 повышенное  R23.10</v>
      </c>
      <c r="R73" s="27" t="str">
        <f t="shared" si="35"/>
        <v>dbx44.2</v>
      </c>
      <c r="S73" s="27">
        <f t="shared" si="37"/>
        <v>23</v>
      </c>
      <c r="T73" s="384" t="s">
        <v>1307</v>
      </c>
      <c r="U73" s="384">
        <v>324</v>
      </c>
      <c r="V73" s="19" t="s">
        <v>1004</v>
      </c>
      <c r="W73" s="384" t="str">
        <f t="shared" si="38"/>
        <v>2MDB.R23</v>
      </c>
      <c r="X73" s="384">
        <f t="shared" si="23"/>
        <v>10</v>
      </c>
      <c r="Y73" s="374"/>
      <c r="Z73" s="374"/>
      <c r="AA73" s="374"/>
      <c r="AB73" s="374"/>
      <c r="AC73" s="374"/>
      <c r="AD73" s="384">
        <v>0</v>
      </c>
      <c r="AE73" s="374" t="s">
        <v>1308</v>
      </c>
      <c r="AF73" s="384" t="str">
        <f t="shared" si="24"/>
        <v>ru-RU=Давление на выходе Ф1-4,.., Ф1-6 повышенное</v>
      </c>
      <c r="AG73" s="374"/>
      <c r="AH73" s="374" t="s">
        <v>1308</v>
      </c>
      <c r="AI73" s="19" t="s">
        <v>4272</v>
      </c>
      <c r="AJ73" s="374">
        <f t="shared" si="25"/>
        <v>40023</v>
      </c>
      <c r="AK73" s="27">
        <v>10</v>
      </c>
    </row>
    <row r="74" spans="1:37" ht="30" x14ac:dyDescent="0.25">
      <c r="A74" s="26">
        <v>78</v>
      </c>
      <c r="B74" s="376" t="str">
        <f>F74&amp;" пониженное"</f>
        <v>Давление на выходе промывной воды Ф1-4,..,Ф1-6  пониженное</v>
      </c>
      <c r="C74" s="377" t="str">
        <f>E74&amp;"_L"</f>
        <v>P_F1_wash_L</v>
      </c>
      <c r="D74" s="380" t="str">
        <f>"TMQ."&amp;C74&amp;" and (ani."&amp;E74&amp;".state=5)"</f>
        <v>TMQ.P_F1_wash_L and (ani.P_F1_wash.state=5)</v>
      </c>
      <c r="E74" s="9" t="s">
        <v>3480</v>
      </c>
      <c r="F74" s="19" t="s">
        <v>3240</v>
      </c>
      <c r="G74" s="19" t="str">
        <f t="shared" si="39"/>
        <v>WRN.P_F1_wash_L := TMQ.P_F1_wash_L and (ani.P_F1_wash.state=5);//Давление на выходе промывной воды Ф1-4,..,Ф1-6  пониженное</v>
      </c>
      <c r="H74" s="19" t="str">
        <f t="shared" si="40"/>
        <v>P_F1_wash_L : BOOL;     //Давление на выходе промывной воды Ф1-4,..,Ф1-6  пониженное</v>
      </c>
      <c r="J74" s="19" t="str">
        <f t="shared" si="41"/>
        <v>ani.P_F1_wash.L</v>
      </c>
      <c r="K74" s="32" t="str">
        <f t="shared" si="33"/>
        <v xml:space="preserve">WRN."&amp;C83&amp;" or </v>
      </c>
      <c r="L74">
        <v>83</v>
      </c>
      <c r="M74" s="27" t="str">
        <f t="shared" si="34"/>
        <v>R23</v>
      </c>
      <c r="N74" s="27">
        <f t="shared" si="43"/>
        <v>44</v>
      </c>
      <c r="O74" s="27">
        <v>3</v>
      </c>
      <c r="P74" s="19" t="s">
        <v>1004</v>
      </c>
      <c r="Q74" s="27" t="str">
        <f t="shared" si="42"/>
        <v>db600.dbx44.3 := WRN.P_F1_wash_L; //Давление на выходе промывной воды Ф1-4,..,Ф1-6  пониженное  R23.11</v>
      </c>
      <c r="R74" s="27" t="str">
        <f t="shared" si="35"/>
        <v>dbx44.3</v>
      </c>
      <c r="S74" s="27">
        <f t="shared" si="37"/>
        <v>23</v>
      </c>
      <c r="T74" s="384" t="s">
        <v>1307</v>
      </c>
      <c r="U74" s="384">
        <v>325</v>
      </c>
      <c r="V74" s="19" t="s">
        <v>1004</v>
      </c>
      <c r="W74" s="384" t="str">
        <f t="shared" si="38"/>
        <v>2MDB.R23</v>
      </c>
      <c r="X74" s="384">
        <f t="shared" si="23"/>
        <v>11</v>
      </c>
      <c r="Y74" s="374"/>
      <c r="Z74" s="374"/>
      <c r="AA74" s="374"/>
      <c r="AB74" s="374"/>
      <c r="AC74" s="374"/>
      <c r="AD74" s="384">
        <v>0</v>
      </c>
      <c r="AE74" s="374" t="s">
        <v>1308</v>
      </c>
      <c r="AF74" s="384" t="str">
        <f t="shared" si="24"/>
        <v>ru-RU=Давление на выходе промывной воды Ф1-4,..,Ф1-6  пониженное</v>
      </c>
      <c r="AG74" s="374"/>
      <c r="AH74" s="374" t="s">
        <v>1308</v>
      </c>
      <c r="AI74" s="19" t="s">
        <v>4272</v>
      </c>
      <c r="AJ74" s="374">
        <f t="shared" si="25"/>
        <v>40023</v>
      </c>
      <c r="AK74" s="27">
        <v>11</v>
      </c>
    </row>
    <row r="75" spans="1:37" ht="30" x14ac:dyDescent="0.25">
      <c r="A75" s="26">
        <v>79</v>
      </c>
      <c r="B75" s="376" t="str">
        <f>F75&amp;" повышенное"</f>
        <v>Давление на выходе промывной воды Ф1-4,..,Ф1-6  повышенное</v>
      </c>
      <c r="C75" s="377" t="str">
        <f>E75&amp;"_H"</f>
        <v>P_F1_wash_H</v>
      </c>
      <c r="D75" s="377" t="str">
        <f>"TMQ."&amp;C75</f>
        <v>TMQ.P_F1_wash_H</v>
      </c>
      <c r="E75" s="9" t="s">
        <v>3480</v>
      </c>
      <c r="F75" s="19" t="s">
        <v>3240</v>
      </c>
      <c r="G75" s="19" t="str">
        <f t="shared" si="39"/>
        <v>WRN.P_F1_wash_H := TMQ.P_F1_wash_H;//Давление на выходе промывной воды Ф1-4,..,Ф1-6  повышенное</v>
      </c>
      <c r="H75" s="19" t="str">
        <f t="shared" si="40"/>
        <v>P_F1_wash_H : BOOL;     //Давление на выходе промывной воды Ф1-4,..,Ф1-6  повышенное</v>
      </c>
      <c r="J75" s="19" t="str">
        <f t="shared" si="41"/>
        <v>ani.P_F1_wash.L</v>
      </c>
      <c r="K75" s="32" t="str">
        <f t="shared" si="33"/>
        <v xml:space="preserve">WRN."&amp;C84&amp;" or </v>
      </c>
      <c r="L75">
        <v>84</v>
      </c>
      <c r="M75" s="27" t="str">
        <f t="shared" si="34"/>
        <v>R23</v>
      </c>
      <c r="N75" s="27">
        <f t="shared" si="43"/>
        <v>44</v>
      </c>
      <c r="O75" s="27">
        <v>4</v>
      </c>
      <c r="P75" s="19" t="s">
        <v>1004</v>
      </c>
      <c r="Q75" s="27" t="str">
        <f t="shared" si="42"/>
        <v>db600.dbx44.4 := WRN.P_F1_wash_H; //Давление на выходе промывной воды Ф1-4,..,Ф1-6  повышенное  R23.12</v>
      </c>
      <c r="R75" s="27" t="str">
        <f t="shared" si="35"/>
        <v>dbx44.4</v>
      </c>
      <c r="S75" s="27">
        <f t="shared" si="37"/>
        <v>23</v>
      </c>
      <c r="T75" s="384" t="s">
        <v>1307</v>
      </c>
      <c r="U75" s="384">
        <v>326</v>
      </c>
      <c r="V75" s="19" t="s">
        <v>1004</v>
      </c>
      <c r="W75" s="384" t="str">
        <f t="shared" si="38"/>
        <v>2MDB.R23</v>
      </c>
      <c r="X75" s="384">
        <f t="shared" si="23"/>
        <v>12</v>
      </c>
      <c r="Y75" s="374"/>
      <c r="Z75" s="374"/>
      <c r="AA75" s="374"/>
      <c r="AB75" s="374"/>
      <c r="AC75" s="374"/>
      <c r="AD75" s="384">
        <v>0</v>
      </c>
      <c r="AE75" s="374" t="s">
        <v>1308</v>
      </c>
      <c r="AF75" s="384" t="str">
        <f t="shared" si="24"/>
        <v>ru-RU=Давление на выходе промывной воды Ф1-4,..,Ф1-6  повышенное</v>
      </c>
      <c r="AG75" s="374"/>
      <c r="AH75" s="374" t="s">
        <v>1308</v>
      </c>
      <c r="AI75" s="19" t="s">
        <v>4272</v>
      </c>
      <c r="AJ75" s="374">
        <f t="shared" si="25"/>
        <v>40023</v>
      </c>
      <c r="AK75" s="27">
        <v>12</v>
      </c>
    </row>
    <row r="76" spans="1:37" x14ac:dyDescent="0.25">
      <c r="A76" s="26">
        <v>81</v>
      </c>
      <c r="B76" s="375" t="str">
        <f>F76&amp;" низкий"</f>
        <v>Уровень рН в БР1 низкий</v>
      </c>
      <c r="C76" s="374" t="str">
        <f>E76&amp;"_LL"</f>
        <v>pH_BR1_LL</v>
      </c>
      <c r="D76" s="374" t="str">
        <f>"ANI."&amp;E76&amp;".LL"</f>
        <v>ANI.pH_BR1.LL</v>
      </c>
      <c r="E76" s="209" t="s">
        <v>779</v>
      </c>
      <c r="F76" s="19" t="s">
        <v>3241</v>
      </c>
      <c r="G76" s="19" t="str">
        <f t="shared" si="39"/>
        <v>WRN.pH_BR1_LL := ANI.pH_BR1.LL;//Уровень рН в БР1 низкий</v>
      </c>
      <c r="H76" s="19" t="str">
        <f t="shared" si="40"/>
        <v>pH_BR1_LL : BOOL;     //Уровень рН в БР1 низкий</v>
      </c>
      <c r="J76" s="19" t="str">
        <f t="shared" si="41"/>
        <v>ani.pH_BR1.L</v>
      </c>
      <c r="K76" s="32" t="str">
        <f t="shared" si="33"/>
        <v xml:space="preserve">WRN."&amp;C86&amp;" or </v>
      </c>
      <c r="L76">
        <v>86</v>
      </c>
      <c r="M76" s="27" t="str">
        <f t="shared" si="34"/>
        <v>R23</v>
      </c>
      <c r="N76" s="27">
        <f t="shared" si="43"/>
        <v>44</v>
      </c>
      <c r="O76" s="27">
        <v>5</v>
      </c>
      <c r="P76" s="19" t="s">
        <v>1004</v>
      </c>
      <c r="Q76" s="27" t="str">
        <f t="shared" si="42"/>
        <v>db600.dbx44.5 := WRN.pH_BR1_LL; //Уровень рН в БР1 низкий  R23.13</v>
      </c>
      <c r="R76" s="27" t="str">
        <f t="shared" si="35"/>
        <v>dbx44.5</v>
      </c>
      <c r="S76" s="27">
        <f t="shared" si="37"/>
        <v>23</v>
      </c>
      <c r="T76" s="384" t="s">
        <v>1307</v>
      </c>
      <c r="U76" s="384">
        <v>327</v>
      </c>
      <c r="V76" s="19" t="s">
        <v>1004</v>
      </c>
      <c r="W76" s="384" t="str">
        <f t="shared" si="38"/>
        <v>2MDB.R23</v>
      </c>
      <c r="X76" s="384">
        <f t="shared" si="23"/>
        <v>13</v>
      </c>
      <c r="Y76" s="374"/>
      <c r="Z76" s="374"/>
      <c r="AA76" s="374"/>
      <c r="AB76" s="374"/>
      <c r="AC76" s="374"/>
      <c r="AD76" s="384">
        <v>0</v>
      </c>
      <c r="AE76" s="374" t="s">
        <v>1308</v>
      </c>
      <c r="AF76" s="384" t="str">
        <f t="shared" si="24"/>
        <v>ru-RU=Уровень рН в БР1 низкий</v>
      </c>
      <c r="AG76" s="374"/>
      <c r="AH76" s="374" t="s">
        <v>1308</v>
      </c>
      <c r="AI76" s="19" t="s">
        <v>4272</v>
      </c>
      <c r="AJ76" s="374">
        <f t="shared" si="25"/>
        <v>40023</v>
      </c>
      <c r="AK76" s="27">
        <v>13</v>
      </c>
    </row>
    <row r="77" spans="1:37" x14ac:dyDescent="0.25">
      <c r="A77" s="26">
        <v>82</v>
      </c>
      <c r="B77" s="375" t="str">
        <f>F77&amp;" пониженный"</f>
        <v>Уровень рН в БР1 пониженный</v>
      </c>
      <c r="C77" s="374" t="str">
        <f>E77&amp;"_L"</f>
        <v>pH_BR1_L</v>
      </c>
      <c r="D77" s="374" t="str">
        <f>"ANI."&amp;E77&amp;".L and (ANI."&amp;E77&amp;".state=5)"</f>
        <v>ANI.pH_BR1.L and (ANI.pH_BR1.state=5)</v>
      </c>
      <c r="E77" s="209" t="s">
        <v>779</v>
      </c>
      <c r="F77" s="19" t="s">
        <v>3241</v>
      </c>
      <c r="G77" s="19" t="str">
        <f t="shared" si="39"/>
        <v>WRN.pH_BR1_L := ANI.pH_BR1.L and (ANI.pH_BR1.state=5);//Уровень рН в БР1 пониженный</v>
      </c>
      <c r="H77" s="19" t="str">
        <f t="shared" si="40"/>
        <v>pH_BR1_L : BOOL;     //Уровень рН в БР1 пониженный</v>
      </c>
      <c r="J77" s="19" t="str">
        <f t="shared" si="41"/>
        <v>ani.pH_BR1.L</v>
      </c>
      <c r="K77" s="32" t="str">
        <f t="shared" si="33"/>
        <v xml:space="preserve">WRN."&amp;C87&amp;" or </v>
      </c>
      <c r="L77">
        <v>87</v>
      </c>
      <c r="M77" s="27" t="str">
        <f t="shared" si="34"/>
        <v>R23</v>
      </c>
      <c r="N77" s="27">
        <f t="shared" si="43"/>
        <v>44</v>
      </c>
      <c r="O77" s="27">
        <v>6</v>
      </c>
      <c r="P77" s="19" t="s">
        <v>1004</v>
      </c>
      <c r="Q77" s="27" t="str">
        <f t="shared" si="42"/>
        <v>db600.dbx44.6 := WRN.pH_BR1_L; //Уровень рН в БР1 пониженный  R23.14</v>
      </c>
      <c r="R77" s="27" t="str">
        <f t="shared" si="35"/>
        <v>dbx44.6</v>
      </c>
      <c r="S77" s="27">
        <f t="shared" si="37"/>
        <v>23</v>
      </c>
      <c r="T77" s="384" t="s">
        <v>1307</v>
      </c>
      <c r="U77" s="384">
        <v>328</v>
      </c>
      <c r="V77" s="19" t="s">
        <v>1004</v>
      </c>
      <c r="W77" s="384" t="str">
        <f t="shared" si="38"/>
        <v>2MDB.R23</v>
      </c>
      <c r="X77" s="384">
        <f t="shared" si="23"/>
        <v>14</v>
      </c>
      <c r="Y77" s="374"/>
      <c r="Z77" s="374"/>
      <c r="AA77" s="374"/>
      <c r="AB77" s="374"/>
      <c r="AC77" s="374"/>
      <c r="AD77" s="384">
        <v>0</v>
      </c>
      <c r="AE77" s="374" t="s">
        <v>1308</v>
      </c>
      <c r="AF77" s="384" t="str">
        <f t="shared" si="24"/>
        <v>ru-RU=Уровень рН в БР1 пониженный</v>
      </c>
      <c r="AG77" s="374"/>
      <c r="AH77" s="374" t="s">
        <v>1308</v>
      </c>
      <c r="AI77" s="19" t="s">
        <v>4272</v>
      </c>
      <c r="AJ77" s="374">
        <f t="shared" si="25"/>
        <v>40023</v>
      </c>
      <c r="AK77" s="27">
        <v>14</v>
      </c>
    </row>
    <row r="78" spans="1:37" x14ac:dyDescent="0.25">
      <c r="A78" s="26">
        <v>83</v>
      </c>
      <c r="B78" s="375" t="str">
        <f>F78&amp;" повышенный"</f>
        <v>Уровень рН в БР1 повышенный</v>
      </c>
      <c r="C78" s="374" t="str">
        <f>E78&amp;"_H"</f>
        <v>pH_BR1_H</v>
      </c>
      <c r="D78" s="374" t="str">
        <f>"ANI."&amp;E78&amp;".HH"</f>
        <v>ANI.pH_BR1.HH</v>
      </c>
      <c r="E78" s="209" t="s">
        <v>779</v>
      </c>
      <c r="F78" s="19" t="s">
        <v>3241</v>
      </c>
      <c r="G78" s="19" t="str">
        <f t="shared" si="39"/>
        <v>WRN.pH_BR1_H := ANI.pH_BR1.HH;//Уровень рН в БР1 повышенный</v>
      </c>
      <c r="H78" s="19" t="str">
        <f t="shared" si="40"/>
        <v>pH_BR1_H : BOOL;     //Уровень рН в БР1 повышенный</v>
      </c>
      <c r="J78" s="19" t="str">
        <f t="shared" si="41"/>
        <v>ani.pH_BR1.L</v>
      </c>
      <c r="K78" s="32" t="str">
        <f t="shared" si="33"/>
        <v xml:space="preserve">WRN."&amp;C88&amp;" or </v>
      </c>
      <c r="L78">
        <v>88</v>
      </c>
      <c r="M78" s="27" t="str">
        <f t="shared" si="34"/>
        <v>R23</v>
      </c>
      <c r="N78" s="27">
        <f t="shared" si="43"/>
        <v>44</v>
      </c>
      <c r="O78" s="27">
        <v>7</v>
      </c>
      <c r="P78" s="19" t="s">
        <v>1004</v>
      </c>
      <c r="Q78" s="27" t="str">
        <f t="shared" si="42"/>
        <v>db600.dbx44.7 := WRN.pH_BR1_H; //Уровень рН в БР1 повышенный  R23.15</v>
      </c>
      <c r="R78" s="27" t="str">
        <f t="shared" si="35"/>
        <v>dbx44.7</v>
      </c>
      <c r="S78" s="27">
        <f t="shared" si="37"/>
        <v>23</v>
      </c>
      <c r="T78" s="384" t="s">
        <v>1307</v>
      </c>
      <c r="U78" s="384">
        <v>329</v>
      </c>
      <c r="V78" s="19" t="s">
        <v>1004</v>
      </c>
      <c r="W78" s="384" t="str">
        <f t="shared" si="38"/>
        <v>2MDB.R23</v>
      </c>
      <c r="X78" s="384">
        <f t="shared" si="23"/>
        <v>15</v>
      </c>
      <c r="Y78" s="374"/>
      <c r="Z78" s="374"/>
      <c r="AA78" s="374"/>
      <c r="AB78" s="374"/>
      <c r="AC78" s="374"/>
      <c r="AD78" s="384">
        <v>0</v>
      </c>
      <c r="AE78" s="374" t="s">
        <v>1308</v>
      </c>
      <c r="AF78" s="384" t="str">
        <f t="shared" si="24"/>
        <v>ru-RU=Уровень рН в БР1 повышенный</v>
      </c>
      <c r="AG78" s="374"/>
      <c r="AH78" s="374" t="s">
        <v>1308</v>
      </c>
      <c r="AI78" s="19" t="s">
        <v>4272</v>
      </c>
      <c r="AJ78" s="374">
        <f t="shared" si="25"/>
        <v>40023</v>
      </c>
      <c r="AK78" s="27">
        <v>15</v>
      </c>
    </row>
    <row r="79" spans="1:37" ht="14.25" customHeight="1" x14ac:dyDescent="0.25">
      <c r="A79" s="26">
        <v>84</v>
      </c>
      <c r="B79" s="375" t="str">
        <f>F79&amp;" высокий"</f>
        <v>Уровень рН в БР1 высокий</v>
      </c>
      <c r="C79" s="374" t="str">
        <f>E79&amp;"_HH"</f>
        <v>pH_BR1_HH</v>
      </c>
      <c r="D79" s="374" t="str">
        <f>"ANI."&amp;E79&amp;".H and (ANI."&amp;E79&amp;".state=5)"</f>
        <v>ANI.pH_BR1.H and (ANI.pH_BR1.state=5)</v>
      </c>
      <c r="E79" s="209" t="s">
        <v>779</v>
      </c>
      <c r="F79" s="19" t="s">
        <v>3241</v>
      </c>
      <c r="G79" s="19" t="str">
        <f t="shared" si="39"/>
        <v>WRN.pH_BR1_HH := ANI.pH_BR1.H and (ANI.pH_BR1.state=5);//Уровень рН в БР1 высокий</v>
      </c>
      <c r="H79" s="19" t="str">
        <f t="shared" si="40"/>
        <v>pH_BR1_HH : BOOL;     //Уровень рН в БР1 высокий</v>
      </c>
      <c r="J79" s="19" t="str">
        <f t="shared" si="41"/>
        <v>ani.pH_BR1.L</v>
      </c>
      <c r="K79" s="32" t="str">
        <f t="shared" si="33"/>
        <v xml:space="preserve">WRN."&amp;C89&amp;" or </v>
      </c>
      <c r="L79">
        <v>89</v>
      </c>
      <c r="M79" s="27" t="str">
        <f t="shared" si="34"/>
        <v>R24</v>
      </c>
      <c r="N79" s="27">
        <f>S79*2-1</f>
        <v>47</v>
      </c>
      <c r="O79" s="27">
        <v>0</v>
      </c>
      <c r="P79" s="19" t="s">
        <v>1004</v>
      </c>
      <c r="Q79" s="27" t="str">
        <f t="shared" si="42"/>
        <v>db600.dbx47.0 := WRN.pH_BR1_HH; //Уровень рН в БР1 высокий  R24.0</v>
      </c>
      <c r="R79" s="27" t="str">
        <f t="shared" si="35"/>
        <v>dbx47.0</v>
      </c>
      <c r="S79" s="27">
        <f>S78+1</f>
        <v>24</v>
      </c>
      <c r="T79" s="384" t="s">
        <v>1307</v>
      </c>
      <c r="U79" s="384">
        <v>330</v>
      </c>
      <c r="V79" s="19" t="s">
        <v>1004</v>
      </c>
      <c r="W79" s="384" t="str">
        <f t="shared" si="38"/>
        <v>2MDB.R24</v>
      </c>
      <c r="X79" s="384">
        <f t="shared" si="23"/>
        <v>0</v>
      </c>
      <c r="Y79" s="374"/>
      <c r="Z79" s="374"/>
      <c r="AA79" s="374"/>
      <c r="AB79" s="374"/>
      <c r="AC79" s="374"/>
      <c r="AD79" s="384">
        <v>0</v>
      </c>
      <c r="AE79" s="374" t="s">
        <v>1308</v>
      </c>
      <c r="AF79" s="384" t="str">
        <f t="shared" si="24"/>
        <v>ru-RU=Уровень рН в БР1 высокий</v>
      </c>
      <c r="AG79" s="374"/>
      <c r="AH79" s="374" t="s">
        <v>1308</v>
      </c>
      <c r="AI79" s="19" t="s">
        <v>4272</v>
      </c>
      <c r="AJ79" s="374">
        <f t="shared" si="25"/>
        <v>40024</v>
      </c>
      <c r="AK79" s="27">
        <v>0</v>
      </c>
    </row>
    <row r="80" spans="1:37" ht="14.25" customHeight="1" x14ac:dyDescent="0.25">
      <c r="A80" s="26">
        <v>85</v>
      </c>
      <c r="B80" s="375" t="str">
        <f>F80&amp;" низкий"</f>
        <v>Уровень О2 в БР1 низкий</v>
      </c>
      <c r="C80" s="374" t="str">
        <f>E80&amp;"_LL"</f>
        <v>O2_BR1_LL</v>
      </c>
      <c r="D80" s="374" t="str">
        <f>"ANI."&amp;E80&amp;".LL"</f>
        <v>ANI.O2_BR1.LL</v>
      </c>
      <c r="E80" s="209" t="s">
        <v>777</v>
      </c>
      <c r="F80" s="215" t="s">
        <v>3242</v>
      </c>
      <c r="G80" s="19" t="str">
        <f t="shared" si="39"/>
        <v>WRN.O2_BR1_LL := ANI.O2_BR1.LL;//Уровень О2 в БР1 низкий</v>
      </c>
      <c r="H80" s="19" t="str">
        <f t="shared" si="40"/>
        <v>O2_BR1_LL : BOOL;     //Уровень О2 в БР1 низкий</v>
      </c>
      <c r="J80" s="19" t="str">
        <f t="shared" si="41"/>
        <v>ani.O2_BR1.L</v>
      </c>
      <c r="K80" s="32" t="str">
        <f t="shared" si="33"/>
        <v xml:space="preserve">WRN."&amp;C90&amp;" or </v>
      </c>
      <c r="L80">
        <v>90</v>
      </c>
      <c r="M80" s="27" t="str">
        <f t="shared" si="34"/>
        <v>R24</v>
      </c>
      <c r="N80" s="27">
        <f t="shared" ref="N80:N85" si="44">N79</f>
        <v>47</v>
      </c>
      <c r="O80" s="27">
        <v>1</v>
      </c>
      <c r="P80" s="19" t="s">
        <v>1004</v>
      </c>
      <c r="Q80" s="27" t="str">
        <f t="shared" si="42"/>
        <v>db600.dbx47.1 := WRN.O2_BR1_LL; //Уровень О2 в БР1 низкий  R24.1</v>
      </c>
      <c r="R80" s="27" t="str">
        <f t="shared" si="35"/>
        <v>dbx47.1</v>
      </c>
      <c r="S80" s="27">
        <f>S79</f>
        <v>24</v>
      </c>
      <c r="T80" s="384" t="s">
        <v>1307</v>
      </c>
      <c r="U80" s="384">
        <v>331</v>
      </c>
      <c r="V80" s="19" t="s">
        <v>1004</v>
      </c>
      <c r="W80" s="384" t="str">
        <f t="shared" si="38"/>
        <v>2MDB.R24</v>
      </c>
      <c r="X80" s="384">
        <f t="shared" si="23"/>
        <v>1</v>
      </c>
      <c r="Y80" s="374"/>
      <c r="Z80" s="374"/>
      <c r="AA80" s="374"/>
      <c r="AB80" s="374"/>
      <c r="AC80" s="374"/>
      <c r="AD80" s="384">
        <v>0</v>
      </c>
      <c r="AE80" s="374" t="s">
        <v>1308</v>
      </c>
      <c r="AF80" s="384" t="str">
        <f t="shared" si="24"/>
        <v>ru-RU=Уровень О2 в БР1 низкий</v>
      </c>
      <c r="AG80" s="374"/>
      <c r="AH80" s="374" t="s">
        <v>1308</v>
      </c>
      <c r="AI80" s="19" t="s">
        <v>4272</v>
      </c>
      <c r="AJ80" s="374">
        <f t="shared" si="25"/>
        <v>40024</v>
      </c>
      <c r="AK80" s="27">
        <v>1</v>
      </c>
    </row>
    <row r="81" spans="1:37" ht="14.25" customHeight="1" x14ac:dyDescent="0.25">
      <c r="A81" s="26">
        <v>86</v>
      </c>
      <c r="B81" s="375" t="str">
        <f>F81&amp;" пониженный"</f>
        <v>Уровень О2 в БР1 пониженный</v>
      </c>
      <c r="C81" s="374" t="str">
        <f>E81&amp;"_L"</f>
        <v>O2_BR1_L</v>
      </c>
      <c r="D81" s="374" t="str">
        <f>"ANI."&amp;E81&amp;".L and (ANI."&amp;E81&amp;".state=5)"</f>
        <v>ANI.O2_BR1.L and (ANI.O2_BR1.state=5)</v>
      </c>
      <c r="E81" s="209" t="s">
        <v>777</v>
      </c>
      <c r="F81" s="215" t="s">
        <v>3242</v>
      </c>
      <c r="G81" s="19" t="str">
        <f t="shared" si="39"/>
        <v>WRN.O2_BR1_L := ANI.O2_BR1.L and (ANI.O2_BR1.state=5);//Уровень О2 в БР1 пониженный</v>
      </c>
      <c r="H81" s="19" t="str">
        <f t="shared" si="40"/>
        <v>O2_BR1_L : BOOL;     //Уровень О2 в БР1 пониженный</v>
      </c>
      <c r="J81" s="19" t="str">
        <f t="shared" si="41"/>
        <v>ani.O2_BR1.L</v>
      </c>
      <c r="K81" s="32" t="str">
        <f t="shared" si="33"/>
        <v xml:space="preserve">WRN."&amp;C91&amp;" or </v>
      </c>
      <c r="L81">
        <v>91</v>
      </c>
      <c r="M81" s="27" t="str">
        <f t="shared" si="34"/>
        <v>R24</v>
      </c>
      <c r="N81" s="27">
        <f t="shared" si="44"/>
        <v>47</v>
      </c>
      <c r="O81" s="27">
        <v>3</v>
      </c>
      <c r="P81" s="19" t="s">
        <v>1004</v>
      </c>
      <c r="Q81" s="27" t="str">
        <f t="shared" si="42"/>
        <v>db600.dbx47.3 := WRN.O2_BR1_L; //Уровень О2 в БР1 пониженный  R24.3</v>
      </c>
      <c r="R81" s="27" t="str">
        <f t="shared" si="35"/>
        <v>dbx47.3</v>
      </c>
      <c r="S81" s="27">
        <f t="shared" ref="S81:S93" si="45">S80</f>
        <v>24</v>
      </c>
      <c r="T81" s="384" t="s">
        <v>1307</v>
      </c>
      <c r="U81" s="384">
        <v>332</v>
      </c>
      <c r="V81" s="19" t="s">
        <v>1004</v>
      </c>
      <c r="W81" s="384" t="str">
        <f t="shared" si="38"/>
        <v>2MDB.R24</v>
      </c>
      <c r="X81" s="384">
        <f t="shared" si="23"/>
        <v>3</v>
      </c>
      <c r="Y81" s="374"/>
      <c r="Z81" s="374"/>
      <c r="AA81" s="374"/>
      <c r="AB81" s="374"/>
      <c r="AC81" s="374"/>
      <c r="AD81" s="384">
        <v>0</v>
      </c>
      <c r="AE81" s="374" t="s">
        <v>1308</v>
      </c>
      <c r="AF81" s="384" t="str">
        <f t="shared" si="24"/>
        <v>ru-RU=Уровень О2 в БР1 пониженный</v>
      </c>
      <c r="AG81" s="374"/>
      <c r="AH81" s="374" t="s">
        <v>1308</v>
      </c>
      <c r="AI81" s="19" t="s">
        <v>4272</v>
      </c>
      <c r="AJ81" s="374">
        <f t="shared" si="25"/>
        <v>40024</v>
      </c>
      <c r="AK81" s="27">
        <v>3</v>
      </c>
    </row>
    <row r="82" spans="1:37" ht="14.25" customHeight="1" x14ac:dyDescent="0.25">
      <c r="A82" s="26">
        <v>87</v>
      </c>
      <c r="B82" s="375" t="str">
        <f>F82&amp;" повышенный"</f>
        <v>Уровень О2 в БР1 повышенный</v>
      </c>
      <c r="C82" s="374" t="str">
        <f>E82&amp;"_H"</f>
        <v>O2_BR1_H</v>
      </c>
      <c r="D82" s="374" t="str">
        <f>"ANI."&amp;E82&amp;".HH"</f>
        <v>ANI.O2_BR1.HH</v>
      </c>
      <c r="E82" s="209" t="s">
        <v>777</v>
      </c>
      <c r="F82" s="215" t="s">
        <v>3242</v>
      </c>
      <c r="G82" s="19" t="str">
        <f t="shared" si="39"/>
        <v>WRN.O2_BR1_H := ANI.O2_BR1.HH;//Уровень О2 в БР1 повышенный</v>
      </c>
      <c r="H82" s="19" t="str">
        <f t="shared" si="40"/>
        <v>O2_BR1_H : BOOL;     //Уровень О2 в БР1 повышенный</v>
      </c>
      <c r="J82" s="19" t="str">
        <f t="shared" si="41"/>
        <v>ani.O2_BR1.L</v>
      </c>
      <c r="K82" s="32" t="str">
        <f t="shared" si="33"/>
        <v xml:space="preserve">WRN."&amp;C92&amp;" or </v>
      </c>
      <c r="L82">
        <v>92</v>
      </c>
      <c r="M82" s="27" t="str">
        <f t="shared" si="34"/>
        <v>R24</v>
      </c>
      <c r="N82" s="27">
        <f t="shared" si="44"/>
        <v>47</v>
      </c>
      <c r="O82" s="27">
        <v>4</v>
      </c>
      <c r="P82" s="19" t="s">
        <v>1004</v>
      </c>
      <c r="Q82" s="27" t="str">
        <f t="shared" si="42"/>
        <v>db600.dbx47.4 := WRN.O2_BR1_H; //Уровень О2 в БР1 повышенный  R24.4</v>
      </c>
      <c r="R82" s="27" t="str">
        <f t="shared" si="35"/>
        <v>dbx47.4</v>
      </c>
      <c r="S82" s="27">
        <f t="shared" si="45"/>
        <v>24</v>
      </c>
      <c r="T82" s="384" t="s">
        <v>1307</v>
      </c>
      <c r="U82" s="384">
        <v>333</v>
      </c>
      <c r="V82" s="19" t="s">
        <v>1004</v>
      </c>
      <c r="W82" s="384" t="str">
        <f t="shared" si="38"/>
        <v>2MDB.R24</v>
      </c>
      <c r="X82" s="384">
        <f t="shared" si="23"/>
        <v>4</v>
      </c>
      <c r="Y82" s="374"/>
      <c r="Z82" s="374"/>
      <c r="AA82" s="374"/>
      <c r="AB82" s="374"/>
      <c r="AC82" s="374"/>
      <c r="AD82" s="384">
        <v>0</v>
      </c>
      <c r="AE82" s="374" t="s">
        <v>1308</v>
      </c>
      <c r="AF82" s="384" t="str">
        <f t="shared" si="24"/>
        <v>ru-RU=Уровень О2 в БР1 повышенный</v>
      </c>
      <c r="AG82" s="374"/>
      <c r="AH82" s="374" t="s">
        <v>1308</v>
      </c>
      <c r="AI82" s="19" t="s">
        <v>4272</v>
      </c>
      <c r="AJ82" s="374">
        <f t="shared" si="25"/>
        <v>40024</v>
      </c>
      <c r="AK82" s="27">
        <v>4</v>
      </c>
    </row>
    <row r="83" spans="1:37" ht="14.25" customHeight="1" x14ac:dyDescent="0.25">
      <c r="A83" s="26">
        <v>88</v>
      </c>
      <c r="B83" s="375" t="str">
        <f>F83&amp;" высокий"</f>
        <v>Уровень О2 в БР1 высокий</v>
      </c>
      <c r="C83" s="374" t="str">
        <f>E83&amp;"_HH"</f>
        <v>O2_BR1_HH</v>
      </c>
      <c r="D83" s="374" t="str">
        <f>"ANI."&amp;E83&amp;".H and (ANI."&amp;E83&amp;".state=5)"</f>
        <v>ANI.O2_BR1.H and (ANI.O2_BR1.state=5)</v>
      </c>
      <c r="E83" s="209" t="s">
        <v>777</v>
      </c>
      <c r="F83" s="215" t="s">
        <v>3242</v>
      </c>
      <c r="G83" s="19" t="str">
        <f t="shared" si="39"/>
        <v>WRN.O2_BR1_HH := ANI.O2_BR1.H and (ANI.O2_BR1.state=5);//Уровень О2 в БР1 высокий</v>
      </c>
      <c r="H83" s="19" t="str">
        <f t="shared" si="40"/>
        <v>O2_BR1_HH : BOOL;     //Уровень О2 в БР1 высокий</v>
      </c>
      <c r="J83" s="19" t="str">
        <f t="shared" si="41"/>
        <v>ani.O2_BR1.L</v>
      </c>
      <c r="K83" s="32" t="str">
        <f t="shared" si="33"/>
        <v xml:space="preserve">WRN."&amp;C93&amp;" or </v>
      </c>
      <c r="L83">
        <v>93</v>
      </c>
      <c r="M83" s="27" t="str">
        <f t="shared" si="34"/>
        <v>R24</v>
      </c>
      <c r="N83" s="27">
        <f t="shared" si="44"/>
        <v>47</v>
      </c>
      <c r="O83" s="27">
        <v>5</v>
      </c>
      <c r="P83" s="19" t="s">
        <v>1004</v>
      </c>
      <c r="Q83" s="27" t="str">
        <f t="shared" si="42"/>
        <v>db600.dbx47.5 := WRN.O2_BR1_HH; //Уровень О2 в БР1 высокий  R24.5</v>
      </c>
      <c r="R83" s="27" t="str">
        <f t="shared" si="35"/>
        <v>dbx47.5</v>
      </c>
      <c r="S83" s="27">
        <f t="shared" si="45"/>
        <v>24</v>
      </c>
      <c r="T83" s="384" t="s">
        <v>1307</v>
      </c>
      <c r="U83" s="384">
        <v>334</v>
      </c>
      <c r="V83" s="19" t="s">
        <v>1004</v>
      </c>
      <c r="W83" s="384" t="str">
        <f t="shared" si="38"/>
        <v>2MDB.R24</v>
      </c>
      <c r="X83" s="384">
        <f t="shared" si="23"/>
        <v>5</v>
      </c>
      <c r="Y83" s="374"/>
      <c r="Z83" s="374"/>
      <c r="AA83" s="374"/>
      <c r="AB83" s="374"/>
      <c r="AC83" s="374"/>
      <c r="AD83" s="384">
        <v>0</v>
      </c>
      <c r="AE83" s="374" t="s">
        <v>1308</v>
      </c>
      <c r="AF83" s="384" t="str">
        <f t="shared" si="24"/>
        <v>ru-RU=Уровень О2 в БР1 высокий</v>
      </c>
      <c r="AG83" s="374"/>
      <c r="AH83" s="374" t="s">
        <v>1308</v>
      </c>
      <c r="AI83" s="19" t="s">
        <v>4272</v>
      </c>
      <c r="AJ83" s="374">
        <f t="shared" si="25"/>
        <v>40024</v>
      </c>
      <c r="AK83" s="27">
        <v>5</v>
      </c>
    </row>
    <row r="84" spans="1:37" ht="14.25" customHeight="1" x14ac:dyDescent="0.25">
      <c r="A84" s="26">
        <v>89</v>
      </c>
      <c r="B84" s="375" t="str">
        <f>F84&amp;" низкая"</f>
        <v>Температура в БР1  низкая</v>
      </c>
      <c r="C84" s="374" t="str">
        <f>E84&amp;"_LL"</f>
        <v>T_BR1_LL</v>
      </c>
      <c r="D84" s="374" t="str">
        <f>"ANI."&amp;E84&amp;".LL"</f>
        <v>ANI.T_BR1.LL</v>
      </c>
      <c r="E84" s="209" t="s">
        <v>775</v>
      </c>
      <c r="F84" s="215" t="s">
        <v>3243</v>
      </c>
      <c r="G84" s="19" t="str">
        <f t="shared" si="39"/>
        <v>WRN.T_BR1_LL := ANI.T_BR1.LL;//Температура в БР1  низкая</v>
      </c>
      <c r="H84" s="19" t="str">
        <f t="shared" si="40"/>
        <v>T_BR1_LL : BOOL;     //Температура в БР1  низкая</v>
      </c>
      <c r="J84" s="19" t="str">
        <f t="shared" si="41"/>
        <v>ani.T_BR1.L</v>
      </c>
      <c r="K84" s="32" t="str">
        <f t="shared" si="33"/>
        <v xml:space="preserve">WRN."&amp;C94&amp;" or </v>
      </c>
      <c r="L84">
        <v>94</v>
      </c>
      <c r="M84" s="27" t="str">
        <f t="shared" si="34"/>
        <v>R24</v>
      </c>
      <c r="N84" s="27">
        <f t="shared" si="44"/>
        <v>47</v>
      </c>
      <c r="O84" s="27">
        <v>6</v>
      </c>
      <c r="P84" s="19" t="s">
        <v>1004</v>
      </c>
      <c r="Q84" s="27" t="str">
        <f t="shared" si="42"/>
        <v>db600.dbx47.6 := WRN.T_BR1_LL; //Температура в БР1  низкая  R24.6</v>
      </c>
      <c r="R84" s="27" t="str">
        <f t="shared" si="35"/>
        <v>dbx47.6</v>
      </c>
      <c r="S84" s="27">
        <f t="shared" si="45"/>
        <v>24</v>
      </c>
      <c r="T84" s="384" t="s">
        <v>1307</v>
      </c>
      <c r="U84" s="384">
        <v>335</v>
      </c>
      <c r="V84" s="19" t="s">
        <v>1004</v>
      </c>
      <c r="W84" s="384" t="str">
        <f t="shared" si="38"/>
        <v>2MDB.R24</v>
      </c>
      <c r="X84" s="384">
        <f t="shared" si="23"/>
        <v>6</v>
      </c>
      <c r="Y84" s="374"/>
      <c r="Z84" s="374"/>
      <c r="AA84" s="374"/>
      <c r="AB84" s="374"/>
      <c r="AC84" s="374"/>
      <c r="AD84" s="384">
        <v>0</v>
      </c>
      <c r="AE84" s="374" t="s">
        <v>1308</v>
      </c>
      <c r="AF84" s="384" t="str">
        <f t="shared" si="24"/>
        <v>ru-RU=Температура в БР1  низкая</v>
      </c>
      <c r="AG84" s="374"/>
      <c r="AH84" s="374" t="s">
        <v>1308</v>
      </c>
      <c r="AI84" s="19" t="s">
        <v>4272</v>
      </c>
      <c r="AJ84" s="374">
        <f t="shared" si="25"/>
        <v>40024</v>
      </c>
      <c r="AK84" s="27">
        <v>6</v>
      </c>
    </row>
    <row r="85" spans="1:37" ht="14.25" customHeight="1" x14ac:dyDescent="0.25">
      <c r="A85" s="26">
        <v>90</v>
      </c>
      <c r="B85" s="375" t="str">
        <f>F85&amp;" пониженная"</f>
        <v>Температура в БР1  пониженная</v>
      </c>
      <c r="C85" s="374" t="str">
        <f>E85&amp;"_L"</f>
        <v>T_BR1_L</v>
      </c>
      <c r="D85" s="374" t="str">
        <f>"ANI."&amp;E85&amp;".L and (ANI."&amp;E85&amp;".state=5)"</f>
        <v>ANI.T_BR1.L and (ANI.T_BR1.state=5)</v>
      </c>
      <c r="E85" s="209" t="s">
        <v>775</v>
      </c>
      <c r="F85" s="215" t="s">
        <v>3243</v>
      </c>
      <c r="G85" s="19" t="str">
        <f t="shared" si="39"/>
        <v>WRN.T_BR1_L := ANI.T_BR1.L and (ANI.T_BR1.state=5);//Температура в БР1  пониженная</v>
      </c>
      <c r="H85" s="19" t="str">
        <f t="shared" si="40"/>
        <v>T_BR1_L : BOOL;     //Температура в БР1  пониженная</v>
      </c>
      <c r="J85" s="19" t="str">
        <f t="shared" si="41"/>
        <v>ani.T_BR1.L</v>
      </c>
      <c r="K85" s="32" t="str">
        <f t="shared" si="33"/>
        <v xml:space="preserve">WRN."&amp;C95&amp;" or </v>
      </c>
      <c r="L85">
        <v>95</v>
      </c>
      <c r="M85" s="27" t="str">
        <f t="shared" si="34"/>
        <v>R24</v>
      </c>
      <c r="N85" s="27">
        <f t="shared" si="44"/>
        <v>47</v>
      </c>
      <c r="O85" s="27">
        <v>7</v>
      </c>
      <c r="P85" s="19" t="s">
        <v>1004</v>
      </c>
      <c r="Q85" s="27" t="str">
        <f t="shared" si="42"/>
        <v>db600.dbx47.7 := WRN.T_BR1_L; //Температура в БР1  пониженная  R24.7</v>
      </c>
      <c r="R85" s="27" t="str">
        <f t="shared" si="35"/>
        <v>dbx47.7</v>
      </c>
      <c r="S85" s="27">
        <f t="shared" si="45"/>
        <v>24</v>
      </c>
      <c r="T85" s="384" t="s">
        <v>1307</v>
      </c>
      <c r="U85" s="384">
        <v>336</v>
      </c>
      <c r="V85" s="19" t="s">
        <v>1004</v>
      </c>
      <c r="W85" s="384" t="str">
        <f t="shared" si="38"/>
        <v>2MDB.R24</v>
      </c>
      <c r="X85" s="384">
        <f t="shared" si="23"/>
        <v>7</v>
      </c>
      <c r="Y85" s="374"/>
      <c r="Z85" s="374"/>
      <c r="AA85" s="374"/>
      <c r="AB85" s="374"/>
      <c r="AC85" s="374"/>
      <c r="AD85" s="384">
        <v>0</v>
      </c>
      <c r="AE85" s="374" t="s">
        <v>1308</v>
      </c>
      <c r="AF85" s="384" t="str">
        <f t="shared" si="24"/>
        <v>ru-RU=Температура в БР1  пониженная</v>
      </c>
      <c r="AG85" s="374"/>
      <c r="AH85" s="374" t="s">
        <v>1308</v>
      </c>
      <c r="AI85" s="19" t="s">
        <v>4272</v>
      </c>
      <c r="AJ85" s="374">
        <f t="shared" si="25"/>
        <v>40024</v>
      </c>
      <c r="AK85" s="27">
        <v>7</v>
      </c>
    </row>
    <row r="86" spans="1:37" ht="14.25" customHeight="1" x14ac:dyDescent="0.25">
      <c r="A86" s="26">
        <v>91</v>
      </c>
      <c r="B86" s="375" t="str">
        <f>F86&amp;" повышенная"</f>
        <v>Температура в БР1  повышенная</v>
      </c>
      <c r="C86" s="374" t="str">
        <f>E86&amp;"_H"</f>
        <v>T_BR1_H</v>
      </c>
      <c r="D86" s="374" t="str">
        <f>"ANI."&amp;E86&amp;".HH"</f>
        <v>ANI.T_BR1.HH</v>
      </c>
      <c r="E86" s="209" t="s">
        <v>775</v>
      </c>
      <c r="F86" s="215" t="s">
        <v>3243</v>
      </c>
      <c r="G86" s="19" t="str">
        <f t="shared" si="39"/>
        <v>WRN.T_BR1_H := ANI.T_BR1.HH;//Температура в БР1  повышенная</v>
      </c>
      <c r="H86" s="19" t="str">
        <f t="shared" si="40"/>
        <v>T_BR1_H : BOOL;     //Температура в БР1  повышенная</v>
      </c>
      <c r="J86" s="19" t="str">
        <f t="shared" si="41"/>
        <v>ani.T_BR1.L</v>
      </c>
      <c r="K86" s="32" t="str">
        <f t="shared" si="33"/>
        <v xml:space="preserve">WRN."&amp;C96&amp;" or </v>
      </c>
      <c r="L86">
        <v>96</v>
      </c>
      <c r="M86" s="27" t="str">
        <f t="shared" si="34"/>
        <v>R24</v>
      </c>
      <c r="N86" s="27">
        <f>S79*2-2</f>
        <v>46</v>
      </c>
      <c r="O86" s="27">
        <v>0</v>
      </c>
      <c r="P86" s="19" t="s">
        <v>1004</v>
      </c>
      <c r="Q86" s="27" t="str">
        <f t="shared" si="42"/>
        <v>db600.dbx46.0 := WRN.T_BR1_H; //Температура в БР1  повышенная  R24.8</v>
      </c>
      <c r="R86" s="27" t="str">
        <f t="shared" si="35"/>
        <v>dbx46.0</v>
      </c>
      <c r="S86" s="27">
        <f t="shared" si="45"/>
        <v>24</v>
      </c>
      <c r="T86" s="384" t="s">
        <v>1307</v>
      </c>
      <c r="U86" s="384">
        <v>337</v>
      </c>
      <c r="V86" s="19" t="s">
        <v>1004</v>
      </c>
      <c r="W86" s="384" t="str">
        <f t="shared" si="38"/>
        <v>2MDB.R24</v>
      </c>
      <c r="X86" s="384">
        <f t="shared" si="23"/>
        <v>8</v>
      </c>
      <c r="Y86" s="374"/>
      <c r="Z86" s="374"/>
      <c r="AA86" s="374"/>
      <c r="AB86" s="374"/>
      <c r="AC86" s="374"/>
      <c r="AD86" s="384">
        <v>0</v>
      </c>
      <c r="AE86" s="374" t="s">
        <v>1308</v>
      </c>
      <c r="AF86" s="384" t="str">
        <f t="shared" si="24"/>
        <v>ru-RU=Температура в БР1  повышенная</v>
      </c>
      <c r="AG86" s="374"/>
      <c r="AH86" s="374" t="s">
        <v>1308</v>
      </c>
      <c r="AI86" s="19" t="s">
        <v>4272</v>
      </c>
      <c r="AJ86" s="374">
        <f t="shared" si="25"/>
        <v>40024</v>
      </c>
      <c r="AK86" s="27">
        <v>8</v>
      </c>
    </row>
    <row r="87" spans="1:37" ht="14.25" customHeight="1" x14ac:dyDescent="0.25">
      <c r="A87" s="26">
        <v>92</v>
      </c>
      <c r="B87" s="375" t="str">
        <f>F87&amp;" высокая"</f>
        <v>Температура в БР1  высокая</v>
      </c>
      <c r="C87" s="374" t="str">
        <f>E87&amp;"_HH"</f>
        <v>T_BR1_HH</v>
      </c>
      <c r="D87" s="374" t="str">
        <f>"ANI."&amp;E87&amp;".H and (ANI."&amp;E87&amp;".state=5)"</f>
        <v>ANI.T_BR1.H and (ANI.T_BR1.state=5)</v>
      </c>
      <c r="E87" s="209" t="s">
        <v>775</v>
      </c>
      <c r="F87" s="215" t="s">
        <v>3243</v>
      </c>
      <c r="G87" s="19" t="str">
        <f t="shared" si="39"/>
        <v>WRN.T_BR1_HH := ANI.T_BR1.H and (ANI.T_BR1.state=5);//Температура в БР1  высокая</v>
      </c>
      <c r="H87" s="19" t="str">
        <f t="shared" si="40"/>
        <v>T_BR1_HH : BOOL;     //Температура в БР1  высокая</v>
      </c>
      <c r="J87" s="19" t="str">
        <f t="shared" si="41"/>
        <v>ani.T_BR1.L</v>
      </c>
      <c r="K87" s="32" t="str">
        <f t="shared" si="33"/>
        <v xml:space="preserve">WRN."&amp;C97&amp;" or </v>
      </c>
      <c r="L87">
        <v>97</v>
      </c>
      <c r="M87" s="27" t="str">
        <f t="shared" si="34"/>
        <v>R24</v>
      </c>
      <c r="N87" s="27">
        <f>N86</f>
        <v>46</v>
      </c>
      <c r="O87" s="27">
        <v>1</v>
      </c>
      <c r="P87" s="19" t="s">
        <v>1004</v>
      </c>
      <c r="Q87" s="27" t="str">
        <f t="shared" si="42"/>
        <v>db600.dbx46.1 := WRN.T_BR1_HH; //Температура в БР1  высокая  R24.9</v>
      </c>
      <c r="R87" s="27" t="str">
        <f t="shared" si="35"/>
        <v>dbx46.1</v>
      </c>
      <c r="S87" s="27">
        <f t="shared" si="45"/>
        <v>24</v>
      </c>
      <c r="T87" s="384" t="s">
        <v>1307</v>
      </c>
      <c r="U87" s="384">
        <v>338</v>
      </c>
      <c r="V87" s="19" t="s">
        <v>1004</v>
      </c>
      <c r="W87" s="384" t="str">
        <f t="shared" si="38"/>
        <v>2MDB.R24</v>
      </c>
      <c r="X87" s="384">
        <f t="shared" si="23"/>
        <v>9</v>
      </c>
      <c r="Y87" s="374"/>
      <c r="Z87" s="374"/>
      <c r="AA87" s="374"/>
      <c r="AB87" s="374"/>
      <c r="AC87" s="374"/>
      <c r="AD87" s="384">
        <v>0</v>
      </c>
      <c r="AE87" s="374" t="s">
        <v>1308</v>
      </c>
      <c r="AF87" s="384" t="str">
        <f t="shared" si="24"/>
        <v>ru-RU=Температура в БР1  высокая</v>
      </c>
      <c r="AG87" s="374"/>
      <c r="AH87" s="374" t="s">
        <v>1308</v>
      </c>
      <c r="AI87" s="19" t="s">
        <v>4272</v>
      </c>
      <c r="AJ87" s="374">
        <f t="shared" si="25"/>
        <v>40024</v>
      </c>
      <c r="AK87" s="27">
        <v>9</v>
      </c>
    </row>
    <row r="88" spans="1:37" ht="14.25" customHeight="1" x14ac:dyDescent="0.25">
      <c r="A88" s="26">
        <v>93</v>
      </c>
      <c r="B88" s="375" t="str">
        <f>F88&amp;" низкий"</f>
        <v>Уровень в БР1 низкий</v>
      </c>
      <c r="C88" s="374" t="str">
        <f>E88&amp;"_LL"</f>
        <v>L_BR1_LL</v>
      </c>
      <c r="D88" s="374" t="str">
        <f>"ANI."&amp;E88&amp;".LL"</f>
        <v>ANI.L_BR1.LL</v>
      </c>
      <c r="E88" s="209" t="s">
        <v>772</v>
      </c>
      <c r="F88" s="215" t="s">
        <v>293</v>
      </c>
      <c r="G88" s="19" t="str">
        <f t="shared" si="39"/>
        <v>WRN.L_BR1_LL := ANI.L_BR1.LL;//Уровень в БР1 низкий</v>
      </c>
      <c r="H88" s="19" t="str">
        <f t="shared" si="40"/>
        <v>L_BR1_LL : BOOL;     //Уровень в БР1 низкий</v>
      </c>
      <c r="J88" s="19" t="str">
        <f t="shared" si="41"/>
        <v>ani.L_BR1.L</v>
      </c>
      <c r="K88" s="32" t="str">
        <f t="shared" si="33"/>
        <v xml:space="preserve">WRN."&amp;C98&amp;" or </v>
      </c>
      <c r="L88">
        <v>98</v>
      </c>
      <c r="M88" s="27" t="str">
        <f t="shared" si="34"/>
        <v>R24</v>
      </c>
      <c r="N88" s="27">
        <f t="shared" ref="N88:N93" si="46">N87</f>
        <v>46</v>
      </c>
      <c r="O88" s="27">
        <v>2</v>
      </c>
      <c r="P88" s="19" t="s">
        <v>1004</v>
      </c>
      <c r="Q88" s="27" t="str">
        <f t="shared" si="42"/>
        <v>db600.dbx46.2 := WRN.L_BR1_LL; //Уровень в БР1 низкий  R24.10</v>
      </c>
      <c r="R88" s="27" t="str">
        <f t="shared" si="35"/>
        <v>dbx46.2</v>
      </c>
      <c r="S88" s="27">
        <f t="shared" si="45"/>
        <v>24</v>
      </c>
      <c r="T88" s="384" t="s">
        <v>1307</v>
      </c>
      <c r="U88" s="384">
        <v>339</v>
      </c>
      <c r="V88" s="19" t="s">
        <v>1004</v>
      </c>
      <c r="W88" s="384" t="str">
        <f t="shared" si="38"/>
        <v>2MDB.R24</v>
      </c>
      <c r="X88" s="384">
        <f t="shared" si="23"/>
        <v>10</v>
      </c>
      <c r="Y88" s="374"/>
      <c r="Z88" s="374"/>
      <c r="AA88" s="374"/>
      <c r="AB88" s="374"/>
      <c r="AC88" s="374"/>
      <c r="AD88" s="384">
        <v>0</v>
      </c>
      <c r="AE88" s="374" t="s">
        <v>1308</v>
      </c>
      <c r="AF88" s="384" t="str">
        <f t="shared" si="24"/>
        <v>ru-RU=Уровень в БР1 низкий</v>
      </c>
      <c r="AG88" s="374"/>
      <c r="AH88" s="374" t="s">
        <v>1308</v>
      </c>
      <c r="AI88" s="19" t="s">
        <v>4272</v>
      </c>
      <c r="AJ88" s="374">
        <f t="shared" si="25"/>
        <v>40024</v>
      </c>
      <c r="AK88" s="27">
        <v>10</v>
      </c>
    </row>
    <row r="89" spans="1:37" ht="14.25" customHeight="1" x14ac:dyDescent="0.25">
      <c r="A89" s="26">
        <v>94</v>
      </c>
      <c r="B89" s="375" t="str">
        <f>F89&amp;" пониженный"</f>
        <v>Уровень в БР1 пониженный</v>
      </c>
      <c r="C89" s="374" t="str">
        <f>E89&amp;"_L"</f>
        <v>L_BR1_L</v>
      </c>
      <c r="D89" s="374" t="str">
        <f>"ANI."&amp;E89&amp;".L and (ANI."&amp;E89&amp;".state=5)"</f>
        <v>ANI.L_BR1.L and (ANI.L_BR1.state=5)</v>
      </c>
      <c r="E89" s="209" t="s">
        <v>772</v>
      </c>
      <c r="F89" s="215" t="s">
        <v>293</v>
      </c>
      <c r="G89" s="19" t="str">
        <f t="shared" si="39"/>
        <v>WRN.L_BR1_L := ANI.L_BR1.L and (ANI.L_BR1.state=5);//Уровень в БР1 пониженный</v>
      </c>
      <c r="H89" s="19" t="str">
        <f t="shared" si="40"/>
        <v>L_BR1_L : BOOL;     //Уровень в БР1 пониженный</v>
      </c>
      <c r="J89" s="19" t="str">
        <f t="shared" si="41"/>
        <v>ani.L_BR1.L</v>
      </c>
      <c r="K89" s="32" t="str">
        <f t="shared" si="33"/>
        <v xml:space="preserve">WRN."&amp;C99&amp;" or </v>
      </c>
      <c r="L89">
        <v>99</v>
      </c>
      <c r="M89" s="27" t="str">
        <f t="shared" si="34"/>
        <v>R24</v>
      </c>
      <c r="N89" s="27">
        <f t="shared" si="46"/>
        <v>46</v>
      </c>
      <c r="O89" s="27">
        <v>3</v>
      </c>
      <c r="P89" s="19" t="s">
        <v>1004</v>
      </c>
      <c r="Q89" s="27" t="str">
        <f t="shared" si="42"/>
        <v>db600.dbx46.3 := WRN.L_BR1_L; //Уровень в БР1 пониженный  R24.11</v>
      </c>
      <c r="R89" s="27" t="str">
        <f t="shared" si="35"/>
        <v>dbx46.3</v>
      </c>
      <c r="S89" s="27">
        <f t="shared" si="45"/>
        <v>24</v>
      </c>
      <c r="T89" s="384" t="s">
        <v>1307</v>
      </c>
      <c r="U89" s="384">
        <v>340</v>
      </c>
      <c r="V89" s="19" t="s">
        <v>1004</v>
      </c>
      <c r="W89" s="384" t="str">
        <f t="shared" si="38"/>
        <v>2MDB.R24</v>
      </c>
      <c r="X89" s="384">
        <f t="shared" si="23"/>
        <v>11</v>
      </c>
      <c r="Y89" s="374"/>
      <c r="Z89" s="374"/>
      <c r="AA89" s="374"/>
      <c r="AB89" s="374"/>
      <c r="AC89" s="374"/>
      <c r="AD89" s="384">
        <v>0</v>
      </c>
      <c r="AE89" s="374" t="s">
        <v>1308</v>
      </c>
      <c r="AF89" s="384" t="str">
        <f t="shared" si="24"/>
        <v>ru-RU=Уровень в БР1 пониженный</v>
      </c>
      <c r="AG89" s="374"/>
      <c r="AH89" s="374" t="s">
        <v>1308</v>
      </c>
      <c r="AI89" s="19" t="s">
        <v>4272</v>
      </c>
      <c r="AJ89" s="374">
        <f t="shared" si="25"/>
        <v>40024</v>
      </c>
      <c r="AK89" s="27">
        <v>11</v>
      </c>
    </row>
    <row r="90" spans="1:37" ht="14.25" customHeight="1" x14ac:dyDescent="0.25">
      <c r="A90" s="26">
        <v>95</v>
      </c>
      <c r="B90" s="375" t="str">
        <f>F90&amp;" повышенный"</f>
        <v>Уровень в БР1 повышенный</v>
      </c>
      <c r="C90" s="374" t="str">
        <f>E90&amp;"_H"</f>
        <v>L_BR1_H</v>
      </c>
      <c r="D90" s="374" t="str">
        <f>"ANI."&amp;E90&amp;".HH"</f>
        <v>ANI.L_BR1.HH</v>
      </c>
      <c r="E90" s="209" t="s">
        <v>772</v>
      </c>
      <c r="F90" s="215" t="s">
        <v>293</v>
      </c>
      <c r="G90" s="19" t="str">
        <f t="shared" si="39"/>
        <v>WRN.L_BR1_H := ANI.L_BR1.HH;//Уровень в БР1 повышенный</v>
      </c>
      <c r="H90" s="19" t="str">
        <f t="shared" si="40"/>
        <v>L_BR1_H : BOOL;     //Уровень в БР1 повышенный</v>
      </c>
      <c r="J90" s="19" t="str">
        <f t="shared" si="41"/>
        <v>ani.L_BR1.L</v>
      </c>
      <c r="K90" s="32" t="str">
        <f t="shared" ref="K90:K116" si="47">"WRN.""&amp;C"&amp;L90&amp;"&amp;"" or "</f>
        <v xml:space="preserve">WRN."&amp;C100&amp;" or </v>
      </c>
      <c r="L90">
        <v>100</v>
      </c>
      <c r="M90" s="27" t="str">
        <f t="shared" si="34"/>
        <v>R24</v>
      </c>
      <c r="N90" s="27">
        <f t="shared" si="46"/>
        <v>46</v>
      </c>
      <c r="O90" s="27">
        <v>4</v>
      </c>
      <c r="P90" s="19" t="s">
        <v>1004</v>
      </c>
      <c r="Q90" s="27" t="str">
        <f t="shared" si="42"/>
        <v>db600.dbx46.4 := WRN.L_BR1_H; //Уровень в БР1 повышенный  R24.12</v>
      </c>
      <c r="R90" s="27" t="str">
        <f t="shared" si="35"/>
        <v>dbx46.4</v>
      </c>
      <c r="S90" s="27">
        <f t="shared" si="45"/>
        <v>24</v>
      </c>
      <c r="T90" s="384" t="s">
        <v>1307</v>
      </c>
      <c r="U90" s="384">
        <v>341</v>
      </c>
      <c r="V90" s="19" t="s">
        <v>1004</v>
      </c>
      <c r="W90" s="384" t="str">
        <f t="shared" si="38"/>
        <v>2MDB.R24</v>
      </c>
      <c r="X90" s="384">
        <f t="shared" si="23"/>
        <v>12</v>
      </c>
      <c r="Y90" s="374"/>
      <c r="Z90" s="374"/>
      <c r="AA90" s="374"/>
      <c r="AB90" s="374"/>
      <c r="AC90" s="374"/>
      <c r="AD90" s="384">
        <v>0</v>
      </c>
      <c r="AE90" s="374" t="s">
        <v>1308</v>
      </c>
      <c r="AF90" s="384" t="str">
        <f t="shared" si="24"/>
        <v>ru-RU=Уровень в БР1 повышенный</v>
      </c>
      <c r="AG90" s="374"/>
      <c r="AH90" s="374" t="s">
        <v>1308</v>
      </c>
      <c r="AI90" s="19" t="s">
        <v>4272</v>
      </c>
      <c r="AJ90" s="374">
        <f t="shared" si="25"/>
        <v>40024</v>
      </c>
      <c r="AK90" s="27">
        <v>12</v>
      </c>
    </row>
    <row r="91" spans="1:37" ht="14.25" customHeight="1" x14ac:dyDescent="0.25">
      <c r="A91" s="26">
        <v>96</v>
      </c>
      <c r="B91" s="375" t="str">
        <f>F91&amp;" высокий"</f>
        <v>Уровень в БР1 высокий</v>
      </c>
      <c r="C91" s="374" t="str">
        <f>E91&amp;"_HH"</f>
        <v>L_BR1_HH</v>
      </c>
      <c r="D91" s="374" t="str">
        <f>"ANI."&amp;E91&amp;".H and (ANI."&amp;E91&amp;".state=5)"</f>
        <v>ANI.L_BR1.H and (ANI.L_BR1.state=5)</v>
      </c>
      <c r="E91" s="209" t="s">
        <v>772</v>
      </c>
      <c r="F91" s="215" t="s">
        <v>293</v>
      </c>
      <c r="G91" s="19" t="str">
        <f t="shared" si="39"/>
        <v>WRN.L_BR1_HH := ANI.L_BR1.H and (ANI.L_BR1.state=5);//Уровень в БР1 высокий</v>
      </c>
      <c r="H91" s="19" t="str">
        <f t="shared" si="40"/>
        <v>L_BR1_HH : BOOL;     //Уровень в БР1 высокий</v>
      </c>
      <c r="J91" s="19" t="str">
        <f t="shared" si="41"/>
        <v>ani.L_BR1.L</v>
      </c>
      <c r="K91" s="32" t="str">
        <f t="shared" si="47"/>
        <v xml:space="preserve">WRN."&amp;C101&amp;" or </v>
      </c>
      <c r="L91">
        <v>101</v>
      </c>
      <c r="M91" s="27" t="str">
        <f t="shared" si="34"/>
        <v>R24</v>
      </c>
      <c r="N91" s="27">
        <f t="shared" si="46"/>
        <v>46</v>
      </c>
      <c r="O91" s="27">
        <v>5</v>
      </c>
      <c r="P91" s="19" t="s">
        <v>1004</v>
      </c>
      <c r="Q91" s="27" t="str">
        <f t="shared" si="42"/>
        <v>db600.dbx46.5 := WRN.L_BR1_HH; //Уровень в БР1 высокий  R24.13</v>
      </c>
      <c r="R91" s="27" t="str">
        <f t="shared" si="35"/>
        <v>dbx46.5</v>
      </c>
      <c r="S91" s="27">
        <f t="shared" si="45"/>
        <v>24</v>
      </c>
      <c r="T91" s="384" t="s">
        <v>1307</v>
      </c>
      <c r="U91" s="384">
        <v>342</v>
      </c>
      <c r="V91" s="19" t="s">
        <v>1004</v>
      </c>
      <c r="W91" s="384" t="str">
        <f t="shared" si="38"/>
        <v>2MDB.R24</v>
      </c>
      <c r="X91" s="384">
        <f t="shared" si="23"/>
        <v>13</v>
      </c>
      <c r="Y91" s="374"/>
      <c r="Z91" s="374"/>
      <c r="AA91" s="374"/>
      <c r="AB91" s="374"/>
      <c r="AC91" s="374"/>
      <c r="AD91" s="384">
        <v>0</v>
      </c>
      <c r="AE91" s="374" t="s">
        <v>1308</v>
      </c>
      <c r="AF91" s="384" t="str">
        <f t="shared" si="24"/>
        <v>ru-RU=Уровень в БР1 высокий</v>
      </c>
      <c r="AG91" s="374"/>
      <c r="AH91" s="374" t="s">
        <v>1308</v>
      </c>
      <c r="AI91" s="19" t="s">
        <v>4272</v>
      </c>
      <c r="AJ91" s="374">
        <f t="shared" si="25"/>
        <v>40024</v>
      </c>
      <c r="AK91" s="27">
        <v>13</v>
      </c>
    </row>
    <row r="92" spans="1:37" ht="14.25" customHeight="1" x14ac:dyDescent="0.25">
      <c r="A92" s="26">
        <v>97</v>
      </c>
      <c r="B92" s="376" t="str">
        <f>F92&amp;" низкое"</f>
        <v>Давление на АЭР 7,…,АЭР12 низкое</v>
      </c>
      <c r="C92" s="377" t="str">
        <f>E92&amp;"_LL"</f>
        <v>P_aer7_12_LL</v>
      </c>
      <c r="D92" s="377" t="str">
        <f>"TMQ."&amp;C92</f>
        <v>TMQ.P_aer7_12_LL</v>
      </c>
      <c r="E92" s="232" t="s">
        <v>3481</v>
      </c>
      <c r="F92" s="19" t="s">
        <v>3244</v>
      </c>
      <c r="G92" s="19" t="str">
        <f t="shared" si="39"/>
        <v>WRN.P_aer7_12_LL := TMQ.P_aer7_12_LL;//Давление на АЭР 7,…,АЭР12 низкое</v>
      </c>
      <c r="H92" s="19" t="str">
        <f t="shared" si="40"/>
        <v>P_aer7_12_LL : BOOL;     //Давление на АЭР 7,…,АЭР12 низкое</v>
      </c>
      <c r="J92" s="19" t="str">
        <f t="shared" si="41"/>
        <v>ani.P_aer7_12.L</v>
      </c>
      <c r="K92" s="32" t="str">
        <f t="shared" si="47"/>
        <v xml:space="preserve">WRN."&amp;C102&amp;" or </v>
      </c>
      <c r="L92">
        <v>102</v>
      </c>
      <c r="M92" s="27" t="str">
        <f t="shared" si="34"/>
        <v>R24</v>
      </c>
      <c r="N92" s="27">
        <f t="shared" si="46"/>
        <v>46</v>
      </c>
      <c r="O92" s="27">
        <v>6</v>
      </c>
      <c r="P92" s="19" t="s">
        <v>1004</v>
      </c>
      <c r="Q92" s="27" t="str">
        <f t="shared" si="42"/>
        <v>db600.dbx46.6 := WRN.P_aer7_12_LL; //Давление на АЭР 7,…,АЭР12 низкое  R24.14</v>
      </c>
      <c r="R92" s="27" t="str">
        <f t="shared" si="35"/>
        <v>dbx46.6</v>
      </c>
      <c r="S92" s="27">
        <f t="shared" si="45"/>
        <v>24</v>
      </c>
      <c r="T92" s="384" t="s">
        <v>1307</v>
      </c>
      <c r="U92" s="384">
        <v>343</v>
      </c>
      <c r="V92" s="19" t="s">
        <v>1004</v>
      </c>
      <c r="W92" s="384" t="str">
        <f t="shared" si="38"/>
        <v>2MDB.R24</v>
      </c>
      <c r="X92" s="384">
        <f t="shared" si="23"/>
        <v>14</v>
      </c>
      <c r="Y92" s="374"/>
      <c r="Z92" s="374"/>
      <c r="AA92" s="374"/>
      <c r="AB92" s="374"/>
      <c r="AC92" s="374"/>
      <c r="AD92" s="384">
        <v>0</v>
      </c>
      <c r="AE92" s="374" t="s">
        <v>1308</v>
      </c>
      <c r="AF92" s="384" t="str">
        <f t="shared" si="24"/>
        <v>ru-RU=Давление на АЭР 7,…,АЭР12 низкое</v>
      </c>
      <c r="AG92" s="374"/>
      <c r="AH92" s="374" t="s">
        <v>1308</v>
      </c>
      <c r="AI92" s="19" t="s">
        <v>4272</v>
      </c>
      <c r="AJ92" s="374">
        <f t="shared" si="25"/>
        <v>40024</v>
      </c>
      <c r="AK92" s="27">
        <v>14</v>
      </c>
    </row>
    <row r="93" spans="1:37" ht="14.25" customHeight="1" x14ac:dyDescent="0.25">
      <c r="A93" s="26">
        <v>98</v>
      </c>
      <c r="B93" s="376" t="str">
        <f>F93&amp;" пониженное"</f>
        <v>Давление на АЭР 7,…,АЭР12 пониженное</v>
      </c>
      <c r="C93" s="377" t="str">
        <f>E93&amp;"_L"</f>
        <v>P_aer7_12_L</v>
      </c>
      <c r="D93" s="380" t="str">
        <f>"TMQ."&amp;C93&amp;" and (ani."&amp;E93&amp;".state=5)"</f>
        <v>TMQ.P_aer7_12_L and (ani.P_aer7_12.state=5)</v>
      </c>
      <c r="E93" s="232" t="s">
        <v>3481</v>
      </c>
      <c r="F93" s="19" t="s">
        <v>3244</v>
      </c>
      <c r="G93" s="19" t="str">
        <f t="shared" si="39"/>
        <v>WRN.P_aer7_12_L := TMQ.P_aer7_12_L and (ani.P_aer7_12.state=5);//Давление на АЭР 7,…,АЭР12 пониженное</v>
      </c>
      <c r="H93" s="19" t="str">
        <f t="shared" si="40"/>
        <v>P_aer7_12_L : BOOL;     //Давление на АЭР 7,…,АЭР12 пониженное</v>
      </c>
      <c r="J93" s="19" t="str">
        <f t="shared" si="41"/>
        <v>ani.P_aer7_12.L</v>
      </c>
      <c r="K93" s="32" t="str">
        <f t="shared" si="47"/>
        <v xml:space="preserve">WRN."&amp;C103&amp;" or </v>
      </c>
      <c r="L93">
        <v>103</v>
      </c>
      <c r="M93" s="27" t="str">
        <f t="shared" si="34"/>
        <v>R24</v>
      </c>
      <c r="N93" s="27">
        <f t="shared" si="46"/>
        <v>46</v>
      </c>
      <c r="O93" s="27">
        <v>7</v>
      </c>
      <c r="P93" s="19" t="s">
        <v>1004</v>
      </c>
      <c r="Q93" s="27" t="str">
        <f t="shared" si="42"/>
        <v>db600.dbx46.7 := WRN.P_aer7_12_L; //Давление на АЭР 7,…,АЭР12 пониженное  R24.15</v>
      </c>
      <c r="R93" s="27" t="str">
        <f t="shared" si="35"/>
        <v>dbx46.7</v>
      </c>
      <c r="S93" s="27">
        <f t="shared" si="45"/>
        <v>24</v>
      </c>
      <c r="T93" s="384" t="s">
        <v>1307</v>
      </c>
      <c r="U93" s="384">
        <v>344</v>
      </c>
      <c r="V93" s="19" t="s">
        <v>1004</v>
      </c>
      <c r="W93" s="384" t="str">
        <f t="shared" si="38"/>
        <v>2MDB.R24</v>
      </c>
      <c r="X93" s="384">
        <f t="shared" si="23"/>
        <v>15</v>
      </c>
      <c r="Y93" s="374"/>
      <c r="Z93" s="374"/>
      <c r="AA93" s="374"/>
      <c r="AB93" s="374"/>
      <c r="AC93" s="374"/>
      <c r="AD93" s="384">
        <v>0</v>
      </c>
      <c r="AE93" s="374" t="s">
        <v>1308</v>
      </c>
      <c r="AF93" s="384" t="str">
        <f t="shared" si="24"/>
        <v>ru-RU=Давление на АЭР 7,…,АЭР12 пониженное</v>
      </c>
      <c r="AG93" s="374"/>
      <c r="AH93" s="374" t="s">
        <v>1308</v>
      </c>
      <c r="AI93" s="19" t="s">
        <v>4272</v>
      </c>
      <c r="AJ93" s="374">
        <f t="shared" si="25"/>
        <v>40024</v>
      </c>
      <c r="AK93" s="27">
        <v>15</v>
      </c>
    </row>
    <row r="94" spans="1:37" ht="14.25" customHeight="1" x14ac:dyDescent="0.25">
      <c r="A94" s="26">
        <v>99</v>
      </c>
      <c r="B94" s="376" t="str">
        <f>F94&amp;" повышенное"</f>
        <v>Давление на АЭР 7,…,АЭР12 повышенное</v>
      </c>
      <c r="C94" s="377" t="str">
        <f>E94&amp;"_H"</f>
        <v>P_aer7_12_H</v>
      </c>
      <c r="D94" s="377" t="str">
        <f>"TMQ."&amp;C94</f>
        <v>TMQ.P_aer7_12_H</v>
      </c>
      <c r="E94" s="232" t="s">
        <v>3481</v>
      </c>
      <c r="F94" s="19" t="s">
        <v>3244</v>
      </c>
      <c r="G94" s="19" t="str">
        <f t="shared" si="39"/>
        <v>WRN.P_aer7_12_H := TMQ.P_aer7_12_H;//Давление на АЭР 7,…,АЭР12 повышенное</v>
      </c>
      <c r="H94" s="19" t="str">
        <f t="shared" si="40"/>
        <v>P_aer7_12_H : BOOL;     //Давление на АЭР 7,…,АЭР12 повышенное</v>
      </c>
      <c r="J94" s="19" t="str">
        <f t="shared" si="41"/>
        <v>ani.P_aer7_12.L</v>
      </c>
      <c r="K94" s="32" t="str">
        <f t="shared" si="47"/>
        <v xml:space="preserve">WRN."&amp;C104&amp;" or </v>
      </c>
      <c r="L94">
        <v>104</v>
      </c>
      <c r="M94" s="27" t="str">
        <f t="shared" si="34"/>
        <v>R25</v>
      </c>
      <c r="N94" s="27">
        <f>S94*2-1</f>
        <v>49</v>
      </c>
      <c r="O94" s="27">
        <v>0</v>
      </c>
      <c r="P94" s="19" t="s">
        <v>1004</v>
      </c>
      <c r="Q94" s="27" t="str">
        <f t="shared" si="42"/>
        <v>db600.dbx49.0 := WRN.P_aer7_12_H; //Давление на АЭР 7,…,АЭР12 повышенное  R25.0</v>
      </c>
      <c r="R94" s="27" t="str">
        <f t="shared" si="35"/>
        <v>dbx49.0</v>
      </c>
      <c r="S94" s="27">
        <f>S93+1</f>
        <v>25</v>
      </c>
      <c r="T94" s="384" t="s">
        <v>1307</v>
      </c>
      <c r="U94" s="384">
        <v>345</v>
      </c>
      <c r="V94" s="19" t="s">
        <v>1004</v>
      </c>
      <c r="W94" s="384" t="str">
        <f t="shared" si="38"/>
        <v>2MDB.R25</v>
      </c>
      <c r="X94" s="384">
        <f t="shared" si="23"/>
        <v>0</v>
      </c>
      <c r="Y94" s="374"/>
      <c r="Z94" s="374"/>
      <c r="AA94" s="374"/>
      <c r="AB94" s="374"/>
      <c r="AC94" s="374"/>
      <c r="AD94" s="384">
        <v>0</v>
      </c>
      <c r="AE94" s="374" t="s">
        <v>1308</v>
      </c>
      <c r="AF94" s="384" t="str">
        <f t="shared" si="24"/>
        <v>ru-RU=Давление на АЭР 7,…,АЭР12 повышенное</v>
      </c>
      <c r="AG94" s="374"/>
      <c r="AH94" s="374" t="s">
        <v>1308</v>
      </c>
      <c r="AI94" s="19" t="s">
        <v>4272</v>
      </c>
      <c r="AJ94" s="374">
        <f t="shared" si="25"/>
        <v>40025</v>
      </c>
      <c r="AK94" s="27">
        <v>0</v>
      </c>
    </row>
    <row r="95" spans="1:37" ht="14.25" customHeight="1" x14ac:dyDescent="0.25">
      <c r="A95" s="26">
        <v>100</v>
      </c>
      <c r="B95" s="376" t="str">
        <f>F95&amp;" высокое"</f>
        <v>Давление на АЭР 7,…,АЭР12 высокое</v>
      </c>
      <c r="C95" s="377" t="str">
        <f>E95&amp;"_HH"</f>
        <v>P_aer7_12_HH</v>
      </c>
      <c r="D95" s="380" t="str">
        <f>"TMQ."&amp;C95&amp;" and (ani."&amp;E95&amp;".state=5)"</f>
        <v>TMQ.P_aer7_12_HH and (ani.P_aer7_12.state=5)</v>
      </c>
      <c r="E95" s="232" t="s">
        <v>3481</v>
      </c>
      <c r="F95" s="19" t="s">
        <v>3244</v>
      </c>
      <c r="G95" s="19" t="str">
        <f t="shared" si="39"/>
        <v>WRN.P_aer7_12_HH := TMQ.P_aer7_12_HH and (ani.P_aer7_12.state=5);//Давление на АЭР 7,…,АЭР12 высокое</v>
      </c>
      <c r="H95" s="19" t="str">
        <f t="shared" si="40"/>
        <v>P_aer7_12_HH : BOOL;     //Давление на АЭР 7,…,АЭР12 высокое</v>
      </c>
      <c r="J95" s="19" t="str">
        <f t="shared" si="41"/>
        <v>ani.P_aer7_12.L</v>
      </c>
      <c r="K95" s="32" t="str">
        <f t="shared" si="47"/>
        <v xml:space="preserve">WRN."&amp;C105&amp;" or </v>
      </c>
      <c r="L95">
        <v>105</v>
      </c>
      <c r="M95" s="27" t="str">
        <f t="shared" si="34"/>
        <v>R25</v>
      </c>
      <c r="N95" s="27">
        <f t="shared" ref="N95:N100" si="48">N94</f>
        <v>49</v>
      </c>
      <c r="O95" s="27">
        <v>1</v>
      </c>
      <c r="P95" s="19" t="s">
        <v>1004</v>
      </c>
      <c r="Q95" s="27" t="str">
        <f t="shared" si="42"/>
        <v>db600.dbx49.1 := WRN.P_aer7_12_HH; //Давление на АЭР 7,…,АЭР12 высокое  R25.1</v>
      </c>
      <c r="R95" s="27" t="str">
        <f t="shared" si="35"/>
        <v>dbx49.1</v>
      </c>
      <c r="S95" s="27">
        <f>S94</f>
        <v>25</v>
      </c>
      <c r="T95" s="384" t="s">
        <v>1307</v>
      </c>
      <c r="U95" s="384">
        <v>346</v>
      </c>
      <c r="V95" s="19" t="s">
        <v>1004</v>
      </c>
      <c r="W95" s="384" t="str">
        <f t="shared" si="38"/>
        <v>2MDB.R25</v>
      </c>
      <c r="X95" s="384">
        <f t="shared" si="23"/>
        <v>1</v>
      </c>
      <c r="Y95" s="374"/>
      <c r="Z95" s="374"/>
      <c r="AA95" s="374"/>
      <c r="AB95" s="374"/>
      <c r="AC95" s="374"/>
      <c r="AD95" s="384">
        <v>0</v>
      </c>
      <c r="AE95" s="374" t="s">
        <v>1308</v>
      </c>
      <c r="AF95" s="384" t="str">
        <f t="shared" si="24"/>
        <v>ru-RU=Давление на АЭР 7,…,АЭР12 высокое</v>
      </c>
      <c r="AG95" s="374"/>
      <c r="AH95" s="374" t="s">
        <v>1308</v>
      </c>
      <c r="AI95" s="19" t="s">
        <v>4272</v>
      </c>
      <c r="AJ95" s="374">
        <f t="shared" si="25"/>
        <v>40025</v>
      </c>
      <c r="AK95" s="27">
        <v>1</v>
      </c>
    </row>
    <row r="96" spans="1:37" ht="14.25" customHeight="1" x14ac:dyDescent="0.25">
      <c r="A96" s="26">
        <v>101</v>
      </c>
      <c r="B96" s="376" t="str">
        <f>F96&amp;" низкое"</f>
        <v>Давление на АЭР 13,…,АЭР18 низкое</v>
      </c>
      <c r="C96" s="377" t="str">
        <f>E96&amp;"_LL"</f>
        <v>P_aer13_18_LL</v>
      </c>
      <c r="D96" s="377" t="str">
        <f>"TMQ."&amp;C96</f>
        <v>TMQ.P_aer13_18_LL</v>
      </c>
      <c r="E96" s="232" t="s">
        <v>3482</v>
      </c>
      <c r="F96" s="237" t="s">
        <v>3245</v>
      </c>
      <c r="G96" s="19" t="str">
        <f t="shared" si="39"/>
        <v>WRN.P_aer13_18_LL := TMQ.P_aer13_18_LL;//Давление на АЭР 13,…,АЭР18 низкое</v>
      </c>
      <c r="H96" s="19" t="str">
        <f t="shared" si="40"/>
        <v>P_aer13_18_LL : BOOL;     //Давление на АЭР 13,…,АЭР18 низкое</v>
      </c>
      <c r="J96" s="19" t="str">
        <f t="shared" si="41"/>
        <v>ani.P_aer13_18.L</v>
      </c>
      <c r="K96" s="32" t="str">
        <f t="shared" si="47"/>
        <v xml:space="preserve">WRN."&amp;C106&amp;" or </v>
      </c>
      <c r="L96">
        <v>106</v>
      </c>
      <c r="M96" s="27" t="str">
        <f t="shared" si="34"/>
        <v>R25</v>
      </c>
      <c r="N96" s="27">
        <f t="shared" si="48"/>
        <v>49</v>
      </c>
      <c r="O96" s="27">
        <v>3</v>
      </c>
      <c r="P96" s="19" t="s">
        <v>1004</v>
      </c>
      <c r="Q96" s="27" t="str">
        <f t="shared" si="42"/>
        <v>db600.dbx49.3 := WRN.P_aer13_18_LL; //Давление на АЭР 13,…,АЭР18 низкое  R25.3</v>
      </c>
      <c r="R96" s="27" t="str">
        <f t="shared" si="35"/>
        <v>dbx49.3</v>
      </c>
      <c r="S96" s="27">
        <f t="shared" ref="S96:S108" si="49">S95</f>
        <v>25</v>
      </c>
      <c r="T96" s="384" t="s">
        <v>1307</v>
      </c>
      <c r="U96" s="384">
        <v>347</v>
      </c>
      <c r="V96" s="19" t="s">
        <v>1004</v>
      </c>
      <c r="W96" s="384" t="str">
        <f t="shared" si="38"/>
        <v>2MDB.R25</v>
      </c>
      <c r="X96" s="384">
        <f t="shared" si="23"/>
        <v>3</v>
      </c>
      <c r="Y96" s="374"/>
      <c r="Z96" s="374"/>
      <c r="AA96" s="374"/>
      <c r="AB96" s="374"/>
      <c r="AC96" s="374"/>
      <c r="AD96" s="384">
        <v>0</v>
      </c>
      <c r="AE96" s="374" t="s">
        <v>1308</v>
      </c>
      <c r="AF96" s="384" t="str">
        <f t="shared" si="24"/>
        <v>ru-RU=Давление на АЭР 13,…,АЭР18 низкое</v>
      </c>
      <c r="AG96" s="374"/>
      <c r="AH96" s="374" t="s">
        <v>1308</v>
      </c>
      <c r="AI96" s="19" t="s">
        <v>4272</v>
      </c>
      <c r="AJ96" s="374">
        <f t="shared" si="25"/>
        <v>40025</v>
      </c>
      <c r="AK96" s="27">
        <v>3</v>
      </c>
    </row>
    <row r="97" spans="1:37" ht="14.25" customHeight="1" x14ac:dyDescent="0.25">
      <c r="A97" s="26">
        <v>102</v>
      </c>
      <c r="B97" s="376" t="str">
        <f>F97&amp;" пониженное"</f>
        <v>Давление на АЭР 13,…,АЭР18 пониженное</v>
      </c>
      <c r="C97" s="377" t="str">
        <f>E97&amp;"_L"</f>
        <v>P_aer13_18_L</v>
      </c>
      <c r="D97" s="380" t="str">
        <f>"TMQ."&amp;C97&amp;" and (ani."&amp;E97&amp;".state=5)"</f>
        <v>TMQ.P_aer13_18_L and (ani.P_aer13_18.state=5)</v>
      </c>
      <c r="E97" s="232" t="s">
        <v>3482</v>
      </c>
      <c r="F97" s="237" t="s">
        <v>3245</v>
      </c>
      <c r="G97" s="19" t="str">
        <f t="shared" si="39"/>
        <v>WRN.P_aer13_18_L := TMQ.P_aer13_18_L and (ani.P_aer13_18.state=5);//Давление на АЭР 13,…,АЭР18 пониженное</v>
      </c>
      <c r="H97" s="19" t="str">
        <f t="shared" si="40"/>
        <v>P_aer13_18_L : BOOL;     //Давление на АЭР 13,…,АЭР18 пониженное</v>
      </c>
      <c r="J97" s="19" t="str">
        <f t="shared" si="41"/>
        <v>ani.P_aer13_18.L</v>
      </c>
      <c r="K97" s="32" t="str">
        <f t="shared" si="47"/>
        <v xml:space="preserve">WRN."&amp;C107&amp;" or </v>
      </c>
      <c r="L97">
        <v>107</v>
      </c>
      <c r="M97" s="27" t="str">
        <f t="shared" si="34"/>
        <v>R25</v>
      </c>
      <c r="N97" s="27">
        <f t="shared" si="48"/>
        <v>49</v>
      </c>
      <c r="O97" s="27">
        <v>4</v>
      </c>
      <c r="P97" s="19" t="s">
        <v>1004</v>
      </c>
      <c r="Q97" s="27" t="str">
        <f t="shared" si="42"/>
        <v>db600.dbx49.4 := WRN.P_aer13_18_L; //Давление на АЭР 13,…,АЭР18 пониженное  R25.4</v>
      </c>
      <c r="R97" s="27" t="str">
        <f t="shared" si="35"/>
        <v>dbx49.4</v>
      </c>
      <c r="S97" s="27">
        <f t="shared" si="49"/>
        <v>25</v>
      </c>
      <c r="T97" s="384" t="s">
        <v>1307</v>
      </c>
      <c r="U97" s="384">
        <v>348</v>
      </c>
      <c r="V97" s="19" t="s">
        <v>1004</v>
      </c>
      <c r="W97" s="384" t="str">
        <f t="shared" si="38"/>
        <v>2MDB.R25</v>
      </c>
      <c r="X97" s="384">
        <f t="shared" si="23"/>
        <v>4</v>
      </c>
      <c r="Y97" s="374"/>
      <c r="Z97" s="374"/>
      <c r="AA97" s="374"/>
      <c r="AB97" s="374"/>
      <c r="AC97" s="374"/>
      <c r="AD97" s="384">
        <v>0</v>
      </c>
      <c r="AE97" s="374" t="s">
        <v>1308</v>
      </c>
      <c r="AF97" s="384" t="str">
        <f t="shared" si="24"/>
        <v>ru-RU=Давление на АЭР 13,…,АЭР18 пониженное</v>
      </c>
      <c r="AG97" s="374"/>
      <c r="AH97" s="374" t="s">
        <v>1308</v>
      </c>
      <c r="AI97" s="19" t="s">
        <v>4272</v>
      </c>
      <c r="AJ97" s="374">
        <f t="shared" si="25"/>
        <v>40025</v>
      </c>
      <c r="AK97" s="27">
        <v>4</v>
      </c>
    </row>
    <row r="98" spans="1:37" ht="14.25" customHeight="1" x14ac:dyDescent="0.25">
      <c r="A98" s="26">
        <v>103</v>
      </c>
      <c r="B98" s="376" t="str">
        <f>F98&amp;" повышенное"</f>
        <v>Давление на АЭР 13,…,АЭР18 повышенное</v>
      </c>
      <c r="C98" s="377" t="str">
        <f>E98&amp;"_H"</f>
        <v>P_aer13_18_H</v>
      </c>
      <c r="D98" s="377" t="str">
        <f>"TMQ."&amp;C98</f>
        <v>TMQ.P_aer13_18_H</v>
      </c>
      <c r="E98" s="232" t="s">
        <v>3482</v>
      </c>
      <c r="F98" s="237" t="s">
        <v>3245</v>
      </c>
      <c r="G98" s="19" t="str">
        <f t="shared" si="39"/>
        <v>WRN.P_aer13_18_H := TMQ.P_aer13_18_H;//Давление на АЭР 13,…,АЭР18 повышенное</v>
      </c>
      <c r="H98" s="19" t="str">
        <f t="shared" si="40"/>
        <v>P_aer13_18_H : BOOL;     //Давление на АЭР 13,…,АЭР18 повышенное</v>
      </c>
      <c r="J98" s="19" t="str">
        <f t="shared" si="41"/>
        <v>ani.P_aer13_18.L</v>
      </c>
      <c r="K98" s="32" t="str">
        <f t="shared" si="47"/>
        <v xml:space="preserve">WRN."&amp;C108&amp;" or </v>
      </c>
      <c r="L98">
        <v>108</v>
      </c>
      <c r="M98" s="27" t="str">
        <f t="shared" si="34"/>
        <v>R25</v>
      </c>
      <c r="N98" s="27">
        <f t="shared" si="48"/>
        <v>49</v>
      </c>
      <c r="O98" s="27">
        <v>5</v>
      </c>
      <c r="P98" s="19" t="s">
        <v>1004</v>
      </c>
      <c r="Q98" s="27" t="str">
        <f t="shared" si="42"/>
        <v>db600.dbx49.5 := WRN.P_aer13_18_H; //Давление на АЭР 13,…,АЭР18 повышенное  R25.5</v>
      </c>
      <c r="R98" s="27" t="str">
        <f t="shared" si="35"/>
        <v>dbx49.5</v>
      </c>
      <c r="S98" s="27">
        <f t="shared" si="49"/>
        <v>25</v>
      </c>
      <c r="T98" s="384" t="s">
        <v>1307</v>
      </c>
      <c r="U98" s="384">
        <v>349</v>
      </c>
      <c r="V98" s="19" t="s">
        <v>1004</v>
      </c>
      <c r="W98" s="384" t="str">
        <f t="shared" si="38"/>
        <v>2MDB.R25</v>
      </c>
      <c r="X98" s="384">
        <f t="shared" ref="X98:X161" si="50">AK98</f>
        <v>5</v>
      </c>
      <c r="Y98" s="374"/>
      <c r="Z98" s="374"/>
      <c r="AA98" s="374"/>
      <c r="AB98" s="374"/>
      <c r="AC98" s="374"/>
      <c r="AD98" s="384">
        <v>0</v>
      </c>
      <c r="AE98" s="374" t="s">
        <v>1308</v>
      </c>
      <c r="AF98" s="384" t="str">
        <f t="shared" ref="AF98:AF161" si="51">AI98&amp;B98</f>
        <v>ru-RU=Давление на АЭР 13,…,АЭР18 повышенное</v>
      </c>
      <c r="AG98" s="374"/>
      <c r="AH98" s="374" t="s">
        <v>1308</v>
      </c>
      <c r="AI98" s="19" t="s">
        <v>4272</v>
      </c>
      <c r="AJ98" s="374">
        <f t="shared" ref="AJ98:AJ161" si="52">S98+40000</f>
        <v>40025</v>
      </c>
      <c r="AK98" s="27">
        <v>5</v>
      </c>
    </row>
    <row r="99" spans="1:37" ht="14.25" customHeight="1" x14ac:dyDescent="0.25">
      <c r="A99" s="26">
        <v>104</v>
      </c>
      <c r="B99" s="376" t="str">
        <f>F99&amp;" высокое"</f>
        <v>Давление на АЭР 13,…,АЭР18 высокое</v>
      </c>
      <c r="C99" s="377" t="str">
        <f>E99&amp;"_HH"</f>
        <v>P_aer13_18_HH</v>
      </c>
      <c r="D99" s="380" t="str">
        <f>"TMQ."&amp;C99&amp;" and (ani."&amp;E99&amp;".state=5)"</f>
        <v>TMQ.P_aer13_18_HH and (ani.P_aer13_18.state=5)</v>
      </c>
      <c r="E99" s="232" t="s">
        <v>3482</v>
      </c>
      <c r="F99" s="237" t="s">
        <v>3245</v>
      </c>
      <c r="G99" s="19" t="str">
        <f t="shared" si="39"/>
        <v>WRN.P_aer13_18_HH := TMQ.P_aer13_18_HH and (ani.P_aer13_18.state=5);//Давление на АЭР 13,…,АЭР18 высокое</v>
      </c>
      <c r="H99" s="19" t="str">
        <f t="shared" si="40"/>
        <v>P_aer13_18_HH : BOOL;     //Давление на АЭР 13,…,АЭР18 высокое</v>
      </c>
      <c r="J99" s="19" t="str">
        <f t="shared" si="41"/>
        <v>ani.P_aer13_18.L</v>
      </c>
      <c r="K99" s="32" t="str">
        <f t="shared" si="47"/>
        <v xml:space="preserve">WRN."&amp;C109&amp;" or </v>
      </c>
      <c r="L99">
        <v>109</v>
      </c>
      <c r="M99" s="27" t="str">
        <f t="shared" si="34"/>
        <v>R25</v>
      </c>
      <c r="N99" s="27">
        <f t="shared" si="48"/>
        <v>49</v>
      </c>
      <c r="O99" s="27">
        <v>6</v>
      </c>
      <c r="P99" s="19" t="s">
        <v>1004</v>
      </c>
      <c r="Q99" s="27" t="str">
        <f t="shared" si="42"/>
        <v>db600.dbx49.6 := WRN.P_aer13_18_HH; //Давление на АЭР 13,…,АЭР18 высокое  R25.6</v>
      </c>
      <c r="R99" s="27" t="str">
        <f t="shared" si="35"/>
        <v>dbx49.6</v>
      </c>
      <c r="S99" s="27">
        <f t="shared" si="49"/>
        <v>25</v>
      </c>
      <c r="T99" s="384" t="s">
        <v>1307</v>
      </c>
      <c r="U99" s="384">
        <v>350</v>
      </c>
      <c r="V99" s="19" t="s">
        <v>1004</v>
      </c>
      <c r="W99" s="384" t="str">
        <f t="shared" si="38"/>
        <v>2MDB.R25</v>
      </c>
      <c r="X99" s="384">
        <f t="shared" si="50"/>
        <v>6</v>
      </c>
      <c r="Y99" s="374"/>
      <c r="Z99" s="374"/>
      <c r="AA99" s="374"/>
      <c r="AB99" s="374"/>
      <c r="AC99" s="374"/>
      <c r="AD99" s="384">
        <v>0</v>
      </c>
      <c r="AE99" s="374" t="s">
        <v>1308</v>
      </c>
      <c r="AF99" s="384" t="str">
        <f t="shared" si="51"/>
        <v>ru-RU=Давление на АЭР 13,…,АЭР18 высокое</v>
      </c>
      <c r="AG99" s="374"/>
      <c r="AH99" s="374" t="s">
        <v>1308</v>
      </c>
      <c r="AI99" s="19" t="s">
        <v>4272</v>
      </c>
      <c r="AJ99" s="374">
        <f t="shared" si="52"/>
        <v>40025</v>
      </c>
      <c r="AK99" s="27">
        <v>6</v>
      </c>
    </row>
    <row r="100" spans="1:37" ht="14.25" customHeight="1" x14ac:dyDescent="0.25">
      <c r="A100" s="26">
        <v>105</v>
      </c>
      <c r="B100" s="376" t="str">
        <f>F100&amp;" низкое"</f>
        <v>Давление на АЭР 19,…,АЭР24 низкое</v>
      </c>
      <c r="C100" s="377" t="str">
        <f>E100&amp;"_LL"</f>
        <v>P_aer19_24_LL</v>
      </c>
      <c r="D100" s="377" t="str">
        <f>"TMQ."&amp;C100</f>
        <v>TMQ.P_aer19_24_LL</v>
      </c>
      <c r="E100" s="232" t="s">
        <v>3483</v>
      </c>
      <c r="F100" s="237" t="s">
        <v>3246</v>
      </c>
      <c r="G100" s="19" t="str">
        <f t="shared" si="39"/>
        <v>WRN.P_aer19_24_LL := TMQ.P_aer19_24_LL;//Давление на АЭР 19,…,АЭР24 низкое</v>
      </c>
      <c r="H100" s="19" t="str">
        <f t="shared" si="40"/>
        <v>P_aer19_24_LL : BOOL;     //Давление на АЭР 19,…,АЭР24 низкое</v>
      </c>
      <c r="J100" s="19" t="str">
        <f t="shared" si="41"/>
        <v>ani.P_aer19_24.L</v>
      </c>
      <c r="K100" s="32" t="str">
        <f t="shared" si="47"/>
        <v xml:space="preserve">WRN."&amp;C110&amp;" or </v>
      </c>
      <c r="L100">
        <v>110</v>
      </c>
      <c r="M100" s="27" t="str">
        <f t="shared" si="34"/>
        <v>R25</v>
      </c>
      <c r="N100" s="27">
        <f t="shared" si="48"/>
        <v>49</v>
      </c>
      <c r="O100" s="27">
        <v>7</v>
      </c>
      <c r="P100" s="19" t="s">
        <v>1004</v>
      </c>
      <c r="Q100" s="27" t="str">
        <f t="shared" si="42"/>
        <v>db600.dbx49.7 := WRN.P_aer19_24_LL; //Давление на АЭР 19,…,АЭР24 низкое  R25.7</v>
      </c>
      <c r="R100" s="27" t="str">
        <f t="shared" si="35"/>
        <v>dbx49.7</v>
      </c>
      <c r="S100" s="27">
        <f t="shared" si="49"/>
        <v>25</v>
      </c>
      <c r="T100" s="384" t="s">
        <v>1307</v>
      </c>
      <c r="U100" s="384">
        <v>351</v>
      </c>
      <c r="V100" s="19" t="s">
        <v>1004</v>
      </c>
      <c r="W100" s="384" t="str">
        <f t="shared" si="38"/>
        <v>2MDB.R25</v>
      </c>
      <c r="X100" s="384">
        <f t="shared" si="50"/>
        <v>7</v>
      </c>
      <c r="Y100" s="374"/>
      <c r="Z100" s="374"/>
      <c r="AA100" s="374"/>
      <c r="AB100" s="374"/>
      <c r="AC100" s="374"/>
      <c r="AD100" s="384">
        <v>0</v>
      </c>
      <c r="AE100" s="374" t="s">
        <v>1308</v>
      </c>
      <c r="AF100" s="384" t="str">
        <f t="shared" si="51"/>
        <v>ru-RU=Давление на АЭР 19,…,АЭР24 низкое</v>
      </c>
      <c r="AG100" s="374"/>
      <c r="AH100" s="374" t="s">
        <v>1308</v>
      </c>
      <c r="AI100" s="19" t="s">
        <v>4272</v>
      </c>
      <c r="AJ100" s="374">
        <f t="shared" si="52"/>
        <v>40025</v>
      </c>
      <c r="AK100" s="27">
        <v>7</v>
      </c>
    </row>
    <row r="101" spans="1:37" ht="14.25" customHeight="1" x14ac:dyDescent="0.25">
      <c r="A101" s="26">
        <v>106</v>
      </c>
      <c r="B101" s="376" t="str">
        <f>F101&amp;" пониженное"</f>
        <v>Давление на АЭР 19,…,АЭР24 пониженное</v>
      </c>
      <c r="C101" s="377" t="str">
        <f>E101&amp;"_L"</f>
        <v>P_aer19_24_L</v>
      </c>
      <c r="D101" s="380" t="str">
        <f>"TMQ."&amp;C101&amp;" and (ani."&amp;E101&amp;".state=5)"</f>
        <v>TMQ.P_aer19_24_L and (ani.P_aer19_24.state=5)</v>
      </c>
      <c r="E101" s="232" t="s">
        <v>3483</v>
      </c>
      <c r="F101" s="237" t="s">
        <v>3246</v>
      </c>
      <c r="G101" s="19" t="str">
        <f t="shared" si="39"/>
        <v>WRN.P_aer19_24_L := TMQ.P_aer19_24_L and (ani.P_aer19_24.state=5);//Давление на АЭР 19,…,АЭР24 пониженное</v>
      </c>
      <c r="H101" s="19" t="str">
        <f t="shared" si="40"/>
        <v>P_aer19_24_L : BOOL;     //Давление на АЭР 19,…,АЭР24 пониженное</v>
      </c>
      <c r="K101" s="32" t="str">
        <f t="shared" si="47"/>
        <v xml:space="preserve">WRN."&amp;C111&amp;" or </v>
      </c>
      <c r="L101">
        <v>111</v>
      </c>
      <c r="M101" s="27" t="str">
        <f t="shared" si="34"/>
        <v>R25</v>
      </c>
      <c r="N101" s="27">
        <f>S94*2-2</f>
        <v>48</v>
      </c>
      <c r="O101" s="27">
        <v>0</v>
      </c>
      <c r="P101" s="19" t="s">
        <v>1004</v>
      </c>
      <c r="Q101" s="27" t="str">
        <f t="shared" si="42"/>
        <v>db600.dbx48.0 := WRN.P_aer19_24_L; //Давление на АЭР 19,…,АЭР24 пониженное  R25.8</v>
      </c>
      <c r="R101" s="27" t="str">
        <f t="shared" si="35"/>
        <v>dbx48.0</v>
      </c>
      <c r="S101" s="27">
        <f t="shared" si="49"/>
        <v>25</v>
      </c>
      <c r="T101" s="384" t="s">
        <v>1307</v>
      </c>
      <c r="U101" s="384">
        <v>352</v>
      </c>
      <c r="V101" s="19" t="s">
        <v>1004</v>
      </c>
      <c r="W101" s="384" t="str">
        <f t="shared" si="38"/>
        <v>2MDB.R25</v>
      </c>
      <c r="X101" s="384">
        <f t="shared" si="50"/>
        <v>8</v>
      </c>
      <c r="Y101" s="374"/>
      <c r="Z101" s="374"/>
      <c r="AA101" s="374"/>
      <c r="AB101" s="374"/>
      <c r="AC101" s="374"/>
      <c r="AD101" s="384">
        <v>0</v>
      </c>
      <c r="AE101" s="374" t="s">
        <v>1308</v>
      </c>
      <c r="AF101" s="384" t="str">
        <f t="shared" si="51"/>
        <v>ru-RU=Давление на АЭР 19,…,АЭР24 пониженное</v>
      </c>
      <c r="AG101" s="374"/>
      <c r="AH101" s="374" t="s">
        <v>1308</v>
      </c>
      <c r="AI101" s="19" t="s">
        <v>4272</v>
      </c>
      <c r="AJ101" s="374">
        <f t="shared" si="52"/>
        <v>40025</v>
      </c>
      <c r="AK101" s="27">
        <v>8</v>
      </c>
    </row>
    <row r="102" spans="1:37" ht="14.25" customHeight="1" x14ac:dyDescent="0.25">
      <c r="A102" s="26">
        <v>107</v>
      </c>
      <c r="B102" s="376" t="str">
        <f>F102&amp;" повышенное"</f>
        <v>Давление на АЭР 19,…,АЭР24 повышенное</v>
      </c>
      <c r="C102" s="377" t="str">
        <f>E102&amp;"_H"</f>
        <v>P_aer19_24_H</v>
      </c>
      <c r="D102" s="377" t="str">
        <f>"TMQ."&amp;C102</f>
        <v>TMQ.P_aer19_24_H</v>
      </c>
      <c r="E102" s="232" t="s">
        <v>3483</v>
      </c>
      <c r="F102" s="237" t="s">
        <v>3246</v>
      </c>
      <c r="G102" s="19" t="str">
        <f t="shared" si="39"/>
        <v>WRN.P_aer19_24_H := TMQ.P_aer19_24_H;//Давление на АЭР 19,…,АЭР24 повышенное</v>
      </c>
      <c r="H102" s="19" t="str">
        <f t="shared" si="40"/>
        <v>P_aer19_24_H : BOOL;     //Давление на АЭР 19,…,АЭР24 повышенное</v>
      </c>
      <c r="K102" s="32" t="str">
        <f t="shared" si="47"/>
        <v xml:space="preserve">WRN."&amp;C112&amp;" or </v>
      </c>
      <c r="L102">
        <v>112</v>
      </c>
      <c r="M102" s="27" t="str">
        <f t="shared" si="34"/>
        <v>R25</v>
      </c>
      <c r="N102" s="27">
        <f>N101</f>
        <v>48</v>
      </c>
      <c r="O102" s="27">
        <v>1</v>
      </c>
      <c r="P102" s="19" t="s">
        <v>1004</v>
      </c>
      <c r="Q102" s="27" t="str">
        <f t="shared" si="42"/>
        <v>db600.dbx48.1 := WRN.P_aer19_24_H; //Давление на АЭР 19,…,АЭР24 повышенное  R25.9</v>
      </c>
      <c r="R102" s="27" t="str">
        <f t="shared" si="35"/>
        <v>dbx48.1</v>
      </c>
      <c r="S102" s="27">
        <f t="shared" si="49"/>
        <v>25</v>
      </c>
      <c r="T102" s="384" t="s">
        <v>1307</v>
      </c>
      <c r="U102" s="384">
        <v>353</v>
      </c>
      <c r="V102" s="19" t="s">
        <v>1004</v>
      </c>
      <c r="W102" s="384" t="str">
        <f t="shared" si="38"/>
        <v>2MDB.R25</v>
      </c>
      <c r="X102" s="384">
        <f t="shared" si="50"/>
        <v>9</v>
      </c>
      <c r="Y102" s="374"/>
      <c r="Z102" s="374"/>
      <c r="AA102" s="374"/>
      <c r="AB102" s="374"/>
      <c r="AC102" s="374"/>
      <c r="AD102" s="384">
        <v>0</v>
      </c>
      <c r="AE102" s="374" t="s">
        <v>1308</v>
      </c>
      <c r="AF102" s="384" t="str">
        <f t="shared" si="51"/>
        <v>ru-RU=Давление на АЭР 19,…,АЭР24 повышенное</v>
      </c>
      <c r="AG102" s="374"/>
      <c r="AH102" s="374" t="s">
        <v>1308</v>
      </c>
      <c r="AI102" s="19" t="s">
        <v>4272</v>
      </c>
      <c r="AJ102" s="374">
        <f t="shared" si="52"/>
        <v>40025</v>
      </c>
      <c r="AK102" s="27">
        <v>9</v>
      </c>
    </row>
    <row r="103" spans="1:37" ht="14.25" customHeight="1" x14ac:dyDescent="0.25">
      <c r="A103" s="26">
        <v>108</v>
      </c>
      <c r="B103" s="376" t="str">
        <f>F103&amp;" высокое"</f>
        <v>Давление на АЭР 19,…,АЭР24 высокое</v>
      </c>
      <c r="C103" s="377" t="str">
        <f>E103&amp;"_HH"</f>
        <v>P_aer19_24_HH</v>
      </c>
      <c r="D103" s="380" t="str">
        <f>"TMQ."&amp;C103&amp;" and (ani."&amp;E103&amp;".state=5)"</f>
        <v>TMQ.P_aer19_24_HH and (ani.P_aer19_24.state=5)</v>
      </c>
      <c r="E103" s="232" t="s">
        <v>3483</v>
      </c>
      <c r="F103" s="237" t="s">
        <v>3246</v>
      </c>
      <c r="G103" s="19" t="str">
        <f t="shared" si="39"/>
        <v>WRN.P_aer19_24_HH := TMQ.P_aer19_24_HH and (ani.P_aer19_24.state=5);//Давление на АЭР 19,…,АЭР24 высокое</v>
      </c>
      <c r="H103" s="19" t="str">
        <f t="shared" si="40"/>
        <v>P_aer19_24_HH : BOOL;     //Давление на АЭР 19,…,АЭР24 высокое</v>
      </c>
      <c r="K103" s="32" t="str">
        <f t="shared" si="47"/>
        <v xml:space="preserve">WRN."&amp;C113&amp;" or </v>
      </c>
      <c r="L103">
        <v>113</v>
      </c>
      <c r="M103" s="27" t="str">
        <f t="shared" si="34"/>
        <v>R25</v>
      </c>
      <c r="N103" s="27">
        <f t="shared" ref="N103:N108" si="53">N102</f>
        <v>48</v>
      </c>
      <c r="O103" s="27">
        <v>2</v>
      </c>
      <c r="P103" s="19" t="s">
        <v>1004</v>
      </c>
      <c r="Q103" s="27" t="str">
        <f t="shared" si="42"/>
        <v>db600.dbx48.2 := WRN.P_aer19_24_HH; //Давление на АЭР 19,…,АЭР24 высокое  R25.10</v>
      </c>
      <c r="R103" s="27" t="str">
        <f t="shared" si="35"/>
        <v>dbx48.2</v>
      </c>
      <c r="S103" s="27">
        <f t="shared" si="49"/>
        <v>25</v>
      </c>
      <c r="T103" s="384" t="s">
        <v>1307</v>
      </c>
      <c r="U103" s="384">
        <v>354</v>
      </c>
      <c r="V103" s="19" t="s">
        <v>1004</v>
      </c>
      <c r="W103" s="384" t="str">
        <f t="shared" si="38"/>
        <v>2MDB.R25</v>
      </c>
      <c r="X103" s="384">
        <f t="shared" si="50"/>
        <v>10</v>
      </c>
      <c r="Y103" s="374"/>
      <c r="Z103" s="374"/>
      <c r="AA103" s="374"/>
      <c r="AB103" s="374"/>
      <c r="AC103" s="374"/>
      <c r="AD103" s="384">
        <v>0</v>
      </c>
      <c r="AE103" s="374" t="s">
        <v>1308</v>
      </c>
      <c r="AF103" s="384" t="str">
        <f t="shared" si="51"/>
        <v>ru-RU=Давление на АЭР 19,…,АЭР24 высокое</v>
      </c>
      <c r="AG103" s="374"/>
      <c r="AH103" s="374" t="s">
        <v>1308</v>
      </c>
      <c r="AI103" s="19" t="s">
        <v>4272</v>
      </c>
      <c r="AJ103" s="374">
        <f t="shared" si="52"/>
        <v>40025</v>
      </c>
      <c r="AK103" s="27">
        <v>10</v>
      </c>
    </row>
    <row r="104" spans="1:37" ht="14.25" customHeight="1" x14ac:dyDescent="0.25">
      <c r="A104" s="26">
        <v>109</v>
      </c>
      <c r="B104" s="376" t="str">
        <f>F104&amp;" низкое"</f>
        <v>Давление на АЭР 25,…,АЭР30 низкое</v>
      </c>
      <c r="C104" s="377" t="str">
        <f>E104&amp;"_LL"</f>
        <v>P_aer25_30_LL</v>
      </c>
      <c r="D104" s="377" t="str">
        <f>"TMQ."&amp;C104</f>
        <v>TMQ.P_aer25_30_LL</v>
      </c>
      <c r="E104" s="232" t="s">
        <v>3484</v>
      </c>
      <c r="F104" s="237" t="s">
        <v>3247</v>
      </c>
      <c r="G104" s="19" t="str">
        <f t="shared" si="39"/>
        <v>WRN.P_aer25_30_LL := TMQ.P_aer25_30_LL;//Давление на АЭР 25,…,АЭР30 низкое</v>
      </c>
      <c r="H104" s="19" t="str">
        <f t="shared" si="40"/>
        <v>P_aer25_30_LL : BOOL;     //Давление на АЭР 25,…,АЭР30 низкое</v>
      </c>
      <c r="K104" s="32" t="str">
        <f t="shared" si="47"/>
        <v xml:space="preserve">WRN."&amp;C114&amp;" or </v>
      </c>
      <c r="L104">
        <v>114</v>
      </c>
      <c r="M104" s="27" t="str">
        <f t="shared" si="34"/>
        <v>R25</v>
      </c>
      <c r="N104" s="27">
        <f t="shared" si="53"/>
        <v>48</v>
      </c>
      <c r="O104" s="27">
        <v>3</v>
      </c>
      <c r="P104" s="19" t="s">
        <v>1004</v>
      </c>
      <c r="Q104" s="27" t="str">
        <f t="shared" si="42"/>
        <v>db600.dbx48.3 := WRN.P_aer25_30_LL; //Давление на АЭР 25,…,АЭР30 низкое  R25.11</v>
      </c>
      <c r="R104" s="27" t="str">
        <f t="shared" si="35"/>
        <v>dbx48.3</v>
      </c>
      <c r="S104" s="27">
        <f t="shared" si="49"/>
        <v>25</v>
      </c>
      <c r="T104" s="384" t="s">
        <v>1307</v>
      </c>
      <c r="U104" s="384">
        <v>355</v>
      </c>
      <c r="V104" s="19" t="s">
        <v>1004</v>
      </c>
      <c r="W104" s="384" t="str">
        <f t="shared" si="38"/>
        <v>2MDB.R25</v>
      </c>
      <c r="X104" s="384">
        <f t="shared" si="50"/>
        <v>11</v>
      </c>
      <c r="Y104" s="374"/>
      <c r="Z104" s="374"/>
      <c r="AA104" s="374"/>
      <c r="AB104" s="374"/>
      <c r="AC104" s="374"/>
      <c r="AD104" s="384">
        <v>0</v>
      </c>
      <c r="AE104" s="374" t="s">
        <v>1308</v>
      </c>
      <c r="AF104" s="384" t="str">
        <f t="shared" si="51"/>
        <v>ru-RU=Давление на АЭР 25,…,АЭР30 низкое</v>
      </c>
      <c r="AG104" s="374"/>
      <c r="AH104" s="374" t="s">
        <v>1308</v>
      </c>
      <c r="AI104" s="19" t="s">
        <v>4272</v>
      </c>
      <c r="AJ104" s="374">
        <f t="shared" si="52"/>
        <v>40025</v>
      </c>
      <c r="AK104" s="27">
        <v>11</v>
      </c>
    </row>
    <row r="105" spans="1:37" ht="14.25" customHeight="1" x14ac:dyDescent="0.25">
      <c r="A105" s="26">
        <v>110</v>
      </c>
      <c r="B105" s="376" t="str">
        <f>F105&amp;" пониженное"</f>
        <v>Давление на АЭР 25,…,АЭР30 пониженное</v>
      </c>
      <c r="C105" s="377" t="str">
        <f>E105&amp;"_L"</f>
        <v>P_aer25_30_L</v>
      </c>
      <c r="D105" s="380" t="str">
        <f>"TMQ."&amp;C105&amp;" and (ani."&amp;E105&amp;".state=5)"</f>
        <v>TMQ.P_aer25_30_L and (ani.P_aer25_30.state=5)</v>
      </c>
      <c r="E105" s="232" t="s">
        <v>3484</v>
      </c>
      <c r="F105" s="237" t="s">
        <v>3247</v>
      </c>
      <c r="G105" s="19" t="str">
        <f t="shared" si="39"/>
        <v>WRN.P_aer25_30_L := TMQ.P_aer25_30_L and (ani.P_aer25_30.state=5);//Давление на АЭР 25,…,АЭР30 пониженное</v>
      </c>
      <c r="H105" s="19" t="str">
        <f t="shared" si="40"/>
        <v>P_aer25_30_L : BOOL;     //Давление на АЭР 25,…,АЭР30 пониженное</v>
      </c>
      <c r="K105" s="32" t="str">
        <f t="shared" si="47"/>
        <v xml:space="preserve">WRN."&amp;C115&amp;" or </v>
      </c>
      <c r="L105">
        <v>115</v>
      </c>
      <c r="M105" s="27" t="str">
        <f t="shared" si="34"/>
        <v>R25</v>
      </c>
      <c r="N105" s="27">
        <f t="shared" si="53"/>
        <v>48</v>
      </c>
      <c r="O105" s="27">
        <v>4</v>
      </c>
      <c r="P105" s="19" t="s">
        <v>1004</v>
      </c>
      <c r="Q105" s="27" t="str">
        <f t="shared" si="42"/>
        <v>db600.dbx48.4 := WRN.P_aer25_30_L; //Давление на АЭР 25,…,АЭР30 пониженное  R25.12</v>
      </c>
      <c r="R105" s="27" t="str">
        <f t="shared" si="35"/>
        <v>dbx48.4</v>
      </c>
      <c r="S105" s="27">
        <f t="shared" si="49"/>
        <v>25</v>
      </c>
      <c r="T105" s="384" t="s">
        <v>1307</v>
      </c>
      <c r="U105" s="384">
        <v>356</v>
      </c>
      <c r="V105" s="19" t="s">
        <v>1004</v>
      </c>
      <c r="W105" s="384" t="str">
        <f t="shared" si="38"/>
        <v>2MDB.R25</v>
      </c>
      <c r="X105" s="384">
        <f t="shared" si="50"/>
        <v>12</v>
      </c>
      <c r="Y105" s="374"/>
      <c r="Z105" s="374"/>
      <c r="AA105" s="374"/>
      <c r="AB105" s="374"/>
      <c r="AC105" s="374"/>
      <c r="AD105" s="384">
        <v>0</v>
      </c>
      <c r="AE105" s="374" t="s">
        <v>1308</v>
      </c>
      <c r="AF105" s="384" t="str">
        <f t="shared" si="51"/>
        <v>ru-RU=Давление на АЭР 25,…,АЭР30 пониженное</v>
      </c>
      <c r="AG105" s="374"/>
      <c r="AH105" s="374" t="s">
        <v>1308</v>
      </c>
      <c r="AI105" s="19" t="s">
        <v>4272</v>
      </c>
      <c r="AJ105" s="374">
        <f t="shared" si="52"/>
        <v>40025</v>
      </c>
      <c r="AK105" s="27">
        <v>12</v>
      </c>
    </row>
    <row r="106" spans="1:37" ht="14.25" customHeight="1" x14ac:dyDescent="0.25">
      <c r="A106" s="26">
        <v>111</v>
      </c>
      <c r="B106" s="376" t="str">
        <f>F106&amp;" повышенное"</f>
        <v>Давление на АЭР 25,…,АЭР30 повышенное</v>
      </c>
      <c r="C106" s="377" t="str">
        <f>E106&amp;"_H"</f>
        <v>P_aer25_30_H</v>
      </c>
      <c r="D106" s="377" t="str">
        <f>"TMQ."&amp;C106</f>
        <v>TMQ.P_aer25_30_H</v>
      </c>
      <c r="E106" s="232" t="s">
        <v>3484</v>
      </c>
      <c r="F106" s="237" t="s">
        <v>3247</v>
      </c>
      <c r="G106" s="19" t="str">
        <f t="shared" si="39"/>
        <v>WRN.P_aer25_30_H := TMQ.P_aer25_30_H;//Давление на АЭР 25,…,АЭР30 повышенное</v>
      </c>
      <c r="H106" s="19" t="str">
        <f t="shared" si="40"/>
        <v>P_aer25_30_H : BOOL;     //Давление на АЭР 25,…,АЭР30 повышенное</v>
      </c>
      <c r="K106" s="32" t="str">
        <f t="shared" si="47"/>
        <v xml:space="preserve">WRN."&amp;C116&amp;" or </v>
      </c>
      <c r="L106">
        <v>116</v>
      </c>
      <c r="M106" s="27" t="str">
        <f t="shared" si="34"/>
        <v>R25</v>
      </c>
      <c r="N106" s="27">
        <f t="shared" si="53"/>
        <v>48</v>
      </c>
      <c r="O106" s="27">
        <v>5</v>
      </c>
      <c r="P106" s="19" t="s">
        <v>1004</v>
      </c>
      <c r="Q106" s="27" t="str">
        <f t="shared" si="42"/>
        <v>db600.dbx48.5 := WRN.P_aer25_30_H; //Давление на АЭР 25,…,АЭР30 повышенное  R25.13</v>
      </c>
      <c r="R106" s="27" t="str">
        <f t="shared" si="35"/>
        <v>dbx48.5</v>
      </c>
      <c r="S106" s="27">
        <f t="shared" si="49"/>
        <v>25</v>
      </c>
      <c r="T106" s="384" t="s">
        <v>1307</v>
      </c>
      <c r="U106" s="384">
        <v>357</v>
      </c>
      <c r="V106" s="19" t="s">
        <v>1004</v>
      </c>
      <c r="W106" s="384" t="str">
        <f t="shared" si="38"/>
        <v>2MDB.R25</v>
      </c>
      <c r="X106" s="384">
        <f t="shared" si="50"/>
        <v>13</v>
      </c>
      <c r="Y106" s="374"/>
      <c r="Z106" s="374"/>
      <c r="AA106" s="374"/>
      <c r="AB106" s="374"/>
      <c r="AC106" s="374"/>
      <c r="AD106" s="384">
        <v>0</v>
      </c>
      <c r="AE106" s="374" t="s">
        <v>1308</v>
      </c>
      <c r="AF106" s="384" t="str">
        <f t="shared" si="51"/>
        <v>ru-RU=Давление на АЭР 25,…,АЭР30 повышенное</v>
      </c>
      <c r="AG106" s="374"/>
      <c r="AH106" s="374" t="s">
        <v>1308</v>
      </c>
      <c r="AI106" s="19" t="s">
        <v>4272</v>
      </c>
      <c r="AJ106" s="374">
        <f t="shared" si="52"/>
        <v>40025</v>
      </c>
      <c r="AK106" s="27">
        <v>13</v>
      </c>
    </row>
    <row r="107" spans="1:37" ht="14.25" customHeight="1" x14ac:dyDescent="0.25">
      <c r="A107" s="26">
        <v>112</v>
      </c>
      <c r="B107" s="376" t="str">
        <f>F107&amp;" высокое"</f>
        <v>Давление на АЭР 25,…,АЭР30 высокое</v>
      </c>
      <c r="C107" s="377" t="str">
        <f>E107&amp;"_HH"</f>
        <v>P_aer25_30_HH</v>
      </c>
      <c r="D107" s="380" t="str">
        <f>"TMQ."&amp;C107&amp;" and (ani."&amp;E107&amp;".state=5)"</f>
        <v>TMQ.P_aer25_30_HH and (ani.P_aer25_30.state=5)</v>
      </c>
      <c r="E107" s="232" t="s">
        <v>3484</v>
      </c>
      <c r="F107" s="237" t="s">
        <v>3247</v>
      </c>
      <c r="G107" s="19" t="str">
        <f t="shared" si="39"/>
        <v>WRN.P_aer25_30_HH := TMQ.P_aer25_30_HH and (ani.P_aer25_30.state=5);//Давление на АЭР 25,…,АЭР30 высокое</v>
      </c>
      <c r="H107" s="19" t="str">
        <f t="shared" si="40"/>
        <v>P_aer25_30_HH : BOOL;     //Давление на АЭР 25,…,АЭР30 высокое</v>
      </c>
      <c r="K107" s="32" t="str">
        <f t="shared" si="47"/>
        <v xml:space="preserve">WRN."&amp;C117&amp;" or </v>
      </c>
      <c r="L107">
        <v>117</v>
      </c>
      <c r="M107" s="27" t="str">
        <f t="shared" si="34"/>
        <v>R25</v>
      </c>
      <c r="N107" s="27">
        <f t="shared" si="53"/>
        <v>48</v>
      </c>
      <c r="O107" s="27">
        <v>6</v>
      </c>
      <c r="P107" s="19" t="s">
        <v>1004</v>
      </c>
      <c r="Q107" s="27" t="str">
        <f t="shared" si="42"/>
        <v>db600.dbx48.6 := WRN.P_aer25_30_HH; //Давление на АЭР 25,…,АЭР30 высокое  R25.14</v>
      </c>
      <c r="R107" s="27" t="str">
        <f t="shared" si="35"/>
        <v>dbx48.6</v>
      </c>
      <c r="S107" s="27">
        <f t="shared" si="49"/>
        <v>25</v>
      </c>
      <c r="T107" s="384" t="s">
        <v>1307</v>
      </c>
      <c r="U107" s="384">
        <v>358</v>
      </c>
      <c r="V107" s="19" t="s">
        <v>1004</v>
      </c>
      <c r="W107" s="384" t="str">
        <f t="shared" si="38"/>
        <v>2MDB.R25</v>
      </c>
      <c r="X107" s="384">
        <f t="shared" si="50"/>
        <v>14</v>
      </c>
      <c r="Y107" s="374"/>
      <c r="Z107" s="374"/>
      <c r="AA107" s="374"/>
      <c r="AB107" s="374"/>
      <c r="AC107" s="374"/>
      <c r="AD107" s="384">
        <v>0</v>
      </c>
      <c r="AE107" s="374" t="s">
        <v>1308</v>
      </c>
      <c r="AF107" s="384" t="str">
        <f t="shared" si="51"/>
        <v>ru-RU=Давление на АЭР 25,…,АЭР30 высокое</v>
      </c>
      <c r="AG107" s="374"/>
      <c r="AH107" s="374" t="s">
        <v>1308</v>
      </c>
      <c r="AI107" s="19" t="s">
        <v>4272</v>
      </c>
      <c r="AJ107" s="374">
        <f t="shared" si="52"/>
        <v>40025</v>
      </c>
      <c r="AK107" s="27">
        <v>14</v>
      </c>
    </row>
    <row r="108" spans="1:37" ht="14.25" customHeight="1" x14ac:dyDescent="0.25">
      <c r="A108" s="26">
        <v>113</v>
      </c>
      <c r="B108" s="375" t="str">
        <f>F108&amp;" низкий"</f>
        <v>Уровень рН в БР2 низкий</v>
      </c>
      <c r="C108" s="374" t="str">
        <f>E108&amp;"_LL"</f>
        <v>pH_BR2_LL</v>
      </c>
      <c r="D108" s="374" t="str">
        <f>"ANI."&amp;E108&amp;".LL"</f>
        <v>ANI.pH_BR2.LL</v>
      </c>
      <c r="E108" s="209" t="s">
        <v>780</v>
      </c>
      <c r="F108" s="19" t="s">
        <v>3248</v>
      </c>
      <c r="G108" s="19" t="str">
        <f t="shared" si="39"/>
        <v>WRN.pH_BR2_LL := ANI.pH_BR2.LL;//Уровень рН в БР2 низкий</v>
      </c>
      <c r="H108" s="19" t="str">
        <f t="shared" si="40"/>
        <v>pH_BR2_LL : BOOL;     //Уровень рН в БР2 низкий</v>
      </c>
      <c r="K108" s="32" t="str">
        <f t="shared" si="47"/>
        <v xml:space="preserve">WRN."&amp;C118&amp;" or </v>
      </c>
      <c r="L108">
        <v>118</v>
      </c>
      <c r="M108" s="27" t="str">
        <f t="shared" si="34"/>
        <v>R25</v>
      </c>
      <c r="N108" s="27">
        <f t="shared" si="53"/>
        <v>48</v>
      </c>
      <c r="O108" s="27">
        <v>7</v>
      </c>
      <c r="P108" s="19" t="s">
        <v>1004</v>
      </c>
      <c r="Q108" s="27" t="str">
        <f t="shared" si="42"/>
        <v>db600.dbx48.7 := WRN.pH_BR2_LL; //Уровень рН в БР2 низкий  R25.15</v>
      </c>
      <c r="R108" s="27" t="str">
        <f t="shared" si="35"/>
        <v>dbx48.7</v>
      </c>
      <c r="S108" s="27">
        <f t="shared" si="49"/>
        <v>25</v>
      </c>
      <c r="T108" s="384" t="s">
        <v>1307</v>
      </c>
      <c r="U108" s="384">
        <v>359</v>
      </c>
      <c r="V108" s="19" t="s">
        <v>1004</v>
      </c>
      <c r="W108" s="384" t="str">
        <f t="shared" si="38"/>
        <v>2MDB.R25</v>
      </c>
      <c r="X108" s="384">
        <f t="shared" si="50"/>
        <v>15</v>
      </c>
      <c r="Y108" s="374"/>
      <c r="Z108" s="374"/>
      <c r="AA108" s="374"/>
      <c r="AB108" s="374"/>
      <c r="AC108" s="374"/>
      <c r="AD108" s="384">
        <v>0</v>
      </c>
      <c r="AE108" s="374" t="s">
        <v>1308</v>
      </c>
      <c r="AF108" s="384" t="str">
        <f t="shared" si="51"/>
        <v>ru-RU=Уровень рН в БР2 низкий</v>
      </c>
      <c r="AG108" s="374"/>
      <c r="AH108" s="374" t="s">
        <v>1308</v>
      </c>
      <c r="AI108" s="19" t="s">
        <v>4272</v>
      </c>
      <c r="AJ108" s="374">
        <f t="shared" si="52"/>
        <v>40025</v>
      </c>
      <c r="AK108" s="27">
        <v>15</v>
      </c>
    </row>
    <row r="109" spans="1:37" ht="14.25" customHeight="1" x14ac:dyDescent="0.25">
      <c r="A109" s="26">
        <v>114</v>
      </c>
      <c r="B109" s="375" t="str">
        <f>F109&amp;" пониженный"</f>
        <v>Уровень рН в БР2 пониженный</v>
      </c>
      <c r="C109" s="374" t="str">
        <f>E109&amp;"_L"</f>
        <v>pH_BR2_L</v>
      </c>
      <c r="D109" s="374" t="str">
        <f>"ANI."&amp;E109&amp;".L and (ANI."&amp;E109&amp;".state=5)"</f>
        <v>ANI.pH_BR2.L and (ANI.pH_BR2.state=5)</v>
      </c>
      <c r="E109" s="209" t="s">
        <v>780</v>
      </c>
      <c r="F109" s="19" t="s">
        <v>3248</v>
      </c>
      <c r="G109" s="19" t="str">
        <f t="shared" si="39"/>
        <v>WRN.pH_BR2_L := ANI.pH_BR2.L and (ANI.pH_BR2.state=5);//Уровень рН в БР2 пониженный</v>
      </c>
      <c r="H109" s="19" t="str">
        <f t="shared" si="40"/>
        <v>pH_BR2_L : BOOL;     //Уровень рН в БР2 пониженный</v>
      </c>
      <c r="K109" s="32" t="str">
        <f t="shared" si="47"/>
        <v xml:space="preserve">WRN."&amp;C119&amp;" or </v>
      </c>
      <c r="L109">
        <v>119</v>
      </c>
      <c r="M109" s="27" t="str">
        <f t="shared" si="34"/>
        <v>R26</v>
      </c>
      <c r="N109" s="27">
        <f>S109*2-1</f>
        <v>51</v>
      </c>
      <c r="O109" s="27">
        <v>0</v>
      </c>
      <c r="P109" s="19" t="s">
        <v>1004</v>
      </c>
      <c r="Q109" s="27" t="str">
        <f t="shared" si="42"/>
        <v>db600.dbx51.0 := WRN.pH_BR2_L; //Уровень рН в БР2 пониженный  R26.0</v>
      </c>
      <c r="R109" s="27" t="str">
        <f t="shared" si="35"/>
        <v>dbx51.0</v>
      </c>
      <c r="S109" s="27">
        <f>S108+1</f>
        <v>26</v>
      </c>
      <c r="T109" s="384" t="s">
        <v>1307</v>
      </c>
      <c r="U109" s="384">
        <v>360</v>
      </c>
      <c r="V109" s="19" t="s">
        <v>1004</v>
      </c>
      <c r="W109" s="384" t="str">
        <f t="shared" si="38"/>
        <v>2MDB.R26</v>
      </c>
      <c r="X109" s="384">
        <f t="shared" si="50"/>
        <v>0</v>
      </c>
      <c r="Y109" s="374"/>
      <c r="Z109" s="374"/>
      <c r="AA109" s="374"/>
      <c r="AB109" s="374"/>
      <c r="AC109" s="374"/>
      <c r="AD109" s="384">
        <v>0</v>
      </c>
      <c r="AE109" s="374" t="s">
        <v>1308</v>
      </c>
      <c r="AF109" s="384" t="str">
        <f t="shared" si="51"/>
        <v>ru-RU=Уровень рН в БР2 пониженный</v>
      </c>
      <c r="AG109" s="374"/>
      <c r="AH109" s="374" t="s">
        <v>1308</v>
      </c>
      <c r="AI109" s="19" t="s">
        <v>4272</v>
      </c>
      <c r="AJ109" s="374">
        <f t="shared" si="52"/>
        <v>40026</v>
      </c>
      <c r="AK109" s="27">
        <v>0</v>
      </c>
    </row>
    <row r="110" spans="1:37" ht="14.25" customHeight="1" x14ac:dyDescent="0.25">
      <c r="A110" s="26">
        <v>115</v>
      </c>
      <c r="B110" s="375" t="str">
        <f>F110&amp;" повышенный"</f>
        <v>Уровень рН в БР2 повышенный</v>
      </c>
      <c r="C110" s="374" t="str">
        <f>E110&amp;"_H"</f>
        <v>pH_BR2_H</v>
      </c>
      <c r="D110" s="374" t="str">
        <f>"ANI."&amp;E110&amp;".HH"</f>
        <v>ANI.pH_BR2.HH</v>
      </c>
      <c r="E110" s="209" t="s">
        <v>780</v>
      </c>
      <c r="F110" s="19" t="s">
        <v>3248</v>
      </c>
      <c r="G110" s="19" t="str">
        <f t="shared" si="39"/>
        <v>WRN.pH_BR2_H := ANI.pH_BR2.HH;//Уровень рН в БР2 повышенный</v>
      </c>
      <c r="H110" s="19" t="str">
        <f t="shared" si="40"/>
        <v>pH_BR2_H : BOOL;     //Уровень рН в БР2 повышенный</v>
      </c>
      <c r="K110" s="32" t="str">
        <f t="shared" si="47"/>
        <v xml:space="preserve">WRN."&amp;C120&amp;" or </v>
      </c>
      <c r="L110">
        <v>120</v>
      </c>
      <c r="M110" s="27" t="str">
        <f t="shared" si="34"/>
        <v>R26</v>
      </c>
      <c r="N110" s="27">
        <f t="shared" ref="N110:N115" si="54">N109</f>
        <v>51</v>
      </c>
      <c r="O110" s="27">
        <v>1</v>
      </c>
      <c r="P110" s="19" t="s">
        <v>1004</v>
      </c>
      <c r="Q110" s="27" t="str">
        <f t="shared" si="42"/>
        <v>db600.dbx51.1 := WRN.pH_BR2_H; //Уровень рН в БР2 повышенный  R26.1</v>
      </c>
      <c r="R110" s="27" t="str">
        <f t="shared" si="35"/>
        <v>dbx51.1</v>
      </c>
      <c r="S110" s="27">
        <f>S109</f>
        <v>26</v>
      </c>
      <c r="T110" s="384" t="s">
        <v>1307</v>
      </c>
      <c r="U110" s="384">
        <v>361</v>
      </c>
      <c r="V110" s="19" t="s">
        <v>1004</v>
      </c>
      <c r="W110" s="384" t="str">
        <f t="shared" si="38"/>
        <v>2MDB.R26</v>
      </c>
      <c r="X110" s="384">
        <f t="shared" si="50"/>
        <v>1</v>
      </c>
      <c r="Y110" s="374"/>
      <c r="Z110" s="374"/>
      <c r="AA110" s="374"/>
      <c r="AB110" s="374"/>
      <c r="AC110" s="374"/>
      <c r="AD110" s="384">
        <v>0</v>
      </c>
      <c r="AE110" s="374" t="s">
        <v>1308</v>
      </c>
      <c r="AF110" s="384" t="str">
        <f t="shared" si="51"/>
        <v>ru-RU=Уровень рН в БР2 повышенный</v>
      </c>
      <c r="AG110" s="374"/>
      <c r="AH110" s="374" t="s">
        <v>1308</v>
      </c>
      <c r="AI110" s="19" t="s">
        <v>4272</v>
      </c>
      <c r="AJ110" s="374">
        <f t="shared" si="52"/>
        <v>40026</v>
      </c>
      <c r="AK110" s="27">
        <v>1</v>
      </c>
    </row>
    <row r="111" spans="1:37" ht="14.25" customHeight="1" x14ac:dyDescent="0.25">
      <c r="A111" s="26">
        <v>116</v>
      </c>
      <c r="B111" s="375" t="str">
        <f>F111&amp;" высокий"</f>
        <v>Уровень рН в БР2 высокий</v>
      </c>
      <c r="C111" s="374" t="str">
        <f>E111&amp;"_HH"</f>
        <v>pH_BR2_HH</v>
      </c>
      <c r="D111" s="374" t="str">
        <f>"ANI."&amp;E111&amp;".H and (ANI."&amp;E111&amp;".state=5)"</f>
        <v>ANI.pH_BR2.H and (ANI.pH_BR2.state=5)</v>
      </c>
      <c r="E111" s="209" t="s">
        <v>780</v>
      </c>
      <c r="F111" s="19" t="s">
        <v>3248</v>
      </c>
      <c r="G111" s="19" t="str">
        <f t="shared" si="39"/>
        <v>WRN.pH_BR2_HH := ANI.pH_BR2.H and (ANI.pH_BR2.state=5);//Уровень рН в БР2 высокий</v>
      </c>
      <c r="H111" s="19" t="str">
        <f t="shared" si="40"/>
        <v>pH_BR2_HH : BOOL;     //Уровень рН в БР2 высокий</v>
      </c>
      <c r="K111" s="32" t="str">
        <f t="shared" si="47"/>
        <v xml:space="preserve">WRN."&amp;C121&amp;" or </v>
      </c>
      <c r="L111">
        <v>121</v>
      </c>
      <c r="M111" s="27" t="str">
        <f t="shared" si="34"/>
        <v>R26</v>
      </c>
      <c r="N111" s="27">
        <f t="shared" si="54"/>
        <v>51</v>
      </c>
      <c r="O111" s="27">
        <v>3</v>
      </c>
      <c r="P111" s="19" t="s">
        <v>1004</v>
      </c>
      <c r="Q111" s="27" t="str">
        <f t="shared" si="42"/>
        <v>db600.dbx51.3 := WRN.pH_BR2_HH; //Уровень рН в БР2 высокий  R26.3</v>
      </c>
      <c r="R111" s="27" t="str">
        <f t="shared" si="35"/>
        <v>dbx51.3</v>
      </c>
      <c r="S111" s="27">
        <f t="shared" ref="S111:S123" si="55">S110</f>
        <v>26</v>
      </c>
      <c r="T111" s="384" t="s">
        <v>1307</v>
      </c>
      <c r="U111" s="384">
        <v>362</v>
      </c>
      <c r="V111" s="19" t="s">
        <v>1004</v>
      </c>
      <c r="W111" s="384" t="str">
        <f t="shared" si="38"/>
        <v>2MDB.R26</v>
      </c>
      <c r="X111" s="384">
        <f t="shared" si="50"/>
        <v>3</v>
      </c>
      <c r="Y111" s="374"/>
      <c r="Z111" s="374"/>
      <c r="AA111" s="374"/>
      <c r="AB111" s="374"/>
      <c r="AC111" s="374"/>
      <c r="AD111" s="384">
        <v>0</v>
      </c>
      <c r="AE111" s="374" t="s">
        <v>1308</v>
      </c>
      <c r="AF111" s="384" t="str">
        <f t="shared" si="51"/>
        <v>ru-RU=Уровень рН в БР2 высокий</v>
      </c>
      <c r="AG111" s="374"/>
      <c r="AH111" s="374" t="s">
        <v>1308</v>
      </c>
      <c r="AI111" s="19" t="s">
        <v>4272</v>
      </c>
      <c r="AJ111" s="374">
        <f t="shared" si="52"/>
        <v>40026</v>
      </c>
      <c r="AK111" s="27">
        <v>3</v>
      </c>
    </row>
    <row r="112" spans="1:37" ht="14.25" customHeight="1" x14ac:dyDescent="0.25">
      <c r="A112" s="26">
        <v>117</v>
      </c>
      <c r="B112" s="375" t="str">
        <f>F112&amp;" низкий"</f>
        <v>Уровень О2 в БР2 низкий</v>
      </c>
      <c r="C112" s="374" t="str">
        <f>E112&amp;"_LL"</f>
        <v>O2_BR2_LL</v>
      </c>
      <c r="D112" s="374" t="str">
        <f>"ANI."&amp;E112&amp;".LL"</f>
        <v>ANI.O2_BR2.LL</v>
      </c>
      <c r="E112" s="209" t="s">
        <v>778</v>
      </c>
      <c r="F112" s="215" t="s">
        <v>3249</v>
      </c>
      <c r="G112" s="19" t="str">
        <f t="shared" si="39"/>
        <v>WRN.O2_BR2_LL := ANI.O2_BR2.LL;//Уровень О2 в БР2 низкий</v>
      </c>
      <c r="H112" s="19" t="str">
        <f t="shared" si="40"/>
        <v>O2_BR2_LL : BOOL;     //Уровень О2 в БР2 низкий</v>
      </c>
      <c r="K112" s="32" t="str">
        <f t="shared" si="47"/>
        <v xml:space="preserve">WRN."&amp;C122&amp;" or </v>
      </c>
      <c r="L112">
        <v>122</v>
      </c>
      <c r="M112" s="27" t="str">
        <f t="shared" si="34"/>
        <v>R26</v>
      </c>
      <c r="N112" s="27">
        <f t="shared" si="54"/>
        <v>51</v>
      </c>
      <c r="O112" s="27">
        <v>4</v>
      </c>
      <c r="P112" s="19" t="s">
        <v>1004</v>
      </c>
      <c r="Q112" s="27" t="str">
        <f t="shared" si="42"/>
        <v>db600.dbx51.4 := WRN.O2_BR2_LL; //Уровень О2 в БР2 низкий  R26.4</v>
      </c>
      <c r="R112" s="27" t="str">
        <f t="shared" si="35"/>
        <v>dbx51.4</v>
      </c>
      <c r="S112" s="27">
        <f t="shared" si="55"/>
        <v>26</v>
      </c>
      <c r="T112" s="384" t="s">
        <v>1307</v>
      </c>
      <c r="U112" s="384">
        <v>363</v>
      </c>
      <c r="V112" s="19" t="s">
        <v>1004</v>
      </c>
      <c r="W112" s="384" t="str">
        <f t="shared" si="38"/>
        <v>2MDB.R26</v>
      </c>
      <c r="X112" s="384">
        <f t="shared" si="50"/>
        <v>4</v>
      </c>
      <c r="Y112" s="374"/>
      <c r="Z112" s="374"/>
      <c r="AA112" s="374"/>
      <c r="AB112" s="374"/>
      <c r="AC112" s="374"/>
      <c r="AD112" s="384">
        <v>0</v>
      </c>
      <c r="AE112" s="374" t="s">
        <v>1308</v>
      </c>
      <c r="AF112" s="384" t="str">
        <f t="shared" si="51"/>
        <v>ru-RU=Уровень О2 в БР2 низкий</v>
      </c>
      <c r="AG112" s="374"/>
      <c r="AH112" s="374" t="s">
        <v>1308</v>
      </c>
      <c r="AI112" s="19" t="s">
        <v>4272</v>
      </c>
      <c r="AJ112" s="374">
        <f t="shared" si="52"/>
        <v>40026</v>
      </c>
      <c r="AK112" s="27">
        <v>4</v>
      </c>
    </row>
    <row r="113" spans="1:37" ht="14.25" customHeight="1" x14ac:dyDescent="0.25">
      <c r="A113" s="26">
        <v>118</v>
      </c>
      <c r="B113" s="375" t="str">
        <f>F113&amp;" пониженный"</f>
        <v>Уровень О2 в БР2 пониженный</v>
      </c>
      <c r="C113" s="374" t="str">
        <f>E113&amp;"_L"</f>
        <v>O2_BR2_L</v>
      </c>
      <c r="D113" s="374" t="str">
        <f>"ANI."&amp;E113&amp;".L and (ANI."&amp;E113&amp;".state=5)"</f>
        <v>ANI.O2_BR2.L and (ANI.O2_BR2.state=5)</v>
      </c>
      <c r="E113" s="209" t="s">
        <v>778</v>
      </c>
      <c r="F113" s="215" t="s">
        <v>3249</v>
      </c>
      <c r="G113" s="19" t="str">
        <f t="shared" si="39"/>
        <v>WRN.O2_BR2_L := ANI.O2_BR2.L and (ANI.O2_BR2.state=5);//Уровень О2 в БР2 пониженный</v>
      </c>
      <c r="H113" s="19" t="str">
        <f t="shared" si="40"/>
        <v>O2_BR2_L : BOOL;     //Уровень О2 в БР2 пониженный</v>
      </c>
      <c r="K113" s="32" t="str">
        <f t="shared" si="47"/>
        <v xml:space="preserve">WRN."&amp;C123&amp;" or </v>
      </c>
      <c r="L113">
        <v>123</v>
      </c>
      <c r="M113" s="27" t="str">
        <f t="shared" si="34"/>
        <v>R26</v>
      </c>
      <c r="N113" s="27">
        <f t="shared" si="54"/>
        <v>51</v>
      </c>
      <c r="O113" s="27">
        <v>5</v>
      </c>
      <c r="P113" s="19" t="s">
        <v>1004</v>
      </c>
      <c r="Q113" s="27" t="str">
        <f t="shared" si="42"/>
        <v>db600.dbx51.5 := WRN.O2_BR2_L; //Уровень О2 в БР2 пониженный  R26.5</v>
      </c>
      <c r="R113" s="27" t="str">
        <f t="shared" si="35"/>
        <v>dbx51.5</v>
      </c>
      <c r="S113" s="27">
        <f t="shared" si="55"/>
        <v>26</v>
      </c>
      <c r="T113" s="384" t="s">
        <v>1307</v>
      </c>
      <c r="U113" s="384">
        <v>364</v>
      </c>
      <c r="V113" s="19" t="s">
        <v>1004</v>
      </c>
      <c r="W113" s="384" t="str">
        <f t="shared" si="38"/>
        <v>2MDB.R26</v>
      </c>
      <c r="X113" s="384">
        <f t="shared" si="50"/>
        <v>5</v>
      </c>
      <c r="Y113" s="374"/>
      <c r="Z113" s="374"/>
      <c r="AA113" s="374"/>
      <c r="AB113" s="374"/>
      <c r="AC113" s="374"/>
      <c r="AD113" s="384">
        <v>0</v>
      </c>
      <c r="AE113" s="374" t="s">
        <v>1308</v>
      </c>
      <c r="AF113" s="384" t="str">
        <f t="shared" si="51"/>
        <v>ru-RU=Уровень О2 в БР2 пониженный</v>
      </c>
      <c r="AG113" s="374"/>
      <c r="AH113" s="374" t="s">
        <v>1308</v>
      </c>
      <c r="AI113" s="19" t="s">
        <v>4272</v>
      </c>
      <c r="AJ113" s="374">
        <f t="shared" si="52"/>
        <v>40026</v>
      </c>
      <c r="AK113" s="27">
        <v>5</v>
      </c>
    </row>
    <row r="114" spans="1:37" ht="14.25" customHeight="1" x14ac:dyDescent="0.25">
      <c r="A114" s="26">
        <v>119</v>
      </c>
      <c r="B114" s="375" t="str">
        <f>F114&amp;" повышенный"</f>
        <v>Уровень О2 в БР2 повышенный</v>
      </c>
      <c r="C114" s="374" t="str">
        <f>E114&amp;"_H"</f>
        <v>O2_BR2_H</v>
      </c>
      <c r="D114" s="374" t="str">
        <f>"ANI."&amp;E114&amp;".HH"</f>
        <v>ANI.O2_BR2.HH</v>
      </c>
      <c r="E114" s="209" t="s">
        <v>778</v>
      </c>
      <c r="F114" s="215" t="s">
        <v>3249</v>
      </c>
      <c r="G114" s="19" t="str">
        <f t="shared" si="39"/>
        <v>WRN.O2_BR2_H := ANI.O2_BR2.HH;//Уровень О2 в БР2 повышенный</v>
      </c>
      <c r="H114" s="19" t="str">
        <f t="shared" si="40"/>
        <v>O2_BR2_H : BOOL;     //Уровень О2 в БР2 повышенный</v>
      </c>
      <c r="K114" s="32" t="str">
        <f t="shared" si="47"/>
        <v xml:space="preserve">WRN."&amp;C124&amp;" or </v>
      </c>
      <c r="L114">
        <v>124</v>
      </c>
      <c r="M114" s="27" t="str">
        <f t="shared" si="34"/>
        <v>R26</v>
      </c>
      <c r="N114" s="27">
        <f t="shared" si="54"/>
        <v>51</v>
      </c>
      <c r="O114" s="27">
        <v>6</v>
      </c>
      <c r="P114" s="19" t="s">
        <v>1004</v>
      </c>
      <c r="Q114" s="27" t="str">
        <f t="shared" si="42"/>
        <v>db600.dbx51.6 := WRN.O2_BR2_H; //Уровень О2 в БР2 повышенный  R26.6</v>
      </c>
      <c r="R114" s="27" t="str">
        <f t="shared" si="35"/>
        <v>dbx51.6</v>
      </c>
      <c r="S114" s="27">
        <f t="shared" si="55"/>
        <v>26</v>
      </c>
      <c r="T114" s="384" t="s">
        <v>1307</v>
      </c>
      <c r="U114" s="384">
        <v>365</v>
      </c>
      <c r="V114" s="19" t="s">
        <v>1004</v>
      </c>
      <c r="W114" s="384" t="str">
        <f t="shared" si="38"/>
        <v>2MDB.R26</v>
      </c>
      <c r="X114" s="384">
        <f t="shared" si="50"/>
        <v>6</v>
      </c>
      <c r="Y114" s="374"/>
      <c r="Z114" s="374"/>
      <c r="AA114" s="374"/>
      <c r="AB114" s="374"/>
      <c r="AC114" s="374"/>
      <c r="AD114" s="384">
        <v>0</v>
      </c>
      <c r="AE114" s="374" t="s">
        <v>1308</v>
      </c>
      <c r="AF114" s="384" t="str">
        <f t="shared" si="51"/>
        <v>ru-RU=Уровень О2 в БР2 повышенный</v>
      </c>
      <c r="AG114" s="374"/>
      <c r="AH114" s="374" t="s">
        <v>1308</v>
      </c>
      <c r="AI114" s="19" t="s">
        <v>4272</v>
      </c>
      <c r="AJ114" s="374">
        <f t="shared" si="52"/>
        <v>40026</v>
      </c>
      <c r="AK114" s="27">
        <v>6</v>
      </c>
    </row>
    <row r="115" spans="1:37" ht="14.25" customHeight="1" x14ac:dyDescent="0.25">
      <c r="A115" s="26">
        <v>120</v>
      </c>
      <c r="B115" s="375" t="str">
        <f>F115&amp;" высокий"</f>
        <v>Уровень О2 в БР2 высокий</v>
      </c>
      <c r="C115" s="374" t="str">
        <f>E115&amp;"_HH"</f>
        <v>O2_BR2_HH</v>
      </c>
      <c r="D115" s="374" t="str">
        <f>"ANI."&amp;E115&amp;".H and (ANI."&amp;E115&amp;".state=5)"</f>
        <v>ANI.O2_BR2.H and (ANI.O2_BR2.state=5)</v>
      </c>
      <c r="E115" s="209" t="s">
        <v>778</v>
      </c>
      <c r="F115" s="215" t="s">
        <v>3249</v>
      </c>
      <c r="G115" s="19" t="str">
        <f t="shared" si="39"/>
        <v>WRN.O2_BR2_HH := ANI.O2_BR2.H and (ANI.O2_BR2.state=5);//Уровень О2 в БР2 высокий</v>
      </c>
      <c r="H115" s="19" t="str">
        <f t="shared" si="40"/>
        <v>O2_BR2_HH : BOOL;     //Уровень О2 в БР2 высокий</v>
      </c>
      <c r="K115" s="32" t="str">
        <f t="shared" si="47"/>
        <v xml:space="preserve">WRN."&amp;C125&amp;" or </v>
      </c>
      <c r="L115">
        <v>125</v>
      </c>
      <c r="M115" s="27" t="str">
        <f t="shared" si="34"/>
        <v>R26</v>
      </c>
      <c r="N115" s="27">
        <f t="shared" si="54"/>
        <v>51</v>
      </c>
      <c r="O115" s="27">
        <v>7</v>
      </c>
      <c r="P115" s="19" t="s">
        <v>1004</v>
      </c>
      <c r="Q115" s="27" t="str">
        <f t="shared" si="42"/>
        <v>db600.dbx51.7 := WRN.O2_BR2_HH; //Уровень О2 в БР2 высокий  R26.7</v>
      </c>
      <c r="R115" s="27" t="str">
        <f t="shared" si="35"/>
        <v>dbx51.7</v>
      </c>
      <c r="S115" s="27">
        <f t="shared" si="55"/>
        <v>26</v>
      </c>
      <c r="T115" s="384" t="s">
        <v>1307</v>
      </c>
      <c r="U115" s="384">
        <v>366</v>
      </c>
      <c r="V115" s="19" t="s">
        <v>1004</v>
      </c>
      <c r="W115" s="384" t="str">
        <f t="shared" si="38"/>
        <v>2MDB.R26</v>
      </c>
      <c r="X115" s="384">
        <f t="shared" si="50"/>
        <v>7</v>
      </c>
      <c r="Y115" s="374"/>
      <c r="Z115" s="374"/>
      <c r="AA115" s="374"/>
      <c r="AB115" s="374"/>
      <c r="AC115" s="374"/>
      <c r="AD115" s="384">
        <v>0</v>
      </c>
      <c r="AE115" s="374" t="s">
        <v>1308</v>
      </c>
      <c r="AF115" s="384" t="str">
        <f t="shared" si="51"/>
        <v>ru-RU=Уровень О2 в БР2 высокий</v>
      </c>
      <c r="AG115" s="374"/>
      <c r="AH115" s="374" t="s">
        <v>1308</v>
      </c>
      <c r="AI115" s="19" t="s">
        <v>4272</v>
      </c>
      <c r="AJ115" s="374">
        <f t="shared" si="52"/>
        <v>40026</v>
      </c>
      <c r="AK115" s="27">
        <v>7</v>
      </c>
    </row>
    <row r="116" spans="1:37" ht="14.25" customHeight="1" x14ac:dyDescent="0.25">
      <c r="A116" s="26">
        <v>121</v>
      </c>
      <c r="B116" s="375" t="str">
        <f>F116&amp;" низкая"</f>
        <v>Температура в БР2  низкая</v>
      </c>
      <c r="C116" s="374" t="str">
        <f>E116&amp;"_LL"</f>
        <v>T_BR2_LL</v>
      </c>
      <c r="D116" s="374" t="str">
        <f>"ANI."&amp;E116&amp;".LL"</f>
        <v>ANI.T_BR2.LL</v>
      </c>
      <c r="E116" s="209" t="s">
        <v>776</v>
      </c>
      <c r="F116" s="215" t="s">
        <v>3250</v>
      </c>
      <c r="G116" s="19" t="str">
        <f t="shared" si="39"/>
        <v>WRN.T_BR2_LL := ANI.T_BR2.LL;//Температура в БР2  низкая</v>
      </c>
      <c r="H116" s="19" t="str">
        <f t="shared" si="40"/>
        <v>T_BR2_LL : BOOL;     //Температура в БР2  низкая</v>
      </c>
      <c r="K116" s="32" t="str">
        <f t="shared" si="47"/>
        <v xml:space="preserve">WRN."&amp;C126&amp;" or </v>
      </c>
      <c r="L116">
        <v>126</v>
      </c>
      <c r="M116" s="27" t="str">
        <f t="shared" si="34"/>
        <v>R26</v>
      </c>
      <c r="N116" s="27">
        <f>S109*2-2</f>
        <v>50</v>
      </c>
      <c r="O116" s="27">
        <v>0</v>
      </c>
      <c r="P116" s="19" t="s">
        <v>1004</v>
      </c>
      <c r="Q116" s="27" t="str">
        <f t="shared" si="42"/>
        <v>db600.dbx50.0 := WRN.T_BR2_LL; //Температура в БР2  низкая  R26.8</v>
      </c>
      <c r="R116" s="27" t="str">
        <f t="shared" si="35"/>
        <v>dbx50.0</v>
      </c>
      <c r="S116" s="27">
        <f t="shared" si="55"/>
        <v>26</v>
      </c>
      <c r="T116" s="384" t="s">
        <v>1307</v>
      </c>
      <c r="U116" s="384">
        <v>367</v>
      </c>
      <c r="V116" s="19" t="s">
        <v>1004</v>
      </c>
      <c r="W116" s="384" t="str">
        <f t="shared" si="38"/>
        <v>2MDB.R26</v>
      </c>
      <c r="X116" s="384">
        <f t="shared" si="50"/>
        <v>8</v>
      </c>
      <c r="Y116" s="374"/>
      <c r="Z116" s="374"/>
      <c r="AA116" s="374"/>
      <c r="AB116" s="374"/>
      <c r="AC116" s="374"/>
      <c r="AD116" s="384">
        <v>0</v>
      </c>
      <c r="AE116" s="374" t="s">
        <v>1308</v>
      </c>
      <c r="AF116" s="384" t="str">
        <f t="shared" si="51"/>
        <v>ru-RU=Температура в БР2  низкая</v>
      </c>
      <c r="AG116" s="374"/>
      <c r="AH116" s="374" t="s">
        <v>1308</v>
      </c>
      <c r="AI116" s="19" t="s">
        <v>4272</v>
      </c>
      <c r="AJ116" s="374">
        <f t="shared" si="52"/>
        <v>40026</v>
      </c>
      <c r="AK116" s="27">
        <v>8</v>
      </c>
    </row>
    <row r="117" spans="1:37" ht="14.25" customHeight="1" x14ac:dyDescent="0.25">
      <c r="A117" s="26">
        <v>122</v>
      </c>
      <c r="B117" s="375" t="str">
        <f>F117&amp;" пониженная"</f>
        <v>Температура в БР2  пониженная</v>
      </c>
      <c r="C117" s="374" t="str">
        <f>E117&amp;"_L"</f>
        <v>T_BR2_L</v>
      </c>
      <c r="D117" s="374" t="str">
        <f>"ANI."&amp;E117&amp;".L and (ANI."&amp;E117&amp;".state=5)"</f>
        <v>ANI.T_BR2.L and (ANI.T_BR2.state=5)</v>
      </c>
      <c r="E117" s="209" t="s">
        <v>776</v>
      </c>
      <c r="F117" s="215" t="s">
        <v>3250</v>
      </c>
      <c r="G117" s="19" t="str">
        <f t="shared" si="39"/>
        <v>WRN.T_BR2_L := ANI.T_BR2.L and (ANI.T_BR2.state=5);//Температура в БР2  пониженная</v>
      </c>
      <c r="H117" s="19" t="str">
        <f t="shared" si="40"/>
        <v>T_BR2_L : BOOL;     //Температура в БР2  пониженная</v>
      </c>
      <c r="K117" s="32" t="str">
        <f t="shared" ref="K117:K130" si="56">"WRN.""&amp;C"&amp;L117&amp;"&amp;"" or "</f>
        <v xml:space="preserve">WRN."&amp;C127&amp;" or </v>
      </c>
      <c r="L117">
        <v>127</v>
      </c>
      <c r="M117" s="27" t="str">
        <f t="shared" si="34"/>
        <v>R26</v>
      </c>
      <c r="N117" s="27">
        <f>N116</f>
        <v>50</v>
      </c>
      <c r="O117" s="27">
        <v>1</v>
      </c>
      <c r="P117" s="19" t="s">
        <v>1004</v>
      </c>
      <c r="Q117" s="27" t="str">
        <f t="shared" si="42"/>
        <v>db600.dbx50.1 := WRN.T_BR2_L; //Температура в БР2  пониженная  R26.9</v>
      </c>
      <c r="R117" s="27" t="str">
        <f t="shared" si="35"/>
        <v>dbx50.1</v>
      </c>
      <c r="S117" s="27">
        <f t="shared" si="55"/>
        <v>26</v>
      </c>
      <c r="T117" s="384" t="s">
        <v>1307</v>
      </c>
      <c r="U117" s="384">
        <v>368</v>
      </c>
      <c r="V117" s="19" t="s">
        <v>1004</v>
      </c>
      <c r="W117" s="384" t="str">
        <f t="shared" si="38"/>
        <v>2MDB.R26</v>
      </c>
      <c r="X117" s="384">
        <f t="shared" si="50"/>
        <v>9</v>
      </c>
      <c r="Y117" s="374"/>
      <c r="Z117" s="374"/>
      <c r="AA117" s="374"/>
      <c r="AB117" s="374"/>
      <c r="AC117" s="374"/>
      <c r="AD117" s="384">
        <v>0</v>
      </c>
      <c r="AE117" s="374" t="s">
        <v>1308</v>
      </c>
      <c r="AF117" s="384" t="str">
        <f t="shared" si="51"/>
        <v>ru-RU=Температура в БР2  пониженная</v>
      </c>
      <c r="AG117" s="374"/>
      <c r="AH117" s="374" t="s">
        <v>1308</v>
      </c>
      <c r="AI117" s="19" t="s">
        <v>4272</v>
      </c>
      <c r="AJ117" s="374">
        <f t="shared" si="52"/>
        <v>40026</v>
      </c>
      <c r="AK117" s="27">
        <v>9</v>
      </c>
    </row>
    <row r="118" spans="1:37" ht="14.25" customHeight="1" x14ac:dyDescent="0.25">
      <c r="A118" s="26">
        <v>123</v>
      </c>
      <c r="B118" s="375" t="str">
        <f>F118&amp;" повышенная"</f>
        <v>Температура в БР2  повышенная</v>
      </c>
      <c r="C118" s="374" t="str">
        <f>E118&amp;"_H"</f>
        <v>T_BR2_H</v>
      </c>
      <c r="D118" s="374" t="str">
        <f>"ANI."&amp;E118&amp;".HH"</f>
        <v>ANI.T_BR2.HH</v>
      </c>
      <c r="E118" s="209" t="s">
        <v>776</v>
      </c>
      <c r="F118" s="215" t="s">
        <v>3250</v>
      </c>
      <c r="G118" s="19" t="str">
        <f t="shared" si="39"/>
        <v>WRN.T_BR2_H := ANI.T_BR2.HH;//Температура в БР2  повышенная</v>
      </c>
      <c r="H118" s="19" t="str">
        <f t="shared" si="40"/>
        <v>T_BR2_H : BOOL;     //Температура в БР2  повышенная</v>
      </c>
      <c r="K118" s="32" t="str">
        <f t="shared" si="56"/>
        <v xml:space="preserve">WRN."&amp;C128&amp;" or </v>
      </c>
      <c r="L118">
        <v>128</v>
      </c>
      <c r="M118" s="27" t="str">
        <f t="shared" si="34"/>
        <v>R26</v>
      </c>
      <c r="N118" s="27">
        <f t="shared" ref="N118:N123" si="57">N117</f>
        <v>50</v>
      </c>
      <c r="O118" s="27">
        <v>2</v>
      </c>
      <c r="P118" s="19" t="s">
        <v>1004</v>
      </c>
      <c r="Q118" s="27" t="str">
        <f t="shared" si="42"/>
        <v>db600.dbx50.2 := WRN.T_BR2_H; //Температура в БР2  повышенная  R26.10</v>
      </c>
      <c r="R118" s="27" t="str">
        <f t="shared" si="35"/>
        <v>dbx50.2</v>
      </c>
      <c r="S118" s="27">
        <f t="shared" si="55"/>
        <v>26</v>
      </c>
      <c r="T118" s="384" t="s">
        <v>1307</v>
      </c>
      <c r="U118" s="384">
        <v>369</v>
      </c>
      <c r="V118" s="19" t="s">
        <v>1004</v>
      </c>
      <c r="W118" s="384" t="str">
        <f t="shared" si="38"/>
        <v>2MDB.R26</v>
      </c>
      <c r="X118" s="384">
        <f t="shared" si="50"/>
        <v>10</v>
      </c>
      <c r="Y118" s="374"/>
      <c r="Z118" s="374"/>
      <c r="AA118" s="374"/>
      <c r="AB118" s="374"/>
      <c r="AC118" s="374"/>
      <c r="AD118" s="384">
        <v>0</v>
      </c>
      <c r="AE118" s="374" t="s">
        <v>1308</v>
      </c>
      <c r="AF118" s="384" t="str">
        <f t="shared" si="51"/>
        <v>ru-RU=Температура в БР2  повышенная</v>
      </c>
      <c r="AG118" s="374"/>
      <c r="AH118" s="374" t="s">
        <v>1308</v>
      </c>
      <c r="AI118" s="19" t="s">
        <v>4272</v>
      </c>
      <c r="AJ118" s="374">
        <f t="shared" si="52"/>
        <v>40026</v>
      </c>
      <c r="AK118" s="27">
        <v>10</v>
      </c>
    </row>
    <row r="119" spans="1:37" ht="14.25" customHeight="1" x14ac:dyDescent="0.25">
      <c r="A119" s="26">
        <v>124</v>
      </c>
      <c r="B119" s="375" t="str">
        <f>F119&amp;" высокая"</f>
        <v>Температура в БР2  высокая</v>
      </c>
      <c r="C119" s="374" t="str">
        <f>E119&amp;"_HH"</f>
        <v>T_BR2_HH</v>
      </c>
      <c r="D119" s="374" t="str">
        <f>"ANI."&amp;E119&amp;".H and (ANI."&amp;E119&amp;".state=5)"</f>
        <v>ANI.T_BR2.H and (ANI.T_BR2.state=5)</v>
      </c>
      <c r="E119" s="209" t="s">
        <v>776</v>
      </c>
      <c r="F119" s="215" t="s">
        <v>3250</v>
      </c>
      <c r="G119" s="19" t="str">
        <f t="shared" si="39"/>
        <v>WRN.T_BR2_HH := ANI.T_BR2.H and (ANI.T_BR2.state=5);//Температура в БР2  высокая</v>
      </c>
      <c r="H119" s="19" t="str">
        <f t="shared" si="40"/>
        <v>T_BR2_HH : BOOL;     //Температура в БР2  высокая</v>
      </c>
      <c r="K119" s="32" t="str">
        <f t="shared" si="56"/>
        <v xml:space="preserve">WRN."&amp;C129&amp;" or </v>
      </c>
      <c r="L119">
        <v>129</v>
      </c>
      <c r="M119" s="27" t="str">
        <f t="shared" si="34"/>
        <v>R26</v>
      </c>
      <c r="N119" s="27">
        <f t="shared" si="57"/>
        <v>50</v>
      </c>
      <c r="O119" s="27">
        <v>3</v>
      </c>
      <c r="P119" s="19" t="s">
        <v>1004</v>
      </c>
      <c r="Q119" s="27" t="str">
        <f t="shared" si="42"/>
        <v>db600.dbx50.3 := WRN.T_BR2_HH; //Температура в БР2  высокая  R26.11</v>
      </c>
      <c r="R119" s="27" t="str">
        <f t="shared" si="35"/>
        <v>dbx50.3</v>
      </c>
      <c r="S119" s="27">
        <f t="shared" si="55"/>
        <v>26</v>
      </c>
      <c r="T119" s="384" t="s">
        <v>1307</v>
      </c>
      <c r="U119" s="384">
        <v>370</v>
      </c>
      <c r="V119" s="19" t="s">
        <v>1004</v>
      </c>
      <c r="W119" s="384" t="str">
        <f t="shared" si="38"/>
        <v>2MDB.R26</v>
      </c>
      <c r="X119" s="384">
        <f t="shared" si="50"/>
        <v>11</v>
      </c>
      <c r="Y119" s="374"/>
      <c r="Z119" s="374"/>
      <c r="AA119" s="374"/>
      <c r="AB119" s="374"/>
      <c r="AC119" s="374"/>
      <c r="AD119" s="384">
        <v>0</v>
      </c>
      <c r="AE119" s="374" t="s">
        <v>1308</v>
      </c>
      <c r="AF119" s="384" t="str">
        <f t="shared" si="51"/>
        <v>ru-RU=Температура в БР2  высокая</v>
      </c>
      <c r="AG119" s="374"/>
      <c r="AH119" s="374" t="s">
        <v>1308</v>
      </c>
      <c r="AI119" s="19" t="s">
        <v>4272</v>
      </c>
      <c r="AJ119" s="374">
        <f t="shared" si="52"/>
        <v>40026</v>
      </c>
      <c r="AK119" s="27">
        <v>11</v>
      </c>
    </row>
    <row r="120" spans="1:37" ht="14.25" customHeight="1" x14ac:dyDescent="0.25">
      <c r="A120" s="26">
        <v>125</v>
      </c>
      <c r="B120" s="375" t="str">
        <f>F120&amp;" низкий"</f>
        <v>Уровень в БР2 низкий</v>
      </c>
      <c r="C120" s="374" t="str">
        <f>E120&amp;"_LL"</f>
        <v>L_BR2_LL</v>
      </c>
      <c r="D120" s="374" t="str">
        <f>"ANI."&amp;E120&amp;".LL"</f>
        <v>ANI.L_BR2.LL</v>
      </c>
      <c r="E120" s="209" t="s">
        <v>773</v>
      </c>
      <c r="F120" s="215" t="s">
        <v>294</v>
      </c>
      <c r="G120" s="19" t="str">
        <f t="shared" si="39"/>
        <v>WRN.L_BR2_LL := ANI.L_BR2.LL;//Уровень в БР2 низкий</v>
      </c>
      <c r="H120" s="19" t="str">
        <f t="shared" si="40"/>
        <v>L_BR2_LL : BOOL;     //Уровень в БР2 низкий</v>
      </c>
      <c r="K120" s="32" t="str">
        <f t="shared" si="56"/>
        <v xml:space="preserve">WRN."&amp;C130&amp;" or </v>
      </c>
      <c r="L120">
        <v>130</v>
      </c>
      <c r="M120" s="27" t="str">
        <f t="shared" si="34"/>
        <v>R26</v>
      </c>
      <c r="N120" s="27">
        <f t="shared" si="57"/>
        <v>50</v>
      </c>
      <c r="O120" s="27">
        <v>4</v>
      </c>
      <c r="P120" s="19" t="s">
        <v>1004</v>
      </c>
      <c r="Q120" s="27" t="str">
        <f t="shared" si="42"/>
        <v>db600.dbx50.4 := WRN.L_BR2_LL; //Уровень в БР2 низкий  R26.12</v>
      </c>
      <c r="R120" s="27" t="str">
        <f t="shared" si="35"/>
        <v>dbx50.4</v>
      </c>
      <c r="S120" s="27">
        <f t="shared" si="55"/>
        <v>26</v>
      </c>
      <c r="T120" s="384" t="s">
        <v>1307</v>
      </c>
      <c r="U120" s="384">
        <v>371</v>
      </c>
      <c r="V120" s="19" t="s">
        <v>1004</v>
      </c>
      <c r="W120" s="384" t="str">
        <f t="shared" si="38"/>
        <v>2MDB.R26</v>
      </c>
      <c r="X120" s="384">
        <f t="shared" si="50"/>
        <v>12</v>
      </c>
      <c r="Y120" s="374"/>
      <c r="Z120" s="374"/>
      <c r="AA120" s="374"/>
      <c r="AB120" s="374"/>
      <c r="AC120" s="374"/>
      <c r="AD120" s="384">
        <v>0</v>
      </c>
      <c r="AE120" s="374" t="s">
        <v>1308</v>
      </c>
      <c r="AF120" s="384" t="str">
        <f t="shared" si="51"/>
        <v>ru-RU=Уровень в БР2 низкий</v>
      </c>
      <c r="AG120" s="374"/>
      <c r="AH120" s="374" t="s">
        <v>1308</v>
      </c>
      <c r="AI120" s="19" t="s">
        <v>4272</v>
      </c>
      <c r="AJ120" s="374">
        <f t="shared" si="52"/>
        <v>40026</v>
      </c>
      <c r="AK120" s="27">
        <v>12</v>
      </c>
    </row>
    <row r="121" spans="1:37" ht="14.25" customHeight="1" x14ac:dyDescent="0.25">
      <c r="A121" s="26">
        <v>126</v>
      </c>
      <c r="B121" s="375" t="str">
        <f>F121&amp;" пониженный"</f>
        <v>Уровень в БР2 пониженный</v>
      </c>
      <c r="C121" s="374" t="str">
        <f>E121&amp;"_L"</f>
        <v>L_BR2_L</v>
      </c>
      <c r="D121" s="374" t="str">
        <f>"ANI."&amp;E121&amp;".L and (ANI."&amp;E121&amp;".state=5)"</f>
        <v>ANI.L_BR2.L and (ANI.L_BR2.state=5)</v>
      </c>
      <c r="E121" s="209" t="s">
        <v>773</v>
      </c>
      <c r="F121" s="215" t="s">
        <v>294</v>
      </c>
      <c r="G121" s="19" t="str">
        <f t="shared" si="39"/>
        <v>WRN.L_BR2_L := ANI.L_BR2.L and (ANI.L_BR2.state=5);//Уровень в БР2 пониженный</v>
      </c>
      <c r="H121" s="19" t="str">
        <f t="shared" si="40"/>
        <v>L_BR2_L : BOOL;     //Уровень в БР2 пониженный</v>
      </c>
      <c r="K121" s="32" t="str">
        <f t="shared" si="56"/>
        <v xml:space="preserve">WRN."&amp;C131&amp;" or </v>
      </c>
      <c r="L121">
        <v>131</v>
      </c>
      <c r="M121" s="27" t="str">
        <f t="shared" si="34"/>
        <v>R26</v>
      </c>
      <c r="N121" s="27">
        <f t="shared" si="57"/>
        <v>50</v>
      </c>
      <c r="O121" s="27">
        <v>5</v>
      </c>
      <c r="P121" s="19" t="s">
        <v>1004</v>
      </c>
      <c r="Q121" s="27" t="str">
        <f t="shared" si="42"/>
        <v>db600.dbx50.5 := WRN.L_BR2_L; //Уровень в БР2 пониженный  R26.13</v>
      </c>
      <c r="R121" s="27" t="str">
        <f t="shared" si="35"/>
        <v>dbx50.5</v>
      </c>
      <c r="S121" s="27">
        <f t="shared" si="55"/>
        <v>26</v>
      </c>
      <c r="T121" s="384" t="s">
        <v>1307</v>
      </c>
      <c r="U121" s="384">
        <v>372</v>
      </c>
      <c r="V121" s="19" t="s">
        <v>1004</v>
      </c>
      <c r="W121" s="384" t="str">
        <f t="shared" si="38"/>
        <v>2MDB.R26</v>
      </c>
      <c r="X121" s="384">
        <f t="shared" si="50"/>
        <v>13</v>
      </c>
      <c r="Y121" s="374"/>
      <c r="Z121" s="374"/>
      <c r="AA121" s="374"/>
      <c r="AB121" s="374"/>
      <c r="AC121" s="374"/>
      <c r="AD121" s="384">
        <v>0</v>
      </c>
      <c r="AE121" s="374" t="s">
        <v>1308</v>
      </c>
      <c r="AF121" s="384" t="str">
        <f t="shared" si="51"/>
        <v>ru-RU=Уровень в БР2 пониженный</v>
      </c>
      <c r="AG121" s="374"/>
      <c r="AH121" s="374" t="s">
        <v>1308</v>
      </c>
      <c r="AI121" s="19" t="s">
        <v>4272</v>
      </c>
      <c r="AJ121" s="374">
        <f t="shared" si="52"/>
        <v>40026</v>
      </c>
      <c r="AK121" s="27">
        <v>13</v>
      </c>
    </row>
    <row r="122" spans="1:37" ht="14.25" customHeight="1" x14ac:dyDescent="0.25">
      <c r="A122" s="26">
        <v>127</v>
      </c>
      <c r="B122" s="375" t="str">
        <f>F122&amp;" повышенный"</f>
        <v>Уровень в БР2 повышенный</v>
      </c>
      <c r="C122" s="374" t="str">
        <f>E122&amp;"_H"</f>
        <v>L_BR2_H</v>
      </c>
      <c r="D122" s="374" t="str">
        <f>"ANI."&amp;E122&amp;".HH"</f>
        <v>ANI.L_BR2.HH</v>
      </c>
      <c r="E122" s="209" t="s">
        <v>773</v>
      </c>
      <c r="F122" s="215" t="s">
        <v>294</v>
      </c>
      <c r="G122" s="19" t="str">
        <f t="shared" si="39"/>
        <v>WRN.L_BR2_H := ANI.L_BR2.HH;//Уровень в БР2 повышенный</v>
      </c>
      <c r="H122" s="19" t="str">
        <f t="shared" si="40"/>
        <v>L_BR2_H : BOOL;     //Уровень в БР2 повышенный</v>
      </c>
      <c r="K122" s="32" t="str">
        <f t="shared" si="56"/>
        <v xml:space="preserve">WRN."&amp;C132&amp;" or </v>
      </c>
      <c r="L122">
        <v>132</v>
      </c>
      <c r="M122" s="27" t="str">
        <f t="shared" si="34"/>
        <v>R26</v>
      </c>
      <c r="N122" s="27">
        <f t="shared" si="57"/>
        <v>50</v>
      </c>
      <c r="O122" s="27">
        <v>6</v>
      </c>
      <c r="P122" s="19" t="s">
        <v>1004</v>
      </c>
      <c r="Q122" s="27" t="str">
        <f t="shared" si="42"/>
        <v>db600.dbx50.6 := WRN.L_BR2_H; //Уровень в БР2 повышенный  R26.14</v>
      </c>
      <c r="R122" s="27" t="str">
        <f t="shared" si="35"/>
        <v>dbx50.6</v>
      </c>
      <c r="S122" s="27">
        <f t="shared" si="55"/>
        <v>26</v>
      </c>
      <c r="T122" s="384" t="s">
        <v>1307</v>
      </c>
      <c r="U122" s="384">
        <v>373</v>
      </c>
      <c r="V122" s="19" t="s">
        <v>1004</v>
      </c>
      <c r="W122" s="384" t="str">
        <f t="shared" si="38"/>
        <v>2MDB.R26</v>
      </c>
      <c r="X122" s="384">
        <f t="shared" si="50"/>
        <v>14</v>
      </c>
      <c r="Y122" s="374"/>
      <c r="Z122" s="374"/>
      <c r="AA122" s="374"/>
      <c r="AB122" s="374"/>
      <c r="AC122" s="374"/>
      <c r="AD122" s="384">
        <v>0</v>
      </c>
      <c r="AE122" s="374" t="s">
        <v>1308</v>
      </c>
      <c r="AF122" s="384" t="str">
        <f t="shared" si="51"/>
        <v>ru-RU=Уровень в БР2 повышенный</v>
      </c>
      <c r="AG122" s="374"/>
      <c r="AH122" s="374" t="s">
        <v>1308</v>
      </c>
      <c r="AI122" s="19" t="s">
        <v>4272</v>
      </c>
      <c r="AJ122" s="374">
        <f t="shared" si="52"/>
        <v>40026</v>
      </c>
      <c r="AK122" s="27">
        <v>14</v>
      </c>
    </row>
    <row r="123" spans="1:37" ht="14.25" customHeight="1" x14ac:dyDescent="0.25">
      <c r="A123" s="26">
        <v>128</v>
      </c>
      <c r="B123" s="375" t="str">
        <f>F123&amp;" высокий"</f>
        <v>Уровень в БР2 высокий</v>
      </c>
      <c r="C123" s="374" t="str">
        <f>E123&amp;"_HH"</f>
        <v>L_BR2_HH</v>
      </c>
      <c r="D123" s="374" t="str">
        <f>"ANI."&amp;E123&amp;".H and (ANI."&amp;E123&amp;".state=5)"</f>
        <v>ANI.L_BR2.H and (ANI.L_BR2.state=5)</v>
      </c>
      <c r="E123" s="209" t="s">
        <v>773</v>
      </c>
      <c r="F123" s="215" t="s">
        <v>294</v>
      </c>
      <c r="G123" s="19" t="str">
        <f t="shared" si="39"/>
        <v>WRN.L_BR2_HH := ANI.L_BR2.H and (ANI.L_BR2.state=5);//Уровень в БР2 высокий</v>
      </c>
      <c r="H123" s="19" t="str">
        <f t="shared" si="40"/>
        <v>L_BR2_HH : BOOL;     //Уровень в БР2 высокий</v>
      </c>
      <c r="K123" s="32" t="str">
        <f t="shared" si="56"/>
        <v xml:space="preserve">WRN."&amp;C133&amp;" or </v>
      </c>
      <c r="L123">
        <v>133</v>
      </c>
      <c r="M123" s="27" t="str">
        <f t="shared" si="34"/>
        <v>R26</v>
      </c>
      <c r="N123" s="27">
        <f t="shared" si="57"/>
        <v>50</v>
      </c>
      <c r="O123" s="27">
        <v>7</v>
      </c>
      <c r="P123" s="19" t="s">
        <v>1004</v>
      </c>
      <c r="Q123" s="27" t="str">
        <f t="shared" si="42"/>
        <v>db600.dbx50.7 := WRN.L_BR2_HH; //Уровень в БР2 высокий  R26.15</v>
      </c>
      <c r="R123" s="27" t="str">
        <f t="shared" si="35"/>
        <v>dbx50.7</v>
      </c>
      <c r="S123" s="27">
        <f t="shared" si="55"/>
        <v>26</v>
      </c>
      <c r="T123" s="384" t="s">
        <v>1307</v>
      </c>
      <c r="U123" s="384">
        <v>374</v>
      </c>
      <c r="V123" s="19" t="s">
        <v>1004</v>
      </c>
      <c r="W123" s="384" t="str">
        <f t="shared" si="38"/>
        <v>2MDB.R26</v>
      </c>
      <c r="X123" s="384">
        <f t="shared" si="50"/>
        <v>15</v>
      </c>
      <c r="Y123" s="374"/>
      <c r="Z123" s="374"/>
      <c r="AA123" s="374"/>
      <c r="AB123" s="374"/>
      <c r="AC123" s="374"/>
      <c r="AD123" s="384">
        <v>0</v>
      </c>
      <c r="AE123" s="374" t="s">
        <v>1308</v>
      </c>
      <c r="AF123" s="384" t="str">
        <f t="shared" si="51"/>
        <v>ru-RU=Уровень в БР2 высокий</v>
      </c>
      <c r="AG123" s="374"/>
      <c r="AH123" s="374" t="s">
        <v>1308</v>
      </c>
      <c r="AI123" s="19" t="s">
        <v>4272</v>
      </c>
      <c r="AJ123" s="374">
        <f t="shared" si="52"/>
        <v>40026</v>
      </c>
      <c r="AK123" s="27">
        <v>15</v>
      </c>
    </row>
    <row r="124" spans="1:37" ht="14.25" customHeight="1" x14ac:dyDescent="0.25">
      <c r="A124" s="26">
        <v>129</v>
      </c>
      <c r="B124" s="376" t="str">
        <f>F124&amp;" низкое"</f>
        <v>Давление на АЭР 31,…,АЭР36 низкое</v>
      </c>
      <c r="C124" s="377" t="str">
        <f>E124&amp;"_LL"</f>
        <v>P_aer31_36_LL</v>
      </c>
      <c r="D124" s="377" t="str">
        <f>"TMQ."&amp;C124</f>
        <v>TMQ.P_aer31_36_LL</v>
      </c>
      <c r="E124" s="232" t="s">
        <v>3485</v>
      </c>
      <c r="F124" s="239" t="s">
        <v>3251</v>
      </c>
      <c r="G124" s="19" t="str">
        <f t="shared" si="39"/>
        <v>WRN.P_aer31_36_LL := TMQ.P_aer31_36_LL;//Давление на АЭР 31,…,АЭР36 низкое</v>
      </c>
      <c r="H124" s="19" t="str">
        <f t="shared" si="40"/>
        <v>P_aer31_36_LL : BOOL;     //Давление на АЭР 31,…,АЭР36 низкое</v>
      </c>
      <c r="K124" s="32" t="str">
        <f t="shared" si="56"/>
        <v xml:space="preserve">WRN."&amp;C134&amp;" or </v>
      </c>
      <c r="L124">
        <v>134</v>
      </c>
      <c r="M124" s="27" t="str">
        <f t="shared" ref="M124:M187" si="58">"R"&amp;S124</f>
        <v>R27</v>
      </c>
      <c r="N124" s="27">
        <f>S124*2-1</f>
        <v>53</v>
      </c>
      <c r="O124" s="27">
        <v>0</v>
      </c>
      <c r="P124" s="19" t="s">
        <v>1004</v>
      </c>
      <c r="Q124" s="27" t="str">
        <f t="shared" si="42"/>
        <v>db600.dbx53.0 := WRN.P_aer31_36_LL; //Давление на АЭР 31,…,АЭР36 низкое  R27.0</v>
      </c>
      <c r="R124" s="27" t="str">
        <f t="shared" ref="R124:R187" si="59">"dbx"&amp;N124&amp;"."&amp;O124</f>
        <v>dbx53.0</v>
      </c>
      <c r="S124" s="27">
        <f>S123+1</f>
        <v>27</v>
      </c>
      <c r="T124" s="384" t="s">
        <v>1307</v>
      </c>
      <c r="U124" s="384">
        <v>375</v>
      </c>
      <c r="V124" s="19" t="s">
        <v>1004</v>
      </c>
      <c r="W124" s="384" t="str">
        <f t="shared" si="38"/>
        <v>2MDB.R27</v>
      </c>
      <c r="X124" s="384">
        <f t="shared" si="50"/>
        <v>0</v>
      </c>
      <c r="Y124" s="374"/>
      <c r="Z124" s="374"/>
      <c r="AA124" s="374"/>
      <c r="AB124" s="374"/>
      <c r="AC124" s="374"/>
      <c r="AD124" s="384">
        <v>0</v>
      </c>
      <c r="AE124" s="374" t="s">
        <v>1308</v>
      </c>
      <c r="AF124" s="384" t="str">
        <f t="shared" si="51"/>
        <v>ru-RU=Давление на АЭР 31,…,АЭР36 низкое</v>
      </c>
      <c r="AG124" s="374"/>
      <c r="AH124" s="374" t="s">
        <v>1308</v>
      </c>
      <c r="AI124" s="19" t="s">
        <v>4272</v>
      </c>
      <c r="AJ124" s="374">
        <f t="shared" si="52"/>
        <v>40027</v>
      </c>
      <c r="AK124" s="27">
        <v>0</v>
      </c>
    </row>
    <row r="125" spans="1:37" ht="14.25" customHeight="1" x14ac:dyDescent="0.25">
      <c r="A125" s="26">
        <v>130</v>
      </c>
      <c r="B125" s="376" t="str">
        <f>F125&amp;" пониженное"</f>
        <v>Давление на АЭР 31,…,АЭР36 пониженное</v>
      </c>
      <c r="C125" s="377" t="str">
        <f>E125&amp;"_L"</f>
        <v>P_aer31_36_L</v>
      </c>
      <c r="D125" s="380" t="str">
        <f>"TMQ."&amp;C125&amp;" and (ani."&amp;E125&amp;".state=5)"</f>
        <v>TMQ.P_aer31_36_L and (ani.P_aer31_36.state=5)</v>
      </c>
      <c r="E125" s="232" t="s">
        <v>3485</v>
      </c>
      <c r="F125" s="239" t="s">
        <v>3251</v>
      </c>
      <c r="G125" s="19" t="str">
        <f t="shared" si="39"/>
        <v>WRN.P_aer31_36_L := TMQ.P_aer31_36_L and (ani.P_aer31_36.state=5);//Давление на АЭР 31,…,АЭР36 пониженное</v>
      </c>
      <c r="H125" s="19" t="str">
        <f t="shared" si="40"/>
        <v>P_aer31_36_L : BOOL;     //Давление на АЭР 31,…,АЭР36 пониженное</v>
      </c>
      <c r="K125" s="32" t="str">
        <f t="shared" si="56"/>
        <v xml:space="preserve">WRN."&amp;C135&amp;" or </v>
      </c>
      <c r="L125">
        <v>135</v>
      </c>
      <c r="M125" s="27" t="str">
        <f t="shared" si="58"/>
        <v>R27</v>
      </c>
      <c r="N125" s="27">
        <f t="shared" ref="N125:N130" si="60">N124</f>
        <v>53</v>
      </c>
      <c r="O125" s="27">
        <v>1</v>
      </c>
      <c r="P125" s="19" t="s">
        <v>1004</v>
      </c>
      <c r="Q125" s="27" t="str">
        <f t="shared" si="42"/>
        <v>db600.dbx53.1 := WRN.P_aer31_36_L; //Давление на АЭР 31,…,АЭР36 пониженное  R27.1</v>
      </c>
      <c r="R125" s="27" t="str">
        <f t="shared" si="59"/>
        <v>dbx53.1</v>
      </c>
      <c r="S125" s="27">
        <f>S124</f>
        <v>27</v>
      </c>
      <c r="T125" s="384" t="s">
        <v>1307</v>
      </c>
      <c r="U125" s="384">
        <v>376</v>
      </c>
      <c r="V125" s="19" t="s">
        <v>1004</v>
      </c>
      <c r="W125" s="384" t="str">
        <f t="shared" si="38"/>
        <v>2MDB.R27</v>
      </c>
      <c r="X125" s="384">
        <f t="shared" si="50"/>
        <v>1</v>
      </c>
      <c r="Y125" s="374"/>
      <c r="Z125" s="374"/>
      <c r="AA125" s="374"/>
      <c r="AB125" s="374"/>
      <c r="AC125" s="374"/>
      <c r="AD125" s="384">
        <v>0</v>
      </c>
      <c r="AE125" s="374" t="s">
        <v>1308</v>
      </c>
      <c r="AF125" s="384" t="str">
        <f t="shared" si="51"/>
        <v>ru-RU=Давление на АЭР 31,…,АЭР36 пониженное</v>
      </c>
      <c r="AG125" s="374"/>
      <c r="AH125" s="374" t="s">
        <v>1308</v>
      </c>
      <c r="AI125" s="19" t="s">
        <v>4272</v>
      </c>
      <c r="AJ125" s="374">
        <f t="shared" si="52"/>
        <v>40027</v>
      </c>
      <c r="AK125" s="27">
        <v>1</v>
      </c>
    </row>
    <row r="126" spans="1:37" ht="14.25" customHeight="1" x14ac:dyDescent="0.25">
      <c r="A126" s="26">
        <v>131</v>
      </c>
      <c r="B126" s="376" t="str">
        <f>F126&amp;" повышенное"</f>
        <v>Давление на АЭР 31,…,АЭР36 повышенное</v>
      </c>
      <c r="C126" s="377" t="str">
        <f>E126&amp;"_H"</f>
        <v>P_aer31_36_H</v>
      </c>
      <c r="D126" s="377" t="str">
        <f>"TMQ."&amp;C126</f>
        <v>TMQ.P_aer31_36_H</v>
      </c>
      <c r="E126" s="232" t="s">
        <v>3485</v>
      </c>
      <c r="F126" s="239" t="s">
        <v>3251</v>
      </c>
      <c r="G126" s="19" t="str">
        <f t="shared" si="39"/>
        <v>WRN.P_aer31_36_H := TMQ.P_aer31_36_H;//Давление на АЭР 31,…,АЭР36 повышенное</v>
      </c>
      <c r="H126" s="19" t="str">
        <f t="shared" si="40"/>
        <v>P_aer31_36_H : BOOL;     //Давление на АЭР 31,…,АЭР36 повышенное</v>
      </c>
      <c r="K126" s="32" t="str">
        <f t="shared" si="56"/>
        <v xml:space="preserve">WRN."&amp;C136&amp;" or </v>
      </c>
      <c r="L126">
        <v>136</v>
      </c>
      <c r="M126" s="27" t="str">
        <f t="shared" si="58"/>
        <v>R27</v>
      </c>
      <c r="N126" s="27">
        <f t="shared" si="60"/>
        <v>53</v>
      </c>
      <c r="O126" s="27">
        <v>3</v>
      </c>
      <c r="P126" s="19" t="s">
        <v>1004</v>
      </c>
      <c r="Q126" s="27" t="str">
        <f t="shared" si="42"/>
        <v>db600.dbx53.3 := WRN.P_aer31_36_H; //Давление на АЭР 31,…,АЭР36 повышенное  R27.3</v>
      </c>
      <c r="R126" s="27" t="str">
        <f t="shared" si="59"/>
        <v>dbx53.3</v>
      </c>
      <c r="S126" s="27">
        <f t="shared" ref="S126:S138" si="61">S125</f>
        <v>27</v>
      </c>
      <c r="T126" s="384" t="s">
        <v>1307</v>
      </c>
      <c r="U126" s="384">
        <v>377</v>
      </c>
      <c r="V126" s="19" t="s">
        <v>1004</v>
      </c>
      <c r="W126" s="384" t="str">
        <f t="shared" si="38"/>
        <v>2MDB.R27</v>
      </c>
      <c r="X126" s="384">
        <f t="shared" si="50"/>
        <v>3</v>
      </c>
      <c r="Y126" s="374"/>
      <c r="Z126" s="374"/>
      <c r="AA126" s="374"/>
      <c r="AB126" s="374"/>
      <c r="AC126" s="374"/>
      <c r="AD126" s="384">
        <v>0</v>
      </c>
      <c r="AE126" s="374" t="s">
        <v>1308</v>
      </c>
      <c r="AF126" s="384" t="str">
        <f t="shared" si="51"/>
        <v>ru-RU=Давление на АЭР 31,…,АЭР36 повышенное</v>
      </c>
      <c r="AG126" s="374"/>
      <c r="AH126" s="374" t="s">
        <v>1308</v>
      </c>
      <c r="AI126" s="19" t="s">
        <v>4272</v>
      </c>
      <c r="AJ126" s="374">
        <f t="shared" si="52"/>
        <v>40027</v>
      </c>
      <c r="AK126" s="27">
        <v>3</v>
      </c>
    </row>
    <row r="127" spans="1:37" ht="14.25" customHeight="1" x14ac:dyDescent="0.25">
      <c r="A127" s="26">
        <v>132</v>
      </c>
      <c r="B127" s="376" t="str">
        <f>F127&amp;" высокое"</f>
        <v>Давление на АЭР 31,…,АЭР36 высокое</v>
      </c>
      <c r="C127" s="377" t="str">
        <f>E127&amp;"_HH"</f>
        <v>P_aer31_36_HH</v>
      </c>
      <c r="D127" s="380" t="str">
        <f>"TMQ."&amp;C127&amp;" and (ani."&amp;E127&amp;".state=5)"</f>
        <v>TMQ.P_aer31_36_HH and (ani.P_aer31_36.state=5)</v>
      </c>
      <c r="E127" s="232" t="s">
        <v>3485</v>
      </c>
      <c r="F127" s="239" t="s">
        <v>3251</v>
      </c>
      <c r="G127" s="19" t="str">
        <f t="shared" si="39"/>
        <v>WRN.P_aer31_36_HH := TMQ.P_aer31_36_HH and (ani.P_aer31_36.state=5);//Давление на АЭР 31,…,АЭР36 высокое</v>
      </c>
      <c r="H127" s="19" t="str">
        <f t="shared" si="40"/>
        <v>P_aer31_36_HH : BOOL;     //Давление на АЭР 31,…,АЭР36 высокое</v>
      </c>
      <c r="K127" s="32" t="str">
        <f t="shared" si="56"/>
        <v xml:space="preserve">WRN."&amp;C137&amp;" or </v>
      </c>
      <c r="L127">
        <v>137</v>
      </c>
      <c r="M127" s="27" t="str">
        <f t="shared" si="58"/>
        <v>R27</v>
      </c>
      <c r="N127" s="27">
        <f t="shared" si="60"/>
        <v>53</v>
      </c>
      <c r="O127" s="27">
        <v>4</v>
      </c>
      <c r="P127" s="19" t="s">
        <v>1004</v>
      </c>
      <c r="Q127" s="27" t="str">
        <f t="shared" si="42"/>
        <v>db600.dbx53.4 := WRN.P_aer31_36_HH; //Давление на АЭР 31,…,АЭР36 высокое  R27.4</v>
      </c>
      <c r="R127" s="27" t="str">
        <f t="shared" si="59"/>
        <v>dbx53.4</v>
      </c>
      <c r="S127" s="27">
        <f t="shared" si="61"/>
        <v>27</v>
      </c>
      <c r="T127" s="384" t="s">
        <v>1307</v>
      </c>
      <c r="U127" s="384">
        <v>378</v>
      </c>
      <c r="V127" s="19" t="s">
        <v>1004</v>
      </c>
      <c r="W127" s="384" t="str">
        <f t="shared" si="38"/>
        <v>2MDB.R27</v>
      </c>
      <c r="X127" s="384">
        <f t="shared" si="50"/>
        <v>4</v>
      </c>
      <c r="Y127" s="374"/>
      <c r="Z127" s="374"/>
      <c r="AA127" s="374"/>
      <c r="AB127" s="374"/>
      <c r="AC127" s="374"/>
      <c r="AD127" s="384">
        <v>0</v>
      </c>
      <c r="AE127" s="374" t="s">
        <v>1308</v>
      </c>
      <c r="AF127" s="384" t="str">
        <f t="shared" si="51"/>
        <v>ru-RU=Давление на АЭР 31,…,АЭР36 высокое</v>
      </c>
      <c r="AG127" s="374"/>
      <c r="AH127" s="374" t="s">
        <v>1308</v>
      </c>
      <c r="AI127" s="19" t="s">
        <v>4272</v>
      </c>
      <c r="AJ127" s="374">
        <f t="shared" si="52"/>
        <v>40027</v>
      </c>
      <c r="AK127" s="27">
        <v>4</v>
      </c>
    </row>
    <row r="128" spans="1:37" ht="14.25" customHeight="1" x14ac:dyDescent="0.25">
      <c r="A128" s="26">
        <v>133</v>
      </c>
      <c r="B128" s="376" t="str">
        <f>F128&amp;" низкое"</f>
        <v>Давление на АЭР 37,…,АЭР42 низкое</v>
      </c>
      <c r="C128" s="377" t="str">
        <f>E128&amp;"_LL"</f>
        <v>P_aer37_42_LL</v>
      </c>
      <c r="D128" s="377" t="str">
        <f>"TMQ."&amp;C128</f>
        <v>TMQ.P_aer37_42_LL</v>
      </c>
      <c r="E128" s="232" t="s">
        <v>3486</v>
      </c>
      <c r="F128" s="237" t="s">
        <v>3252</v>
      </c>
      <c r="G128" s="19" t="str">
        <f t="shared" si="39"/>
        <v>WRN.P_aer37_42_LL := TMQ.P_aer37_42_LL;//Давление на АЭР 37,…,АЭР42 низкое</v>
      </c>
      <c r="H128" s="19" t="str">
        <f t="shared" si="40"/>
        <v>P_aer37_42_LL : BOOL;     //Давление на АЭР 37,…,АЭР42 низкое</v>
      </c>
      <c r="K128" s="32" t="str">
        <f t="shared" si="56"/>
        <v xml:space="preserve">WRN."&amp;C138&amp;" or </v>
      </c>
      <c r="L128">
        <v>138</v>
      </c>
      <c r="M128" s="27" t="str">
        <f t="shared" si="58"/>
        <v>R27</v>
      </c>
      <c r="N128" s="27">
        <f t="shared" si="60"/>
        <v>53</v>
      </c>
      <c r="O128" s="27">
        <v>5</v>
      </c>
      <c r="P128" s="19" t="s">
        <v>1004</v>
      </c>
      <c r="Q128" s="27" t="str">
        <f t="shared" si="42"/>
        <v>db600.dbx53.5 := WRN.P_aer37_42_LL; //Давление на АЭР 37,…,АЭР42 низкое  R27.5</v>
      </c>
      <c r="R128" s="27" t="str">
        <f t="shared" si="59"/>
        <v>dbx53.5</v>
      </c>
      <c r="S128" s="27">
        <f t="shared" si="61"/>
        <v>27</v>
      </c>
      <c r="T128" s="384" t="s">
        <v>1307</v>
      </c>
      <c r="U128" s="384">
        <v>379</v>
      </c>
      <c r="V128" s="19" t="s">
        <v>1004</v>
      </c>
      <c r="W128" s="384" t="str">
        <f t="shared" si="38"/>
        <v>2MDB.R27</v>
      </c>
      <c r="X128" s="384">
        <f t="shared" si="50"/>
        <v>5</v>
      </c>
      <c r="Y128" s="374"/>
      <c r="Z128" s="374"/>
      <c r="AA128" s="374"/>
      <c r="AB128" s="374"/>
      <c r="AC128" s="374"/>
      <c r="AD128" s="384">
        <v>0</v>
      </c>
      <c r="AE128" s="374" t="s">
        <v>1308</v>
      </c>
      <c r="AF128" s="384" t="str">
        <f t="shared" si="51"/>
        <v>ru-RU=Давление на АЭР 37,…,АЭР42 низкое</v>
      </c>
      <c r="AG128" s="374"/>
      <c r="AH128" s="374" t="s">
        <v>1308</v>
      </c>
      <c r="AI128" s="19" t="s">
        <v>4272</v>
      </c>
      <c r="AJ128" s="374">
        <f t="shared" si="52"/>
        <v>40027</v>
      </c>
      <c r="AK128" s="27">
        <v>5</v>
      </c>
    </row>
    <row r="129" spans="1:37" ht="14.25" customHeight="1" x14ac:dyDescent="0.25">
      <c r="A129" s="26">
        <v>134</v>
      </c>
      <c r="B129" s="376" t="str">
        <f>F129&amp;" пониженное"</f>
        <v>Давление на АЭР 37,…,АЭР42 пониженное</v>
      </c>
      <c r="C129" s="377" t="str">
        <f>E129&amp;"_L"</f>
        <v>P_aer37_42_L</v>
      </c>
      <c r="D129" s="380" t="str">
        <f>"TMQ."&amp;C129&amp;" and (ani."&amp;E129&amp;".state=5)"</f>
        <v>TMQ.P_aer37_42_L and (ani.P_aer37_42.state=5)</v>
      </c>
      <c r="E129" s="232" t="s">
        <v>3486</v>
      </c>
      <c r="F129" s="237" t="s">
        <v>3252</v>
      </c>
      <c r="G129" s="19" t="str">
        <f t="shared" si="39"/>
        <v>WRN.P_aer37_42_L := TMQ.P_aer37_42_L and (ani.P_aer37_42.state=5);//Давление на АЭР 37,…,АЭР42 пониженное</v>
      </c>
      <c r="H129" s="19" t="str">
        <f t="shared" si="40"/>
        <v>P_aer37_42_L : BOOL;     //Давление на АЭР 37,…,АЭР42 пониженное</v>
      </c>
      <c r="K129" s="32" t="str">
        <f t="shared" si="56"/>
        <v xml:space="preserve">WRN."&amp;C139&amp;" or </v>
      </c>
      <c r="L129">
        <v>139</v>
      </c>
      <c r="M129" s="27" t="str">
        <f t="shared" si="58"/>
        <v>R27</v>
      </c>
      <c r="N129" s="27">
        <f t="shared" si="60"/>
        <v>53</v>
      </c>
      <c r="O129" s="27">
        <v>6</v>
      </c>
      <c r="P129" s="19" t="s">
        <v>1004</v>
      </c>
      <c r="Q129" s="27" t="str">
        <f t="shared" si="42"/>
        <v>db600.dbx53.6 := WRN.P_aer37_42_L; //Давление на АЭР 37,…,АЭР42 пониженное  R27.6</v>
      </c>
      <c r="R129" s="27" t="str">
        <f t="shared" si="59"/>
        <v>dbx53.6</v>
      </c>
      <c r="S129" s="27">
        <f t="shared" si="61"/>
        <v>27</v>
      </c>
      <c r="T129" s="384" t="s">
        <v>1307</v>
      </c>
      <c r="U129" s="384">
        <v>380</v>
      </c>
      <c r="V129" s="19" t="s">
        <v>1004</v>
      </c>
      <c r="W129" s="384" t="str">
        <f t="shared" si="38"/>
        <v>2MDB.R27</v>
      </c>
      <c r="X129" s="384">
        <f t="shared" si="50"/>
        <v>6</v>
      </c>
      <c r="Y129" s="374"/>
      <c r="Z129" s="374"/>
      <c r="AA129" s="374"/>
      <c r="AB129" s="374"/>
      <c r="AC129" s="374"/>
      <c r="AD129" s="384">
        <v>0</v>
      </c>
      <c r="AE129" s="374" t="s">
        <v>1308</v>
      </c>
      <c r="AF129" s="384" t="str">
        <f t="shared" si="51"/>
        <v>ru-RU=Давление на АЭР 37,…,АЭР42 пониженное</v>
      </c>
      <c r="AG129" s="374"/>
      <c r="AH129" s="374" t="s">
        <v>1308</v>
      </c>
      <c r="AI129" s="19" t="s">
        <v>4272</v>
      </c>
      <c r="AJ129" s="374">
        <f t="shared" si="52"/>
        <v>40027</v>
      </c>
      <c r="AK129" s="27">
        <v>6</v>
      </c>
    </row>
    <row r="130" spans="1:37" ht="14.25" customHeight="1" x14ac:dyDescent="0.25">
      <c r="A130" s="26">
        <v>135</v>
      </c>
      <c r="B130" s="376" t="str">
        <f>F130&amp;" повышенное"</f>
        <v>Давление на АЭР 37,…,АЭР42 повышенное</v>
      </c>
      <c r="C130" s="377" t="str">
        <f>E130&amp;"_H"</f>
        <v>P_aer37_42_H</v>
      </c>
      <c r="D130" s="377" t="str">
        <f>"TMQ."&amp;C130</f>
        <v>TMQ.P_aer37_42_H</v>
      </c>
      <c r="E130" s="232" t="s">
        <v>3486</v>
      </c>
      <c r="F130" s="237" t="s">
        <v>3252</v>
      </c>
      <c r="G130" s="19" t="str">
        <f t="shared" si="39"/>
        <v>WRN.P_aer37_42_H := TMQ.P_aer37_42_H;//Давление на АЭР 37,…,АЭР42 повышенное</v>
      </c>
      <c r="H130" s="19" t="str">
        <f t="shared" si="40"/>
        <v>P_aer37_42_H : BOOL;     //Давление на АЭР 37,…,АЭР42 повышенное</v>
      </c>
      <c r="K130" s="32" t="str">
        <f t="shared" si="56"/>
        <v xml:space="preserve">WRN."&amp;C140&amp;" or </v>
      </c>
      <c r="L130">
        <v>140</v>
      </c>
      <c r="M130" s="27" t="str">
        <f t="shared" si="58"/>
        <v>R27</v>
      </c>
      <c r="N130" s="27">
        <f t="shared" si="60"/>
        <v>53</v>
      </c>
      <c r="O130" s="27">
        <v>7</v>
      </c>
      <c r="P130" s="19" t="s">
        <v>1004</v>
      </c>
      <c r="Q130" s="27" t="str">
        <f t="shared" si="42"/>
        <v>db600.dbx53.7 := WRN.P_aer37_42_H; //Давление на АЭР 37,…,АЭР42 повышенное  R27.7</v>
      </c>
      <c r="R130" s="27" t="str">
        <f t="shared" si="59"/>
        <v>dbx53.7</v>
      </c>
      <c r="S130" s="27">
        <f t="shared" si="61"/>
        <v>27</v>
      </c>
      <c r="T130" s="384" t="s">
        <v>1307</v>
      </c>
      <c r="U130" s="384">
        <v>381</v>
      </c>
      <c r="V130" s="19" t="s">
        <v>1004</v>
      </c>
      <c r="W130" s="384" t="str">
        <f t="shared" si="38"/>
        <v>2MDB.R27</v>
      </c>
      <c r="X130" s="384">
        <f t="shared" si="50"/>
        <v>7</v>
      </c>
      <c r="Y130" s="374"/>
      <c r="Z130" s="374"/>
      <c r="AA130" s="374"/>
      <c r="AB130" s="374"/>
      <c r="AC130" s="374"/>
      <c r="AD130" s="384">
        <v>0</v>
      </c>
      <c r="AE130" s="374" t="s">
        <v>1308</v>
      </c>
      <c r="AF130" s="384" t="str">
        <f t="shared" si="51"/>
        <v>ru-RU=Давление на АЭР 37,…,АЭР42 повышенное</v>
      </c>
      <c r="AG130" s="374"/>
      <c r="AH130" s="374" t="s">
        <v>1308</v>
      </c>
      <c r="AI130" s="19" t="s">
        <v>4272</v>
      </c>
      <c r="AJ130" s="374">
        <f t="shared" si="52"/>
        <v>40027</v>
      </c>
      <c r="AK130" s="27">
        <v>7</v>
      </c>
    </row>
    <row r="131" spans="1:37" ht="14.25" customHeight="1" x14ac:dyDescent="0.25">
      <c r="A131" s="26">
        <v>136</v>
      </c>
      <c r="B131" s="376" t="str">
        <f>F131&amp;" высокое"</f>
        <v>Давление на АЭР 37,…,АЭР42 высокое</v>
      </c>
      <c r="C131" s="377" t="str">
        <f>E131&amp;"_HH"</f>
        <v>P_aer37_42_HH</v>
      </c>
      <c r="D131" s="380" t="str">
        <f>"TMQ."&amp;C131&amp;" and (ani."&amp;E131&amp;".state=5)"</f>
        <v>TMQ.P_aer37_42_HH and (ani.P_aer37_42.state=5)</v>
      </c>
      <c r="E131" s="232" t="s">
        <v>3486</v>
      </c>
      <c r="F131" s="237" t="s">
        <v>3252</v>
      </c>
      <c r="G131" s="19" t="str">
        <f t="shared" si="39"/>
        <v>WRN.P_aer37_42_HH := TMQ.P_aer37_42_HH and (ani.P_aer37_42.state=5);//Давление на АЭР 37,…,АЭР42 высокое</v>
      </c>
      <c r="H131" s="19" t="str">
        <f t="shared" si="40"/>
        <v>P_aer37_42_HH : BOOL;     //Давление на АЭР 37,…,АЭР42 высокое</v>
      </c>
      <c r="K131" s="32" t="str">
        <f t="shared" ref="K131:K194" si="62">"WRN.""&amp;C"&amp;L131&amp;"&amp;"" or "</f>
        <v xml:space="preserve">WRN."&amp;C141&amp;" or </v>
      </c>
      <c r="L131" s="374">
        <v>141</v>
      </c>
      <c r="M131" s="27" t="str">
        <f t="shared" si="58"/>
        <v>R27</v>
      </c>
      <c r="N131" s="27">
        <f>S124*2-2</f>
        <v>52</v>
      </c>
      <c r="O131" s="27">
        <v>0</v>
      </c>
      <c r="P131" s="19" t="s">
        <v>1004</v>
      </c>
      <c r="Q131" s="27" t="str">
        <f t="shared" si="42"/>
        <v>db600.dbx52.0 := WRN.P_aer37_42_HH; //Давление на АЭР 37,…,АЭР42 высокое  R27.8</v>
      </c>
      <c r="R131" s="27" t="str">
        <f t="shared" si="59"/>
        <v>dbx52.0</v>
      </c>
      <c r="S131" s="27">
        <f t="shared" si="61"/>
        <v>27</v>
      </c>
      <c r="T131" s="384" t="s">
        <v>1307</v>
      </c>
      <c r="U131" s="384">
        <v>382</v>
      </c>
      <c r="V131" s="19" t="s">
        <v>1004</v>
      </c>
      <c r="W131" s="384" t="str">
        <f t="shared" si="38"/>
        <v>2MDB.R27</v>
      </c>
      <c r="X131" s="384">
        <f t="shared" si="50"/>
        <v>8</v>
      </c>
      <c r="Y131" s="374"/>
      <c r="Z131" s="374"/>
      <c r="AA131" s="374"/>
      <c r="AB131" s="374"/>
      <c r="AC131" s="374"/>
      <c r="AD131" s="384">
        <v>0</v>
      </c>
      <c r="AE131" s="374" t="s">
        <v>1308</v>
      </c>
      <c r="AF131" s="384" t="str">
        <f t="shared" si="51"/>
        <v>ru-RU=Давление на АЭР 37,…,АЭР42 высокое</v>
      </c>
      <c r="AG131" s="374"/>
      <c r="AH131" s="374" t="s">
        <v>1308</v>
      </c>
      <c r="AI131" s="19" t="s">
        <v>4272</v>
      </c>
      <c r="AJ131" s="374">
        <f t="shared" si="52"/>
        <v>40027</v>
      </c>
      <c r="AK131" s="27">
        <v>8</v>
      </c>
    </row>
    <row r="132" spans="1:37" ht="14.25" customHeight="1" x14ac:dyDescent="0.25">
      <c r="A132" s="26">
        <v>137</v>
      </c>
      <c r="B132" s="376" t="str">
        <f>F132&amp;" низкое"</f>
        <v>Давление на АЭР 43,…,АЭР48 низкое</v>
      </c>
      <c r="C132" s="377" t="str">
        <f>E132&amp;"_LL"</f>
        <v>P_aer43_48_LL</v>
      </c>
      <c r="D132" s="377" t="str">
        <f>"TMQ."&amp;C132</f>
        <v>TMQ.P_aer43_48_LL</v>
      </c>
      <c r="E132" s="232" t="s">
        <v>3487</v>
      </c>
      <c r="F132" s="237" t="s">
        <v>3253</v>
      </c>
      <c r="G132" s="19" t="str">
        <f t="shared" si="39"/>
        <v>WRN.P_aer43_48_LL := TMQ.P_aer43_48_LL;//Давление на АЭР 43,…,АЭР48 низкое</v>
      </c>
      <c r="H132" s="19" t="str">
        <f t="shared" si="40"/>
        <v>P_aer43_48_LL : BOOL;     //Давление на АЭР 43,…,АЭР48 низкое</v>
      </c>
      <c r="K132" s="32" t="str">
        <f t="shared" si="62"/>
        <v xml:space="preserve">WRN."&amp;C142&amp;" or </v>
      </c>
      <c r="L132" s="374">
        <v>142</v>
      </c>
      <c r="M132" s="27" t="str">
        <f t="shared" si="58"/>
        <v>R27</v>
      </c>
      <c r="N132" s="27">
        <f>N131</f>
        <v>52</v>
      </c>
      <c r="O132" s="27">
        <v>1</v>
      </c>
      <c r="P132" s="19" t="s">
        <v>1004</v>
      </c>
      <c r="Q132" s="27" t="str">
        <f t="shared" si="42"/>
        <v>db600.dbx52.1 := WRN.P_aer43_48_LL; //Давление на АЭР 43,…,АЭР48 низкое  R27.9</v>
      </c>
      <c r="R132" s="27" t="str">
        <f t="shared" si="59"/>
        <v>dbx52.1</v>
      </c>
      <c r="S132" s="27">
        <f t="shared" si="61"/>
        <v>27</v>
      </c>
      <c r="T132" s="384" t="s">
        <v>1307</v>
      </c>
      <c r="U132" s="384">
        <v>383</v>
      </c>
      <c r="V132" s="19" t="s">
        <v>1004</v>
      </c>
      <c r="W132" s="384" t="str">
        <f t="shared" ref="W132:W195" si="63">"2MDB.R"&amp;S132</f>
        <v>2MDB.R27</v>
      </c>
      <c r="X132" s="384">
        <f t="shared" si="50"/>
        <v>9</v>
      </c>
      <c r="Y132" s="374"/>
      <c r="Z132" s="374"/>
      <c r="AA132" s="374"/>
      <c r="AB132" s="374"/>
      <c r="AC132" s="374"/>
      <c r="AD132" s="384">
        <v>0</v>
      </c>
      <c r="AE132" s="374" t="s">
        <v>1308</v>
      </c>
      <c r="AF132" s="384" t="str">
        <f t="shared" si="51"/>
        <v>ru-RU=Давление на АЭР 43,…,АЭР48 низкое</v>
      </c>
      <c r="AG132" s="374"/>
      <c r="AH132" s="374" t="s">
        <v>1308</v>
      </c>
      <c r="AI132" s="19" t="s">
        <v>4272</v>
      </c>
      <c r="AJ132" s="374">
        <f t="shared" si="52"/>
        <v>40027</v>
      </c>
      <c r="AK132" s="27">
        <v>9</v>
      </c>
    </row>
    <row r="133" spans="1:37" ht="14.25" customHeight="1" x14ac:dyDescent="0.25">
      <c r="A133" s="26">
        <v>138</v>
      </c>
      <c r="B133" s="376" t="str">
        <f>F133&amp;" пониженное"</f>
        <v>Давление на АЭР 43,…,АЭР48 пониженное</v>
      </c>
      <c r="C133" s="377" t="str">
        <f>E133&amp;"_L"</f>
        <v>P_aer43_48_L</v>
      </c>
      <c r="D133" s="380" t="str">
        <f>"TMQ."&amp;C133&amp;" and (ani."&amp;E133&amp;".state=5)"</f>
        <v>TMQ.P_aer43_48_L and (ani.P_aer43_48.state=5)</v>
      </c>
      <c r="E133" s="232" t="s">
        <v>3487</v>
      </c>
      <c r="F133" s="237" t="s">
        <v>3253</v>
      </c>
      <c r="G133" s="19" t="str">
        <f t="shared" ref="G133:G196" si="64">"WRN."&amp;C133&amp;" := "&amp;D133&amp;";//"&amp;B133</f>
        <v>WRN.P_aer43_48_L := TMQ.P_aer43_48_L and (ani.P_aer43_48.state=5);//Давление на АЭР 43,…,АЭР48 пониженное</v>
      </c>
      <c r="H133" s="19" t="str">
        <f t="shared" ref="H133:H196" si="65">C133&amp;" : BOOL;     //"&amp;B133</f>
        <v>P_aer43_48_L : BOOL;     //Давление на АЭР 43,…,АЭР48 пониженное</v>
      </c>
      <c r="K133" s="32" t="str">
        <f t="shared" si="62"/>
        <v xml:space="preserve">WRN."&amp;C143&amp;" or </v>
      </c>
      <c r="L133" s="374">
        <v>143</v>
      </c>
      <c r="M133" s="27" t="str">
        <f t="shared" si="58"/>
        <v>R27</v>
      </c>
      <c r="N133" s="27">
        <f t="shared" ref="N133:N138" si="66">N132</f>
        <v>52</v>
      </c>
      <c r="O133" s="27">
        <v>2</v>
      </c>
      <c r="P133" s="19" t="s">
        <v>1004</v>
      </c>
      <c r="Q133" s="27" t="str">
        <f t="shared" ref="Q133:Q196" si="67">"db600.dbx"&amp;N133&amp;"."&amp;O133&amp;" := "&amp;P133&amp;"."&amp;C133&amp;"; //"&amp;B133&amp;"  "&amp;M133&amp;"."&amp;AK133</f>
        <v>db600.dbx52.2 := WRN.P_aer43_48_L; //Давление на АЭР 43,…,АЭР48 пониженное  R27.10</v>
      </c>
      <c r="R133" s="27" t="str">
        <f t="shared" si="59"/>
        <v>dbx52.2</v>
      </c>
      <c r="S133" s="27">
        <f t="shared" si="61"/>
        <v>27</v>
      </c>
      <c r="T133" s="384" t="s">
        <v>1307</v>
      </c>
      <c r="U133" s="384">
        <v>384</v>
      </c>
      <c r="V133" s="19" t="s">
        <v>1004</v>
      </c>
      <c r="W133" s="384" t="str">
        <f t="shared" si="63"/>
        <v>2MDB.R27</v>
      </c>
      <c r="X133" s="384">
        <f t="shared" si="50"/>
        <v>10</v>
      </c>
      <c r="Y133" s="374"/>
      <c r="Z133" s="374"/>
      <c r="AA133" s="374"/>
      <c r="AB133" s="374"/>
      <c r="AC133" s="374"/>
      <c r="AD133" s="384">
        <v>0</v>
      </c>
      <c r="AE133" s="374" t="s">
        <v>1308</v>
      </c>
      <c r="AF133" s="384" t="str">
        <f t="shared" si="51"/>
        <v>ru-RU=Давление на АЭР 43,…,АЭР48 пониженное</v>
      </c>
      <c r="AG133" s="374"/>
      <c r="AH133" s="374" t="s">
        <v>1308</v>
      </c>
      <c r="AI133" s="19" t="s">
        <v>4272</v>
      </c>
      <c r="AJ133" s="374">
        <f t="shared" si="52"/>
        <v>40027</v>
      </c>
      <c r="AK133" s="27">
        <v>10</v>
      </c>
    </row>
    <row r="134" spans="1:37" ht="14.25" customHeight="1" x14ac:dyDescent="0.25">
      <c r="A134" s="26">
        <v>139</v>
      </c>
      <c r="B134" s="376" t="str">
        <f>F134&amp;" повышенное"</f>
        <v>Давление на АЭР 43,…,АЭР48 повышенное</v>
      </c>
      <c r="C134" s="377" t="str">
        <f>E134&amp;"_H"</f>
        <v>P_aer43_48_H</v>
      </c>
      <c r="D134" s="377" t="str">
        <f>"TMQ."&amp;C134</f>
        <v>TMQ.P_aer43_48_H</v>
      </c>
      <c r="E134" s="232" t="s">
        <v>3487</v>
      </c>
      <c r="F134" s="237" t="s">
        <v>3253</v>
      </c>
      <c r="G134" s="19" t="str">
        <f t="shared" si="64"/>
        <v>WRN.P_aer43_48_H := TMQ.P_aer43_48_H;//Давление на АЭР 43,…,АЭР48 повышенное</v>
      </c>
      <c r="H134" s="19" t="str">
        <f t="shared" si="65"/>
        <v>P_aer43_48_H : BOOL;     //Давление на АЭР 43,…,АЭР48 повышенное</v>
      </c>
      <c r="K134" s="32" t="str">
        <f t="shared" si="62"/>
        <v xml:space="preserve">WRN."&amp;C144&amp;" or </v>
      </c>
      <c r="L134" s="374">
        <v>144</v>
      </c>
      <c r="M134" s="27" t="str">
        <f t="shared" si="58"/>
        <v>R27</v>
      </c>
      <c r="N134" s="27">
        <f t="shared" si="66"/>
        <v>52</v>
      </c>
      <c r="O134" s="27">
        <v>3</v>
      </c>
      <c r="P134" s="19" t="s">
        <v>1004</v>
      </c>
      <c r="Q134" s="27" t="str">
        <f t="shared" si="67"/>
        <v>db600.dbx52.3 := WRN.P_aer43_48_H; //Давление на АЭР 43,…,АЭР48 повышенное  R27.11</v>
      </c>
      <c r="R134" s="27" t="str">
        <f t="shared" si="59"/>
        <v>dbx52.3</v>
      </c>
      <c r="S134" s="27">
        <f t="shared" si="61"/>
        <v>27</v>
      </c>
      <c r="T134" s="384" t="s">
        <v>1307</v>
      </c>
      <c r="U134" s="384">
        <v>385</v>
      </c>
      <c r="V134" s="19" t="s">
        <v>1004</v>
      </c>
      <c r="W134" s="384" t="str">
        <f t="shared" si="63"/>
        <v>2MDB.R27</v>
      </c>
      <c r="X134" s="384">
        <f t="shared" si="50"/>
        <v>11</v>
      </c>
      <c r="Y134" s="374"/>
      <c r="Z134" s="374"/>
      <c r="AA134" s="374"/>
      <c r="AB134" s="374"/>
      <c r="AC134" s="374"/>
      <c r="AD134" s="384">
        <v>0</v>
      </c>
      <c r="AE134" s="374" t="s">
        <v>1308</v>
      </c>
      <c r="AF134" s="384" t="str">
        <f t="shared" si="51"/>
        <v>ru-RU=Давление на АЭР 43,…,АЭР48 повышенное</v>
      </c>
      <c r="AG134" s="374"/>
      <c r="AH134" s="374" t="s">
        <v>1308</v>
      </c>
      <c r="AI134" s="19" t="s">
        <v>4272</v>
      </c>
      <c r="AJ134" s="374">
        <f t="shared" si="52"/>
        <v>40027</v>
      </c>
      <c r="AK134" s="27">
        <v>11</v>
      </c>
    </row>
    <row r="135" spans="1:37" ht="14.25" customHeight="1" x14ac:dyDescent="0.25">
      <c r="A135" s="26">
        <v>140</v>
      </c>
      <c r="B135" s="376" t="str">
        <f>F135&amp;" высокое"</f>
        <v>Давление на АЭР 43,…,АЭР48 высокое</v>
      </c>
      <c r="C135" s="377" t="str">
        <f>E135&amp;"_HH"</f>
        <v>P_aer43_48_HH</v>
      </c>
      <c r="D135" s="380" t="str">
        <f>"TMQ."&amp;C135&amp;" and (ani."&amp;E135&amp;".state=5)"</f>
        <v>TMQ.P_aer43_48_HH and (ani.P_aer43_48.state=5)</v>
      </c>
      <c r="E135" s="232" t="s">
        <v>3487</v>
      </c>
      <c r="F135" s="237" t="s">
        <v>3253</v>
      </c>
      <c r="G135" s="19" t="str">
        <f t="shared" si="64"/>
        <v>WRN.P_aer43_48_HH := TMQ.P_aer43_48_HH and (ani.P_aer43_48.state=5);//Давление на АЭР 43,…,АЭР48 высокое</v>
      </c>
      <c r="H135" s="19" t="str">
        <f t="shared" si="65"/>
        <v>P_aer43_48_HH : BOOL;     //Давление на АЭР 43,…,АЭР48 высокое</v>
      </c>
      <c r="K135" s="32" t="str">
        <f t="shared" si="62"/>
        <v xml:space="preserve">WRN."&amp;C145&amp;" or </v>
      </c>
      <c r="L135" s="374">
        <v>145</v>
      </c>
      <c r="M135" s="27" t="str">
        <f t="shared" si="58"/>
        <v>R27</v>
      </c>
      <c r="N135" s="27">
        <f t="shared" si="66"/>
        <v>52</v>
      </c>
      <c r="O135" s="27">
        <v>4</v>
      </c>
      <c r="P135" s="19" t="s">
        <v>1004</v>
      </c>
      <c r="Q135" s="27" t="str">
        <f t="shared" si="67"/>
        <v>db600.dbx52.4 := WRN.P_aer43_48_HH; //Давление на АЭР 43,…,АЭР48 высокое  R27.12</v>
      </c>
      <c r="R135" s="27" t="str">
        <f t="shared" si="59"/>
        <v>dbx52.4</v>
      </c>
      <c r="S135" s="27">
        <f t="shared" si="61"/>
        <v>27</v>
      </c>
      <c r="T135" s="384" t="s">
        <v>1307</v>
      </c>
      <c r="U135" s="384">
        <v>386</v>
      </c>
      <c r="V135" s="19" t="s">
        <v>1004</v>
      </c>
      <c r="W135" s="384" t="str">
        <f t="shared" si="63"/>
        <v>2MDB.R27</v>
      </c>
      <c r="X135" s="384">
        <f t="shared" si="50"/>
        <v>12</v>
      </c>
      <c r="Y135" s="374"/>
      <c r="Z135" s="374"/>
      <c r="AA135" s="374"/>
      <c r="AB135" s="374"/>
      <c r="AC135" s="374"/>
      <c r="AD135" s="384">
        <v>0</v>
      </c>
      <c r="AE135" s="374" t="s">
        <v>1308</v>
      </c>
      <c r="AF135" s="384" t="str">
        <f t="shared" si="51"/>
        <v>ru-RU=Давление на АЭР 43,…,АЭР48 высокое</v>
      </c>
      <c r="AG135" s="374"/>
      <c r="AH135" s="374" t="s">
        <v>1308</v>
      </c>
      <c r="AI135" s="19" t="s">
        <v>4272</v>
      </c>
      <c r="AJ135" s="374">
        <f t="shared" si="52"/>
        <v>40027</v>
      </c>
      <c r="AK135" s="27">
        <v>12</v>
      </c>
    </row>
    <row r="136" spans="1:37" ht="14.25" customHeight="1" x14ac:dyDescent="0.25">
      <c r="A136" s="26">
        <v>141</v>
      </c>
      <c r="B136" s="376" t="str">
        <f>F136&amp;" низкое"</f>
        <v>Давление на АЭР 49,…,АЭР54 низкое</v>
      </c>
      <c r="C136" s="377" t="str">
        <f>E136&amp;"_LL"</f>
        <v>P_aer49_54_LL</v>
      </c>
      <c r="D136" s="377" t="str">
        <f>"TMQ."&amp;C136</f>
        <v>TMQ.P_aer49_54_LL</v>
      </c>
      <c r="E136" s="232" t="s">
        <v>3488</v>
      </c>
      <c r="F136" s="237" t="s">
        <v>3254</v>
      </c>
      <c r="G136" s="19" t="str">
        <f t="shared" si="64"/>
        <v>WRN.P_aer49_54_LL := TMQ.P_aer49_54_LL;//Давление на АЭР 49,…,АЭР54 низкое</v>
      </c>
      <c r="H136" s="19" t="str">
        <f t="shared" si="65"/>
        <v>P_aer49_54_LL : BOOL;     //Давление на АЭР 49,…,АЭР54 низкое</v>
      </c>
      <c r="K136" s="32" t="str">
        <f t="shared" si="62"/>
        <v xml:space="preserve">WRN."&amp;C146&amp;" or </v>
      </c>
      <c r="L136" s="374">
        <v>146</v>
      </c>
      <c r="M136" s="27" t="str">
        <f t="shared" si="58"/>
        <v>R27</v>
      </c>
      <c r="N136" s="27">
        <f t="shared" si="66"/>
        <v>52</v>
      </c>
      <c r="O136" s="27">
        <v>5</v>
      </c>
      <c r="P136" s="19" t="s">
        <v>1004</v>
      </c>
      <c r="Q136" s="27" t="str">
        <f t="shared" si="67"/>
        <v>db600.dbx52.5 := WRN.P_aer49_54_LL; //Давление на АЭР 49,…,АЭР54 низкое  R27.13</v>
      </c>
      <c r="R136" s="27" t="str">
        <f t="shared" si="59"/>
        <v>dbx52.5</v>
      </c>
      <c r="S136" s="27">
        <f t="shared" si="61"/>
        <v>27</v>
      </c>
      <c r="T136" s="384" t="s">
        <v>1307</v>
      </c>
      <c r="U136" s="384">
        <v>387</v>
      </c>
      <c r="V136" s="19" t="s">
        <v>1004</v>
      </c>
      <c r="W136" s="384" t="str">
        <f t="shared" si="63"/>
        <v>2MDB.R27</v>
      </c>
      <c r="X136" s="384">
        <f t="shared" si="50"/>
        <v>13</v>
      </c>
      <c r="Y136" s="374"/>
      <c r="Z136" s="374"/>
      <c r="AA136" s="374"/>
      <c r="AB136" s="374"/>
      <c r="AC136" s="374"/>
      <c r="AD136" s="384">
        <v>0</v>
      </c>
      <c r="AE136" s="374" t="s">
        <v>1308</v>
      </c>
      <c r="AF136" s="384" t="str">
        <f t="shared" si="51"/>
        <v>ru-RU=Давление на АЭР 49,…,АЭР54 низкое</v>
      </c>
      <c r="AG136" s="374"/>
      <c r="AH136" s="374" t="s">
        <v>1308</v>
      </c>
      <c r="AI136" s="19" t="s">
        <v>4272</v>
      </c>
      <c r="AJ136" s="374">
        <f t="shared" si="52"/>
        <v>40027</v>
      </c>
      <c r="AK136" s="27">
        <v>13</v>
      </c>
    </row>
    <row r="137" spans="1:37" ht="14.25" customHeight="1" x14ac:dyDescent="0.25">
      <c r="A137" s="26">
        <v>142</v>
      </c>
      <c r="B137" s="376" t="str">
        <f>F137&amp;" пониженное"</f>
        <v>Давление на АЭР 49,…,АЭР54 пониженное</v>
      </c>
      <c r="C137" s="377" t="str">
        <f>E137&amp;"_L"</f>
        <v>P_aer49_54_L</v>
      </c>
      <c r="D137" s="380" t="str">
        <f>"TMQ."&amp;C137&amp;" and (ani."&amp;E137&amp;".state=5)"</f>
        <v>TMQ.P_aer49_54_L and (ani.P_aer49_54.state=5)</v>
      </c>
      <c r="E137" s="232" t="s">
        <v>3488</v>
      </c>
      <c r="F137" s="237" t="s">
        <v>3254</v>
      </c>
      <c r="G137" s="19" t="str">
        <f t="shared" si="64"/>
        <v>WRN.P_aer49_54_L := TMQ.P_aer49_54_L and (ani.P_aer49_54.state=5);//Давление на АЭР 49,…,АЭР54 пониженное</v>
      </c>
      <c r="H137" s="19" t="str">
        <f t="shared" si="65"/>
        <v>P_aer49_54_L : BOOL;     //Давление на АЭР 49,…,АЭР54 пониженное</v>
      </c>
      <c r="K137" s="32" t="str">
        <f t="shared" si="62"/>
        <v xml:space="preserve">WRN."&amp;C147&amp;" or </v>
      </c>
      <c r="L137" s="374">
        <v>147</v>
      </c>
      <c r="M137" s="27" t="str">
        <f t="shared" si="58"/>
        <v>R27</v>
      </c>
      <c r="N137" s="27">
        <f t="shared" si="66"/>
        <v>52</v>
      </c>
      <c r="O137" s="27">
        <v>6</v>
      </c>
      <c r="P137" s="19" t="s">
        <v>1004</v>
      </c>
      <c r="Q137" s="27" t="str">
        <f t="shared" si="67"/>
        <v>db600.dbx52.6 := WRN.P_aer49_54_L; //Давление на АЭР 49,…,АЭР54 пониженное  R27.14</v>
      </c>
      <c r="R137" s="27" t="str">
        <f t="shared" si="59"/>
        <v>dbx52.6</v>
      </c>
      <c r="S137" s="27">
        <f t="shared" si="61"/>
        <v>27</v>
      </c>
      <c r="T137" s="384" t="s">
        <v>1307</v>
      </c>
      <c r="U137" s="384">
        <v>388</v>
      </c>
      <c r="V137" s="19" t="s">
        <v>1004</v>
      </c>
      <c r="W137" s="384" t="str">
        <f t="shared" si="63"/>
        <v>2MDB.R27</v>
      </c>
      <c r="X137" s="384">
        <f t="shared" si="50"/>
        <v>14</v>
      </c>
      <c r="Y137" s="374"/>
      <c r="Z137" s="374"/>
      <c r="AA137" s="374"/>
      <c r="AB137" s="374"/>
      <c r="AC137" s="374"/>
      <c r="AD137" s="384">
        <v>0</v>
      </c>
      <c r="AE137" s="374" t="s">
        <v>1308</v>
      </c>
      <c r="AF137" s="384" t="str">
        <f t="shared" si="51"/>
        <v>ru-RU=Давление на АЭР 49,…,АЭР54 пониженное</v>
      </c>
      <c r="AG137" s="374"/>
      <c r="AH137" s="374" t="s">
        <v>1308</v>
      </c>
      <c r="AI137" s="19" t="s">
        <v>4272</v>
      </c>
      <c r="AJ137" s="374">
        <f t="shared" si="52"/>
        <v>40027</v>
      </c>
      <c r="AK137" s="27">
        <v>14</v>
      </c>
    </row>
    <row r="138" spans="1:37" ht="14.25" customHeight="1" x14ac:dyDescent="0.25">
      <c r="A138" s="26">
        <v>143</v>
      </c>
      <c r="B138" s="376" t="str">
        <f>F138&amp;" повышенное"</f>
        <v>Давление на АЭР 49,…,АЭР54 повышенное</v>
      </c>
      <c r="C138" s="377" t="str">
        <f>E138&amp;"_H"</f>
        <v>P_aer49_54_H</v>
      </c>
      <c r="D138" s="377" t="str">
        <f>"TMQ."&amp;C138</f>
        <v>TMQ.P_aer49_54_H</v>
      </c>
      <c r="E138" s="232" t="s">
        <v>3488</v>
      </c>
      <c r="F138" s="237" t="s">
        <v>3254</v>
      </c>
      <c r="G138" s="19" t="str">
        <f t="shared" si="64"/>
        <v>WRN.P_aer49_54_H := TMQ.P_aer49_54_H;//Давление на АЭР 49,…,АЭР54 повышенное</v>
      </c>
      <c r="H138" s="19" t="str">
        <f t="shared" si="65"/>
        <v>P_aer49_54_H : BOOL;     //Давление на АЭР 49,…,АЭР54 повышенное</v>
      </c>
      <c r="K138" s="32" t="str">
        <f t="shared" si="62"/>
        <v xml:space="preserve">WRN."&amp;C148&amp;" or </v>
      </c>
      <c r="L138" s="374">
        <v>148</v>
      </c>
      <c r="M138" s="27" t="str">
        <f t="shared" si="58"/>
        <v>R27</v>
      </c>
      <c r="N138" s="27">
        <f t="shared" si="66"/>
        <v>52</v>
      </c>
      <c r="O138" s="27">
        <v>7</v>
      </c>
      <c r="P138" s="19" t="s">
        <v>1004</v>
      </c>
      <c r="Q138" s="27" t="str">
        <f t="shared" si="67"/>
        <v>db600.dbx52.7 := WRN.P_aer49_54_H; //Давление на АЭР 49,…,АЭР54 повышенное  R27.15</v>
      </c>
      <c r="R138" s="27" t="str">
        <f t="shared" si="59"/>
        <v>dbx52.7</v>
      </c>
      <c r="S138" s="27">
        <f t="shared" si="61"/>
        <v>27</v>
      </c>
      <c r="T138" s="384" t="s">
        <v>1307</v>
      </c>
      <c r="U138" s="384">
        <v>389</v>
      </c>
      <c r="V138" s="19" t="s">
        <v>1004</v>
      </c>
      <c r="W138" s="384" t="str">
        <f t="shared" si="63"/>
        <v>2MDB.R27</v>
      </c>
      <c r="X138" s="384">
        <f t="shared" si="50"/>
        <v>15</v>
      </c>
      <c r="Y138" s="374"/>
      <c r="Z138" s="374"/>
      <c r="AA138" s="374"/>
      <c r="AB138" s="374"/>
      <c r="AC138" s="374"/>
      <c r="AD138" s="384">
        <v>0</v>
      </c>
      <c r="AE138" s="374" t="s">
        <v>1308</v>
      </c>
      <c r="AF138" s="384" t="str">
        <f t="shared" si="51"/>
        <v>ru-RU=Давление на АЭР 49,…,АЭР54 повышенное</v>
      </c>
      <c r="AG138" s="374"/>
      <c r="AH138" s="374" t="s">
        <v>1308</v>
      </c>
      <c r="AI138" s="19" t="s">
        <v>4272</v>
      </c>
      <c r="AJ138" s="374">
        <f t="shared" si="52"/>
        <v>40027</v>
      </c>
      <c r="AK138" s="27">
        <v>15</v>
      </c>
    </row>
    <row r="139" spans="1:37" ht="14.25" customHeight="1" x14ac:dyDescent="0.25">
      <c r="A139" s="26">
        <v>144</v>
      </c>
      <c r="B139" s="376" t="str">
        <f>F139&amp;" высокое"</f>
        <v>Давление на АЭР 49,…,АЭР54 высокое</v>
      </c>
      <c r="C139" s="377" t="str">
        <f>E139&amp;"_HH"</f>
        <v>P_aer49_54_HH</v>
      </c>
      <c r="D139" s="380" t="str">
        <f>"TMQ."&amp;C139&amp;" and (ani."&amp;E139&amp;".state=5)"</f>
        <v>TMQ.P_aer49_54_HH and (ani.P_aer49_54.state=5)</v>
      </c>
      <c r="E139" s="232" t="s">
        <v>3488</v>
      </c>
      <c r="F139" s="237" t="s">
        <v>3254</v>
      </c>
      <c r="G139" s="19" t="str">
        <f t="shared" si="64"/>
        <v>WRN.P_aer49_54_HH := TMQ.P_aer49_54_HH and (ani.P_aer49_54.state=5);//Давление на АЭР 49,…,АЭР54 высокое</v>
      </c>
      <c r="H139" s="19" t="str">
        <f t="shared" si="65"/>
        <v>P_aer49_54_HH : BOOL;     //Давление на АЭР 49,…,АЭР54 высокое</v>
      </c>
      <c r="K139" s="32" t="str">
        <f t="shared" si="62"/>
        <v xml:space="preserve">WRN."&amp;C149&amp;" or </v>
      </c>
      <c r="L139" s="374">
        <v>149</v>
      </c>
      <c r="M139" s="27" t="str">
        <f t="shared" si="58"/>
        <v>R28</v>
      </c>
      <c r="N139" s="27">
        <f>S139*2-1</f>
        <v>55</v>
      </c>
      <c r="O139" s="27">
        <v>0</v>
      </c>
      <c r="P139" s="19" t="s">
        <v>1004</v>
      </c>
      <c r="Q139" s="27" t="str">
        <f t="shared" si="67"/>
        <v>db600.dbx55.0 := WRN.P_aer49_54_HH; //Давление на АЭР 49,…,АЭР54 высокое  R28.0</v>
      </c>
      <c r="R139" s="27" t="str">
        <f t="shared" si="59"/>
        <v>dbx55.0</v>
      </c>
      <c r="S139" s="27">
        <f>S138+1</f>
        <v>28</v>
      </c>
      <c r="T139" s="384" t="s">
        <v>1307</v>
      </c>
      <c r="U139" s="384">
        <v>390</v>
      </c>
      <c r="V139" s="19" t="s">
        <v>1004</v>
      </c>
      <c r="W139" s="384" t="str">
        <f t="shared" si="63"/>
        <v>2MDB.R28</v>
      </c>
      <c r="X139" s="384">
        <f t="shared" si="50"/>
        <v>0</v>
      </c>
      <c r="Y139" s="374"/>
      <c r="Z139" s="374"/>
      <c r="AA139" s="374"/>
      <c r="AB139" s="374"/>
      <c r="AC139" s="374"/>
      <c r="AD139" s="384">
        <v>0</v>
      </c>
      <c r="AE139" s="374" t="s">
        <v>1308</v>
      </c>
      <c r="AF139" s="384" t="str">
        <f t="shared" si="51"/>
        <v>ru-RU=Давление на АЭР 49,…,АЭР54 высокое</v>
      </c>
      <c r="AG139" s="374"/>
      <c r="AH139" s="374" t="s">
        <v>1308</v>
      </c>
      <c r="AI139" s="19" t="s">
        <v>4272</v>
      </c>
      <c r="AJ139" s="374">
        <f t="shared" si="52"/>
        <v>40028</v>
      </c>
      <c r="AK139" s="27">
        <v>0</v>
      </c>
    </row>
    <row r="140" spans="1:37" ht="14.25" customHeight="1" x14ac:dyDescent="0.25">
      <c r="A140" s="26">
        <v>145</v>
      </c>
      <c r="B140" s="376" t="str">
        <f>F140&amp;" пониженный"</f>
        <v>Расход на входе АУФ1 пониженный</v>
      </c>
      <c r="C140" s="377" t="str">
        <f>E140&amp;"_L"</f>
        <v>Q_bfAUF1_L</v>
      </c>
      <c r="D140" s="380" t="str">
        <f>"TMQ."&amp;C140&amp;" and (ani."&amp;E140&amp;".state=5)"</f>
        <v>TMQ.Q_bfAUF1_L and (ani.Q_bfAUF1.state=5)</v>
      </c>
      <c r="E140" s="209" t="s">
        <v>3794</v>
      </c>
      <c r="F140" s="215" t="s">
        <v>3258</v>
      </c>
      <c r="G140" s="19" t="str">
        <f t="shared" si="64"/>
        <v>WRN.Q_bfAUF1_L := TMQ.Q_bfAUF1_L and (ani.Q_bfAUF1.state=5);//Расход на входе АУФ1 пониженный</v>
      </c>
      <c r="H140" s="19" t="str">
        <f t="shared" si="65"/>
        <v>Q_bfAUF1_L : BOOL;     //Расход на входе АУФ1 пониженный</v>
      </c>
      <c r="K140" s="32" t="str">
        <f t="shared" si="62"/>
        <v xml:space="preserve">WRN."&amp;C150&amp;" or </v>
      </c>
      <c r="L140" s="374">
        <v>150</v>
      </c>
      <c r="M140" s="27" t="str">
        <f t="shared" si="58"/>
        <v>R28</v>
      </c>
      <c r="N140" s="27">
        <f t="shared" ref="N140:N145" si="68">N139</f>
        <v>55</v>
      </c>
      <c r="O140" s="27">
        <v>1</v>
      </c>
      <c r="P140" s="19" t="s">
        <v>1004</v>
      </c>
      <c r="Q140" s="27" t="str">
        <f t="shared" si="67"/>
        <v>db600.dbx55.1 := WRN.Q_bfAUF1_L; //Расход на входе АУФ1 пониженный  R28.1</v>
      </c>
      <c r="R140" s="27" t="str">
        <f t="shared" si="59"/>
        <v>dbx55.1</v>
      </c>
      <c r="S140" s="27">
        <f>S139</f>
        <v>28</v>
      </c>
      <c r="T140" s="384" t="s">
        <v>1307</v>
      </c>
      <c r="U140" s="384">
        <v>391</v>
      </c>
      <c r="V140" s="19" t="s">
        <v>1004</v>
      </c>
      <c r="W140" s="384" t="str">
        <f t="shared" si="63"/>
        <v>2MDB.R28</v>
      </c>
      <c r="X140" s="384">
        <f t="shared" si="50"/>
        <v>1</v>
      </c>
      <c r="Y140" s="374"/>
      <c r="Z140" s="374"/>
      <c r="AA140" s="374"/>
      <c r="AB140" s="374"/>
      <c r="AC140" s="374"/>
      <c r="AD140" s="384">
        <v>0</v>
      </c>
      <c r="AE140" s="374" t="s">
        <v>1308</v>
      </c>
      <c r="AF140" s="384" t="str">
        <f t="shared" si="51"/>
        <v>ru-RU=Расход на входе АУФ1 пониженный</v>
      </c>
      <c r="AG140" s="374"/>
      <c r="AH140" s="374" t="s">
        <v>1308</v>
      </c>
      <c r="AI140" s="19" t="s">
        <v>4272</v>
      </c>
      <c r="AJ140" s="374">
        <f t="shared" si="52"/>
        <v>40028</v>
      </c>
      <c r="AK140" s="27">
        <v>1</v>
      </c>
    </row>
    <row r="141" spans="1:37" ht="14.25" customHeight="1" x14ac:dyDescent="0.25">
      <c r="A141" s="26">
        <v>146</v>
      </c>
      <c r="B141" s="376" t="str">
        <f>F141&amp;" повышенный"</f>
        <v>Расход на входе АУФ1 повышенный</v>
      </c>
      <c r="C141" s="377" t="str">
        <f>E141&amp;"_H"</f>
        <v>Q_bfAUF1_H</v>
      </c>
      <c r="D141" s="377" t="str">
        <f>"TMQ."&amp;C141</f>
        <v>TMQ.Q_bfAUF1_H</v>
      </c>
      <c r="E141" s="209" t="s">
        <v>3794</v>
      </c>
      <c r="F141" s="215" t="s">
        <v>3258</v>
      </c>
      <c r="G141" s="19" t="str">
        <f t="shared" si="64"/>
        <v>WRN.Q_bfAUF1_H := TMQ.Q_bfAUF1_H;//Расход на входе АУФ1 повышенный</v>
      </c>
      <c r="H141" s="19" t="str">
        <f t="shared" si="65"/>
        <v>Q_bfAUF1_H : BOOL;     //Расход на входе АУФ1 повышенный</v>
      </c>
      <c r="K141" s="32" t="str">
        <f t="shared" si="62"/>
        <v xml:space="preserve">WRN."&amp;C151&amp;" or </v>
      </c>
      <c r="L141" s="374">
        <v>151</v>
      </c>
      <c r="M141" s="27" t="str">
        <f t="shared" si="58"/>
        <v>R28</v>
      </c>
      <c r="N141" s="27">
        <f t="shared" si="68"/>
        <v>55</v>
      </c>
      <c r="O141" s="27">
        <v>3</v>
      </c>
      <c r="P141" s="19" t="s">
        <v>1004</v>
      </c>
      <c r="Q141" s="27" t="str">
        <f t="shared" si="67"/>
        <v>db600.dbx55.3 := WRN.Q_bfAUF1_H; //Расход на входе АУФ1 повышенный  R28.3</v>
      </c>
      <c r="R141" s="27" t="str">
        <f t="shared" si="59"/>
        <v>dbx55.3</v>
      </c>
      <c r="S141" s="27">
        <f t="shared" ref="S141:S153" si="69">S140</f>
        <v>28</v>
      </c>
      <c r="T141" s="384" t="s">
        <v>1307</v>
      </c>
      <c r="U141" s="384">
        <v>392</v>
      </c>
      <c r="V141" s="19" t="s">
        <v>1004</v>
      </c>
      <c r="W141" s="384" t="str">
        <f t="shared" si="63"/>
        <v>2MDB.R28</v>
      </c>
      <c r="X141" s="384">
        <f t="shared" si="50"/>
        <v>3</v>
      </c>
      <c r="Y141" s="374"/>
      <c r="Z141" s="374"/>
      <c r="AA141" s="374"/>
      <c r="AB141" s="374"/>
      <c r="AC141" s="374"/>
      <c r="AD141" s="384">
        <v>0</v>
      </c>
      <c r="AE141" s="374" t="s">
        <v>1308</v>
      </c>
      <c r="AF141" s="384" t="str">
        <f t="shared" si="51"/>
        <v>ru-RU=Расход на входе АУФ1 повышенный</v>
      </c>
      <c r="AG141" s="374"/>
      <c r="AH141" s="374" t="s">
        <v>1308</v>
      </c>
      <c r="AI141" s="19" t="s">
        <v>4272</v>
      </c>
      <c r="AJ141" s="374">
        <f t="shared" si="52"/>
        <v>40028</v>
      </c>
      <c r="AK141" s="27">
        <v>3</v>
      </c>
    </row>
    <row r="142" spans="1:37" ht="14.25" customHeight="1" x14ac:dyDescent="0.25">
      <c r="A142" s="26">
        <v>147</v>
      </c>
      <c r="B142" s="376" t="str">
        <f>F142&amp;" пониженный"</f>
        <v>Расход на выходе Н4-3 пониженный</v>
      </c>
      <c r="C142" s="377" t="str">
        <f>E142&amp;"_L"</f>
        <v>Q_afN4_3_L</v>
      </c>
      <c r="D142" s="380" t="str">
        <f>"TMQ."&amp;C142&amp;" and (ani."&amp;E142&amp;".state=5)"</f>
        <v>TMQ.Q_afN4_3_L and (ani.Q_afN4_3.state=5)</v>
      </c>
      <c r="E142" s="209" t="s">
        <v>3489</v>
      </c>
      <c r="F142" s="215" t="s">
        <v>3259</v>
      </c>
      <c r="G142" s="19" t="str">
        <f t="shared" si="64"/>
        <v>WRN.Q_afN4_3_L := TMQ.Q_afN4_3_L and (ani.Q_afN4_3.state=5);//Расход на выходе Н4-3 пониженный</v>
      </c>
      <c r="H142" s="19" t="str">
        <f t="shared" si="65"/>
        <v>Q_afN4_3_L : BOOL;     //Расход на выходе Н4-3 пониженный</v>
      </c>
      <c r="K142" s="32" t="str">
        <f t="shared" si="62"/>
        <v xml:space="preserve">WRN."&amp;C152&amp;" or </v>
      </c>
      <c r="L142" s="374">
        <v>152</v>
      </c>
      <c r="M142" s="27" t="str">
        <f t="shared" si="58"/>
        <v>R28</v>
      </c>
      <c r="N142" s="27">
        <f t="shared" si="68"/>
        <v>55</v>
      </c>
      <c r="O142" s="27">
        <v>4</v>
      </c>
      <c r="P142" s="19" t="s">
        <v>1004</v>
      </c>
      <c r="Q142" s="27" t="str">
        <f t="shared" si="67"/>
        <v>db600.dbx55.4 := WRN.Q_afN4_3_L; //Расход на выходе Н4-3 пониженный  R28.4</v>
      </c>
      <c r="R142" s="27" t="str">
        <f t="shared" si="59"/>
        <v>dbx55.4</v>
      </c>
      <c r="S142" s="27">
        <f t="shared" si="69"/>
        <v>28</v>
      </c>
      <c r="T142" s="384" t="s">
        <v>1307</v>
      </c>
      <c r="U142" s="384">
        <v>393</v>
      </c>
      <c r="V142" s="19" t="s">
        <v>1004</v>
      </c>
      <c r="W142" s="384" t="str">
        <f t="shared" si="63"/>
        <v>2MDB.R28</v>
      </c>
      <c r="X142" s="384">
        <f t="shared" si="50"/>
        <v>4</v>
      </c>
      <c r="Y142" s="374"/>
      <c r="Z142" s="374"/>
      <c r="AA142" s="374"/>
      <c r="AB142" s="374"/>
      <c r="AC142" s="374"/>
      <c r="AD142" s="384">
        <v>0</v>
      </c>
      <c r="AE142" s="374" t="s">
        <v>1308</v>
      </c>
      <c r="AF142" s="384" t="str">
        <f t="shared" si="51"/>
        <v>ru-RU=Расход на выходе Н4-3 пониженный</v>
      </c>
      <c r="AG142" s="374"/>
      <c r="AH142" s="374" t="s">
        <v>1308</v>
      </c>
      <c r="AI142" s="19" t="s">
        <v>4272</v>
      </c>
      <c r="AJ142" s="374">
        <f t="shared" si="52"/>
        <v>40028</v>
      </c>
      <c r="AK142" s="27">
        <v>4</v>
      </c>
    </row>
    <row r="143" spans="1:37" ht="14.25" customHeight="1" x14ac:dyDescent="0.25">
      <c r="A143" s="26">
        <v>148</v>
      </c>
      <c r="B143" s="376" t="str">
        <f>F143&amp;" повышенный"</f>
        <v>Расход на выходе Н4-3 повышенный</v>
      </c>
      <c r="C143" s="377" t="str">
        <f>E143&amp;"_H"</f>
        <v>Q_afN4_3_H</v>
      </c>
      <c r="D143" s="377" t="str">
        <f>"TMQ."&amp;C143</f>
        <v>TMQ.Q_afN4_3_H</v>
      </c>
      <c r="E143" s="209" t="s">
        <v>3489</v>
      </c>
      <c r="F143" s="215" t="s">
        <v>3259</v>
      </c>
      <c r="G143" s="19" t="str">
        <f t="shared" si="64"/>
        <v>WRN.Q_afN4_3_H := TMQ.Q_afN4_3_H;//Расход на выходе Н4-3 повышенный</v>
      </c>
      <c r="H143" s="19" t="str">
        <f t="shared" si="65"/>
        <v>Q_afN4_3_H : BOOL;     //Расход на выходе Н4-3 повышенный</v>
      </c>
      <c r="K143" s="32" t="str">
        <f t="shared" si="62"/>
        <v xml:space="preserve">WRN."&amp;C153&amp;" or </v>
      </c>
      <c r="L143" s="374">
        <v>153</v>
      </c>
      <c r="M143" s="27" t="str">
        <f t="shared" si="58"/>
        <v>R28</v>
      </c>
      <c r="N143" s="27">
        <f t="shared" si="68"/>
        <v>55</v>
      </c>
      <c r="O143" s="27">
        <v>5</v>
      </c>
      <c r="P143" s="19" t="s">
        <v>1004</v>
      </c>
      <c r="Q143" s="27" t="str">
        <f t="shared" si="67"/>
        <v>db600.dbx55.5 := WRN.Q_afN4_3_H; //Расход на выходе Н4-3 повышенный  R28.5</v>
      </c>
      <c r="R143" s="27" t="str">
        <f t="shared" si="59"/>
        <v>dbx55.5</v>
      </c>
      <c r="S143" s="27">
        <f t="shared" si="69"/>
        <v>28</v>
      </c>
      <c r="T143" s="384" t="s">
        <v>1307</v>
      </c>
      <c r="U143" s="384">
        <v>394</v>
      </c>
      <c r="V143" s="19" t="s">
        <v>1004</v>
      </c>
      <c r="W143" s="384" t="str">
        <f t="shared" si="63"/>
        <v>2MDB.R28</v>
      </c>
      <c r="X143" s="384">
        <f t="shared" si="50"/>
        <v>5</v>
      </c>
      <c r="Y143" s="374"/>
      <c r="Z143" s="374"/>
      <c r="AA143" s="374"/>
      <c r="AB143" s="374"/>
      <c r="AC143" s="374"/>
      <c r="AD143" s="384">
        <v>0</v>
      </c>
      <c r="AE143" s="374" t="s">
        <v>1308</v>
      </c>
      <c r="AF143" s="384" t="str">
        <f t="shared" si="51"/>
        <v>ru-RU=Расход на выходе Н4-3 повышенный</v>
      </c>
      <c r="AG143" s="374"/>
      <c r="AH143" s="374" t="s">
        <v>1308</v>
      </c>
      <c r="AI143" s="19" t="s">
        <v>4272</v>
      </c>
      <c r="AJ143" s="374">
        <f t="shared" si="52"/>
        <v>40028</v>
      </c>
      <c r="AK143" s="27">
        <v>5</v>
      </c>
    </row>
    <row r="144" spans="1:37" ht="14.25" customHeight="1" x14ac:dyDescent="0.25">
      <c r="A144" s="26">
        <v>149</v>
      </c>
      <c r="B144" s="376" t="str">
        <f>F144&amp;" пониженный"</f>
        <v>Расход воздуха после КРЛ4-1 пониженный</v>
      </c>
      <c r="C144" s="377" t="str">
        <f>E144&amp;"_L"</f>
        <v>Qa_afK4_1_L</v>
      </c>
      <c r="D144" s="380" t="str">
        <f>"TMQ."&amp;C144&amp;" and (ani."&amp;E144&amp;".state=5)"</f>
        <v>TMQ.Qa_afK4_1_L and (ani.Qa_afK4_1.state=5)</v>
      </c>
      <c r="E144" s="209" t="s">
        <v>781</v>
      </c>
      <c r="F144" s="209" t="s">
        <v>3791</v>
      </c>
      <c r="G144" s="19" t="str">
        <f t="shared" si="64"/>
        <v>WRN.Qa_afK4_1_L := TMQ.Qa_afK4_1_L and (ani.Qa_afK4_1.state=5);//Расход воздуха после КРЛ4-1 пониженный</v>
      </c>
      <c r="H144" s="19" t="str">
        <f t="shared" si="65"/>
        <v>Qa_afK4_1_L : BOOL;     //Расход воздуха после КРЛ4-1 пониженный</v>
      </c>
      <c r="K144" s="32" t="str">
        <f t="shared" si="62"/>
        <v xml:space="preserve">WRN."&amp;C154&amp;" or </v>
      </c>
      <c r="L144" s="374">
        <v>154</v>
      </c>
      <c r="M144" s="27" t="str">
        <f t="shared" si="58"/>
        <v>R28</v>
      </c>
      <c r="N144" s="27">
        <f t="shared" si="68"/>
        <v>55</v>
      </c>
      <c r="O144" s="27">
        <v>6</v>
      </c>
      <c r="P144" s="19" t="s">
        <v>1004</v>
      </c>
      <c r="Q144" s="27" t="str">
        <f t="shared" si="67"/>
        <v>db600.dbx55.6 := WRN.Qa_afK4_1_L; //Расход воздуха после КРЛ4-1 пониженный  R28.6</v>
      </c>
      <c r="R144" s="27" t="str">
        <f t="shared" si="59"/>
        <v>dbx55.6</v>
      </c>
      <c r="S144" s="27">
        <f t="shared" si="69"/>
        <v>28</v>
      </c>
      <c r="T144" s="384" t="s">
        <v>1307</v>
      </c>
      <c r="U144" s="384">
        <v>395</v>
      </c>
      <c r="V144" s="19" t="s">
        <v>1004</v>
      </c>
      <c r="W144" s="384" t="str">
        <f t="shared" si="63"/>
        <v>2MDB.R28</v>
      </c>
      <c r="X144" s="384">
        <f t="shared" si="50"/>
        <v>6</v>
      </c>
      <c r="Y144" s="374"/>
      <c r="Z144" s="374"/>
      <c r="AA144" s="374"/>
      <c r="AB144" s="374"/>
      <c r="AC144" s="374"/>
      <c r="AD144" s="384">
        <v>0</v>
      </c>
      <c r="AE144" s="374" t="s">
        <v>1308</v>
      </c>
      <c r="AF144" s="384" t="str">
        <f t="shared" si="51"/>
        <v>ru-RU=Расход воздуха после КРЛ4-1 пониженный</v>
      </c>
      <c r="AG144" s="374"/>
      <c r="AH144" s="374" t="s">
        <v>1308</v>
      </c>
      <c r="AI144" s="19" t="s">
        <v>4272</v>
      </c>
      <c r="AJ144" s="374">
        <f t="shared" si="52"/>
        <v>40028</v>
      </c>
      <c r="AK144" s="27">
        <v>6</v>
      </c>
    </row>
    <row r="145" spans="1:37" ht="14.25" customHeight="1" x14ac:dyDescent="0.25">
      <c r="A145" s="26">
        <v>150</v>
      </c>
      <c r="B145" s="376" t="str">
        <f>F145&amp;" повышенный"</f>
        <v>Расход воздуха после КРЛ4-1 повышенный</v>
      </c>
      <c r="C145" s="377" t="str">
        <f>E145&amp;"_H"</f>
        <v>Qa_afK4_1_H</v>
      </c>
      <c r="D145" s="377" t="str">
        <f>"TMQ."&amp;C145</f>
        <v>TMQ.Qa_afK4_1_H</v>
      </c>
      <c r="E145" s="209" t="s">
        <v>781</v>
      </c>
      <c r="F145" s="209" t="s">
        <v>3791</v>
      </c>
      <c r="G145" s="19" t="str">
        <f t="shared" si="64"/>
        <v>WRN.Qa_afK4_1_H := TMQ.Qa_afK4_1_H;//Расход воздуха после КРЛ4-1 повышенный</v>
      </c>
      <c r="H145" s="19" t="str">
        <f t="shared" si="65"/>
        <v>Qa_afK4_1_H : BOOL;     //Расход воздуха после КРЛ4-1 повышенный</v>
      </c>
      <c r="K145" s="32" t="str">
        <f t="shared" si="62"/>
        <v xml:space="preserve">WRN."&amp;C155&amp;" or </v>
      </c>
      <c r="L145" s="374">
        <v>155</v>
      </c>
      <c r="M145" s="27" t="str">
        <f t="shared" si="58"/>
        <v>R28</v>
      </c>
      <c r="N145" s="27">
        <f t="shared" si="68"/>
        <v>55</v>
      </c>
      <c r="O145" s="27">
        <v>7</v>
      </c>
      <c r="P145" s="19" t="s">
        <v>1004</v>
      </c>
      <c r="Q145" s="27" t="str">
        <f t="shared" si="67"/>
        <v>db600.dbx55.7 := WRN.Qa_afK4_1_H; //Расход воздуха после КРЛ4-1 повышенный  R28.7</v>
      </c>
      <c r="R145" s="27" t="str">
        <f t="shared" si="59"/>
        <v>dbx55.7</v>
      </c>
      <c r="S145" s="27">
        <f t="shared" si="69"/>
        <v>28</v>
      </c>
      <c r="T145" s="384" t="s">
        <v>1307</v>
      </c>
      <c r="U145" s="384">
        <v>396</v>
      </c>
      <c r="V145" s="19" t="s">
        <v>1004</v>
      </c>
      <c r="W145" s="384" t="str">
        <f t="shared" si="63"/>
        <v>2MDB.R28</v>
      </c>
      <c r="X145" s="384">
        <f t="shared" si="50"/>
        <v>7</v>
      </c>
      <c r="Y145" s="374"/>
      <c r="Z145" s="374"/>
      <c r="AA145" s="374"/>
      <c r="AB145" s="374"/>
      <c r="AC145" s="374"/>
      <c r="AD145" s="384">
        <v>0</v>
      </c>
      <c r="AE145" s="374" t="s">
        <v>1308</v>
      </c>
      <c r="AF145" s="384" t="str">
        <f t="shared" si="51"/>
        <v>ru-RU=Расход воздуха после КРЛ4-1 повышенный</v>
      </c>
      <c r="AG145" s="374"/>
      <c r="AH145" s="374" t="s">
        <v>1308</v>
      </c>
      <c r="AI145" s="19" t="s">
        <v>4272</v>
      </c>
      <c r="AJ145" s="374">
        <f t="shared" si="52"/>
        <v>40028</v>
      </c>
      <c r="AK145" s="27">
        <v>7</v>
      </c>
    </row>
    <row r="146" spans="1:37" ht="14.25" customHeight="1" x14ac:dyDescent="0.25">
      <c r="A146" s="26">
        <v>151</v>
      </c>
      <c r="B146" s="376" t="str">
        <f>F146&amp;" пониженное"</f>
        <v>Давление на входе АУФ1 пониженное</v>
      </c>
      <c r="C146" s="377" t="str">
        <f>E146&amp;"_L"</f>
        <v>P_bfAUF1_L</v>
      </c>
      <c r="D146" s="380" t="str">
        <f>"TMQ."&amp;C146&amp;" and (ani."&amp;E146&amp;".state=5)"</f>
        <v>TMQ.P_bfAUF1_L and (ani.P_bfAUF1.state=5)</v>
      </c>
      <c r="E146" s="209" t="s">
        <v>3796</v>
      </c>
      <c r="F146" s="209" t="s">
        <v>3792</v>
      </c>
      <c r="G146" s="19" t="str">
        <f t="shared" si="64"/>
        <v>WRN.P_bfAUF1_L := TMQ.P_bfAUF1_L and (ani.P_bfAUF1.state=5);//Давление на входе АУФ1 пониженное</v>
      </c>
      <c r="H146" s="19" t="str">
        <f t="shared" si="65"/>
        <v>P_bfAUF1_L : BOOL;     //Давление на входе АУФ1 пониженное</v>
      </c>
      <c r="K146" s="32" t="str">
        <f t="shared" si="62"/>
        <v xml:space="preserve">WRN."&amp;C156&amp;" or </v>
      </c>
      <c r="L146" s="374">
        <v>156</v>
      </c>
      <c r="M146" s="27" t="str">
        <f t="shared" si="58"/>
        <v>R28</v>
      </c>
      <c r="N146" s="27">
        <f>S139*2-2</f>
        <v>54</v>
      </c>
      <c r="O146" s="27">
        <v>0</v>
      </c>
      <c r="P146" s="19" t="s">
        <v>1004</v>
      </c>
      <c r="Q146" s="27" t="str">
        <f t="shared" si="67"/>
        <v>db600.dbx54.0 := WRN.P_bfAUF1_L; //Давление на входе АУФ1 пониженное  R28.8</v>
      </c>
      <c r="R146" s="27" t="str">
        <f t="shared" si="59"/>
        <v>dbx54.0</v>
      </c>
      <c r="S146" s="27">
        <f t="shared" si="69"/>
        <v>28</v>
      </c>
      <c r="T146" s="384" t="s">
        <v>1307</v>
      </c>
      <c r="U146" s="384">
        <v>397</v>
      </c>
      <c r="V146" s="19" t="s">
        <v>1004</v>
      </c>
      <c r="W146" s="384" t="str">
        <f t="shared" si="63"/>
        <v>2MDB.R28</v>
      </c>
      <c r="X146" s="384">
        <f t="shared" si="50"/>
        <v>8</v>
      </c>
      <c r="Y146" s="374"/>
      <c r="Z146" s="374"/>
      <c r="AA146" s="374"/>
      <c r="AB146" s="374"/>
      <c r="AC146" s="374"/>
      <c r="AD146" s="384">
        <v>0</v>
      </c>
      <c r="AE146" s="374" t="s">
        <v>1308</v>
      </c>
      <c r="AF146" s="384" t="str">
        <f t="shared" si="51"/>
        <v>ru-RU=Давление на входе АУФ1 пониженное</v>
      </c>
      <c r="AG146" s="374"/>
      <c r="AH146" s="374" t="s">
        <v>1308</v>
      </c>
      <c r="AI146" s="19" t="s">
        <v>4272</v>
      </c>
      <c r="AJ146" s="374">
        <f t="shared" si="52"/>
        <v>40028</v>
      </c>
      <c r="AK146" s="27">
        <v>8</v>
      </c>
    </row>
    <row r="147" spans="1:37" ht="14.25" customHeight="1" x14ac:dyDescent="0.25">
      <c r="A147" s="26">
        <v>152</v>
      </c>
      <c r="B147" s="376" t="str">
        <f>F147&amp;" повышенное"</f>
        <v>Давление на входе АУФ1 повышенное</v>
      </c>
      <c r="C147" s="377" t="str">
        <f>E147&amp;"_H"</f>
        <v>P_bfAUF1_H</v>
      </c>
      <c r="D147" s="377" t="str">
        <f>"TMQ."&amp;C147</f>
        <v>TMQ.P_bfAUF1_H</v>
      </c>
      <c r="E147" s="209" t="s">
        <v>3796</v>
      </c>
      <c r="F147" s="209" t="s">
        <v>3792</v>
      </c>
      <c r="G147" s="19" t="str">
        <f t="shared" si="64"/>
        <v>WRN.P_bfAUF1_H := TMQ.P_bfAUF1_H;//Давление на входе АУФ1 повышенное</v>
      </c>
      <c r="H147" s="19" t="str">
        <f t="shared" si="65"/>
        <v>P_bfAUF1_H : BOOL;     //Давление на входе АУФ1 повышенное</v>
      </c>
      <c r="K147" s="32" t="str">
        <f t="shared" si="62"/>
        <v xml:space="preserve">WRN."&amp;C157&amp;" or </v>
      </c>
      <c r="L147" s="374">
        <v>157</v>
      </c>
      <c r="M147" s="27" t="str">
        <f t="shared" si="58"/>
        <v>R28</v>
      </c>
      <c r="N147" s="27">
        <f>N146</f>
        <v>54</v>
      </c>
      <c r="O147" s="27">
        <v>1</v>
      </c>
      <c r="P147" s="19" t="s">
        <v>1004</v>
      </c>
      <c r="Q147" s="27" t="str">
        <f t="shared" si="67"/>
        <v>db600.dbx54.1 := WRN.P_bfAUF1_H; //Давление на входе АУФ1 повышенное  R28.9</v>
      </c>
      <c r="R147" s="27" t="str">
        <f t="shared" si="59"/>
        <v>dbx54.1</v>
      </c>
      <c r="S147" s="27">
        <f t="shared" si="69"/>
        <v>28</v>
      </c>
      <c r="T147" s="384" t="s">
        <v>1307</v>
      </c>
      <c r="U147" s="384">
        <v>398</v>
      </c>
      <c r="V147" s="19" t="s">
        <v>1004</v>
      </c>
      <c r="W147" s="384" t="str">
        <f t="shared" si="63"/>
        <v>2MDB.R28</v>
      </c>
      <c r="X147" s="384">
        <f t="shared" si="50"/>
        <v>9</v>
      </c>
      <c r="Y147" s="374"/>
      <c r="Z147" s="374"/>
      <c r="AA147" s="374"/>
      <c r="AB147" s="374"/>
      <c r="AC147" s="374"/>
      <c r="AD147" s="384">
        <v>0</v>
      </c>
      <c r="AE147" s="374" t="s">
        <v>1308</v>
      </c>
      <c r="AF147" s="384" t="str">
        <f t="shared" si="51"/>
        <v>ru-RU=Давление на входе АУФ1 повышенное</v>
      </c>
      <c r="AG147" s="374"/>
      <c r="AH147" s="374" t="s">
        <v>1308</v>
      </c>
      <c r="AI147" s="19" t="s">
        <v>4272</v>
      </c>
      <c r="AJ147" s="374">
        <f t="shared" si="52"/>
        <v>40028</v>
      </c>
      <c r="AK147" s="27">
        <v>9</v>
      </c>
    </row>
    <row r="148" spans="1:37" ht="14.25" customHeight="1" x14ac:dyDescent="0.25">
      <c r="A148" s="26">
        <v>153</v>
      </c>
      <c r="B148" s="376" t="str">
        <f>F148&amp;" пониженное"</f>
        <v>Давление на выходе АУФ1 пониженное</v>
      </c>
      <c r="C148" s="377" t="str">
        <f>E148&amp;"_L"</f>
        <v>P_afAUF1_L</v>
      </c>
      <c r="D148" s="380" t="str">
        <f>"TMQ."&amp;C148&amp;" and (ani."&amp;E148&amp;".state=5)"</f>
        <v>TMQ.P_afAUF1_L and (ani.P_afAUF1.state=5)</v>
      </c>
      <c r="E148" s="209" t="s">
        <v>3797</v>
      </c>
      <c r="F148" s="209" t="s">
        <v>3793</v>
      </c>
      <c r="G148" s="19" t="str">
        <f t="shared" si="64"/>
        <v>WRN.P_afAUF1_L := TMQ.P_afAUF1_L and (ani.P_afAUF1.state=5);//Давление на выходе АУФ1 пониженное</v>
      </c>
      <c r="H148" s="19" t="str">
        <f t="shared" si="65"/>
        <v>P_afAUF1_L : BOOL;     //Давление на выходе АУФ1 пониженное</v>
      </c>
      <c r="K148" s="32" t="str">
        <f t="shared" si="62"/>
        <v xml:space="preserve">WRN."&amp;C158&amp;" or </v>
      </c>
      <c r="L148" s="374">
        <v>158</v>
      </c>
      <c r="M148" s="27" t="str">
        <f t="shared" si="58"/>
        <v>R28</v>
      </c>
      <c r="N148" s="27">
        <f t="shared" ref="N148:N153" si="70">N147</f>
        <v>54</v>
      </c>
      <c r="O148" s="27">
        <v>2</v>
      </c>
      <c r="P148" s="19" t="s">
        <v>1004</v>
      </c>
      <c r="Q148" s="27" t="str">
        <f t="shared" si="67"/>
        <v>db600.dbx54.2 := WRN.P_afAUF1_L; //Давление на выходе АУФ1 пониженное  R28.10</v>
      </c>
      <c r="R148" s="27" t="str">
        <f t="shared" si="59"/>
        <v>dbx54.2</v>
      </c>
      <c r="S148" s="27">
        <f t="shared" si="69"/>
        <v>28</v>
      </c>
      <c r="T148" s="384" t="s">
        <v>1307</v>
      </c>
      <c r="U148" s="384">
        <v>399</v>
      </c>
      <c r="V148" s="19" t="s">
        <v>1004</v>
      </c>
      <c r="W148" s="384" t="str">
        <f t="shared" si="63"/>
        <v>2MDB.R28</v>
      </c>
      <c r="X148" s="384">
        <f t="shared" si="50"/>
        <v>10</v>
      </c>
      <c r="Y148" s="374"/>
      <c r="Z148" s="374"/>
      <c r="AA148" s="374"/>
      <c r="AB148" s="374"/>
      <c r="AC148" s="374"/>
      <c r="AD148" s="384">
        <v>0</v>
      </c>
      <c r="AE148" s="374" t="s">
        <v>1308</v>
      </c>
      <c r="AF148" s="384" t="str">
        <f t="shared" si="51"/>
        <v>ru-RU=Давление на выходе АУФ1 пониженное</v>
      </c>
      <c r="AG148" s="374"/>
      <c r="AH148" s="374" t="s">
        <v>1308</v>
      </c>
      <c r="AI148" s="19" t="s">
        <v>4272</v>
      </c>
      <c r="AJ148" s="374">
        <f t="shared" si="52"/>
        <v>40028</v>
      </c>
      <c r="AK148" s="27">
        <v>10</v>
      </c>
    </row>
    <row r="149" spans="1:37" ht="14.25" customHeight="1" x14ac:dyDescent="0.25">
      <c r="A149" s="26">
        <v>154</v>
      </c>
      <c r="B149" s="376" t="str">
        <f>F149&amp;" повышенное"</f>
        <v>Давление на выходе АУФ1 повышенное</v>
      </c>
      <c r="C149" s="377" t="str">
        <f>E149&amp;"_H"</f>
        <v>P_afAUF1_H</v>
      </c>
      <c r="D149" s="377" t="str">
        <f>"TMQ."&amp;C149</f>
        <v>TMQ.P_afAUF1_H</v>
      </c>
      <c r="E149" s="209" t="s">
        <v>3797</v>
      </c>
      <c r="F149" s="209" t="s">
        <v>3793</v>
      </c>
      <c r="G149" s="19" t="str">
        <f t="shared" si="64"/>
        <v>WRN.P_afAUF1_H := TMQ.P_afAUF1_H;//Давление на выходе АУФ1 повышенное</v>
      </c>
      <c r="H149" s="19" t="str">
        <f t="shared" si="65"/>
        <v>P_afAUF1_H : BOOL;     //Давление на выходе АУФ1 повышенное</v>
      </c>
      <c r="K149" s="32" t="str">
        <f t="shared" si="62"/>
        <v xml:space="preserve">WRN."&amp;C159&amp;" or </v>
      </c>
      <c r="L149" s="374">
        <v>159</v>
      </c>
      <c r="M149" s="27" t="str">
        <f t="shared" si="58"/>
        <v>R28</v>
      </c>
      <c r="N149" s="27">
        <f t="shared" si="70"/>
        <v>54</v>
      </c>
      <c r="O149" s="27">
        <v>3</v>
      </c>
      <c r="P149" s="19" t="s">
        <v>1004</v>
      </c>
      <c r="Q149" s="27" t="str">
        <f t="shared" si="67"/>
        <v>db600.dbx54.3 := WRN.P_afAUF1_H; //Давление на выходе АУФ1 повышенное  R28.11</v>
      </c>
      <c r="R149" s="27" t="str">
        <f t="shared" si="59"/>
        <v>dbx54.3</v>
      </c>
      <c r="S149" s="27">
        <f t="shared" si="69"/>
        <v>28</v>
      </c>
      <c r="T149" s="384" t="s">
        <v>1307</v>
      </c>
      <c r="U149" s="384">
        <v>400</v>
      </c>
      <c r="V149" s="19" t="s">
        <v>1004</v>
      </c>
      <c r="W149" s="384" t="str">
        <f t="shared" si="63"/>
        <v>2MDB.R28</v>
      </c>
      <c r="X149" s="384">
        <f t="shared" si="50"/>
        <v>11</v>
      </c>
      <c r="Y149" s="374"/>
      <c r="Z149" s="374"/>
      <c r="AA149" s="374"/>
      <c r="AB149" s="374"/>
      <c r="AC149" s="374"/>
      <c r="AD149" s="384">
        <v>0</v>
      </c>
      <c r="AE149" s="374" t="s">
        <v>1308</v>
      </c>
      <c r="AF149" s="384" t="str">
        <f t="shared" si="51"/>
        <v>ru-RU=Давление на выходе АУФ1 повышенное</v>
      </c>
      <c r="AG149" s="374"/>
      <c r="AH149" s="374" t="s">
        <v>1308</v>
      </c>
      <c r="AI149" s="19" t="s">
        <v>4272</v>
      </c>
      <c r="AJ149" s="374">
        <f t="shared" si="52"/>
        <v>40028</v>
      </c>
      <c r="AK149" s="27">
        <v>11</v>
      </c>
    </row>
    <row r="150" spans="1:37" ht="14.25" customHeight="1" x14ac:dyDescent="0.25">
      <c r="A150" s="26">
        <v>155</v>
      </c>
      <c r="B150" s="376" t="str">
        <f>F150&amp;" пониженный"</f>
        <v>Расход на входе АУФ2 пониженный</v>
      </c>
      <c r="C150" s="377" t="str">
        <f>E150&amp;"_L"</f>
        <v>Q_bfAUF2_L</v>
      </c>
      <c r="D150" s="380" t="str">
        <f>"TMQ."&amp;C150&amp;" and (ani."&amp;E150&amp;".state=5)"</f>
        <v>TMQ.Q_bfAUF2_L and (ani.Q_bfAUF2.state=5)</v>
      </c>
      <c r="E150" s="209" t="s">
        <v>3795</v>
      </c>
      <c r="F150" s="215" t="s">
        <v>3263</v>
      </c>
      <c r="G150" s="19" t="str">
        <f t="shared" si="64"/>
        <v>WRN.Q_bfAUF2_L := TMQ.Q_bfAUF2_L and (ani.Q_bfAUF2.state=5);//Расход на входе АУФ2 пониженный</v>
      </c>
      <c r="H150" s="19" t="str">
        <f t="shared" si="65"/>
        <v>Q_bfAUF2_L : BOOL;     //Расход на входе АУФ2 пониженный</v>
      </c>
      <c r="K150" s="32" t="str">
        <f t="shared" si="62"/>
        <v xml:space="preserve">WRN."&amp;C160&amp;" or </v>
      </c>
      <c r="L150" s="374">
        <v>160</v>
      </c>
      <c r="M150" s="27" t="str">
        <f t="shared" si="58"/>
        <v>R28</v>
      </c>
      <c r="N150" s="27">
        <f t="shared" si="70"/>
        <v>54</v>
      </c>
      <c r="O150" s="27">
        <v>4</v>
      </c>
      <c r="P150" s="19" t="s">
        <v>1004</v>
      </c>
      <c r="Q150" s="27" t="str">
        <f t="shared" si="67"/>
        <v>db600.dbx54.4 := WRN.Q_bfAUF2_L; //Расход на входе АУФ2 пониженный  R28.12</v>
      </c>
      <c r="R150" s="27" t="str">
        <f t="shared" si="59"/>
        <v>dbx54.4</v>
      </c>
      <c r="S150" s="27">
        <f t="shared" si="69"/>
        <v>28</v>
      </c>
      <c r="T150" s="384" t="s">
        <v>1307</v>
      </c>
      <c r="U150" s="384">
        <v>401</v>
      </c>
      <c r="V150" s="19" t="s">
        <v>1004</v>
      </c>
      <c r="W150" s="384" t="str">
        <f t="shared" si="63"/>
        <v>2MDB.R28</v>
      </c>
      <c r="X150" s="384">
        <f t="shared" si="50"/>
        <v>12</v>
      </c>
      <c r="Y150" s="374"/>
      <c r="Z150" s="374"/>
      <c r="AA150" s="374"/>
      <c r="AB150" s="374"/>
      <c r="AC150" s="374"/>
      <c r="AD150" s="384">
        <v>0</v>
      </c>
      <c r="AE150" s="374" t="s">
        <v>1308</v>
      </c>
      <c r="AF150" s="384" t="str">
        <f t="shared" si="51"/>
        <v>ru-RU=Расход на входе АУФ2 пониженный</v>
      </c>
      <c r="AG150" s="374"/>
      <c r="AH150" s="374" t="s">
        <v>1308</v>
      </c>
      <c r="AI150" s="19" t="s">
        <v>4272</v>
      </c>
      <c r="AJ150" s="374">
        <f t="shared" si="52"/>
        <v>40028</v>
      </c>
      <c r="AK150" s="27">
        <v>12</v>
      </c>
    </row>
    <row r="151" spans="1:37" ht="14.25" customHeight="1" x14ac:dyDescent="0.25">
      <c r="A151" s="26">
        <v>156</v>
      </c>
      <c r="B151" s="376" t="str">
        <f>F151&amp;" повышенный"</f>
        <v>Расход на входе АУФ2 повышенный</v>
      </c>
      <c r="C151" s="377" t="str">
        <f>E151&amp;"_H"</f>
        <v>Q_bfAUF2_H</v>
      </c>
      <c r="D151" s="377" t="str">
        <f>"TMQ."&amp;C151</f>
        <v>TMQ.Q_bfAUF2_H</v>
      </c>
      <c r="E151" s="209" t="s">
        <v>3795</v>
      </c>
      <c r="F151" s="215" t="s">
        <v>3263</v>
      </c>
      <c r="G151" s="19" t="str">
        <f t="shared" si="64"/>
        <v>WRN.Q_bfAUF2_H := TMQ.Q_bfAUF2_H;//Расход на входе АУФ2 повышенный</v>
      </c>
      <c r="H151" s="19" t="str">
        <f t="shared" si="65"/>
        <v>Q_bfAUF2_H : BOOL;     //Расход на входе АУФ2 повышенный</v>
      </c>
      <c r="K151" s="32" t="str">
        <f t="shared" si="62"/>
        <v xml:space="preserve">WRN."&amp;C161&amp;" or </v>
      </c>
      <c r="L151" s="374">
        <v>161</v>
      </c>
      <c r="M151" s="27" t="str">
        <f t="shared" si="58"/>
        <v>R28</v>
      </c>
      <c r="N151" s="27">
        <f t="shared" si="70"/>
        <v>54</v>
      </c>
      <c r="O151" s="27">
        <v>5</v>
      </c>
      <c r="P151" s="19" t="s">
        <v>1004</v>
      </c>
      <c r="Q151" s="27" t="str">
        <f t="shared" si="67"/>
        <v>db600.dbx54.5 := WRN.Q_bfAUF2_H; //Расход на входе АУФ2 повышенный  R28.13</v>
      </c>
      <c r="R151" s="27" t="str">
        <f t="shared" si="59"/>
        <v>dbx54.5</v>
      </c>
      <c r="S151" s="27">
        <f t="shared" si="69"/>
        <v>28</v>
      </c>
      <c r="T151" s="384" t="s">
        <v>1307</v>
      </c>
      <c r="U151" s="384">
        <v>402</v>
      </c>
      <c r="V151" s="19" t="s">
        <v>1004</v>
      </c>
      <c r="W151" s="384" t="str">
        <f t="shared" si="63"/>
        <v>2MDB.R28</v>
      </c>
      <c r="X151" s="384">
        <f t="shared" si="50"/>
        <v>13</v>
      </c>
      <c r="Y151" s="374"/>
      <c r="Z151" s="374"/>
      <c r="AA151" s="374"/>
      <c r="AB151" s="374"/>
      <c r="AC151" s="374"/>
      <c r="AD151" s="384">
        <v>0</v>
      </c>
      <c r="AE151" s="374" t="s">
        <v>1308</v>
      </c>
      <c r="AF151" s="384" t="str">
        <f t="shared" si="51"/>
        <v>ru-RU=Расход на входе АУФ2 повышенный</v>
      </c>
      <c r="AG151" s="374"/>
      <c r="AH151" s="374" t="s">
        <v>1308</v>
      </c>
      <c r="AI151" s="19" t="s">
        <v>4272</v>
      </c>
      <c r="AJ151" s="374">
        <f t="shared" si="52"/>
        <v>40028</v>
      </c>
      <c r="AK151" s="27">
        <v>13</v>
      </c>
    </row>
    <row r="152" spans="1:37" ht="14.25" customHeight="1" x14ac:dyDescent="0.25">
      <c r="A152" s="26">
        <v>157</v>
      </c>
      <c r="B152" s="376" t="str">
        <f>F152&amp;" пониженный"</f>
        <v>Расход на выходе Н4-4 пониженный</v>
      </c>
      <c r="C152" s="377" t="str">
        <f>E152&amp;"_L"</f>
        <v>Q_afN4_4_L</v>
      </c>
      <c r="D152" s="380" t="str">
        <f>"TMQ."&amp;C152&amp;" and (ani."&amp;E152&amp;".state=5)"</f>
        <v>TMQ.Q_afN4_4_L and (ani.Q_afN4_4.state=5)</v>
      </c>
      <c r="E152" s="209" t="s">
        <v>3490</v>
      </c>
      <c r="F152" s="215" t="s">
        <v>3264</v>
      </c>
      <c r="G152" s="19" t="str">
        <f t="shared" si="64"/>
        <v>WRN.Q_afN4_4_L := TMQ.Q_afN4_4_L and (ani.Q_afN4_4.state=5);//Расход на выходе Н4-4 пониженный</v>
      </c>
      <c r="H152" s="19" t="str">
        <f t="shared" si="65"/>
        <v>Q_afN4_4_L : BOOL;     //Расход на выходе Н4-4 пониженный</v>
      </c>
      <c r="K152" s="32" t="str">
        <f t="shared" si="62"/>
        <v xml:space="preserve">WRN."&amp;C162&amp;" or </v>
      </c>
      <c r="L152" s="374">
        <v>162</v>
      </c>
      <c r="M152" s="27" t="str">
        <f t="shared" si="58"/>
        <v>R28</v>
      </c>
      <c r="N152" s="27">
        <f t="shared" si="70"/>
        <v>54</v>
      </c>
      <c r="O152" s="27">
        <v>6</v>
      </c>
      <c r="P152" s="19" t="s">
        <v>1004</v>
      </c>
      <c r="Q152" s="27" t="str">
        <f t="shared" si="67"/>
        <v>db600.dbx54.6 := WRN.Q_afN4_4_L; //Расход на выходе Н4-4 пониженный  R28.14</v>
      </c>
      <c r="R152" s="27" t="str">
        <f t="shared" si="59"/>
        <v>dbx54.6</v>
      </c>
      <c r="S152" s="27">
        <f t="shared" si="69"/>
        <v>28</v>
      </c>
      <c r="T152" s="384" t="s">
        <v>1307</v>
      </c>
      <c r="U152" s="384">
        <v>403</v>
      </c>
      <c r="V152" s="19" t="s">
        <v>1004</v>
      </c>
      <c r="W152" s="384" t="str">
        <f t="shared" si="63"/>
        <v>2MDB.R28</v>
      </c>
      <c r="X152" s="384">
        <f t="shared" si="50"/>
        <v>14</v>
      </c>
      <c r="Y152" s="374"/>
      <c r="Z152" s="374"/>
      <c r="AA152" s="374"/>
      <c r="AB152" s="374"/>
      <c r="AC152" s="374"/>
      <c r="AD152" s="384">
        <v>0</v>
      </c>
      <c r="AE152" s="374" t="s">
        <v>1308</v>
      </c>
      <c r="AF152" s="384" t="str">
        <f t="shared" si="51"/>
        <v>ru-RU=Расход на выходе Н4-4 пониженный</v>
      </c>
      <c r="AG152" s="374"/>
      <c r="AH152" s="374" t="s">
        <v>1308</v>
      </c>
      <c r="AI152" s="19" t="s">
        <v>4272</v>
      </c>
      <c r="AJ152" s="374">
        <f t="shared" si="52"/>
        <v>40028</v>
      </c>
      <c r="AK152" s="27">
        <v>14</v>
      </c>
    </row>
    <row r="153" spans="1:37" ht="14.25" customHeight="1" x14ac:dyDescent="0.25">
      <c r="A153" s="26">
        <v>158</v>
      </c>
      <c r="B153" s="376" t="str">
        <f>F153&amp;" повышенный"</f>
        <v>Расход на выходе Н4-4 повышенный</v>
      </c>
      <c r="C153" s="377" t="str">
        <f>E153&amp;"_H"</f>
        <v>Q_afN4_4_H</v>
      </c>
      <c r="D153" s="377" t="str">
        <f>"TMQ."&amp;C153</f>
        <v>TMQ.Q_afN4_4_H</v>
      </c>
      <c r="E153" s="209" t="s">
        <v>3490</v>
      </c>
      <c r="F153" s="215" t="s">
        <v>3264</v>
      </c>
      <c r="G153" s="19" t="str">
        <f t="shared" si="64"/>
        <v>WRN.Q_afN4_4_H := TMQ.Q_afN4_4_H;//Расход на выходе Н4-4 повышенный</v>
      </c>
      <c r="H153" s="19" t="str">
        <f t="shared" si="65"/>
        <v>Q_afN4_4_H : BOOL;     //Расход на выходе Н4-4 повышенный</v>
      </c>
      <c r="K153" s="32" t="str">
        <f t="shared" si="62"/>
        <v xml:space="preserve">WRN."&amp;C163&amp;" or </v>
      </c>
      <c r="L153" s="374">
        <v>163</v>
      </c>
      <c r="M153" s="27" t="str">
        <f t="shared" si="58"/>
        <v>R28</v>
      </c>
      <c r="N153" s="27">
        <f t="shared" si="70"/>
        <v>54</v>
      </c>
      <c r="O153" s="27">
        <v>7</v>
      </c>
      <c r="P153" s="19" t="s">
        <v>1004</v>
      </c>
      <c r="Q153" s="27" t="str">
        <f t="shared" si="67"/>
        <v>db600.dbx54.7 := WRN.Q_afN4_4_H; //Расход на выходе Н4-4 повышенный  R28.15</v>
      </c>
      <c r="R153" s="27" t="str">
        <f t="shared" si="59"/>
        <v>dbx54.7</v>
      </c>
      <c r="S153" s="27">
        <f t="shared" si="69"/>
        <v>28</v>
      </c>
      <c r="T153" s="384" t="s">
        <v>1307</v>
      </c>
      <c r="U153" s="384">
        <v>404</v>
      </c>
      <c r="V153" s="19" t="s">
        <v>1004</v>
      </c>
      <c r="W153" s="384" t="str">
        <f t="shared" si="63"/>
        <v>2MDB.R28</v>
      </c>
      <c r="X153" s="384">
        <f t="shared" si="50"/>
        <v>15</v>
      </c>
      <c r="Y153" s="374"/>
      <c r="Z153" s="374"/>
      <c r="AA153" s="374"/>
      <c r="AB153" s="374"/>
      <c r="AC153" s="374"/>
      <c r="AD153" s="384">
        <v>0</v>
      </c>
      <c r="AE153" s="374" t="s">
        <v>1308</v>
      </c>
      <c r="AF153" s="384" t="str">
        <f t="shared" si="51"/>
        <v>ru-RU=Расход на выходе Н4-4 повышенный</v>
      </c>
      <c r="AG153" s="374"/>
      <c r="AH153" s="374" t="s">
        <v>1308</v>
      </c>
      <c r="AI153" s="19" t="s">
        <v>4272</v>
      </c>
      <c r="AJ153" s="374">
        <f t="shared" si="52"/>
        <v>40028</v>
      </c>
      <c r="AK153" s="27">
        <v>15</v>
      </c>
    </row>
    <row r="154" spans="1:37" ht="14.25" customHeight="1" x14ac:dyDescent="0.25">
      <c r="A154" s="26">
        <v>159</v>
      </c>
      <c r="B154" s="376" t="str">
        <f>F154&amp;" пониженный"</f>
        <v>Расход воздуха после КРЛ4-2 пониженный</v>
      </c>
      <c r="C154" s="377" t="str">
        <f>E154&amp;"_L"</f>
        <v>Qa_afK4_2_L</v>
      </c>
      <c r="D154" s="380" t="str">
        <f>"TMQ."&amp;C154&amp;" and (ani."&amp;E154&amp;".state=5)"</f>
        <v>TMQ.Qa_afK4_2_L and (ani.Qa_afK4_2.state=5)</v>
      </c>
      <c r="E154" s="209" t="s">
        <v>782</v>
      </c>
      <c r="F154" s="209" t="s">
        <v>3798</v>
      </c>
      <c r="G154" s="19" t="str">
        <f t="shared" si="64"/>
        <v>WRN.Qa_afK4_2_L := TMQ.Qa_afK4_2_L and (ani.Qa_afK4_2.state=5);//Расход воздуха после КРЛ4-2 пониженный</v>
      </c>
      <c r="H154" s="19" t="str">
        <f t="shared" si="65"/>
        <v>Qa_afK4_2_L : BOOL;     //Расход воздуха после КРЛ4-2 пониженный</v>
      </c>
      <c r="K154" s="32" t="str">
        <f t="shared" si="62"/>
        <v xml:space="preserve">WRN."&amp;C164&amp;" or </v>
      </c>
      <c r="L154" s="374">
        <v>164</v>
      </c>
      <c r="M154" s="27" t="str">
        <f t="shared" si="58"/>
        <v>R29</v>
      </c>
      <c r="N154" s="27">
        <f>S154*2-1</f>
        <v>57</v>
      </c>
      <c r="O154" s="27">
        <v>0</v>
      </c>
      <c r="P154" s="19" t="s">
        <v>1004</v>
      </c>
      <c r="Q154" s="27" t="str">
        <f t="shared" si="67"/>
        <v>db600.dbx57.0 := WRN.Qa_afK4_2_L; //Расход воздуха после КРЛ4-2 пониженный  R29.0</v>
      </c>
      <c r="R154" s="27" t="str">
        <f t="shared" si="59"/>
        <v>dbx57.0</v>
      </c>
      <c r="S154" s="27">
        <f>S153+1</f>
        <v>29</v>
      </c>
      <c r="T154" s="384" t="s">
        <v>1307</v>
      </c>
      <c r="U154" s="384">
        <v>405</v>
      </c>
      <c r="V154" s="19" t="s">
        <v>1004</v>
      </c>
      <c r="W154" s="384" t="str">
        <f t="shared" si="63"/>
        <v>2MDB.R29</v>
      </c>
      <c r="X154" s="384">
        <f t="shared" si="50"/>
        <v>0</v>
      </c>
      <c r="Y154" s="374"/>
      <c r="Z154" s="374"/>
      <c r="AA154" s="374"/>
      <c r="AB154" s="374"/>
      <c r="AC154" s="374"/>
      <c r="AD154" s="384">
        <v>0</v>
      </c>
      <c r="AE154" s="374" t="s">
        <v>1308</v>
      </c>
      <c r="AF154" s="384" t="str">
        <f t="shared" si="51"/>
        <v>ru-RU=Расход воздуха после КРЛ4-2 пониженный</v>
      </c>
      <c r="AG154" s="374"/>
      <c r="AH154" s="374" t="s">
        <v>1308</v>
      </c>
      <c r="AI154" s="19" t="s">
        <v>4272</v>
      </c>
      <c r="AJ154" s="374">
        <f t="shared" si="52"/>
        <v>40029</v>
      </c>
      <c r="AK154" s="27">
        <v>0</v>
      </c>
    </row>
    <row r="155" spans="1:37" ht="14.25" customHeight="1" x14ac:dyDescent="0.25">
      <c r="A155" s="26">
        <v>160</v>
      </c>
      <c r="B155" s="376" t="str">
        <f>F155&amp;" повышенный"</f>
        <v>Расход воздуха после КРЛ4-2 повышенный</v>
      </c>
      <c r="C155" s="377" t="str">
        <f>E155&amp;"_H"</f>
        <v>Qa_afK4_2_H</v>
      </c>
      <c r="D155" s="377" t="str">
        <f>"TMQ."&amp;C155</f>
        <v>TMQ.Qa_afK4_2_H</v>
      </c>
      <c r="E155" s="209" t="s">
        <v>782</v>
      </c>
      <c r="F155" s="209" t="s">
        <v>3798</v>
      </c>
      <c r="G155" s="19" t="str">
        <f t="shared" si="64"/>
        <v>WRN.Qa_afK4_2_H := TMQ.Qa_afK4_2_H;//Расход воздуха после КРЛ4-2 повышенный</v>
      </c>
      <c r="H155" s="19" t="str">
        <f t="shared" si="65"/>
        <v>Qa_afK4_2_H : BOOL;     //Расход воздуха после КРЛ4-2 повышенный</v>
      </c>
      <c r="K155" s="32" t="str">
        <f t="shared" si="62"/>
        <v xml:space="preserve">WRN."&amp;C165&amp;" or </v>
      </c>
      <c r="L155" s="374">
        <v>165</v>
      </c>
      <c r="M155" s="27" t="str">
        <f t="shared" si="58"/>
        <v>R29</v>
      </c>
      <c r="N155" s="27">
        <f t="shared" ref="N155:N160" si="71">N154</f>
        <v>57</v>
      </c>
      <c r="O155" s="27">
        <v>1</v>
      </c>
      <c r="P155" s="19" t="s">
        <v>1004</v>
      </c>
      <c r="Q155" s="27" t="str">
        <f t="shared" si="67"/>
        <v>db600.dbx57.1 := WRN.Qa_afK4_2_H; //Расход воздуха после КРЛ4-2 повышенный  R29.1</v>
      </c>
      <c r="R155" s="27" t="str">
        <f t="shared" si="59"/>
        <v>dbx57.1</v>
      </c>
      <c r="S155" s="27">
        <f>S154</f>
        <v>29</v>
      </c>
      <c r="T155" s="384" t="s">
        <v>1307</v>
      </c>
      <c r="U155" s="384">
        <v>406</v>
      </c>
      <c r="V155" s="19" t="s">
        <v>1004</v>
      </c>
      <c r="W155" s="384" t="str">
        <f t="shared" si="63"/>
        <v>2MDB.R29</v>
      </c>
      <c r="X155" s="384">
        <f t="shared" si="50"/>
        <v>1</v>
      </c>
      <c r="Y155" s="374"/>
      <c r="Z155" s="374"/>
      <c r="AA155" s="374"/>
      <c r="AB155" s="374"/>
      <c r="AC155" s="374"/>
      <c r="AD155" s="384">
        <v>0</v>
      </c>
      <c r="AE155" s="374" t="s">
        <v>1308</v>
      </c>
      <c r="AF155" s="384" t="str">
        <f t="shared" si="51"/>
        <v>ru-RU=Расход воздуха после КРЛ4-2 повышенный</v>
      </c>
      <c r="AG155" s="374"/>
      <c r="AH155" s="374" t="s">
        <v>1308</v>
      </c>
      <c r="AI155" s="19" t="s">
        <v>4272</v>
      </c>
      <c r="AJ155" s="374">
        <f t="shared" si="52"/>
        <v>40029</v>
      </c>
      <c r="AK155" s="27">
        <v>1</v>
      </c>
    </row>
    <row r="156" spans="1:37" ht="14.25" customHeight="1" x14ac:dyDescent="0.25">
      <c r="A156" s="26">
        <v>161</v>
      </c>
      <c r="B156" s="376" t="str">
        <f>F156&amp;" пониженное"</f>
        <v>Давление на входе АУФ2 пониженное</v>
      </c>
      <c r="C156" s="377" t="str">
        <f>E156&amp;"_L"</f>
        <v>P_bfAUF2_L</v>
      </c>
      <c r="D156" s="380" t="str">
        <f>"TMQ."&amp;C156&amp;" and (ani."&amp;E156&amp;".state=5)"</f>
        <v>TMQ.P_bfAUF2_L and (ani.P_bfAUF2.state=5)</v>
      </c>
      <c r="E156" s="209" t="s">
        <v>3801</v>
      </c>
      <c r="F156" s="209" t="s">
        <v>3799</v>
      </c>
      <c r="G156" s="19" t="str">
        <f t="shared" si="64"/>
        <v>WRN.P_bfAUF2_L := TMQ.P_bfAUF2_L and (ani.P_bfAUF2.state=5);//Давление на входе АУФ2 пониженное</v>
      </c>
      <c r="H156" s="19" t="str">
        <f t="shared" si="65"/>
        <v>P_bfAUF2_L : BOOL;     //Давление на входе АУФ2 пониженное</v>
      </c>
      <c r="K156" s="32" t="str">
        <f t="shared" si="62"/>
        <v xml:space="preserve">WRN."&amp;C166&amp;" or </v>
      </c>
      <c r="L156" s="374">
        <v>166</v>
      </c>
      <c r="M156" s="27" t="str">
        <f t="shared" si="58"/>
        <v>R29</v>
      </c>
      <c r="N156" s="27">
        <f t="shared" si="71"/>
        <v>57</v>
      </c>
      <c r="O156" s="27">
        <v>3</v>
      </c>
      <c r="P156" s="19" t="s">
        <v>1004</v>
      </c>
      <c r="Q156" s="27" t="str">
        <f t="shared" si="67"/>
        <v>db600.dbx57.3 := WRN.P_bfAUF2_L; //Давление на входе АУФ2 пониженное  R29.3</v>
      </c>
      <c r="R156" s="27" t="str">
        <f t="shared" si="59"/>
        <v>dbx57.3</v>
      </c>
      <c r="S156" s="27">
        <f t="shared" ref="S156:S168" si="72">S155</f>
        <v>29</v>
      </c>
      <c r="T156" s="384" t="s">
        <v>1307</v>
      </c>
      <c r="U156" s="384">
        <v>407</v>
      </c>
      <c r="V156" s="19" t="s">
        <v>1004</v>
      </c>
      <c r="W156" s="384" t="str">
        <f t="shared" si="63"/>
        <v>2MDB.R29</v>
      </c>
      <c r="X156" s="384">
        <f t="shared" si="50"/>
        <v>3</v>
      </c>
      <c r="Y156" s="374"/>
      <c r="Z156" s="374"/>
      <c r="AA156" s="374"/>
      <c r="AB156" s="374"/>
      <c r="AC156" s="374"/>
      <c r="AD156" s="384">
        <v>0</v>
      </c>
      <c r="AE156" s="374" t="s">
        <v>1308</v>
      </c>
      <c r="AF156" s="384" t="str">
        <f t="shared" si="51"/>
        <v>ru-RU=Давление на входе АУФ2 пониженное</v>
      </c>
      <c r="AG156" s="374"/>
      <c r="AH156" s="374" t="s">
        <v>1308</v>
      </c>
      <c r="AI156" s="19" t="s">
        <v>4272</v>
      </c>
      <c r="AJ156" s="374">
        <f t="shared" si="52"/>
        <v>40029</v>
      </c>
      <c r="AK156" s="27">
        <v>3</v>
      </c>
    </row>
    <row r="157" spans="1:37" ht="14.25" customHeight="1" x14ac:dyDescent="0.25">
      <c r="A157" s="26">
        <v>162</v>
      </c>
      <c r="B157" s="376" t="str">
        <f>F157&amp;" повышенное"</f>
        <v>Давление на входе АУФ2 повышенное</v>
      </c>
      <c r="C157" s="377" t="str">
        <f>E157&amp;"_H"</f>
        <v>P_bfAUF2_H</v>
      </c>
      <c r="D157" s="377" t="str">
        <f>"TMQ."&amp;C157</f>
        <v>TMQ.P_bfAUF2_H</v>
      </c>
      <c r="E157" s="209" t="s">
        <v>3801</v>
      </c>
      <c r="F157" s="209" t="s">
        <v>3799</v>
      </c>
      <c r="G157" s="19" t="str">
        <f t="shared" si="64"/>
        <v>WRN.P_bfAUF2_H := TMQ.P_bfAUF2_H;//Давление на входе АУФ2 повышенное</v>
      </c>
      <c r="H157" s="19" t="str">
        <f t="shared" si="65"/>
        <v>P_bfAUF2_H : BOOL;     //Давление на входе АУФ2 повышенное</v>
      </c>
      <c r="K157" s="32" t="str">
        <f t="shared" si="62"/>
        <v xml:space="preserve">WRN."&amp;C167&amp;" or </v>
      </c>
      <c r="L157" s="374">
        <v>167</v>
      </c>
      <c r="M157" s="27" t="str">
        <f t="shared" si="58"/>
        <v>R29</v>
      </c>
      <c r="N157" s="27">
        <f t="shared" si="71"/>
        <v>57</v>
      </c>
      <c r="O157" s="27">
        <v>4</v>
      </c>
      <c r="P157" s="19" t="s">
        <v>1004</v>
      </c>
      <c r="Q157" s="27" t="str">
        <f t="shared" si="67"/>
        <v>db600.dbx57.4 := WRN.P_bfAUF2_H; //Давление на входе АУФ2 повышенное  R29.4</v>
      </c>
      <c r="R157" s="27" t="str">
        <f t="shared" si="59"/>
        <v>dbx57.4</v>
      </c>
      <c r="S157" s="27">
        <f t="shared" si="72"/>
        <v>29</v>
      </c>
      <c r="T157" s="384" t="s">
        <v>1307</v>
      </c>
      <c r="U157" s="384">
        <v>408</v>
      </c>
      <c r="V157" s="19" t="s">
        <v>1004</v>
      </c>
      <c r="W157" s="384" t="str">
        <f t="shared" si="63"/>
        <v>2MDB.R29</v>
      </c>
      <c r="X157" s="384">
        <f t="shared" si="50"/>
        <v>4</v>
      </c>
      <c r="Y157" s="374"/>
      <c r="Z157" s="374"/>
      <c r="AA157" s="374"/>
      <c r="AB157" s="374"/>
      <c r="AC157" s="374"/>
      <c r="AD157" s="384">
        <v>0</v>
      </c>
      <c r="AE157" s="374" t="s">
        <v>1308</v>
      </c>
      <c r="AF157" s="384" t="str">
        <f t="shared" si="51"/>
        <v>ru-RU=Давление на входе АУФ2 повышенное</v>
      </c>
      <c r="AG157" s="374"/>
      <c r="AH157" s="374" t="s">
        <v>1308</v>
      </c>
      <c r="AI157" s="19" t="s">
        <v>4272</v>
      </c>
      <c r="AJ157" s="374">
        <f t="shared" si="52"/>
        <v>40029</v>
      </c>
      <c r="AK157" s="27">
        <v>4</v>
      </c>
    </row>
    <row r="158" spans="1:37" ht="14.25" customHeight="1" x14ac:dyDescent="0.25">
      <c r="A158" s="26">
        <v>163</v>
      </c>
      <c r="B158" s="376" t="str">
        <f>F158&amp;" пониженное"</f>
        <v>Давление на выходе АУФ2 пониженное</v>
      </c>
      <c r="C158" s="377" t="str">
        <f>E158&amp;"_L"</f>
        <v>P_afAUF2_L</v>
      </c>
      <c r="D158" s="380" t="str">
        <f>"TMQ."&amp;C158&amp;" and (ani."&amp;E158&amp;".state=5)"</f>
        <v>TMQ.P_afAUF2_L and (ani.P_afAUF2.state=5)</v>
      </c>
      <c r="E158" s="209" t="s">
        <v>3802</v>
      </c>
      <c r="F158" s="209" t="s">
        <v>3800</v>
      </c>
      <c r="G158" s="19" t="str">
        <f t="shared" si="64"/>
        <v>WRN.P_afAUF2_L := TMQ.P_afAUF2_L and (ani.P_afAUF2.state=5);//Давление на выходе АУФ2 пониженное</v>
      </c>
      <c r="H158" s="19" t="str">
        <f t="shared" si="65"/>
        <v>P_afAUF2_L : BOOL;     //Давление на выходе АУФ2 пониженное</v>
      </c>
      <c r="K158" s="32" t="str">
        <f t="shared" si="62"/>
        <v xml:space="preserve">WRN."&amp;C168&amp;" or </v>
      </c>
      <c r="L158" s="374">
        <v>168</v>
      </c>
      <c r="M158" s="27" t="str">
        <f t="shared" si="58"/>
        <v>R29</v>
      </c>
      <c r="N158" s="27">
        <f t="shared" si="71"/>
        <v>57</v>
      </c>
      <c r="O158" s="27">
        <v>5</v>
      </c>
      <c r="P158" s="19" t="s">
        <v>1004</v>
      </c>
      <c r="Q158" s="27" t="str">
        <f t="shared" si="67"/>
        <v>db600.dbx57.5 := WRN.P_afAUF2_L; //Давление на выходе АУФ2 пониженное  R29.5</v>
      </c>
      <c r="R158" s="27" t="str">
        <f t="shared" si="59"/>
        <v>dbx57.5</v>
      </c>
      <c r="S158" s="27">
        <f t="shared" si="72"/>
        <v>29</v>
      </c>
      <c r="T158" s="384" t="s">
        <v>1307</v>
      </c>
      <c r="U158" s="384">
        <v>409</v>
      </c>
      <c r="V158" s="19" t="s">
        <v>1004</v>
      </c>
      <c r="W158" s="384" t="str">
        <f t="shared" si="63"/>
        <v>2MDB.R29</v>
      </c>
      <c r="X158" s="384">
        <f t="shared" si="50"/>
        <v>5</v>
      </c>
      <c r="Y158" s="374"/>
      <c r="Z158" s="374"/>
      <c r="AA158" s="374"/>
      <c r="AB158" s="374"/>
      <c r="AC158" s="374"/>
      <c r="AD158" s="384">
        <v>0</v>
      </c>
      <c r="AE158" s="374" t="s">
        <v>1308</v>
      </c>
      <c r="AF158" s="384" t="str">
        <f t="shared" si="51"/>
        <v>ru-RU=Давление на выходе АУФ2 пониженное</v>
      </c>
      <c r="AG158" s="374"/>
      <c r="AH158" s="374" t="s">
        <v>1308</v>
      </c>
      <c r="AI158" s="19" t="s">
        <v>4272</v>
      </c>
      <c r="AJ158" s="374">
        <f t="shared" si="52"/>
        <v>40029</v>
      </c>
      <c r="AK158" s="27">
        <v>5</v>
      </c>
    </row>
    <row r="159" spans="1:37" ht="14.25" customHeight="1" x14ac:dyDescent="0.25">
      <c r="A159" s="26">
        <v>164</v>
      </c>
      <c r="B159" s="376" t="str">
        <f>F159&amp;" повышенное"</f>
        <v>Давление на выходе АУФ2 повышенное</v>
      </c>
      <c r="C159" s="377" t="str">
        <f>E159&amp;"_H"</f>
        <v>P_afAUF2_H</v>
      </c>
      <c r="D159" s="377" t="str">
        <f>"TMQ."&amp;C159</f>
        <v>TMQ.P_afAUF2_H</v>
      </c>
      <c r="E159" s="209" t="s">
        <v>3802</v>
      </c>
      <c r="F159" s="209" t="s">
        <v>3800</v>
      </c>
      <c r="G159" s="19" t="str">
        <f t="shared" si="64"/>
        <v>WRN.P_afAUF2_H := TMQ.P_afAUF2_H;//Давление на выходе АУФ2 повышенное</v>
      </c>
      <c r="H159" s="19" t="str">
        <f t="shared" si="65"/>
        <v>P_afAUF2_H : BOOL;     //Давление на выходе АУФ2 повышенное</v>
      </c>
      <c r="K159" s="32" t="str">
        <f t="shared" si="62"/>
        <v xml:space="preserve">WRN."&amp;C169&amp;" or </v>
      </c>
      <c r="L159" s="374">
        <v>169</v>
      </c>
      <c r="M159" s="27" t="str">
        <f t="shared" si="58"/>
        <v>R29</v>
      </c>
      <c r="N159" s="27">
        <f t="shared" si="71"/>
        <v>57</v>
      </c>
      <c r="O159" s="27">
        <v>6</v>
      </c>
      <c r="P159" s="19" t="s">
        <v>1004</v>
      </c>
      <c r="Q159" s="27" t="str">
        <f t="shared" si="67"/>
        <v>db600.dbx57.6 := WRN.P_afAUF2_H; //Давление на выходе АУФ2 повышенное  R29.6</v>
      </c>
      <c r="R159" s="27" t="str">
        <f t="shared" si="59"/>
        <v>dbx57.6</v>
      </c>
      <c r="S159" s="27">
        <f t="shared" si="72"/>
        <v>29</v>
      </c>
      <c r="T159" s="384" t="s">
        <v>1307</v>
      </c>
      <c r="U159" s="384">
        <v>410</v>
      </c>
      <c r="V159" s="19" t="s">
        <v>1004</v>
      </c>
      <c r="W159" s="384" t="str">
        <f t="shared" si="63"/>
        <v>2MDB.R29</v>
      </c>
      <c r="X159" s="384">
        <f t="shared" si="50"/>
        <v>6</v>
      </c>
      <c r="Y159" s="374"/>
      <c r="Z159" s="374"/>
      <c r="AA159" s="374"/>
      <c r="AB159" s="374"/>
      <c r="AC159" s="374"/>
      <c r="AD159" s="384">
        <v>0</v>
      </c>
      <c r="AE159" s="374" t="s">
        <v>1308</v>
      </c>
      <c r="AF159" s="384" t="str">
        <f t="shared" si="51"/>
        <v>ru-RU=Давление на выходе АУФ2 повышенное</v>
      </c>
      <c r="AG159" s="374"/>
      <c r="AH159" s="374" t="s">
        <v>1308</v>
      </c>
      <c r="AI159" s="19" t="s">
        <v>4272</v>
      </c>
      <c r="AJ159" s="374">
        <f t="shared" si="52"/>
        <v>40029</v>
      </c>
      <c r="AK159" s="27">
        <v>6</v>
      </c>
    </row>
    <row r="160" spans="1:37" ht="14.25" customHeight="1" x14ac:dyDescent="0.25">
      <c r="A160" s="26">
        <v>165</v>
      </c>
      <c r="B160" s="375" t="str">
        <f>F160&amp;" низкий"</f>
        <v>рН в линии промывки низкий</v>
      </c>
      <c r="C160" s="374" t="str">
        <f>E160&amp;"_LL"</f>
        <v>ph_afN4_5_LL</v>
      </c>
      <c r="D160" s="374" t="str">
        <f>"ANI."&amp;E160&amp;".LL"</f>
        <v>ANI.ph_afN4_5.LL</v>
      </c>
      <c r="E160" s="209" t="s">
        <v>3501</v>
      </c>
      <c r="F160" s="216" t="s">
        <v>3500</v>
      </c>
      <c r="G160" s="19" t="str">
        <f t="shared" si="64"/>
        <v>WRN.ph_afN4_5_LL := ANI.ph_afN4_5.LL;//рН в линии промывки низкий</v>
      </c>
      <c r="H160" s="19" t="str">
        <f t="shared" si="65"/>
        <v>ph_afN4_5_LL : BOOL;     //рН в линии промывки низкий</v>
      </c>
      <c r="K160" s="32" t="str">
        <f t="shared" si="62"/>
        <v xml:space="preserve">WRN."&amp;C170&amp;" or </v>
      </c>
      <c r="L160" s="374">
        <v>170</v>
      </c>
      <c r="M160" s="27" t="str">
        <f t="shared" si="58"/>
        <v>R29</v>
      </c>
      <c r="N160" s="27">
        <f t="shared" si="71"/>
        <v>57</v>
      </c>
      <c r="O160" s="27">
        <v>7</v>
      </c>
      <c r="P160" s="19" t="s">
        <v>1004</v>
      </c>
      <c r="Q160" s="27" t="str">
        <f t="shared" si="67"/>
        <v>db600.dbx57.7 := WRN.ph_afN4_5_LL; //рН в линии промывки низкий  R29.7</v>
      </c>
      <c r="R160" s="27" t="str">
        <f t="shared" si="59"/>
        <v>dbx57.7</v>
      </c>
      <c r="S160" s="27">
        <f t="shared" si="72"/>
        <v>29</v>
      </c>
      <c r="T160" s="384" t="s">
        <v>1307</v>
      </c>
      <c r="U160" s="384">
        <v>411</v>
      </c>
      <c r="V160" s="19" t="s">
        <v>1004</v>
      </c>
      <c r="W160" s="384" t="str">
        <f t="shared" si="63"/>
        <v>2MDB.R29</v>
      </c>
      <c r="X160" s="384">
        <f t="shared" si="50"/>
        <v>7</v>
      </c>
      <c r="Y160" s="374"/>
      <c r="Z160" s="374"/>
      <c r="AA160" s="374"/>
      <c r="AB160" s="374"/>
      <c r="AC160" s="374"/>
      <c r="AD160" s="384">
        <v>0</v>
      </c>
      <c r="AE160" s="374" t="s">
        <v>1308</v>
      </c>
      <c r="AF160" s="384" t="str">
        <f t="shared" si="51"/>
        <v>ru-RU=рН в линии промывки низкий</v>
      </c>
      <c r="AG160" s="374"/>
      <c r="AH160" s="374" t="s">
        <v>1308</v>
      </c>
      <c r="AI160" s="19" t="s">
        <v>4272</v>
      </c>
      <c r="AJ160" s="374">
        <f t="shared" si="52"/>
        <v>40029</v>
      </c>
      <c r="AK160" s="27">
        <v>7</v>
      </c>
    </row>
    <row r="161" spans="1:37" ht="14.25" customHeight="1" x14ac:dyDescent="0.25">
      <c r="A161" s="26">
        <v>166</v>
      </c>
      <c r="B161" s="375" t="str">
        <f>F161&amp;" пониженный"</f>
        <v>рН в линии промывки пониженный</v>
      </c>
      <c r="C161" s="374" t="str">
        <f>E161&amp;"_L"</f>
        <v>ph_afN4_5_L</v>
      </c>
      <c r="D161" s="374" t="str">
        <f>"ANI."&amp;E161&amp;".L and (ANI."&amp;E161&amp;".state=5)"</f>
        <v>ANI.ph_afN4_5.L and (ANI.ph_afN4_5.state=5)</v>
      </c>
      <c r="E161" s="209" t="s">
        <v>3501</v>
      </c>
      <c r="F161" s="216" t="s">
        <v>3500</v>
      </c>
      <c r="G161" s="19" t="str">
        <f t="shared" si="64"/>
        <v>WRN.ph_afN4_5_L := ANI.ph_afN4_5.L and (ANI.ph_afN4_5.state=5);//рН в линии промывки пониженный</v>
      </c>
      <c r="H161" s="19" t="str">
        <f t="shared" si="65"/>
        <v>ph_afN4_5_L : BOOL;     //рН в линии промывки пониженный</v>
      </c>
      <c r="K161" s="32" t="str">
        <f t="shared" si="62"/>
        <v xml:space="preserve">WRN."&amp;C171&amp;" or </v>
      </c>
      <c r="L161" s="374">
        <v>171</v>
      </c>
      <c r="M161" s="27" t="str">
        <f t="shared" si="58"/>
        <v>R29</v>
      </c>
      <c r="N161" s="27">
        <f>S154*2-2</f>
        <v>56</v>
      </c>
      <c r="O161" s="27">
        <v>0</v>
      </c>
      <c r="P161" s="19" t="s">
        <v>1004</v>
      </c>
      <c r="Q161" s="27" t="str">
        <f t="shared" si="67"/>
        <v>db600.dbx56.0 := WRN.ph_afN4_5_L; //рН в линии промывки пониженный  R29.8</v>
      </c>
      <c r="R161" s="27" t="str">
        <f t="shared" si="59"/>
        <v>dbx56.0</v>
      </c>
      <c r="S161" s="27">
        <f t="shared" si="72"/>
        <v>29</v>
      </c>
      <c r="T161" s="384" t="s">
        <v>1307</v>
      </c>
      <c r="U161" s="384">
        <v>412</v>
      </c>
      <c r="V161" s="19" t="s">
        <v>1004</v>
      </c>
      <c r="W161" s="384" t="str">
        <f t="shared" si="63"/>
        <v>2MDB.R29</v>
      </c>
      <c r="X161" s="384">
        <f t="shared" si="50"/>
        <v>8</v>
      </c>
      <c r="Y161" s="374"/>
      <c r="Z161" s="374"/>
      <c r="AA161" s="374"/>
      <c r="AB161" s="374"/>
      <c r="AC161" s="374"/>
      <c r="AD161" s="384">
        <v>0</v>
      </c>
      <c r="AE161" s="374" t="s">
        <v>1308</v>
      </c>
      <c r="AF161" s="384" t="str">
        <f t="shared" si="51"/>
        <v>ru-RU=рН в линии промывки пониженный</v>
      </c>
      <c r="AG161" s="374"/>
      <c r="AH161" s="374" t="s">
        <v>1308</v>
      </c>
      <c r="AI161" s="19" t="s">
        <v>4272</v>
      </c>
      <c r="AJ161" s="374">
        <f t="shared" si="52"/>
        <v>40029</v>
      </c>
      <c r="AK161" s="27">
        <v>8</v>
      </c>
    </row>
    <row r="162" spans="1:37" ht="14.25" customHeight="1" x14ac:dyDescent="0.25">
      <c r="A162" s="26">
        <v>167</v>
      </c>
      <c r="B162" s="375" t="str">
        <f>F162&amp;" повышенный"</f>
        <v>рН в линии промывки повышенный</v>
      </c>
      <c r="C162" s="374" t="str">
        <f>E162&amp;"_H"</f>
        <v>ph_afN4_5_H</v>
      </c>
      <c r="D162" s="374" t="str">
        <f>"ANI."&amp;E162&amp;".HH"</f>
        <v>ANI.ph_afN4_5.HH</v>
      </c>
      <c r="E162" s="209" t="s">
        <v>3501</v>
      </c>
      <c r="F162" s="216" t="s">
        <v>3500</v>
      </c>
      <c r="G162" s="19" t="str">
        <f t="shared" si="64"/>
        <v>WRN.ph_afN4_5_H := ANI.ph_afN4_5.HH;//рН в линии промывки повышенный</v>
      </c>
      <c r="H162" s="19" t="str">
        <f t="shared" si="65"/>
        <v>ph_afN4_5_H : BOOL;     //рН в линии промывки повышенный</v>
      </c>
      <c r="K162" s="32" t="str">
        <f t="shared" si="62"/>
        <v xml:space="preserve">WRN."&amp;C172&amp;" or </v>
      </c>
      <c r="L162" s="374">
        <v>172</v>
      </c>
      <c r="M162" s="27" t="str">
        <f t="shared" si="58"/>
        <v>R29</v>
      </c>
      <c r="N162" s="27">
        <f>N161</f>
        <v>56</v>
      </c>
      <c r="O162" s="27">
        <v>1</v>
      </c>
      <c r="P162" s="19" t="s">
        <v>1004</v>
      </c>
      <c r="Q162" s="27" t="str">
        <f t="shared" si="67"/>
        <v>db600.dbx56.1 := WRN.ph_afN4_5_H; //рН в линии промывки повышенный  R29.9</v>
      </c>
      <c r="R162" s="27" t="str">
        <f t="shared" si="59"/>
        <v>dbx56.1</v>
      </c>
      <c r="S162" s="27">
        <f t="shared" si="72"/>
        <v>29</v>
      </c>
      <c r="T162" s="384" t="s">
        <v>1307</v>
      </c>
      <c r="U162" s="384">
        <v>413</v>
      </c>
      <c r="V162" s="19" t="s">
        <v>1004</v>
      </c>
      <c r="W162" s="384" t="str">
        <f t="shared" si="63"/>
        <v>2MDB.R29</v>
      </c>
      <c r="X162" s="384">
        <f t="shared" ref="X162:X213" si="73">AK162</f>
        <v>9</v>
      </c>
      <c r="Y162" s="374"/>
      <c r="Z162" s="374"/>
      <c r="AA162" s="374"/>
      <c r="AB162" s="374"/>
      <c r="AC162" s="374"/>
      <c r="AD162" s="384">
        <v>0</v>
      </c>
      <c r="AE162" s="374" t="s">
        <v>1308</v>
      </c>
      <c r="AF162" s="384" t="str">
        <f t="shared" ref="AF162:AF213" si="74">AI162&amp;B162</f>
        <v>ru-RU=рН в линии промывки повышенный</v>
      </c>
      <c r="AG162" s="374"/>
      <c r="AH162" s="374" t="s">
        <v>1308</v>
      </c>
      <c r="AI162" s="19" t="s">
        <v>4272</v>
      </c>
      <c r="AJ162" s="374">
        <f t="shared" ref="AJ162:AJ213" si="75">S162+40000</f>
        <v>40029</v>
      </c>
      <c r="AK162" s="27">
        <v>9</v>
      </c>
    </row>
    <row r="163" spans="1:37" ht="14.25" customHeight="1" x14ac:dyDescent="0.25">
      <c r="A163" s="26">
        <v>168</v>
      </c>
      <c r="B163" s="375" t="str">
        <f>F163&amp;" высокий"</f>
        <v>рН в линии промывки высокий</v>
      </c>
      <c r="C163" s="374" t="str">
        <f>E163&amp;"_HH"</f>
        <v>ph_afN4_5_HH</v>
      </c>
      <c r="D163" s="374" t="str">
        <f>"ANI."&amp;E163&amp;".H and (ANI."&amp;E163&amp;".state=5)"</f>
        <v>ANI.ph_afN4_5.H and (ANI.ph_afN4_5.state=5)</v>
      </c>
      <c r="E163" s="209" t="s">
        <v>3501</v>
      </c>
      <c r="F163" s="216" t="s">
        <v>3500</v>
      </c>
      <c r="G163" s="19" t="str">
        <f t="shared" si="64"/>
        <v>WRN.ph_afN4_5_HH := ANI.ph_afN4_5.H and (ANI.ph_afN4_5.state=5);//рН в линии промывки высокий</v>
      </c>
      <c r="H163" s="19" t="str">
        <f t="shared" si="65"/>
        <v>ph_afN4_5_HH : BOOL;     //рН в линии промывки высокий</v>
      </c>
      <c r="K163" s="32" t="str">
        <f t="shared" si="62"/>
        <v xml:space="preserve">WRN."&amp;C173&amp;" or </v>
      </c>
      <c r="L163" s="374">
        <v>173</v>
      </c>
      <c r="M163" s="27" t="str">
        <f t="shared" si="58"/>
        <v>R29</v>
      </c>
      <c r="N163" s="27">
        <f t="shared" ref="N163:N168" si="76">N162</f>
        <v>56</v>
      </c>
      <c r="O163" s="27">
        <v>2</v>
      </c>
      <c r="P163" s="19" t="s">
        <v>1004</v>
      </c>
      <c r="Q163" s="27" t="str">
        <f t="shared" si="67"/>
        <v>db600.dbx56.2 := WRN.ph_afN4_5_HH; //рН в линии промывки высокий  R29.10</v>
      </c>
      <c r="R163" s="27" t="str">
        <f t="shared" si="59"/>
        <v>dbx56.2</v>
      </c>
      <c r="S163" s="27">
        <f t="shared" si="72"/>
        <v>29</v>
      </c>
      <c r="T163" s="384" t="s">
        <v>1307</v>
      </c>
      <c r="U163" s="384">
        <v>414</v>
      </c>
      <c r="V163" s="19" t="s">
        <v>1004</v>
      </c>
      <c r="W163" s="384" t="str">
        <f t="shared" si="63"/>
        <v>2MDB.R29</v>
      </c>
      <c r="X163" s="384">
        <f t="shared" si="73"/>
        <v>10</v>
      </c>
      <c r="Y163" s="374"/>
      <c r="Z163" s="374"/>
      <c r="AA163" s="374"/>
      <c r="AB163" s="374"/>
      <c r="AC163" s="374"/>
      <c r="AD163" s="384">
        <v>0</v>
      </c>
      <c r="AE163" s="374" t="s">
        <v>1308</v>
      </c>
      <c r="AF163" s="384" t="str">
        <f t="shared" si="74"/>
        <v>ru-RU=рН в линии промывки высокий</v>
      </c>
      <c r="AG163" s="374"/>
      <c r="AH163" s="374" t="s">
        <v>1308</v>
      </c>
      <c r="AI163" s="19" t="s">
        <v>4272</v>
      </c>
      <c r="AJ163" s="374">
        <f t="shared" si="75"/>
        <v>40029</v>
      </c>
      <c r="AK163" s="27">
        <v>10</v>
      </c>
    </row>
    <row r="164" spans="1:37" ht="14.25" customHeight="1" x14ac:dyDescent="0.25">
      <c r="A164" s="26">
        <v>169</v>
      </c>
      <c r="B164" s="375" t="str">
        <f>F164&amp;" низкая"</f>
        <v>Температура на промывку АУФ1,2 низкая</v>
      </c>
      <c r="C164" s="374" t="str">
        <f>E164&amp;"_LL"</f>
        <v>T_afN4_5_LL</v>
      </c>
      <c r="D164" s="374" t="str">
        <f>"ANI."&amp;E164&amp;".LL"</f>
        <v>ANI.T_afN4_5.LL</v>
      </c>
      <c r="E164" s="209" t="s">
        <v>3502</v>
      </c>
      <c r="F164" s="215" t="s">
        <v>3271</v>
      </c>
      <c r="G164" s="19" t="str">
        <f t="shared" si="64"/>
        <v>WRN.T_afN4_5_LL := ANI.T_afN4_5.LL;//Температура на промывку АУФ1,2 низкая</v>
      </c>
      <c r="H164" s="19" t="str">
        <f t="shared" si="65"/>
        <v>T_afN4_5_LL : BOOL;     //Температура на промывку АУФ1,2 низкая</v>
      </c>
      <c r="K164" s="32" t="str">
        <f t="shared" si="62"/>
        <v xml:space="preserve">WRN."&amp;C174&amp;" or </v>
      </c>
      <c r="L164" s="374">
        <v>174</v>
      </c>
      <c r="M164" s="27" t="str">
        <f t="shared" si="58"/>
        <v>R29</v>
      </c>
      <c r="N164" s="27">
        <f t="shared" si="76"/>
        <v>56</v>
      </c>
      <c r="O164" s="27">
        <v>3</v>
      </c>
      <c r="P164" s="19" t="s">
        <v>1004</v>
      </c>
      <c r="Q164" s="27" t="str">
        <f t="shared" si="67"/>
        <v>db600.dbx56.3 := WRN.T_afN4_5_LL; //Температура на промывку АУФ1,2 низкая  R29.11</v>
      </c>
      <c r="R164" s="27" t="str">
        <f t="shared" si="59"/>
        <v>dbx56.3</v>
      </c>
      <c r="S164" s="27">
        <f t="shared" si="72"/>
        <v>29</v>
      </c>
      <c r="T164" s="384" t="s">
        <v>1307</v>
      </c>
      <c r="U164" s="384">
        <v>415</v>
      </c>
      <c r="V164" s="19" t="s">
        <v>1004</v>
      </c>
      <c r="W164" s="384" t="str">
        <f t="shared" si="63"/>
        <v>2MDB.R29</v>
      </c>
      <c r="X164" s="384">
        <f t="shared" si="73"/>
        <v>11</v>
      </c>
      <c r="Y164" s="374"/>
      <c r="Z164" s="374"/>
      <c r="AA164" s="374"/>
      <c r="AB164" s="374"/>
      <c r="AC164" s="374"/>
      <c r="AD164" s="384">
        <v>0</v>
      </c>
      <c r="AE164" s="374" t="s">
        <v>1308</v>
      </c>
      <c r="AF164" s="384" t="str">
        <f t="shared" si="74"/>
        <v>ru-RU=Температура на промывку АУФ1,2 низкая</v>
      </c>
      <c r="AG164" s="374"/>
      <c r="AH164" s="374" t="s">
        <v>1308</v>
      </c>
      <c r="AI164" s="19" t="s">
        <v>4272</v>
      </c>
      <c r="AJ164" s="374">
        <f t="shared" si="75"/>
        <v>40029</v>
      </c>
      <c r="AK164" s="27">
        <v>11</v>
      </c>
    </row>
    <row r="165" spans="1:37" ht="14.25" customHeight="1" x14ac:dyDescent="0.25">
      <c r="A165" s="26">
        <v>170</v>
      </c>
      <c r="B165" s="375" t="str">
        <f>F165&amp;" пониженная"</f>
        <v>Температура на промывку АУФ1,2 пониженная</v>
      </c>
      <c r="C165" s="374" t="str">
        <f>E165&amp;"_L"</f>
        <v>T_afN4_5_L</v>
      </c>
      <c r="D165" s="374" t="str">
        <f>"ANI."&amp;E165&amp;".L and (ANI."&amp;E165&amp;".state=5)"</f>
        <v>ANI.T_afN4_5.L and (ANI.T_afN4_5.state=5)</v>
      </c>
      <c r="E165" s="209" t="s">
        <v>3502</v>
      </c>
      <c r="F165" s="215" t="s">
        <v>3271</v>
      </c>
      <c r="G165" s="19" t="str">
        <f t="shared" si="64"/>
        <v>WRN.T_afN4_5_L := ANI.T_afN4_5.L and (ANI.T_afN4_5.state=5);//Температура на промывку АУФ1,2 пониженная</v>
      </c>
      <c r="H165" s="19" t="str">
        <f t="shared" si="65"/>
        <v>T_afN4_5_L : BOOL;     //Температура на промывку АУФ1,2 пониженная</v>
      </c>
      <c r="K165" s="32" t="str">
        <f t="shared" si="62"/>
        <v xml:space="preserve">WRN."&amp;C175&amp;" or </v>
      </c>
      <c r="L165" s="374">
        <v>175</v>
      </c>
      <c r="M165" s="27" t="str">
        <f t="shared" si="58"/>
        <v>R29</v>
      </c>
      <c r="N165" s="27">
        <f t="shared" si="76"/>
        <v>56</v>
      </c>
      <c r="O165" s="27">
        <v>4</v>
      </c>
      <c r="P165" s="19" t="s">
        <v>1004</v>
      </c>
      <c r="Q165" s="27" t="str">
        <f t="shared" si="67"/>
        <v>db600.dbx56.4 := WRN.T_afN4_5_L; //Температура на промывку АУФ1,2 пониженная  R29.12</v>
      </c>
      <c r="R165" s="27" t="str">
        <f t="shared" si="59"/>
        <v>dbx56.4</v>
      </c>
      <c r="S165" s="27">
        <f t="shared" si="72"/>
        <v>29</v>
      </c>
      <c r="T165" s="384" t="s">
        <v>1307</v>
      </c>
      <c r="U165" s="384">
        <v>416</v>
      </c>
      <c r="V165" s="19" t="s">
        <v>1004</v>
      </c>
      <c r="W165" s="384" t="str">
        <f t="shared" si="63"/>
        <v>2MDB.R29</v>
      </c>
      <c r="X165" s="384">
        <f t="shared" si="73"/>
        <v>12</v>
      </c>
      <c r="Y165" s="374"/>
      <c r="Z165" s="374"/>
      <c r="AA165" s="374"/>
      <c r="AB165" s="374"/>
      <c r="AC165" s="374"/>
      <c r="AD165" s="384">
        <v>0</v>
      </c>
      <c r="AE165" s="374" t="s">
        <v>1308</v>
      </c>
      <c r="AF165" s="384" t="str">
        <f t="shared" si="74"/>
        <v>ru-RU=Температура на промывку АУФ1,2 пониженная</v>
      </c>
      <c r="AG165" s="374"/>
      <c r="AH165" s="374" t="s">
        <v>1308</v>
      </c>
      <c r="AI165" s="19" t="s">
        <v>4272</v>
      </c>
      <c r="AJ165" s="374">
        <f t="shared" si="75"/>
        <v>40029</v>
      </c>
      <c r="AK165" s="27">
        <v>12</v>
      </c>
    </row>
    <row r="166" spans="1:37" ht="14.25" customHeight="1" x14ac:dyDescent="0.25">
      <c r="A166" s="26">
        <v>171</v>
      </c>
      <c r="B166" s="375" t="str">
        <f>F166&amp;" повышенная"</f>
        <v>Температура на промывку АУФ1,2 повышенная</v>
      </c>
      <c r="C166" s="374" t="str">
        <f>E166&amp;"_H"</f>
        <v>T_afN4_5_H</v>
      </c>
      <c r="D166" s="374" t="str">
        <f>"ANI."&amp;E166&amp;".HH"</f>
        <v>ANI.T_afN4_5.HH</v>
      </c>
      <c r="E166" s="209" t="s">
        <v>3502</v>
      </c>
      <c r="F166" s="215" t="s">
        <v>3271</v>
      </c>
      <c r="G166" s="19" t="str">
        <f t="shared" si="64"/>
        <v>WRN.T_afN4_5_H := ANI.T_afN4_5.HH;//Температура на промывку АУФ1,2 повышенная</v>
      </c>
      <c r="H166" s="19" t="str">
        <f t="shared" si="65"/>
        <v>T_afN4_5_H : BOOL;     //Температура на промывку АУФ1,2 повышенная</v>
      </c>
      <c r="K166" s="32" t="str">
        <f t="shared" si="62"/>
        <v xml:space="preserve">WRN."&amp;C176&amp;" or </v>
      </c>
      <c r="L166" s="374">
        <v>176</v>
      </c>
      <c r="M166" s="27" t="str">
        <f t="shared" si="58"/>
        <v>R29</v>
      </c>
      <c r="N166" s="27">
        <f t="shared" si="76"/>
        <v>56</v>
      </c>
      <c r="O166" s="27">
        <v>5</v>
      </c>
      <c r="P166" s="19" t="s">
        <v>1004</v>
      </c>
      <c r="Q166" s="27" t="str">
        <f t="shared" si="67"/>
        <v>db600.dbx56.5 := WRN.T_afN4_5_H; //Температура на промывку АУФ1,2 повышенная  R29.13</v>
      </c>
      <c r="R166" s="27" t="str">
        <f t="shared" si="59"/>
        <v>dbx56.5</v>
      </c>
      <c r="S166" s="27">
        <f t="shared" si="72"/>
        <v>29</v>
      </c>
      <c r="T166" s="384" t="s">
        <v>1307</v>
      </c>
      <c r="U166" s="384">
        <v>417</v>
      </c>
      <c r="V166" s="19" t="s">
        <v>1004</v>
      </c>
      <c r="W166" s="384" t="str">
        <f t="shared" si="63"/>
        <v>2MDB.R29</v>
      </c>
      <c r="X166" s="384">
        <f t="shared" si="73"/>
        <v>13</v>
      </c>
      <c r="Y166" s="374"/>
      <c r="Z166" s="374"/>
      <c r="AA166" s="374"/>
      <c r="AB166" s="374"/>
      <c r="AC166" s="374"/>
      <c r="AD166" s="384">
        <v>0</v>
      </c>
      <c r="AE166" s="374" t="s">
        <v>1308</v>
      </c>
      <c r="AF166" s="384" t="str">
        <f t="shared" si="74"/>
        <v>ru-RU=Температура на промывку АУФ1,2 повышенная</v>
      </c>
      <c r="AG166" s="374"/>
      <c r="AH166" s="374" t="s">
        <v>1308</v>
      </c>
      <c r="AI166" s="19" t="s">
        <v>4272</v>
      </c>
      <c r="AJ166" s="374">
        <f t="shared" si="75"/>
        <v>40029</v>
      </c>
      <c r="AK166" s="27">
        <v>13</v>
      </c>
    </row>
    <row r="167" spans="1:37" ht="14.25" customHeight="1" x14ac:dyDescent="0.25">
      <c r="A167" s="26">
        <v>172</v>
      </c>
      <c r="B167" s="375" t="str">
        <f>F167&amp;" высокая"</f>
        <v>Температура на промывку АУФ1,2 высокая</v>
      </c>
      <c r="C167" s="374" t="str">
        <f>E167&amp;"_HH"</f>
        <v>T_afN4_5_HH</v>
      </c>
      <c r="D167" s="374" t="str">
        <f>"ANI."&amp;E167&amp;".H and (ANI."&amp;E167&amp;".state=5)"</f>
        <v>ANI.T_afN4_5.H and (ANI.T_afN4_5.state=5)</v>
      </c>
      <c r="E167" s="209" t="s">
        <v>3502</v>
      </c>
      <c r="F167" s="215" t="s">
        <v>3271</v>
      </c>
      <c r="G167" s="19" t="str">
        <f t="shared" si="64"/>
        <v>WRN.T_afN4_5_HH := ANI.T_afN4_5.H and (ANI.T_afN4_5.state=5);//Температура на промывку АУФ1,2 высокая</v>
      </c>
      <c r="H167" s="19" t="str">
        <f t="shared" si="65"/>
        <v>T_afN4_5_HH : BOOL;     //Температура на промывку АУФ1,2 высокая</v>
      </c>
      <c r="K167" s="32" t="str">
        <f t="shared" si="62"/>
        <v xml:space="preserve">WRN."&amp;C177&amp;" or </v>
      </c>
      <c r="L167" s="374">
        <v>177</v>
      </c>
      <c r="M167" s="27" t="str">
        <f t="shared" si="58"/>
        <v>R29</v>
      </c>
      <c r="N167" s="27">
        <f t="shared" si="76"/>
        <v>56</v>
      </c>
      <c r="O167" s="27">
        <v>6</v>
      </c>
      <c r="P167" s="19" t="s">
        <v>1004</v>
      </c>
      <c r="Q167" s="27" t="str">
        <f t="shared" si="67"/>
        <v>db600.dbx56.6 := WRN.T_afN4_5_HH; //Температура на промывку АУФ1,2 высокая  R29.14</v>
      </c>
      <c r="R167" s="27" t="str">
        <f t="shared" si="59"/>
        <v>dbx56.6</v>
      </c>
      <c r="S167" s="27">
        <f t="shared" si="72"/>
        <v>29</v>
      </c>
      <c r="T167" s="384" t="s">
        <v>1307</v>
      </c>
      <c r="U167" s="384">
        <v>418</v>
      </c>
      <c r="V167" s="19" t="s">
        <v>1004</v>
      </c>
      <c r="W167" s="384" t="str">
        <f t="shared" si="63"/>
        <v>2MDB.R29</v>
      </c>
      <c r="X167" s="384">
        <f t="shared" si="73"/>
        <v>14</v>
      </c>
      <c r="Y167" s="374"/>
      <c r="Z167" s="374"/>
      <c r="AA167" s="374"/>
      <c r="AB167" s="374"/>
      <c r="AC167" s="374"/>
      <c r="AD167" s="384">
        <v>0</v>
      </c>
      <c r="AE167" s="374" t="s">
        <v>1308</v>
      </c>
      <c r="AF167" s="384" t="str">
        <f t="shared" si="74"/>
        <v>ru-RU=Температура на промывку АУФ1,2 высокая</v>
      </c>
      <c r="AG167" s="374"/>
      <c r="AH167" s="374" t="s">
        <v>1308</v>
      </c>
      <c r="AI167" s="19" t="s">
        <v>4272</v>
      </c>
      <c r="AJ167" s="374">
        <f t="shared" si="75"/>
        <v>40029</v>
      </c>
      <c r="AK167" s="27">
        <v>14</v>
      </c>
    </row>
    <row r="168" spans="1:37" ht="14.25" customHeight="1" x14ac:dyDescent="0.25">
      <c r="A168" s="26">
        <v>173</v>
      </c>
      <c r="B168" s="376" t="str">
        <f>F168&amp;" пониженный"</f>
        <v>Расход на выходе Н4-5 пониженный</v>
      </c>
      <c r="C168" s="377" t="str">
        <f>E168&amp;"_L"</f>
        <v>Q_afN4_5_L</v>
      </c>
      <c r="D168" s="380" t="str">
        <f>"TMQ."&amp;C168&amp;" and (ani."&amp;E168&amp;".state=5)"</f>
        <v>TMQ.Q_afN4_5_L and (ani.Q_afN4_5.state=5)</v>
      </c>
      <c r="E168" s="209" t="s">
        <v>3498</v>
      </c>
      <c r="F168" s="215" t="s">
        <v>3272</v>
      </c>
      <c r="G168" s="19" t="str">
        <f t="shared" si="64"/>
        <v>WRN.Q_afN4_5_L := TMQ.Q_afN4_5_L and (ani.Q_afN4_5.state=5);//Расход на выходе Н4-5 пониженный</v>
      </c>
      <c r="H168" s="19" t="str">
        <f t="shared" si="65"/>
        <v>Q_afN4_5_L : BOOL;     //Расход на выходе Н4-5 пониженный</v>
      </c>
      <c r="K168" s="32" t="str">
        <f t="shared" si="62"/>
        <v xml:space="preserve">WRN."&amp;C178&amp;" or </v>
      </c>
      <c r="L168" s="374">
        <v>178</v>
      </c>
      <c r="M168" s="27" t="str">
        <f t="shared" si="58"/>
        <v>R29</v>
      </c>
      <c r="N168" s="27">
        <f t="shared" si="76"/>
        <v>56</v>
      </c>
      <c r="O168" s="27">
        <v>7</v>
      </c>
      <c r="P168" s="19" t="s">
        <v>1004</v>
      </c>
      <c r="Q168" s="27" t="str">
        <f t="shared" si="67"/>
        <v>db600.dbx56.7 := WRN.Q_afN4_5_L; //Расход на выходе Н4-5 пониженный  R29.15</v>
      </c>
      <c r="R168" s="27" t="str">
        <f t="shared" si="59"/>
        <v>dbx56.7</v>
      </c>
      <c r="S168" s="27">
        <f t="shared" si="72"/>
        <v>29</v>
      </c>
      <c r="T168" s="384" t="s">
        <v>1307</v>
      </c>
      <c r="U168" s="384">
        <v>419</v>
      </c>
      <c r="V168" s="19" t="s">
        <v>1004</v>
      </c>
      <c r="W168" s="384" t="str">
        <f t="shared" si="63"/>
        <v>2MDB.R29</v>
      </c>
      <c r="X168" s="384">
        <f t="shared" si="73"/>
        <v>15</v>
      </c>
      <c r="Y168" s="374"/>
      <c r="Z168" s="374"/>
      <c r="AA168" s="374"/>
      <c r="AB168" s="374"/>
      <c r="AC168" s="374"/>
      <c r="AD168" s="384">
        <v>0</v>
      </c>
      <c r="AE168" s="374" t="s">
        <v>1308</v>
      </c>
      <c r="AF168" s="384" t="str">
        <f t="shared" si="74"/>
        <v>ru-RU=Расход на выходе Н4-5 пониженный</v>
      </c>
      <c r="AG168" s="374"/>
      <c r="AH168" s="374" t="s">
        <v>1308</v>
      </c>
      <c r="AI168" s="19" t="s">
        <v>4272</v>
      </c>
      <c r="AJ168" s="374">
        <f t="shared" si="75"/>
        <v>40029</v>
      </c>
      <c r="AK168" s="27">
        <v>15</v>
      </c>
    </row>
    <row r="169" spans="1:37" ht="14.25" customHeight="1" x14ac:dyDescent="0.25">
      <c r="A169" s="26">
        <v>174</v>
      </c>
      <c r="B169" s="376" t="str">
        <f>F169&amp;" повышенный"</f>
        <v>Расход на выходе Н4-5 повышенный</v>
      </c>
      <c r="C169" s="377" t="str">
        <f>E169&amp;"_H"</f>
        <v>Q_afN4_5_H</v>
      </c>
      <c r="D169" s="377" t="str">
        <f>"TMQ."&amp;C169</f>
        <v>TMQ.Q_afN4_5_H</v>
      </c>
      <c r="E169" s="209" t="s">
        <v>3498</v>
      </c>
      <c r="F169" s="215" t="s">
        <v>3272</v>
      </c>
      <c r="G169" s="19" t="str">
        <f t="shared" si="64"/>
        <v>WRN.Q_afN4_5_H := TMQ.Q_afN4_5_H;//Расход на выходе Н4-5 повышенный</v>
      </c>
      <c r="H169" s="19" t="str">
        <f t="shared" si="65"/>
        <v>Q_afN4_5_H : BOOL;     //Расход на выходе Н4-5 повышенный</v>
      </c>
      <c r="K169" s="32" t="str">
        <f t="shared" si="62"/>
        <v xml:space="preserve">WRN."&amp;C179&amp;" or </v>
      </c>
      <c r="L169" s="374">
        <v>179</v>
      </c>
      <c r="M169" s="27" t="str">
        <f t="shared" si="58"/>
        <v>R30</v>
      </c>
      <c r="N169" s="27">
        <f>S169*2-1</f>
        <v>59</v>
      </c>
      <c r="O169" s="27">
        <v>0</v>
      </c>
      <c r="P169" s="19" t="s">
        <v>1004</v>
      </c>
      <c r="Q169" s="27" t="str">
        <f t="shared" si="67"/>
        <v>db600.dbx59.0 := WRN.Q_afN4_5_H; //Расход на выходе Н4-5 повышенный  R30.0</v>
      </c>
      <c r="R169" s="27" t="str">
        <f t="shared" si="59"/>
        <v>dbx59.0</v>
      </c>
      <c r="S169" s="27">
        <f>S168+1</f>
        <v>30</v>
      </c>
      <c r="T169" s="384" t="s">
        <v>1307</v>
      </c>
      <c r="U169" s="384">
        <v>420</v>
      </c>
      <c r="V169" s="19" t="s">
        <v>1004</v>
      </c>
      <c r="W169" s="384" t="str">
        <f t="shared" si="63"/>
        <v>2MDB.R30</v>
      </c>
      <c r="X169" s="384">
        <f t="shared" si="73"/>
        <v>0</v>
      </c>
      <c r="Y169" s="374"/>
      <c r="Z169" s="374"/>
      <c r="AA169" s="374"/>
      <c r="AB169" s="374"/>
      <c r="AC169" s="374"/>
      <c r="AD169" s="384">
        <v>0</v>
      </c>
      <c r="AE169" s="374" t="s">
        <v>1308</v>
      </c>
      <c r="AF169" s="384" t="str">
        <f t="shared" si="74"/>
        <v>ru-RU=Расход на выходе Н4-5 повышенный</v>
      </c>
      <c r="AG169" s="374"/>
      <c r="AH169" s="374" t="s">
        <v>1308</v>
      </c>
      <c r="AI169" s="19" t="s">
        <v>4272</v>
      </c>
      <c r="AJ169" s="374">
        <f t="shared" si="75"/>
        <v>40030</v>
      </c>
      <c r="AK169" s="27">
        <v>0</v>
      </c>
    </row>
    <row r="170" spans="1:37" ht="14.25" customHeight="1" x14ac:dyDescent="0.25">
      <c r="A170" s="26">
        <v>175</v>
      </c>
      <c r="B170" s="376" t="str">
        <f>F170&amp;" пониженное"</f>
        <v>Давление после Ф4-3 пониженное</v>
      </c>
      <c r="C170" s="377" t="str">
        <f>E170&amp;"_L"</f>
        <v>P_afF4_3_L</v>
      </c>
      <c r="D170" s="380" t="str">
        <f>"TMQ."&amp;C170&amp;" and (ani."&amp;E170&amp;".state=5)"</f>
        <v>TMQ.P_afF4_3_L and (ani.P_afF4_3.state=5)</v>
      </c>
      <c r="E170" s="209" t="s">
        <v>783</v>
      </c>
      <c r="F170" s="215" t="s">
        <v>3273</v>
      </c>
      <c r="G170" s="19" t="str">
        <f t="shared" si="64"/>
        <v>WRN.P_afF4_3_L := TMQ.P_afF4_3_L and (ani.P_afF4_3.state=5);//Давление после Ф4-3 пониженное</v>
      </c>
      <c r="H170" s="19" t="str">
        <f t="shared" si="65"/>
        <v>P_afF4_3_L : BOOL;     //Давление после Ф4-3 пониженное</v>
      </c>
      <c r="K170" s="32" t="str">
        <f t="shared" si="62"/>
        <v xml:space="preserve">WRN."&amp;C180&amp;" or </v>
      </c>
      <c r="L170" s="374">
        <v>180</v>
      </c>
      <c r="M170" s="27" t="str">
        <f t="shared" si="58"/>
        <v>R30</v>
      </c>
      <c r="N170" s="27">
        <f t="shared" ref="N170:N175" si="77">N169</f>
        <v>59</v>
      </c>
      <c r="O170" s="27">
        <v>1</v>
      </c>
      <c r="P170" s="19" t="s">
        <v>1004</v>
      </c>
      <c r="Q170" s="27" t="str">
        <f t="shared" si="67"/>
        <v>db600.dbx59.1 := WRN.P_afF4_3_L; //Давление после Ф4-3 пониженное  R30.1</v>
      </c>
      <c r="R170" s="27" t="str">
        <f t="shared" si="59"/>
        <v>dbx59.1</v>
      </c>
      <c r="S170" s="27">
        <f>S169</f>
        <v>30</v>
      </c>
      <c r="T170" s="384" t="s">
        <v>1307</v>
      </c>
      <c r="U170" s="384">
        <v>421</v>
      </c>
      <c r="V170" s="19" t="s">
        <v>1004</v>
      </c>
      <c r="W170" s="384" t="str">
        <f t="shared" si="63"/>
        <v>2MDB.R30</v>
      </c>
      <c r="X170" s="384">
        <f t="shared" si="73"/>
        <v>1</v>
      </c>
      <c r="Y170" s="374"/>
      <c r="Z170" s="374"/>
      <c r="AA170" s="374"/>
      <c r="AB170" s="374"/>
      <c r="AC170" s="374"/>
      <c r="AD170" s="384">
        <v>0</v>
      </c>
      <c r="AE170" s="374" t="s">
        <v>1308</v>
      </c>
      <c r="AF170" s="384" t="str">
        <f t="shared" si="74"/>
        <v>ru-RU=Давление после Ф4-3 пониженное</v>
      </c>
      <c r="AG170" s="374"/>
      <c r="AH170" s="374" t="s">
        <v>1308</v>
      </c>
      <c r="AI170" s="19" t="s">
        <v>4272</v>
      </c>
      <c r="AJ170" s="374">
        <f t="shared" si="75"/>
        <v>40030</v>
      </c>
      <c r="AK170" s="27">
        <v>1</v>
      </c>
    </row>
    <row r="171" spans="1:37" ht="14.25" customHeight="1" x14ac:dyDescent="0.25">
      <c r="A171" s="26">
        <v>176</v>
      </c>
      <c r="B171" s="376" t="str">
        <f>F171&amp;" повышенное"</f>
        <v>Давление после Ф4-3 повышенное</v>
      </c>
      <c r="C171" s="377" t="str">
        <f>E171&amp;"_H"</f>
        <v>P_afF4_3_H</v>
      </c>
      <c r="D171" s="377" t="str">
        <f>"TMQ."&amp;C171</f>
        <v>TMQ.P_afF4_3_H</v>
      </c>
      <c r="E171" s="209" t="s">
        <v>783</v>
      </c>
      <c r="F171" s="215" t="s">
        <v>3273</v>
      </c>
      <c r="G171" s="19" t="str">
        <f t="shared" si="64"/>
        <v>WRN.P_afF4_3_H := TMQ.P_afF4_3_H;//Давление после Ф4-3 повышенное</v>
      </c>
      <c r="H171" s="19" t="str">
        <f t="shared" si="65"/>
        <v>P_afF4_3_H : BOOL;     //Давление после Ф4-3 повышенное</v>
      </c>
      <c r="K171" s="32" t="str">
        <f t="shared" si="62"/>
        <v xml:space="preserve">WRN."&amp;C181&amp;" or </v>
      </c>
      <c r="L171" s="374">
        <v>181</v>
      </c>
      <c r="M171" s="27" t="str">
        <f t="shared" si="58"/>
        <v>R30</v>
      </c>
      <c r="N171" s="27">
        <f t="shared" si="77"/>
        <v>59</v>
      </c>
      <c r="O171" s="27">
        <v>3</v>
      </c>
      <c r="P171" s="19" t="s">
        <v>1004</v>
      </c>
      <c r="Q171" s="27" t="str">
        <f t="shared" si="67"/>
        <v>db600.dbx59.3 := WRN.P_afF4_3_H; //Давление после Ф4-3 повышенное  R30.3</v>
      </c>
      <c r="R171" s="27" t="str">
        <f t="shared" si="59"/>
        <v>dbx59.3</v>
      </c>
      <c r="S171" s="27">
        <f t="shared" ref="S171:S183" si="78">S170</f>
        <v>30</v>
      </c>
      <c r="T171" s="384" t="s">
        <v>1307</v>
      </c>
      <c r="U171" s="384">
        <v>422</v>
      </c>
      <c r="V171" s="19" t="s">
        <v>1004</v>
      </c>
      <c r="W171" s="384" t="str">
        <f t="shared" si="63"/>
        <v>2MDB.R30</v>
      </c>
      <c r="X171" s="384">
        <f t="shared" si="73"/>
        <v>3</v>
      </c>
      <c r="Y171" s="374"/>
      <c r="Z171" s="374"/>
      <c r="AA171" s="374"/>
      <c r="AB171" s="374"/>
      <c r="AC171" s="374"/>
      <c r="AD171" s="384">
        <v>0</v>
      </c>
      <c r="AE171" s="374" t="s">
        <v>1308</v>
      </c>
      <c r="AF171" s="384" t="str">
        <f t="shared" si="74"/>
        <v>ru-RU=Давление после Ф4-3 повышенное</v>
      </c>
      <c r="AG171" s="374"/>
      <c r="AH171" s="374" t="s">
        <v>1308</v>
      </c>
      <c r="AI171" s="19" t="s">
        <v>4272</v>
      </c>
      <c r="AJ171" s="374">
        <f t="shared" si="75"/>
        <v>40030</v>
      </c>
      <c r="AK171" s="27">
        <v>3</v>
      </c>
    </row>
    <row r="172" spans="1:37" ht="14.25" customHeight="1" x14ac:dyDescent="0.25">
      <c r="A172" s="26">
        <v>177</v>
      </c>
      <c r="B172" s="375" t="str">
        <f>F172&amp;" низкий"</f>
        <v>Уровень в емкости ЕП1-1 низкий</v>
      </c>
      <c r="C172" s="374" t="str">
        <f>E172&amp;"_LL"</f>
        <v>L_EP1_1_LL</v>
      </c>
      <c r="D172" s="374" t="str">
        <f>"ANI."&amp;E172&amp;".LL"</f>
        <v>ANI.L_EP1_1.LL</v>
      </c>
      <c r="E172" s="209" t="s">
        <v>3499</v>
      </c>
      <c r="F172" s="215" t="s">
        <v>3274</v>
      </c>
      <c r="G172" s="19" t="str">
        <f t="shared" si="64"/>
        <v>WRN.L_EP1_1_LL := ANI.L_EP1_1.LL;//Уровень в емкости ЕП1-1 низкий</v>
      </c>
      <c r="H172" s="19" t="str">
        <f t="shared" si="65"/>
        <v>L_EP1_1_LL : BOOL;     //Уровень в емкости ЕП1-1 низкий</v>
      </c>
      <c r="K172" s="32" t="str">
        <f t="shared" si="62"/>
        <v xml:space="preserve">WRN."&amp;C182&amp;" or </v>
      </c>
      <c r="L172" s="374">
        <v>182</v>
      </c>
      <c r="M172" s="27" t="str">
        <f t="shared" si="58"/>
        <v>R30</v>
      </c>
      <c r="N172" s="27">
        <f t="shared" si="77"/>
        <v>59</v>
      </c>
      <c r="O172" s="27">
        <v>4</v>
      </c>
      <c r="P172" s="19" t="s">
        <v>1004</v>
      </c>
      <c r="Q172" s="27" t="str">
        <f t="shared" si="67"/>
        <v>db600.dbx59.4 := WRN.L_EP1_1_LL; //Уровень в емкости ЕП1-1 низкий  R30.4</v>
      </c>
      <c r="R172" s="27" t="str">
        <f t="shared" si="59"/>
        <v>dbx59.4</v>
      </c>
      <c r="S172" s="27">
        <f t="shared" si="78"/>
        <v>30</v>
      </c>
      <c r="T172" s="384" t="s">
        <v>1307</v>
      </c>
      <c r="U172" s="384">
        <v>423</v>
      </c>
      <c r="V172" s="19" t="s">
        <v>1004</v>
      </c>
      <c r="W172" s="384" t="str">
        <f t="shared" si="63"/>
        <v>2MDB.R30</v>
      </c>
      <c r="X172" s="384">
        <f t="shared" si="73"/>
        <v>4</v>
      </c>
      <c r="Y172" s="374"/>
      <c r="Z172" s="374"/>
      <c r="AA172" s="374"/>
      <c r="AB172" s="374"/>
      <c r="AC172" s="374"/>
      <c r="AD172" s="384">
        <v>0</v>
      </c>
      <c r="AE172" s="374" t="s">
        <v>1308</v>
      </c>
      <c r="AF172" s="384" t="str">
        <f t="shared" si="74"/>
        <v>ru-RU=Уровень в емкости ЕП1-1 низкий</v>
      </c>
      <c r="AG172" s="374"/>
      <c r="AH172" s="374" t="s">
        <v>1308</v>
      </c>
      <c r="AI172" s="19" t="s">
        <v>4272</v>
      </c>
      <c r="AJ172" s="374">
        <f t="shared" si="75"/>
        <v>40030</v>
      </c>
      <c r="AK172" s="27">
        <v>4</v>
      </c>
    </row>
    <row r="173" spans="1:37" ht="14.25" customHeight="1" x14ac:dyDescent="0.25">
      <c r="A173" s="26">
        <v>178</v>
      </c>
      <c r="B173" s="375" t="str">
        <f>F173&amp;" пониженный"</f>
        <v>Уровень в емкости ЕП1-1 пониженный</v>
      </c>
      <c r="C173" s="374" t="str">
        <f>E173&amp;"_L"</f>
        <v>L_EP1_1_L</v>
      </c>
      <c r="D173" s="374" t="str">
        <f>"ANI."&amp;E173&amp;".L and (ANI."&amp;E173&amp;".state=5)"</f>
        <v>ANI.L_EP1_1.L and (ANI.L_EP1_1.state=5)</v>
      </c>
      <c r="E173" s="209" t="s">
        <v>3499</v>
      </c>
      <c r="F173" s="215" t="s">
        <v>3274</v>
      </c>
      <c r="G173" s="19" t="str">
        <f t="shared" si="64"/>
        <v>WRN.L_EP1_1_L := ANI.L_EP1_1.L and (ANI.L_EP1_1.state=5);//Уровень в емкости ЕП1-1 пониженный</v>
      </c>
      <c r="H173" s="19" t="str">
        <f t="shared" si="65"/>
        <v>L_EP1_1_L : BOOL;     //Уровень в емкости ЕП1-1 пониженный</v>
      </c>
      <c r="K173" s="32" t="str">
        <f t="shared" si="62"/>
        <v xml:space="preserve">WRN."&amp;C183&amp;" or </v>
      </c>
      <c r="L173" s="374">
        <v>183</v>
      </c>
      <c r="M173" s="27" t="str">
        <f t="shared" si="58"/>
        <v>R30</v>
      </c>
      <c r="N173" s="27">
        <f t="shared" si="77"/>
        <v>59</v>
      </c>
      <c r="O173" s="27">
        <v>5</v>
      </c>
      <c r="P173" s="19" t="s">
        <v>1004</v>
      </c>
      <c r="Q173" s="27" t="str">
        <f t="shared" si="67"/>
        <v>db600.dbx59.5 := WRN.L_EP1_1_L; //Уровень в емкости ЕП1-1 пониженный  R30.5</v>
      </c>
      <c r="R173" s="27" t="str">
        <f t="shared" si="59"/>
        <v>dbx59.5</v>
      </c>
      <c r="S173" s="27">
        <f t="shared" si="78"/>
        <v>30</v>
      </c>
      <c r="T173" s="384" t="s">
        <v>1307</v>
      </c>
      <c r="U173" s="384">
        <v>424</v>
      </c>
      <c r="V173" s="19" t="s">
        <v>1004</v>
      </c>
      <c r="W173" s="384" t="str">
        <f t="shared" si="63"/>
        <v>2MDB.R30</v>
      </c>
      <c r="X173" s="384">
        <f t="shared" si="73"/>
        <v>5</v>
      </c>
      <c r="Y173" s="374"/>
      <c r="Z173" s="374"/>
      <c r="AA173" s="374"/>
      <c r="AB173" s="374"/>
      <c r="AC173" s="374"/>
      <c r="AD173" s="384">
        <v>0</v>
      </c>
      <c r="AE173" s="374" t="s">
        <v>1308</v>
      </c>
      <c r="AF173" s="384" t="str">
        <f t="shared" si="74"/>
        <v>ru-RU=Уровень в емкости ЕП1-1 пониженный</v>
      </c>
      <c r="AG173" s="374"/>
      <c r="AH173" s="374" t="s">
        <v>1308</v>
      </c>
      <c r="AI173" s="19" t="s">
        <v>4272</v>
      </c>
      <c r="AJ173" s="374">
        <f t="shared" si="75"/>
        <v>40030</v>
      </c>
      <c r="AK173" s="27">
        <v>5</v>
      </c>
    </row>
    <row r="174" spans="1:37" ht="14.25" customHeight="1" x14ac:dyDescent="0.25">
      <c r="A174" s="26">
        <v>179</v>
      </c>
      <c r="B174" s="375" t="str">
        <f>F174&amp;" повышенный"</f>
        <v>Уровень в емкости ЕП1-1 повышенный</v>
      </c>
      <c r="C174" s="374" t="str">
        <f>E174&amp;"_H"</f>
        <v>L_EP1_1_H</v>
      </c>
      <c r="D174" s="374" t="str">
        <f>"ANI."&amp;E174&amp;".HH"</f>
        <v>ANI.L_EP1_1.HH</v>
      </c>
      <c r="E174" s="209" t="s">
        <v>3499</v>
      </c>
      <c r="F174" s="215" t="s">
        <v>3274</v>
      </c>
      <c r="G174" s="19" t="str">
        <f t="shared" si="64"/>
        <v>WRN.L_EP1_1_H := ANI.L_EP1_1.HH;//Уровень в емкости ЕП1-1 повышенный</v>
      </c>
      <c r="H174" s="19" t="str">
        <f t="shared" si="65"/>
        <v>L_EP1_1_H : BOOL;     //Уровень в емкости ЕП1-1 повышенный</v>
      </c>
      <c r="K174" s="32" t="str">
        <f t="shared" si="62"/>
        <v xml:space="preserve">WRN."&amp;C184&amp;" or </v>
      </c>
      <c r="L174" s="374">
        <v>184</v>
      </c>
      <c r="M174" s="27" t="str">
        <f t="shared" si="58"/>
        <v>R30</v>
      </c>
      <c r="N174" s="27">
        <f t="shared" si="77"/>
        <v>59</v>
      </c>
      <c r="O174" s="27">
        <v>6</v>
      </c>
      <c r="P174" s="19" t="s">
        <v>1004</v>
      </c>
      <c r="Q174" s="27" t="str">
        <f t="shared" si="67"/>
        <v>db600.dbx59.6 := WRN.L_EP1_1_H; //Уровень в емкости ЕП1-1 повышенный  R30.6</v>
      </c>
      <c r="R174" s="27" t="str">
        <f t="shared" si="59"/>
        <v>dbx59.6</v>
      </c>
      <c r="S174" s="27">
        <f t="shared" si="78"/>
        <v>30</v>
      </c>
      <c r="T174" s="384" t="s">
        <v>1307</v>
      </c>
      <c r="U174" s="384">
        <v>425</v>
      </c>
      <c r="V174" s="19" t="s">
        <v>1004</v>
      </c>
      <c r="W174" s="384" t="str">
        <f t="shared" si="63"/>
        <v>2MDB.R30</v>
      </c>
      <c r="X174" s="384">
        <f t="shared" si="73"/>
        <v>6</v>
      </c>
      <c r="Y174" s="374"/>
      <c r="Z174" s="374"/>
      <c r="AA174" s="374"/>
      <c r="AB174" s="374"/>
      <c r="AC174" s="374"/>
      <c r="AD174" s="384">
        <v>0</v>
      </c>
      <c r="AE174" s="374" t="s">
        <v>1308</v>
      </c>
      <c r="AF174" s="384" t="str">
        <f t="shared" si="74"/>
        <v>ru-RU=Уровень в емкости ЕП1-1 повышенный</v>
      </c>
      <c r="AG174" s="374"/>
      <c r="AH174" s="374" t="s">
        <v>1308</v>
      </c>
      <c r="AI174" s="19" t="s">
        <v>4272</v>
      </c>
      <c r="AJ174" s="374">
        <f t="shared" si="75"/>
        <v>40030</v>
      </c>
      <c r="AK174" s="27">
        <v>6</v>
      </c>
    </row>
    <row r="175" spans="1:37" ht="14.25" customHeight="1" x14ac:dyDescent="0.25">
      <c r="A175" s="26">
        <v>180</v>
      </c>
      <c r="B175" s="375" t="str">
        <f>F175&amp;" высокий"</f>
        <v>Уровень в емкости ЕП1-1 высокий</v>
      </c>
      <c r="C175" s="374" t="str">
        <f>E175&amp;"_HH"</f>
        <v>L_EP1_1_HH</v>
      </c>
      <c r="D175" s="374" t="str">
        <f>"ANI."&amp;E175&amp;".H and (ANI."&amp;E175&amp;".state=5)"</f>
        <v>ANI.L_EP1_1.H and (ANI.L_EP1_1.state=5)</v>
      </c>
      <c r="E175" s="209" t="s">
        <v>3499</v>
      </c>
      <c r="F175" s="215" t="s">
        <v>3274</v>
      </c>
      <c r="G175" s="19" t="str">
        <f t="shared" si="64"/>
        <v>WRN.L_EP1_1_HH := ANI.L_EP1_1.H and (ANI.L_EP1_1.state=5);//Уровень в емкости ЕП1-1 высокий</v>
      </c>
      <c r="H175" s="19" t="str">
        <f t="shared" si="65"/>
        <v>L_EP1_1_HH : BOOL;     //Уровень в емкости ЕП1-1 высокий</v>
      </c>
      <c r="K175" s="32" t="str">
        <f t="shared" si="62"/>
        <v xml:space="preserve">WRN."&amp;C185&amp;" or </v>
      </c>
      <c r="L175" s="374">
        <v>185</v>
      </c>
      <c r="M175" s="27" t="str">
        <f t="shared" si="58"/>
        <v>R30</v>
      </c>
      <c r="N175" s="27">
        <f t="shared" si="77"/>
        <v>59</v>
      </c>
      <c r="O175" s="27">
        <v>7</v>
      </c>
      <c r="P175" s="19" t="s">
        <v>1004</v>
      </c>
      <c r="Q175" s="27" t="str">
        <f t="shared" si="67"/>
        <v>db600.dbx59.7 := WRN.L_EP1_1_HH; //Уровень в емкости ЕП1-1 высокий  R30.7</v>
      </c>
      <c r="R175" s="27" t="str">
        <f t="shared" si="59"/>
        <v>dbx59.7</v>
      </c>
      <c r="S175" s="27">
        <f t="shared" si="78"/>
        <v>30</v>
      </c>
      <c r="T175" s="384" t="s">
        <v>1307</v>
      </c>
      <c r="U175" s="384">
        <v>426</v>
      </c>
      <c r="V175" s="19" t="s">
        <v>1004</v>
      </c>
      <c r="W175" s="384" t="str">
        <f t="shared" si="63"/>
        <v>2MDB.R30</v>
      </c>
      <c r="X175" s="384">
        <f t="shared" si="73"/>
        <v>7</v>
      </c>
      <c r="Y175" s="374"/>
      <c r="Z175" s="374"/>
      <c r="AA175" s="374"/>
      <c r="AB175" s="374"/>
      <c r="AC175" s="374"/>
      <c r="AD175" s="384">
        <v>0</v>
      </c>
      <c r="AE175" s="374" t="s">
        <v>1308</v>
      </c>
      <c r="AF175" s="384" t="str">
        <f t="shared" si="74"/>
        <v>ru-RU=Уровень в емкости ЕП1-1 высокий</v>
      </c>
      <c r="AG175" s="374"/>
      <c r="AH175" s="374" t="s">
        <v>1308</v>
      </c>
      <c r="AI175" s="19" t="s">
        <v>4272</v>
      </c>
      <c r="AJ175" s="374">
        <f t="shared" si="75"/>
        <v>40030</v>
      </c>
      <c r="AK175" s="27">
        <v>7</v>
      </c>
    </row>
    <row r="176" spans="1:37" ht="14.25" customHeight="1" x14ac:dyDescent="0.25">
      <c r="A176" s="26">
        <v>181</v>
      </c>
      <c r="B176" s="375" t="str">
        <f>F176&amp;" низкий"</f>
        <v>Уровень в ЕТ6-1 низкий</v>
      </c>
      <c r="C176" s="374" t="str">
        <f>E176&amp;"_LL"</f>
        <v>L_ET6_1_LL</v>
      </c>
      <c r="D176" s="374" t="str">
        <f>"ANI."&amp;E176&amp;".LL"</f>
        <v>ANI.L_ET6_1.LL</v>
      </c>
      <c r="E176" s="232" t="s">
        <v>3497</v>
      </c>
      <c r="F176" s="237" t="s">
        <v>3277</v>
      </c>
      <c r="G176" s="19" t="str">
        <f t="shared" si="64"/>
        <v>WRN.L_ET6_1_LL := ANI.L_ET6_1.LL;//Уровень в ЕТ6-1 низкий</v>
      </c>
      <c r="H176" s="19" t="str">
        <f t="shared" si="65"/>
        <v>L_ET6_1_LL : BOOL;     //Уровень в ЕТ6-1 низкий</v>
      </c>
      <c r="K176" s="32" t="str">
        <f t="shared" si="62"/>
        <v xml:space="preserve">WRN."&amp;C186&amp;" or </v>
      </c>
      <c r="L176" s="374">
        <v>186</v>
      </c>
      <c r="M176" s="27" t="str">
        <f t="shared" si="58"/>
        <v>R30</v>
      </c>
      <c r="N176" s="27">
        <f>S169*2-2</f>
        <v>58</v>
      </c>
      <c r="O176" s="27">
        <v>0</v>
      </c>
      <c r="P176" s="19" t="s">
        <v>1004</v>
      </c>
      <c r="Q176" s="27" t="str">
        <f t="shared" si="67"/>
        <v>db600.dbx58.0 := WRN.L_ET6_1_LL; //Уровень в ЕТ6-1 низкий  R30.8</v>
      </c>
      <c r="R176" s="27" t="str">
        <f t="shared" si="59"/>
        <v>dbx58.0</v>
      </c>
      <c r="S176" s="27">
        <f t="shared" si="78"/>
        <v>30</v>
      </c>
      <c r="T176" s="384" t="s">
        <v>1307</v>
      </c>
      <c r="U176" s="384">
        <v>427</v>
      </c>
      <c r="V176" s="19" t="s">
        <v>1004</v>
      </c>
      <c r="W176" s="384" t="str">
        <f t="shared" si="63"/>
        <v>2MDB.R30</v>
      </c>
      <c r="X176" s="384">
        <f t="shared" si="73"/>
        <v>8</v>
      </c>
      <c r="Y176" s="374"/>
      <c r="Z176" s="374"/>
      <c r="AA176" s="374"/>
      <c r="AB176" s="374"/>
      <c r="AC176" s="374"/>
      <c r="AD176" s="384">
        <v>0</v>
      </c>
      <c r="AE176" s="374" t="s">
        <v>1308</v>
      </c>
      <c r="AF176" s="384" t="str">
        <f t="shared" si="74"/>
        <v>ru-RU=Уровень в ЕТ6-1 низкий</v>
      </c>
      <c r="AG176" s="374"/>
      <c r="AH176" s="374" t="s">
        <v>1308</v>
      </c>
      <c r="AI176" s="19" t="s">
        <v>4272</v>
      </c>
      <c r="AJ176" s="374">
        <f t="shared" si="75"/>
        <v>40030</v>
      </c>
      <c r="AK176" s="27">
        <v>8</v>
      </c>
    </row>
    <row r="177" spans="1:37" ht="14.25" customHeight="1" x14ac:dyDescent="0.25">
      <c r="A177" s="26">
        <v>182</v>
      </c>
      <c r="B177" s="375" t="str">
        <f>F177&amp;" пониженный"</f>
        <v>Уровень в ЕТ6-1 пониженный</v>
      </c>
      <c r="C177" s="374" t="str">
        <f>E177&amp;"_L"</f>
        <v>L_ET6_1_L</v>
      </c>
      <c r="D177" s="374" t="str">
        <f>"ANI."&amp;E177&amp;".L and (ANI."&amp;E177&amp;".state=5)"</f>
        <v>ANI.L_ET6_1.L and (ANI.L_ET6_1.state=5)</v>
      </c>
      <c r="E177" s="232" t="s">
        <v>3497</v>
      </c>
      <c r="F177" s="237" t="s">
        <v>3277</v>
      </c>
      <c r="G177" s="19" t="str">
        <f t="shared" si="64"/>
        <v>WRN.L_ET6_1_L := ANI.L_ET6_1.L and (ANI.L_ET6_1.state=5);//Уровень в ЕТ6-1 пониженный</v>
      </c>
      <c r="H177" s="19" t="str">
        <f t="shared" si="65"/>
        <v>L_ET6_1_L : BOOL;     //Уровень в ЕТ6-1 пониженный</v>
      </c>
      <c r="K177" s="32" t="str">
        <f t="shared" si="62"/>
        <v xml:space="preserve">WRN."&amp;C187&amp;" or </v>
      </c>
      <c r="L177" s="374">
        <v>187</v>
      </c>
      <c r="M177" s="27" t="str">
        <f t="shared" si="58"/>
        <v>R30</v>
      </c>
      <c r="N177" s="27">
        <f>N176</f>
        <v>58</v>
      </c>
      <c r="O177" s="27">
        <v>1</v>
      </c>
      <c r="P177" s="19" t="s">
        <v>1004</v>
      </c>
      <c r="Q177" s="27" t="str">
        <f t="shared" si="67"/>
        <v>db600.dbx58.1 := WRN.L_ET6_1_L; //Уровень в ЕТ6-1 пониженный  R30.9</v>
      </c>
      <c r="R177" s="27" t="str">
        <f t="shared" si="59"/>
        <v>dbx58.1</v>
      </c>
      <c r="S177" s="27">
        <f t="shared" si="78"/>
        <v>30</v>
      </c>
      <c r="T177" s="384" t="s">
        <v>1307</v>
      </c>
      <c r="U177" s="384">
        <v>428</v>
      </c>
      <c r="V177" s="19" t="s">
        <v>1004</v>
      </c>
      <c r="W177" s="384" t="str">
        <f t="shared" si="63"/>
        <v>2MDB.R30</v>
      </c>
      <c r="X177" s="384">
        <f t="shared" si="73"/>
        <v>9</v>
      </c>
      <c r="Y177" s="374"/>
      <c r="Z177" s="374"/>
      <c r="AA177" s="374"/>
      <c r="AB177" s="374"/>
      <c r="AC177" s="374"/>
      <c r="AD177" s="384">
        <v>0</v>
      </c>
      <c r="AE177" s="374" t="s">
        <v>1308</v>
      </c>
      <c r="AF177" s="384" t="str">
        <f t="shared" si="74"/>
        <v>ru-RU=Уровень в ЕТ6-1 пониженный</v>
      </c>
      <c r="AG177" s="374"/>
      <c r="AH177" s="374" t="s">
        <v>1308</v>
      </c>
      <c r="AI177" s="19" t="s">
        <v>4272</v>
      </c>
      <c r="AJ177" s="374">
        <f t="shared" si="75"/>
        <v>40030</v>
      </c>
      <c r="AK177" s="27">
        <v>9</v>
      </c>
    </row>
    <row r="178" spans="1:37" ht="14.25" customHeight="1" x14ac:dyDescent="0.25">
      <c r="A178" s="26">
        <v>183</v>
      </c>
      <c r="B178" s="375" t="str">
        <f>F178&amp;" повышенный"</f>
        <v>Уровень в ЕТ6-1 повышенный</v>
      </c>
      <c r="C178" s="374" t="str">
        <f>E178&amp;"_H"</f>
        <v>L_ET6_1_H</v>
      </c>
      <c r="D178" s="374" t="str">
        <f>"ANI."&amp;E178&amp;".HH"</f>
        <v>ANI.L_ET6_1.HH</v>
      </c>
      <c r="E178" s="232" t="s">
        <v>3497</v>
      </c>
      <c r="F178" s="237" t="s">
        <v>3277</v>
      </c>
      <c r="G178" s="19" t="str">
        <f t="shared" si="64"/>
        <v>WRN.L_ET6_1_H := ANI.L_ET6_1.HH;//Уровень в ЕТ6-1 повышенный</v>
      </c>
      <c r="H178" s="19" t="str">
        <f t="shared" si="65"/>
        <v>L_ET6_1_H : BOOL;     //Уровень в ЕТ6-1 повышенный</v>
      </c>
      <c r="K178" s="32" t="str">
        <f t="shared" si="62"/>
        <v xml:space="preserve">WRN."&amp;C188&amp;" or </v>
      </c>
      <c r="L178" s="374">
        <v>188</v>
      </c>
      <c r="M178" s="27" t="str">
        <f t="shared" si="58"/>
        <v>R30</v>
      </c>
      <c r="N178" s="27">
        <f t="shared" ref="N178:N183" si="79">N177</f>
        <v>58</v>
      </c>
      <c r="O178" s="27">
        <v>2</v>
      </c>
      <c r="P178" s="19" t="s">
        <v>1004</v>
      </c>
      <c r="Q178" s="27" t="str">
        <f t="shared" si="67"/>
        <v>db600.dbx58.2 := WRN.L_ET6_1_H; //Уровень в ЕТ6-1 повышенный  R30.10</v>
      </c>
      <c r="R178" s="27" t="str">
        <f t="shared" si="59"/>
        <v>dbx58.2</v>
      </c>
      <c r="S178" s="27">
        <f t="shared" si="78"/>
        <v>30</v>
      </c>
      <c r="T178" s="384" t="s">
        <v>1307</v>
      </c>
      <c r="U178" s="384">
        <v>429</v>
      </c>
      <c r="V178" s="19" t="s">
        <v>1004</v>
      </c>
      <c r="W178" s="384" t="str">
        <f t="shared" si="63"/>
        <v>2MDB.R30</v>
      </c>
      <c r="X178" s="384">
        <f t="shared" si="73"/>
        <v>10</v>
      </c>
      <c r="Y178" s="374"/>
      <c r="Z178" s="374"/>
      <c r="AA178" s="374"/>
      <c r="AB178" s="374"/>
      <c r="AC178" s="374"/>
      <c r="AD178" s="384">
        <v>0</v>
      </c>
      <c r="AE178" s="374" t="s">
        <v>1308</v>
      </c>
      <c r="AF178" s="384" t="str">
        <f t="shared" si="74"/>
        <v>ru-RU=Уровень в ЕТ6-1 повышенный</v>
      </c>
      <c r="AG178" s="374"/>
      <c r="AH178" s="374" t="s">
        <v>1308</v>
      </c>
      <c r="AI178" s="19" t="s">
        <v>4272</v>
      </c>
      <c r="AJ178" s="374">
        <f t="shared" si="75"/>
        <v>40030</v>
      </c>
      <c r="AK178" s="27">
        <v>10</v>
      </c>
    </row>
    <row r="179" spans="1:37" ht="14.25" customHeight="1" x14ac:dyDescent="0.25">
      <c r="A179" s="26">
        <v>184</v>
      </c>
      <c r="B179" s="375" t="str">
        <f>F179&amp;" высокий"</f>
        <v>Уровень в ЕТ6-1 высокий</v>
      </c>
      <c r="C179" s="374" t="str">
        <f>E179&amp;"_HH"</f>
        <v>L_ET6_1_HH</v>
      </c>
      <c r="D179" s="374" t="str">
        <f>"ANI."&amp;E179&amp;".H and (ANI."&amp;E179&amp;".state=5)"</f>
        <v>ANI.L_ET6_1.H and (ANI.L_ET6_1.state=5)</v>
      </c>
      <c r="E179" s="232" t="s">
        <v>3497</v>
      </c>
      <c r="F179" s="237" t="s">
        <v>3277</v>
      </c>
      <c r="G179" s="19" t="str">
        <f t="shared" si="64"/>
        <v>WRN.L_ET6_1_HH := ANI.L_ET6_1.H and (ANI.L_ET6_1.state=5);//Уровень в ЕТ6-1 высокий</v>
      </c>
      <c r="H179" s="19" t="str">
        <f t="shared" si="65"/>
        <v>L_ET6_1_HH : BOOL;     //Уровень в ЕТ6-1 высокий</v>
      </c>
      <c r="K179" s="32" t="str">
        <f t="shared" si="62"/>
        <v xml:space="preserve">WRN."&amp;C189&amp;" or </v>
      </c>
      <c r="L179" s="374">
        <v>189</v>
      </c>
      <c r="M179" s="27" t="str">
        <f t="shared" si="58"/>
        <v>R30</v>
      </c>
      <c r="N179" s="27">
        <f t="shared" si="79"/>
        <v>58</v>
      </c>
      <c r="O179" s="27">
        <v>3</v>
      </c>
      <c r="P179" s="19" t="s">
        <v>1004</v>
      </c>
      <c r="Q179" s="27" t="str">
        <f t="shared" si="67"/>
        <v>db600.dbx58.3 := WRN.L_ET6_1_HH; //Уровень в ЕТ6-1 высокий  R30.11</v>
      </c>
      <c r="R179" s="27" t="str">
        <f t="shared" si="59"/>
        <v>dbx58.3</v>
      </c>
      <c r="S179" s="27">
        <f t="shared" si="78"/>
        <v>30</v>
      </c>
      <c r="T179" s="384" t="s">
        <v>1307</v>
      </c>
      <c r="U179" s="384">
        <v>430</v>
      </c>
      <c r="V179" s="19" t="s">
        <v>1004</v>
      </c>
      <c r="W179" s="384" t="str">
        <f t="shared" si="63"/>
        <v>2MDB.R30</v>
      </c>
      <c r="X179" s="384">
        <f t="shared" si="73"/>
        <v>11</v>
      </c>
      <c r="Y179" s="374"/>
      <c r="Z179" s="374"/>
      <c r="AA179" s="374"/>
      <c r="AB179" s="374"/>
      <c r="AC179" s="374"/>
      <c r="AD179" s="384">
        <v>0</v>
      </c>
      <c r="AE179" s="374" t="s">
        <v>1308</v>
      </c>
      <c r="AF179" s="384" t="str">
        <f t="shared" si="74"/>
        <v>ru-RU=Уровень в ЕТ6-1 высокий</v>
      </c>
      <c r="AG179" s="374"/>
      <c r="AH179" s="374" t="s">
        <v>1308</v>
      </c>
      <c r="AI179" s="19" t="s">
        <v>4272</v>
      </c>
      <c r="AJ179" s="374">
        <f t="shared" si="75"/>
        <v>40030</v>
      </c>
      <c r="AK179" s="27">
        <v>11</v>
      </c>
    </row>
    <row r="180" spans="1:37" ht="14.25" customHeight="1" x14ac:dyDescent="0.25">
      <c r="A180" s="26">
        <v>185</v>
      </c>
      <c r="B180" s="375" t="str">
        <f>F180&amp;" низкий"</f>
        <v>Уровень в ЕТ5-1 низкий</v>
      </c>
      <c r="C180" s="374" t="str">
        <f>E180&amp;"_LL"</f>
        <v>L_ET5_1_LL</v>
      </c>
      <c r="D180" s="374" t="str">
        <f>"ANI."&amp;E180&amp;".LL"</f>
        <v>ANI.L_ET5_1.LL</v>
      </c>
      <c r="E180" s="232" t="s">
        <v>3495</v>
      </c>
      <c r="F180" s="237" t="s">
        <v>3283</v>
      </c>
      <c r="G180" s="19" t="str">
        <f t="shared" si="64"/>
        <v>WRN.L_ET5_1_LL := ANI.L_ET5_1.LL;//Уровень в ЕТ5-1 низкий</v>
      </c>
      <c r="H180" s="19" t="str">
        <f t="shared" si="65"/>
        <v>L_ET5_1_LL : BOOL;     //Уровень в ЕТ5-1 низкий</v>
      </c>
      <c r="K180" s="32" t="str">
        <f t="shared" si="62"/>
        <v xml:space="preserve">WRN."&amp;C190&amp;" or </v>
      </c>
      <c r="L180" s="374">
        <v>190</v>
      </c>
      <c r="M180" s="27" t="str">
        <f t="shared" si="58"/>
        <v>R30</v>
      </c>
      <c r="N180" s="27">
        <f t="shared" si="79"/>
        <v>58</v>
      </c>
      <c r="O180" s="27">
        <v>4</v>
      </c>
      <c r="P180" s="19" t="s">
        <v>1004</v>
      </c>
      <c r="Q180" s="27" t="str">
        <f t="shared" si="67"/>
        <v>db600.dbx58.4 := WRN.L_ET5_1_LL; //Уровень в ЕТ5-1 низкий  R30.12</v>
      </c>
      <c r="R180" s="27" t="str">
        <f t="shared" si="59"/>
        <v>dbx58.4</v>
      </c>
      <c r="S180" s="27">
        <f t="shared" si="78"/>
        <v>30</v>
      </c>
      <c r="T180" s="384" t="s">
        <v>1307</v>
      </c>
      <c r="U180" s="384">
        <v>431</v>
      </c>
      <c r="V180" s="19" t="s">
        <v>1004</v>
      </c>
      <c r="W180" s="384" t="str">
        <f t="shared" si="63"/>
        <v>2MDB.R30</v>
      </c>
      <c r="X180" s="384">
        <f t="shared" si="73"/>
        <v>12</v>
      </c>
      <c r="Y180" s="374"/>
      <c r="Z180" s="374"/>
      <c r="AA180" s="374"/>
      <c r="AB180" s="374"/>
      <c r="AC180" s="374"/>
      <c r="AD180" s="384">
        <v>0</v>
      </c>
      <c r="AE180" s="374" t="s">
        <v>1308</v>
      </c>
      <c r="AF180" s="384" t="str">
        <f t="shared" si="74"/>
        <v>ru-RU=Уровень в ЕТ5-1 низкий</v>
      </c>
      <c r="AG180" s="374"/>
      <c r="AH180" s="374" t="s">
        <v>1308</v>
      </c>
      <c r="AI180" s="19" t="s">
        <v>4272</v>
      </c>
      <c r="AJ180" s="374">
        <f t="shared" si="75"/>
        <v>40030</v>
      </c>
      <c r="AK180" s="27">
        <v>12</v>
      </c>
    </row>
    <row r="181" spans="1:37" ht="14.25" customHeight="1" x14ac:dyDescent="0.25">
      <c r="A181" s="26">
        <v>186</v>
      </c>
      <c r="B181" s="375" t="str">
        <f>F181&amp;" пониженный"</f>
        <v>Уровень в ЕТ5-1 пониженный</v>
      </c>
      <c r="C181" s="374" t="str">
        <f>E181&amp;"_L"</f>
        <v>L_ET5_1_L</v>
      </c>
      <c r="D181" s="374" t="str">
        <f>"ANI."&amp;E181&amp;".L and (ANI."&amp;E181&amp;".state=5)"</f>
        <v>ANI.L_ET5_1.L and (ANI.L_ET5_1.state=5)</v>
      </c>
      <c r="E181" s="232" t="s">
        <v>3495</v>
      </c>
      <c r="F181" s="237" t="s">
        <v>3283</v>
      </c>
      <c r="G181" s="19" t="str">
        <f t="shared" si="64"/>
        <v>WRN.L_ET5_1_L := ANI.L_ET5_1.L and (ANI.L_ET5_1.state=5);//Уровень в ЕТ5-1 пониженный</v>
      </c>
      <c r="H181" s="19" t="str">
        <f t="shared" si="65"/>
        <v>L_ET5_1_L : BOOL;     //Уровень в ЕТ5-1 пониженный</v>
      </c>
      <c r="K181" s="32" t="str">
        <f t="shared" si="62"/>
        <v xml:space="preserve">WRN."&amp;C191&amp;" or </v>
      </c>
      <c r="L181" s="374">
        <v>191</v>
      </c>
      <c r="M181" s="27" t="str">
        <f t="shared" si="58"/>
        <v>R30</v>
      </c>
      <c r="N181" s="27">
        <f t="shared" si="79"/>
        <v>58</v>
      </c>
      <c r="O181" s="27">
        <v>5</v>
      </c>
      <c r="P181" s="19" t="s">
        <v>1004</v>
      </c>
      <c r="Q181" s="27" t="str">
        <f t="shared" si="67"/>
        <v>db600.dbx58.5 := WRN.L_ET5_1_L; //Уровень в ЕТ5-1 пониженный  R30.13</v>
      </c>
      <c r="R181" s="27" t="str">
        <f t="shared" si="59"/>
        <v>dbx58.5</v>
      </c>
      <c r="S181" s="27">
        <f t="shared" si="78"/>
        <v>30</v>
      </c>
      <c r="T181" s="384" t="s">
        <v>1307</v>
      </c>
      <c r="U181" s="384">
        <v>432</v>
      </c>
      <c r="V181" s="19" t="s">
        <v>1004</v>
      </c>
      <c r="W181" s="384" t="str">
        <f t="shared" si="63"/>
        <v>2MDB.R30</v>
      </c>
      <c r="X181" s="384">
        <f t="shared" si="73"/>
        <v>13</v>
      </c>
      <c r="Y181" s="374"/>
      <c r="Z181" s="374"/>
      <c r="AA181" s="374"/>
      <c r="AB181" s="374"/>
      <c r="AC181" s="374"/>
      <c r="AD181" s="384">
        <v>0</v>
      </c>
      <c r="AE181" s="374" t="s">
        <v>1308</v>
      </c>
      <c r="AF181" s="384" t="str">
        <f t="shared" si="74"/>
        <v>ru-RU=Уровень в ЕТ5-1 пониженный</v>
      </c>
      <c r="AG181" s="374"/>
      <c r="AH181" s="374" t="s">
        <v>1308</v>
      </c>
      <c r="AI181" s="19" t="s">
        <v>4272</v>
      </c>
      <c r="AJ181" s="374">
        <f t="shared" si="75"/>
        <v>40030</v>
      </c>
      <c r="AK181" s="27">
        <v>13</v>
      </c>
    </row>
    <row r="182" spans="1:37" ht="14.25" customHeight="1" x14ac:dyDescent="0.25">
      <c r="A182" s="26">
        <v>187</v>
      </c>
      <c r="B182" s="375" t="str">
        <f>F182&amp;" повышенный"</f>
        <v>Уровень в ЕТ5-1 повышенный</v>
      </c>
      <c r="C182" s="374" t="str">
        <f>E182&amp;"_H"</f>
        <v>L_ET5_1_H</v>
      </c>
      <c r="D182" s="374" t="str">
        <f>"ANI."&amp;E182&amp;".HH"</f>
        <v>ANI.L_ET5_1.HH</v>
      </c>
      <c r="E182" s="232" t="s">
        <v>3495</v>
      </c>
      <c r="F182" s="237" t="s">
        <v>3283</v>
      </c>
      <c r="G182" s="19" t="str">
        <f t="shared" si="64"/>
        <v>WRN.L_ET5_1_H := ANI.L_ET5_1.HH;//Уровень в ЕТ5-1 повышенный</v>
      </c>
      <c r="H182" s="19" t="str">
        <f t="shared" si="65"/>
        <v>L_ET5_1_H : BOOL;     //Уровень в ЕТ5-1 повышенный</v>
      </c>
      <c r="K182" s="32" t="str">
        <f t="shared" si="62"/>
        <v xml:space="preserve">WRN."&amp;C192&amp;" or </v>
      </c>
      <c r="L182" s="374">
        <v>192</v>
      </c>
      <c r="M182" s="27" t="str">
        <f t="shared" si="58"/>
        <v>R30</v>
      </c>
      <c r="N182" s="27">
        <f t="shared" si="79"/>
        <v>58</v>
      </c>
      <c r="O182" s="27">
        <v>6</v>
      </c>
      <c r="P182" s="19" t="s">
        <v>1004</v>
      </c>
      <c r="Q182" s="27" t="str">
        <f t="shared" si="67"/>
        <v>db600.dbx58.6 := WRN.L_ET5_1_H; //Уровень в ЕТ5-1 повышенный  R30.14</v>
      </c>
      <c r="R182" s="27" t="str">
        <f t="shared" si="59"/>
        <v>dbx58.6</v>
      </c>
      <c r="S182" s="27">
        <f t="shared" si="78"/>
        <v>30</v>
      </c>
      <c r="T182" s="384" t="s">
        <v>1307</v>
      </c>
      <c r="U182" s="384">
        <v>433</v>
      </c>
      <c r="V182" s="19" t="s">
        <v>1004</v>
      </c>
      <c r="W182" s="384" t="str">
        <f t="shared" si="63"/>
        <v>2MDB.R30</v>
      </c>
      <c r="X182" s="384">
        <f t="shared" si="73"/>
        <v>14</v>
      </c>
      <c r="Y182" s="374"/>
      <c r="Z182" s="374"/>
      <c r="AA182" s="374"/>
      <c r="AB182" s="374"/>
      <c r="AC182" s="374"/>
      <c r="AD182" s="384">
        <v>0</v>
      </c>
      <c r="AE182" s="374" t="s">
        <v>1308</v>
      </c>
      <c r="AF182" s="384" t="str">
        <f t="shared" si="74"/>
        <v>ru-RU=Уровень в ЕТ5-1 повышенный</v>
      </c>
      <c r="AG182" s="374"/>
      <c r="AH182" s="374" t="s">
        <v>1308</v>
      </c>
      <c r="AI182" s="19" t="s">
        <v>4272</v>
      </c>
      <c r="AJ182" s="374">
        <f t="shared" si="75"/>
        <v>40030</v>
      </c>
      <c r="AK182" s="27">
        <v>14</v>
      </c>
    </row>
    <row r="183" spans="1:37" ht="14.25" customHeight="1" x14ac:dyDescent="0.25">
      <c r="A183" s="26">
        <v>188</v>
      </c>
      <c r="B183" s="375" t="str">
        <f>F183&amp;" высокий"</f>
        <v>Уровень в ЕТ5-1 высокий</v>
      </c>
      <c r="C183" s="374" t="str">
        <f>E183&amp;"_HH"</f>
        <v>L_ET5_1_HH</v>
      </c>
      <c r="D183" s="374" t="str">
        <f>"ANI."&amp;E183&amp;".H and (ANI."&amp;E183&amp;".state=5)"</f>
        <v>ANI.L_ET5_1.H and (ANI.L_ET5_1.state=5)</v>
      </c>
      <c r="E183" s="232" t="s">
        <v>3495</v>
      </c>
      <c r="F183" s="237" t="s">
        <v>3283</v>
      </c>
      <c r="G183" s="19" t="str">
        <f t="shared" si="64"/>
        <v>WRN.L_ET5_1_HH := ANI.L_ET5_1.H and (ANI.L_ET5_1.state=5);//Уровень в ЕТ5-1 высокий</v>
      </c>
      <c r="H183" s="19" t="str">
        <f t="shared" si="65"/>
        <v>L_ET5_1_HH : BOOL;     //Уровень в ЕТ5-1 высокий</v>
      </c>
      <c r="K183" s="32" t="str">
        <f t="shared" si="62"/>
        <v xml:space="preserve">WRN."&amp;C193&amp;" or </v>
      </c>
      <c r="L183" s="374">
        <v>193</v>
      </c>
      <c r="M183" s="27" t="str">
        <f t="shared" si="58"/>
        <v>R30</v>
      </c>
      <c r="N183" s="27">
        <f t="shared" si="79"/>
        <v>58</v>
      </c>
      <c r="O183" s="27">
        <v>7</v>
      </c>
      <c r="P183" s="19" t="s">
        <v>1004</v>
      </c>
      <c r="Q183" s="27" t="str">
        <f t="shared" si="67"/>
        <v>db600.dbx58.7 := WRN.L_ET5_1_HH; //Уровень в ЕТ5-1 высокий  R30.15</v>
      </c>
      <c r="R183" s="27" t="str">
        <f t="shared" si="59"/>
        <v>dbx58.7</v>
      </c>
      <c r="S183" s="27">
        <f t="shared" si="78"/>
        <v>30</v>
      </c>
      <c r="T183" s="384" t="s">
        <v>1307</v>
      </c>
      <c r="U183" s="384">
        <v>434</v>
      </c>
      <c r="V183" s="19" t="s">
        <v>1004</v>
      </c>
      <c r="W183" s="384" t="str">
        <f t="shared" si="63"/>
        <v>2MDB.R30</v>
      </c>
      <c r="X183" s="384">
        <f t="shared" si="73"/>
        <v>15</v>
      </c>
      <c r="Y183" s="374"/>
      <c r="Z183" s="374"/>
      <c r="AA183" s="374"/>
      <c r="AB183" s="374"/>
      <c r="AC183" s="374"/>
      <c r="AD183" s="384">
        <v>0</v>
      </c>
      <c r="AE183" s="374" t="s">
        <v>1308</v>
      </c>
      <c r="AF183" s="384" t="str">
        <f t="shared" si="74"/>
        <v>ru-RU=Уровень в ЕТ5-1 высокий</v>
      </c>
      <c r="AG183" s="374"/>
      <c r="AH183" s="374" t="s">
        <v>1308</v>
      </c>
      <c r="AI183" s="19" t="s">
        <v>4272</v>
      </c>
      <c r="AJ183" s="374">
        <f t="shared" si="75"/>
        <v>40030</v>
      </c>
      <c r="AK183" s="27">
        <v>15</v>
      </c>
    </row>
    <row r="184" spans="1:37" ht="14.25" customHeight="1" x14ac:dyDescent="0.25">
      <c r="A184" s="26">
        <v>189</v>
      </c>
      <c r="B184" s="375" t="str">
        <f>F184&amp;" низкий"</f>
        <v>Уровень рН перед Ф5-1,..,Ф5-8 низкий</v>
      </c>
      <c r="C184" s="374" t="str">
        <f>E184&amp;"_LL"</f>
        <v>pH_bfF5_LL</v>
      </c>
      <c r="D184" s="374" t="str">
        <f>"ANI."&amp;E184&amp;".LL"</f>
        <v>ANI.pH_bfF5.LL</v>
      </c>
      <c r="E184" s="232" t="s">
        <v>784</v>
      </c>
      <c r="F184" s="237" t="s">
        <v>3284</v>
      </c>
      <c r="G184" s="19" t="str">
        <f t="shared" si="64"/>
        <v>WRN.pH_bfF5_LL := ANI.pH_bfF5.LL;//Уровень рН перед Ф5-1,..,Ф5-8 низкий</v>
      </c>
      <c r="H184" s="19" t="str">
        <f t="shared" si="65"/>
        <v>pH_bfF5_LL : BOOL;     //Уровень рН перед Ф5-1,..,Ф5-8 низкий</v>
      </c>
      <c r="K184" s="32" t="str">
        <f t="shared" si="62"/>
        <v xml:space="preserve">WRN."&amp;C194&amp;" or </v>
      </c>
      <c r="L184" s="374">
        <v>194</v>
      </c>
      <c r="M184" s="27" t="str">
        <f t="shared" si="58"/>
        <v>R31</v>
      </c>
      <c r="N184" s="27">
        <f>S184*2-1</f>
        <v>61</v>
      </c>
      <c r="O184" s="27">
        <v>0</v>
      </c>
      <c r="P184" s="19" t="s">
        <v>1004</v>
      </c>
      <c r="Q184" s="27" t="str">
        <f t="shared" si="67"/>
        <v>db600.dbx61.0 := WRN.pH_bfF5_LL; //Уровень рН перед Ф5-1,..,Ф5-8 низкий  R31.0</v>
      </c>
      <c r="R184" s="27" t="str">
        <f t="shared" si="59"/>
        <v>dbx61.0</v>
      </c>
      <c r="S184" s="27">
        <f>S183+1</f>
        <v>31</v>
      </c>
      <c r="T184" s="384" t="s">
        <v>1307</v>
      </c>
      <c r="U184" s="384">
        <v>435</v>
      </c>
      <c r="V184" s="19" t="s">
        <v>1004</v>
      </c>
      <c r="W184" s="384" t="str">
        <f t="shared" si="63"/>
        <v>2MDB.R31</v>
      </c>
      <c r="X184" s="384">
        <f t="shared" si="73"/>
        <v>0</v>
      </c>
      <c r="Y184" s="374"/>
      <c r="Z184" s="374"/>
      <c r="AA184" s="374"/>
      <c r="AB184" s="374"/>
      <c r="AC184" s="374"/>
      <c r="AD184" s="384">
        <v>0</v>
      </c>
      <c r="AE184" s="374" t="s">
        <v>1308</v>
      </c>
      <c r="AF184" s="384" t="str">
        <f t="shared" si="74"/>
        <v>ru-RU=Уровень рН перед Ф5-1,..,Ф5-8 низкий</v>
      </c>
      <c r="AG184" s="374"/>
      <c r="AH184" s="374" t="s">
        <v>1308</v>
      </c>
      <c r="AI184" s="19" t="s">
        <v>4272</v>
      </c>
      <c r="AJ184" s="374">
        <f t="shared" si="75"/>
        <v>40031</v>
      </c>
      <c r="AK184" s="27">
        <v>0</v>
      </c>
    </row>
    <row r="185" spans="1:37" ht="14.25" customHeight="1" x14ac:dyDescent="0.25">
      <c r="A185" s="26">
        <v>190</v>
      </c>
      <c r="B185" s="375" t="str">
        <f>F185&amp;" пониженный"</f>
        <v>Уровень рН перед Ф5-1,..,Ф5-8 пониженный</v>
      </c>
      <c r="C185" s="374" t="str">
        <f>E185&amp;"_L"</f>
        <v>pH_bfF5_L</v>
      </c>
      <c r="D185" s="374" t="str">
        <f>"ANI."&amp;E185&amp;".L and (ANI."&amp;E185&amp;".state=5)"</f>
        <v>ANI.pH_bfF5.L and (ANI.pH_bfF5.state=5)</v>
      </c>
      <c r="E185" s="232" t="s">
        <v>784</v>
      </c>
      <c r="F185" s="237" t="s">
        <v>3284</v>
      </c>
      <c r="G185" s="19" t="str">
        <f t="shared" si="64"/>
        <v>WRN.pH_bfF5_L := ANI.pH_bfF5.L and (ANI.pH_bfF5.state=5);//Уровень рН перед Ф5-1,..,Ф5-8 пониженный</v>
      </c>
      <c r="H185" s="19" t="str">
        <f t="shared" si="65"/>
        <v>pH_bfF5_L : BOOL;     //Уровень рН перед Ф5-1,..,Ф5-8 пониженный</v>
      </c>
      <c r="K185" s="32" t="str">
        <f t="shared" si="62"/>
        <v xml:space="preserve">WRN."&amp;C195&amp;" or </v>
      </c>
      <c r="L185" s="374">
        <v>195</v>
      </c>
      <c r="M185" s="27" t="str">
        <f t="shared" si="58"/>
        <v>R31</v>
      </c>
      <c r="N185" s="27">
        <f t="shared" ref="N185:N190" si="80">N184</f>
        <v>61</v>
      </c>
      <c r="O185" s="27">
        <v>1</v>
      </c>
      <c r="P185" s="19" t="s">
        <v>1004</v>
      </c>
      <c r="Q185" s="27" t="str">
        <f t="shared" si="67"/>
        <v>db600.dbx61.1 := WRN.pH_bfF5_L; //Уровень рН перед Ф5-1,..,Ф5-8 пониженный  R31.1</v>
      </c>
      <c r="R185" s="27" t="str">
        <f t="shared" si="59"/>
        <v>dbx61.1</v>
      </c>
      <c r="S185" s="27">
        <f>S184</f>
        <v>31</v>
      </c>
      <c r="T185" s="384" t="s">
        <v>1307</v>
      </c>
      <c r="U185" s="384">
        <v>436</v>
      </c>
      <c r="V185" s="19" t="s">
        <v>1004</v>
      </c>
      <c r="W185" s="384" t="str">
        <f t="shared" si="63"/>
        <v>2MDB.R31</v>
      </c>
      <c r="X185" s="384">
        <f t="shared" si="73"/>
        <v>1</v>
      </c>
      <c r="Y185" s="374"/>
      <c r="Z185" s="374"/>
      <c r="AA185" s="374"/>
      <c r="AB185" s="374"/>
      <c r="AC185" s="374"/>
      <c r="AD185" s="384">
        <v>0</v>
      </c>
      <c r="AE185" s="374" t="s">
        <v>1308</v>
      </c>
      <c r="AF185" s="384" t="str">
        <f t="shared" si="74"/>
        <v>ru-RU=Уровень рН перед Ф5-1,..,Ф5-8 пониженный</v>
      </c>
      <c r="AG185" s="374"/>
      <c r="AH185" s="374" t="s">
        <v>1308</v>
      </c>
      <c r="AI185" s="19" t="s">
        <v>4272</v>
      </c>
      <c r="AJ185" s="374">
        <f t="shared" si="75"/>
        <v>40031</v>
      </c>
      <c r="AK185" s="27">
        <v>1</v>
      </c>
    </row>
    <row r="186" spans="1:37" ht="14.25" customHeight="1" x14ac:dyDescent="0.25">
      <c r="A186" s="26">
        <v>191</v>
      </c>
      <c r="B186" s="375" t="str">
        <f>F186&amp;" повышенный"</f>
        <v>Уровень рН перед Ф5-1,..,Ф5-8 повышенный</v>
      </c>
      <c r="C186" s="374" t="str">
        <f>E186&amp;"_H"</f>
        <v>pH_bfF5_H</v>
      </c>
      <c r="D186" s="374" t="str">
        <f>"ANI."&amp;E186&amp;".HH"</f>
        <v>ANI.pH_bfF5.HH</v>
      </c>
      <c r="E186" s="232" t="s">
        <v>784</v>
      </c>
      <c r="F186" s="237" t="s">
        <v>3284</v>
      </c>
      <c r="G186" s="19" t="str">
        <f t="shared" si="64"/>
        <v>WRN.pH_bfF5_H := ANI.pH_bfF5.HH;//Уровень рН перед Ф5-1,..,Ф5-8 повышенный</v>
      </c>
      <c r="H186" s="19" t="str">
        <f t="shared" si="65"/>
        <v>pH_bfF5_H : BOOL;     //Уровень рН перед Ф5-1,..,Ф5-8 повышенный</v>
      </c>
      <c r="K186" s="32" t="str">
        <f t="shared" si="62"/>
        <v xml:space="preserve">WRN."&amp;C196&amp;" or </v>
      </c>
      <c r="L186" s="374">
        <v>196</v>
      </c>
      <c r="M186" s="27" t="str">
        <f t="shared" si="58"/>
        <v>R31</v>
      </c>
      <c r="N186" s="27">
        <f t="shared" si="80"/>
        <v>61</v>
      </c>
      <c r="O186" s="27">
        <v>3</v>
      </c>
      <c r="P186" s="19" t="s">
        <v>1004</v>
      </c>
      <c r="Q186" s="27" t="str">
        <f t="shared" si="67"/>
        <v>db600.dbx61.3 := WRN.pH_bfF5_H; //Уровень рН перед Ф5-1,..,Ф5-8 повышенный  R31.3</v>
      </c>
      <c r="R186" s="27" t="str">
        <f t="shared" si="59"/>
        <v>dbx61.3</v>
      </c>
      <c r="S186" s="27">
        <f t="shared" ref="S186:S198" si="81">S185</f>
        <v>31</v>
      </c>
      <c r="T186" s="384" t="s">
        <v>1307</v>
      </c>
      <c r="U186" s="384">
        <v>437</v>
      </c>
      <c r="V186" s="19" t="s">
        <v>1004</v>
      </c>
      <c r="W186" s="384" t="str">
        <f t="shared" si="63"/>
        <v>2MDB.R31</v>
      </c>
      <c r="X186" s="384">
        <f t="shared" si="73"/>
        <v>3</v>
      </c>
      <c r="Y186" s="374"/>
      <c r="Z186" s="374"/>
      <c r="AA186" s="374"/>
      <c r="AB186" s="374"/>
      <c r="AC186" s="374"/>
      <c r="AD186" s="384">
        <v>0</v>
      </c>
      <c r="AE186" s="374" t="s">
        <v>1308</v>
      </c>
      <c r="AF186" s="384" t="str">
        <f t="shared" si="74"/>
        <v>ru-RU=Уровень рН перед Ф5-1,..,Ф5-8 повышенный</v>
      </c>
      <c r="AG186" s="374"/>
      <c r="AH186" s="374" t="s">
        <v>1308</v>
      </c>
      <c r="AI186" s="19" t="s">
        <v>4272</v>
      </c>
      <c r="AJ186" s="374">
        <f t="shared" si="75"/>
        <v>40031</v>
      </c>
      <c r="AK186" s="27">
        <v>3</v>
      </c>
    </row>
    <row r="187" spans="1:37" ht="14.25" customHeight="1" x14ac:dyDescent="0.25">
      <c r="A187" s="26">
        <v>192</v>
      </c>
      <c r="B187" s="375" t="str">
        <f>F187&amp;" высокий"</f>
        <v>Уровень рН перед Ф5-1,..,Ф5-8 высокий</v>
      </c>
      <c r="C187" s="374" t="str">
        <f>E187&amp;"_HH"</f>
        <v>pH_bfF5_HH</v>
      </c>
      <c r="D187" s="374" t="str">
        <f>"ANI."&amp;E187&amp;".H and (ANI."&amp;E187&amp;".state=5)"</f>
        <v>ANI.pH_bfF5.H and (ANI.pH_bfF5.state=5)</v>
      </c>
      <c r="E187" s="232" t="s">
        <v>784</v>
      </c>
      <c r="F187" s="237" t="s">
        <v>3284</v>
      </c>
      <c r="G187" s="19" t="str">
        <f t="shared" si="64"/>
        <v>WRN.pH_bfF5_HH := ANI.pH_bfF5.H and (ANI.pH_bfF5.state=5);//Уровень рН перед Ф5-1,..,Ф5-8 высокий</v>
      </c>
      <c r="H187" s="19" t="str">
        <f t="shared" si="65"/>
        <v>pH_bfF5_HH : BOOL;     //Уровень рН перед Ф5-1,..,Ф5-8 высокий</v>
      </c>
      <c r="K187" s="32" t="str">
        <f t="shared" si="62"/>
        <v xml:space="preserve">WRN."&amp;C197&amp;" or </v>
      </c>
      <c r="L187" s="374">
        <v>197</v>
      </c>
      <c r="M187" s="27" t="str">
        <f t="shared" si="58"/>
        <v>R31</v>
      </c>
      <c r="N187" s="27">
        <f t="shared" si="80"/>
        <v>61</v>
      </c>
      <c r="O187" s="27">
        <v>4</v>
      </c>
      <c r="P187" s="19" t="s">
        <v>1004</v>
      </c>
      <c r="Q187" s="27" t="str">
        <f t="shared" si="67"/>
        <v>db600.dbx61.4 := WRN.pH_bfF5_HH; //Уровень рН перед Ф5-1,..,Ф5-8 высокий  R31.4</v>
      </c>
      <c r="R187" s="27" t="str">
        <f t="shared" si="59"/>
        <v>dbx61.4</v>
      </c>
      <c r="S187" s="27">
        <f t="shared" si="81"/>
        <v>31</v>
      </c>
      <c r="T187" s="384" t="s">
        <v>1307</v>
      </c>
      <c r="U187" s="384">
        <v>438</v>
      </c>
      <c r="V187" s="19" t="s">
        <v>1004</v>
      </c>
      <c r="W187" s="384" t="str">
        <f t="shared" si="63"/>
        <v>2MDB.R31</v>
      </c>
      <c r="X187" s="384">
        <f t="shared" si="73"/>
        <v>4</v>
      </c>
      <c r="Y187" s="374"/>
      <c r="Z187" s="374"/>
      <c r="AA187" s="374"/>
      <c r="AB187" s="374"/>
      <c r="AC187" s="374"/>
      <c r="AD187" s="384">
        <v>0</v>
      </c>
      <c r="AE187" s="374" t="s">
        <v>1308</v>
      </c>
      <c r="AF187" s="384" t="str">
        <f t="shared" si="74"/>
        <v>ru-RU=Уровень рН перед Ф5-1,..,Ф5-8 высокий</v>
      </c>
      <c r="AG187" s="374"/>
      <c r="AH187" s="374" t="s">
        <v>1308</v>
      </c>
      <c r="AI187" s="19" t="s">
        <v>4272</v>
      </c>
      <c r="AJ187" s="374">
        <f t="shared" si="75"/>
        <v>40031</v>
      </c>
      <c r="AK187" s="27">
        <v>4</v>
      </c>
    </row>
    <row r="188" spans="1:37" ht="14.25" customHeight="1" x14ac:dyDescent="0.25">
      <c r="A188" s="26">
        <v>193</v>
      </c>
      <c r="B188" s="375" t="str">
        <f>F188&amp;" низкая"</f>
        <v>Температура перед Ф5-1,..,Ф5-8 низкая</v>
      </c>
      <c r="C188" s="374" t="str">
        <f>E188&amp;"_LL"</f>
        <v>T_bfF5_LL</v>
      </c>
      <c r="D188" s="374" t="str">
        <f>"ANI."&amp;E188&amp;".LL"</f>
        <v>ANI.T_bfF5.LL</v>
      </c>
      <c r="E188" s="232" t="s">
        <v>3496</v>
      </c>
      <c r="F188" s="237" t="s">
        <v>3285</v>
      </c>
      <c r="G188" s="19" t="str">
        <f t="shared" si="64"/>
        <v>WRN.T_bfF5_LL := ANI.T_bfF5.LL;//Температура перед Ф5-1,..,Ф5-8 низкая</v>
      </c>
      <c r="H188" s="19" t="str">
        <f t="shared" si="65"/>
        <v>T_bfF5_LL : BOOL;     //Температура перед Ф5-1,..,Ф5-8 низкая</v>
      </c>
      <c r="K188" s="32" t="str">
        <f t="shared" si="62"/>
        <v xml:space="preserve">WRN."&amp;C198&amp;" or </v>
      </c>
      <c r="L188" s="374">
        <v>198</v>
      </c>
      <c r="M188" s="27" t="str">
        <f t="shared" ref="M188:M202" si="82">"R"&amp;S188</f>
        <v>R31</v>
      </c>
      <c r="N188" s="27">
        <f t="shared" si="80"/>
        <v>61</v>
      </c>
      <c r="O188" s="27">
        <v>5</v>
      </c>
      <c r="P188" s="19" t="s">
        <v>1004</v>
      </c>
      <c r="Q188" s="27" t="str">
        <f t="shared" si="67"/>
        <v>db600.dbx61.5 := WRN.T_bfF5_LL; //Температура перед Ф5-1,..,Ф5-8 низкая  R31.5</v>
      </c>
      <c r="R188" s="27" t="str">
        <f t="shared" ref="R188:R202" si="83">"dbx"&amp;N188&amp;"."&amp;O188</f>
        <v>dbx61.5</v>
      </c>
      <c r="S188" s="27">
        <f t="shared" si="81"/>
        <v>31</v>
      </c>
      <c r="T188" s="384" t="s">
        <v>1307</v>
      </c>
      <c r="U188" s="384">
        <v>439</v>
      </c>
      <c r="V188" s="19" t="s">
        <v>1004</v>
      </c>
      <c r="W188" s="384" t="str">
        <f t="shared" si="63"/>
        <v>2MDB.R31</v>
      </c>
      <c r="X188" s="384">
        <f t="shared" si="73"/>
        <v>5</v>
      </c>
      <c r="Y188" s="374"/>
      <c r="Z188" s="374"/>
      <c r="AA188" s="374"/>
      <c r="AB188" s="374"/>
      <c r="AC188" s="374"/>
      <c r="AD188" s="384">
        <v>0</v>
      </c>
      <c r="AE188" s="374" t="s">
        <v>1308</v>
      </c>
      <c r="AF188" s="384" t="str">
        <f t="shared" si="74"/>
        <v>ru-RU=Температура перед Ф5-1,..,Ф5-8 низкая</v>
      </c>
      <c r="AG188" s="374"/>
      <c r="AH188" s="374" t="s">
        <v>1308</v>
      </c>
      <c r="AI188" s="19" t="s">
        <v>4272</v>
      </c>
      <c r="AJ188" s="374">
        <f t="shared" si="75"/>
        <v>40031</v>
      </c>
      <c r="AK188" s="27">
        <v>5</v>
      </c>
    </row>
    <row r="189" spans="1:37" ht="14.25" customHeight="1" x14ac:dyDescent="0.25">
      <c r="A189" s="26">
        <v>194</v>
      </c>
      <c r="B189" s="375" t="str">
        <f>F189&amp;" пониженная"</f>
        <v>Температура перед Ф5-1,..,Ф5-8 пониженная</v>
      </c>
      <c r="C189" s="374" t="str">
        <f>E189&amp;"_L"</f>
        <v>T_bfF5_L</v>
      </c>
      <c r="D189" s="374" t="str">
        <f>"ANI."&amp;E189&amp;".L and (ANI."&amp;E189&amp;".state=5)"</f>
        <v>ANI.T_bfF5.L and (ANI.T_bfF5.state=5)</v>
      </c>
      <c r="E189" s="232" t="s">
        <v>3496</v>
      </c>
      <c r="F189" s="237" t="s">
        <v>3285</v>
      </c>
      <c r="G189" s="19" t="str">
        <f t="shared" si="64"/>
        <v>WRN.T_bfF5_L := ANI.T_bfF5.L and (ANI.T_bfF5.state=5);//Температура перед Ф5-1,..,Ф5-8 пониженная</v>
      </c>
      <c r="H189" s="19" t="str">
        <f t="shared" si="65"/>
        <v>T_bfF5_L : BOOL;     //Температура перед Ф5-1,..,Ф5-8 пониженная</v>
      </c>
      <c r="K189" s="32" t="str">
        <f t="shared" si="62"/>
        <v xml:space="preserve">WRN."&amp;C199&amp;" or </v>
      </c>
      <c r="L189" s="374">
        <v>199</v>
      </c>
      <c r="M189" s="27" t="str">
        <f t="shared" si="82"/>
        <v>R31</v>
      </c>
      <c r="N189" s="27">
        <f t="shared" si="80"/>
        <v>61</v>
      </c>
      <c r="O189" s="27">
        <v>6</v>
      </c>
      <c r="P189" s="19" t="s">
        <v>1004</v>
      </c>
      <c r="Q189" s="27" t="str">
        <f t="shared" si="67"/>
        <v>db600.dbx61.6 := WRN.T_bfF5_L; //Температура перед Ф5-1,..,Ф5-8 пониженная  R31.6</v>
      </c>
      <c r="R189" s="27" t="str">
        <f t="shared" si="83"/>
        <v>dbx61.6</v>
      </c>
      <c r="S189" s="27">
        <f t="shared" si="81"/>
        <v>31</v>
      </c>
      <c r="T189" s="384" t="s">
        <v>1307</v>
      </c>
      <c r="U189" s="384">
        <v>440</v>
      </c>
      <c r="V189" s="19" t="s">
        <v>1004</v>
      </c>
      <c r="W189" s="384" t="str">
        <f t="shared" si="63"/>
        <v>2MDB.R31</v>
      </c>
      <c r="X189" s="384">
        <f t="shared" si="73"/>
        <v>6</v>
      </c>
      <c r="Y189" s="374"/>
      <c r="Z189" s="374"/>
      <c r="AA189" s="374"/>
      <c r="AB189" s="374"/>
      <c r="AC189" s="374"/>
      <c r="AD189" s="384">
        <v>0</v>
      </c>
      <c r="AE189" s="374" t="s">
        <v>1308</v>
      </c>
      <c r="AF189" s="384" t="str">
        <f t="shared" si="74"/>
        <v>ru-RU=Температура перед Ф5-1,..,Ф5-8 пониженная</v>
      </c>
      <c r="AG189" s="374"/>
      <c r="AH189" s="374" t="s">
        <v>1308</v>
      </c>
      <c r="AI189" s="19" t="s">
        <v>4272</v>
      </c>
      <c r="AJ189" s="374">
        <f t="shared" si="75"/>
        <v>40031</v>
      </c>
      <c r="AK189" s="27">
        <v>6</v>
      </c>
    </row>
    <row r="190" spans="1:37" ht="14.25" customHeight="1" x14ac:dyDescent="0.25">
      <c r="A190" s="26">
        <v>195</v>
      </c>
      <c r="B190" s="375" t="str">
        <f>F190&amp;" повышенная"</f>
        <v>Температура перед Ф5-1,..,Ф5-8 повышенная</v>
      </c>
      <c r="C190" s="374" t="str">
        <f>E190&amp;"_H"</f>
        <v>T_bfF5_H</v>
      </c>
      <c r="D190" s="374" t="str">
        <f>"ANI."&amp;E190&amp;".HH"</f>
        <v>ANI.T_bfF5.HH</v>
      </c>
      <c r="E190" s="232" t="s">
        <v>3496</v>
      </c>
      <c r="F190" s="237" t="s">
        <v>3285</v>
      </c>
      <c r="G190" s="19" t="str">
        <f t="shared" si="64"/>
        <v>WRN.T_bfF5_H := ANI.T_bfF5.HH;//Температура перед Ф5-1,..,Ф5-8 повышенная</v>
      </c>
      <c r="H190" s="19" t="str">
        <f t="shared" si="65"/>
        <v>T_bfF5_H : BOOL;     //Температура перед Ф5-1,..,Ф5-8 повышенная</v>
      </c>
      <c r="K190" s="32" t="str">
        <f t="shared" si="62"/>
        <v xml:space="preserve">WRN."&amp;C200&amp;" or </v>
      </c>
      <c r="L190" s="374">
        <v>200</v>
      </c>
      <c r="M190" s="27" t="str">
        <f t="shared" si="82"/>
        <v>R31</v>
      </c>
      <c r="N190" s="27">
        <f t="shared" si="80"/>
        <v>61</v>
      </c>
      <c r="O190" s="27">
        <v>7</v>
      </c>
      <c r="P190" s="19" t="s">
        <v>1004</v>
      </c>
      <c r="Q190" s="27" t="str">
        <f t="shared" si="67"/>
        <v>db600.dbx61.7 := WRN.T_bfF5_H; //Температура перед Ф5-1,..,Ф5-8 повышенная  R31.7</v>
      </c>
      <c r="R190" s="27" t="str">
        <f t="shared" si="83"/>
        <v>dbx61.7</v>
      </c>
      <c r="S190" s="27">
        <f t="shared" si="81"/>
        <v>31</v>
      </c>
      <c r="T190" s="384" t="s">
        <v>1307</v>
      </c>
      <c r="U190" s="384">
        <v>441</v>
      </c>
      <c r="V190" s="19" t="s">
        <v>1004</v>
      </c>
      <c r="W190" s="384" t="str">
        <f t="shared" si="63"/>
        <v>2MDB.R31</v>
      </c>
      <c r="X190" s="384">
        <f t="shared" si="73"/>
        <v>7</v>
      </c>
      <c r="Y190" s="374"/>
      <c r="Z190" s="374"/>
      <c r="AA190" s="374"/>
      <c r="AB190" s="374"/>
      <c r="AC190" s="374"/>
      <c r="AD190" s="384">
        <v>0</v>
      </c>
      <c r="AE190" s="374" t="s">
        <v>1308</v>
      </c>
      <c r="AF190" s="384" t="str">
        <f t="shared" si="74"/>
        <v>ru-RU=Температура перед Ф5-1,..,Ф5-8 повышенная</v>
      </c>
      <c r="AG190" s="374"/>
      <c r="AH190" s="374" t="s">
        <v>1308</v>
      </c>
      <c r="AI190" s="19" t="s">
        <v>4272</v>
      </c>
      <c r="AJ190" s="374">
        <f t="shared" si="75"/>
        <v>40031</v>
      </c>
      <c r="AK190" s="27">
        <v>7</v>
      </c>
    </row>
    <row r="191" spans="1:37" ht="14.25" customHeight="1" x14ac:dyDescent="0.25">
      <c r="A191" s="26">
        <v>196</v>
      </c>
      <c r="B191" s="375" t="str">
        <f>F191&amp;" высокая"</f>
        <v>Температура перед Ф5-1,..,Ф5-8 высокая</v>
      </c>
      <c r="C191" s="374" t="str">
        <f>E191&amp;"_HH"</f>
        <v>T_bfF5_HH</v>
      </c>
      <c r="D191" s="374" t="str">
        <f>"ANI."&amp;E191&amp;".H and (ANI."&amp;E191&amp;".state=5)"</f>
        <v>ANI.T_bfF5.H and (ANI.T_bfF5.state=5)</v>
      </c>
      <c r="E191" s="232" t="s">
        <v>3496</v>
      </c>
      <c r="F191" s="237" t="s">
        <v>3285</v>
      </c>
      <c r="G191" s="19" t="str">
        <f t="shared" si="64"/>
        <v>WRN.T_bfF5_HH := ANI.T_bfF5.H and (ANI.T_bfF5.state=5);//Температура перед Ф5-1,..,Ф5-8 высокая</v>
      </c>
      <c r="H191" s="19" t="str">
        <f t="shared" si="65"/>
        <v>T_bfF5_HH : BOOL;     //Температура перед Ф5-1,..,Ф5-8 высокая</v>
      </c>
      <c r="K191" s="32" t="str">
        <f t="shared" si="62"/>
        <v xml:space="preserve">WRN."&amp;C201&amp;" or </v>
      </c>
      <c r="L191" s="374">
        <v>201</v>
      </c>
      <c r="M191" s="27" t="str">
        <f t="shared" si="82"/>
        <v>R31</v>
      </c>
      <c r="N191" s="27">
        <f>S184*2-2</f>
        <v>60</v>
      </c>
      <c r="O191" s="27">
        <v>0</v>
      </c>
      <c r="P191" s="19" t="s">
        <v>1004</v>
      </c>
      <c r="Q191" s="27" t="str">
        <f t="shared" si="67"/>
        <v>db600.dbx60.0 := WRN.T_bfF5_HH; //Температура перед Ф5-1,..,Ф5-8 высокая  R31.8</v>
      </c>
      <c r="R191" s="27" t="str">
        <f t="shared" si="83"/>
        <v>dbx60.0</v>
      </c>
      <c r="S191" s="27">
        <f t="shared" si="81"/>
        <v>31</v>
      </c>
      <c r="T191" s="384" t="s">
        <v>1307</v>
      </c>
      <c r="U191" s="384">
        <v>442</v>
      </c>
      <c r="V191" s="19" t="s">
        <v>1004</v>
      </c>
      <c r="W191" s="384" t="str">
        <f t="shared" si="63"/>
        <v>2MDB.R31</v>
      </c>
      <c r="X191" s="384">
        <f t="shared" si="73"/>
        <v>8</v>
      </c>
      <c r="Y191" s="374"/>
      <c r="Z191" s="374"/>
      <c r="AA191" s="374"/>
      <c r="AB191" s="374"/>
      <c r="AC191" s="374"/>
      <c r="AD191" s="384">
        <v>0</v>
      </c>
      <c r="AE191" s="374" t="s">
        <v>1308</v>
      </c>
      <c r="AF191" s="384" t="str">
        <f t="shared" si="74"/>
        <v>ru-RU=Температура перед Ф5-1,..,Ф5-8 высокая</v>
      </c>
      <c r="AG191" s="374"/>
      <c r="AH191" s="374" t="s">
        <v>1308</v>
      </c>
      <c r="AI191" s="19" t="s">
        <v>4272</v>
      </c>
      <c r="AJ191" s="374">
        <f t="shared" si="75"/>
        <v>40031</v>
      </c>
      <c r="AK191" s="27">
        <v>8</v>
      </c>
    </row>
    <row r="192" spans="1:37" ht="14.25" customHeight="1" x14ac:dyDescent="0.25">
      <c r="A192" s="26">
        <v>197</v>
      </c>
      <c r="B192" s="375" t="str">
        <f>F192&amp;" низкий"</f>
        <v>Уровень в АСИ низкий</v>
      </c>
      <c r="C192" s="374" t="str">
        <f>E192&amp;"_LL"</f>
        <v>L_ASI_LL</v>
      </c>
      <c r="D192" s="374" t="str">
        <f>"ANI."&amp;E192&amp;".LL"</f>
        <v>ANI.L_ASI.LL</v>
      </c>
      <c r="E192" s="232" t="s">
        <v>774</v>
      </c>
      <c r="F192" s="230" t="s">
        <v>298</v>
      </c>
      <c r="G192" s="19" t="str">
        <f t="shared" si="64"/>
        <v>WRN.L_ASI_LL := ANI.L_ASI.LL;//Уровень в АСИ низкий</v>
      </c>
      <c r="H192" s="19" t="str">
        <f t="shared" si="65"/>
        <v>L_ASI_LL : BOOL;     //Уровень в АСИ низкий</v>
      </c>
      <c r="K192" s="32" t="str">
        <f t="shared" si="62"/>
        <v xml:space="preserve">WRN."&amp;C202&amp;" or </v>
      </c>
      <c r="L192" s="374">
        <v>202</v>
      </c>
      <c r="M192" s="27" t="str">
        <f t="shared" si="82"/>
        <v>R31</v>
      </c>
      <c r="N192" s="27">
        <f>N191</f>
        <v>60</v>
      </c>
      <c r="O192" s="27">
        <v>1</v>
      </c>
      <c r="P192" s="19" t="s">
        <v>1004</v>
      </c>
      <c r="Q192" s="27" t="str">
        <f t="shared" si="67"/>
        <v>db600.dbx60.1 := WRN.L_ASI_LL; //Уровень в АСИ низкий  R31.9</v>
      </c>
      <c r="R192" s="27" t="str">
        <f t="shared" si="83"/>
        <v>dbx60.1</v>
      </c>
      <c r="S192" s="27">
        <f t="shared" si="81"/>
        <v>31</v>
      </c>
      <c r="T192" s="384" t="s">
        <v>1307</v>
      </c>
      <c r="U192" s="384">
        <v>443</v>
      </c>
      <c r="V192" s="19" t="s">
        <v>1004</v>
      </c>
      <c r="W192" s="384" t="str">
        <f t="shared" si="63"/>
        <v>2MDB.R31</v>
      </c>
      <c r="X192" s="384">
        <f t="shared" si="73"/>
        <v>9</v>
      </c>
      <c r="Y192" s="374"/>
      <c r="Z192" s="374"/>
      <c r="AA192" s="374"/>
      <c r="AB192" s="374"/>
      <c r="AC192" s="374"/>
      <c r="AD192" s="384">
        <v>0</v>
      </c>
      <c r="AE192" s="374" t="s">
        <v>1308</v>
      </c>
      <c r="AF192" s="384" t="str">
        <f t="shared" si="74"/>
        <v>ru-RU=Уровень в АСИ низкий</v>
      </c>
      <c r="AG192" s="374"/>
      <c r="AH192" s="374" t="s">
        <v>1308</v>
      </c>
      <c r="AI192" s="19" t="s">
        <v>4272</v>
      </c>
      <c r="AJ192" s="374">
        <f t="shared" si="75"/>
        <v>40031</v>
      </c>
      <c r="AK192" s="27">
        <v>9</v>
      </c>
    </row>
    <row r="193" spans="1:37" ht="14.25" customHeight="1" x14ac:dyDescent="0.25">
      <c r="A193" s="26">
        <v>198</v>
      </c>
      <c r="B193" s="375" t="str">
        <f>F193&amp;" пониженный"</f>
        <v>Уровень в АСИ пониженный</v>
      </c>
      <c r="C193" s="374" t="str">
        <f>E193&amp;"_L"</f>
        <v>L_ASI_L</v>
      </c>
      <c r="D193" s="374" t="str">
        <f>"ANI."&amp;E193&amp;".L and (ANI."&amp;E193&amp;".state=5)"</f>
        <v>ANI.L_ASI.L and (ANI.L_ASI.state=5)</v>
      </c>
      <c r="E193" s="232" t="s">
        <v>774</v>
      </c>
      <c r="F193" s="230" t="s">
        <v>298</v>
      </c>
      <c r="G193" s="19" t="str">
        <f t="shared" si="64"/>
        <v>WRN.L_ASI_L := ANI.L_ASI.L and (ANI.L_ASI.state=5);//Уровень в АСИ пониженный</v>
      </c>
      <c r="H193" s="19" t="str">
        <f t="shared" si="65"/>
        <v>L_ASI_L : BOOL;     //Уровень в АСИ пониженный</v>
      </c>
      <c r="K193" s="32" t="str">
        <f t="shared" si="62"/>
        <v xml:space="preserve">WRN."&amp;C203&amp;" or </v>
      </c>
      <c r="L193" s="374">
        <v>203</v>
      </c>
      <c r="M193" s="27" t="str">
        <f t="shared" si="82"/>
        <v>R31</v>
      </c>
      <c r="N193" s="27">
        <f t="shared" ref="N193:N198" si="84">N192</f>
        <v>60</v>
      </c>
      <c r="O193" s="27">
        <v>2</v>
      </c>
      <c r="P193" s="19" t="s">
        <v>1004</v>
      </c>
      <c r="Q193" s="27" t="str">
        <f t="shared" si="67"/>
        <v>db600.dbx60.2 := WRN.L_ASI_L; //Уровень в АСИ пониженный  R31.10</v>
      </c>
      <c r="R193" s="27" t="str">
        <f t="shared" si="83"/>
        <v>dbx60.2</v>
      </c>
      <c r="S193" s="27">
        <f t="shared" si="81"/>
        <v>31</v>
      </c>
      <c r="T193" s="384" t="s">
        <v>1307</v>
      </c>
      <c r="U193" s="384">
        <v>444</v>
      </c>
      <c r="V193" s="19" t="s">
        <v>1004</v>
      </c>
      <c r="W193" s="384" t="str">
        <f t="shared" si="63"/>
        <v>2MDB.R31</v>
      </c>
      <c r="X193" s="384">
        <f t="shared" si="73"/>
        <v>10</v>
      </c>
      <c r="Y193" s="374"/>
      <c r="Z193" s="374"/>
      <c r="AA193" s="374"/>
      <c r="AB193" s="374"/>
      <c r="AC193" s="374"/>
      <c r="AD193" s="384">
        <v>0</v>
      </c>
      <c r="AE193" s="374" t="s">
        <v>1308</v>
      </c>
      <c r="AF193" s="384" t="str">
        <f t="shared" si="74"/>
        <v>ru-RU=Уровень в АСИ пониженный</v>
      </c>
      <c r="AG193" s="374"/>
      <c r="AH193" s="374" t="s">
        <v>1308</v>
      </c>
      <c r="AI193" s="19" t="s">
        <v>4272</v>
      </c>
      <c r="AJ193" s="374">
        <f t="shared" si="75"/>
        <v>40031</v>
      </c>
      <c r="AK193" s="27">
        <v>10</v>
      </c>
    </row>
    <row r="194" spans="1:37" ht="14.25" customHeight="1" x14ac:dyDescent="0.25">
      <c r="A194" s="26">
        <v>199</v>
      </c>
      <c r="B194" s="375" t="str">
        <f>F194&amp;" повышенный"</f>
        <v>Уровень в АСИ повышенный</v>
      </c>
      <c r="C194" s="374" t="str">
        <f>E194&amp;"_H"</f>
        <v>L_ASI_H</v>
      </c>
      <c r="D194" s="374" t="str">
        <f>"ANI."&amp;E194&amp;".HH"</f>
        <v>ANI.L_ASI.HH</v>
      </c>
      <c r="E194" s="232" t="s">
        <v>774</v>
      </c>
      <c r="F194" s="230" t="s">
        <v>298</v>
      </c>
      <c r="G194" s="19" t="str">
        <f t="shared" si="64"/>
        <v>WRN.L_ASI_H := ANI.L_ASI.HH;//Уровень в АСИ повышенный</v>
      </c>
      <c r="H194" s="19" t="str">
        <f t="shared" si="65"/>
        <v>L_ASI_H : BOOL;     //Уровень в АСИ повышенный</v>
      </c>
      <c r="K194" s="32" t="str">
        <f t="shared" si="62"/>
        <v xml:space="preserve">WRN."&amp;C204&amp;" or </v>
      </c>
      <c r="L194" s="374">
        <v>204</v>
      </c>
      <c r="M194" s="27" t="str">
        <f t="shared" si="82"/>
        <v>R31</v>
      </c>
      <c r="N194" s="27">
        <f t="shared" si="84"/>
        <v>60</v>
      </c>
      <c r="O194" s="27">
        <v>3</v>
      </c>
      <c r="P194" s="19" t="s">
        <v>1004</v>
      </c>
      <c r="Q194" s="27" t="str">
        <f t="shared" si="67"/>
        <v>db600.dbx60.3 := WRN.L_ASI_H; //Уровень в АСИ повышенный  R31.11</v>
      </c>
      <c r="R194" s="27" t="str">
        <f t="shared" si="83"/>
        <v>dbx60.3</v>
      </c>
      <c r="S194" s="27">
        <f t="shared" si="81"/>
        <v>31</v>
      </c>
      <c r="T194" s="384" t="s">
        <v>1307</v>
      </c>
      <c r="U194" s="384">
        <v>445</v>
      </c>
      <c r="V194" s="19" t="s">
        <v>1004</v>
      </c>
      <c r="W194" s="384" t="str">
        <f t="shared" si="63"/>
        <v>2MDB.R31</v>
      </c>
      <c r="X194" s="384">
        <f t="shared" si="73"/>
        <v>11</v>
      </c>
      <c r="Y194" s="374"/>
      <c r="Z194" s="374"/>
      <c r="AA194" s="374"/>
      <c r="AB194" s="374"/>
      <c r="AC194" s="374"/>
      <c r="AD194" s="384">
        <v>0</v>
      </c>
      <c r="AE194" s="374" t="s">
        <v>1308</v>
      </c>
      <c r="AF194" s="384" t="str">
        <f t="shared" si="74"/>
        <v>ru-RU=Уровень в АСИ повышенный</v>
      </c>
      <c r="AG194" s="374"/>
      <c r="AH194" s="374" t="s">
        <v>1308</v>
      </c>
      <c r="AI194" s="19" t="s">
        <v>4272</v>
      </c>
      <c r="AJ194" s="374">
        <f t="shared" si="75"/>
        <v>40031</v>
      </c>
      <c r="AK194" s="27">
        <v>11</v>
      </c>
    </row>
    <row r="195" spans="1:37" ht="14.25" customHeight="1" x14ac:dyDescent="0.25">
      <c r="A195" s="26">
        <v>200</v>
      </c>
      <c r="B195" s="375" t="str">
        <f>F195&amp;" высокий"</f>
        <v>Уровень в АСИ высокий</v>
      </c>
      <c r="C195" s="374" t="str">
        <f>E195&amp;"_HH"</f>
        <v>L_ASI_HH</v>
      </c>
      <c r="D195" s="374" t="str">
        <f>"ANI."&amp;E195&amp;".H and (ANI."&amp;E195&amp;".state=5)"</f>
        <v>ANI.L_ASI.H and (ANI.L_ASI.state=5)</v>
      </c>
      <c r="E195" s="232" t="s">
        <v>774</v>
      </c>
      <c r="F195" s="230" t="s">
        <v>298</v>
      </c>
      <c r="G195" s="19" t="str">
        <f t="shared" si="64"/>
        <v>WRN.L_ASI_HH := ANI.L_ASI.H and (ANI.L_ASI.state=5);//Уровень в АСИ высокий</v>
      </c>
      <c r="H195" s="19" t="str">
        <f t="shared" si="65"/>
        <v>L_ASI_HH : BOOL;     //Уровень в АСИ высокий</v>
      </c>
      <c r="K195" s="32" t="str">
        <f>"WRN.""&amp;C"&amp;L195&amp;"&amp;"" or "</f>
        <v xml:space="preserve">WRN."&amp;C205&amp;" or </v>
      </c>
      <c r="L195" s="374">
        <v>205</v>
      </c>
      <c r="M195" s="27" t="str">
        <f t="shared" si="82"/>
        <v>R31</v>
      </c>
      <c r="N195" s="27">
        <f t="shared" si="84"/>
        <v>60</v>
      </c>
      <c r="O195" s="27">
        <v>4</v>
      </c>
      <c r="P195" s="19" t="s">
        <v>1004</v>
      </c>
      <c r="Q195" s="27" t="str">
        <f t="shared" si="67"/>
        <v>db600.dbx60.4 := WRN.L_ASI_HH; //Уровень в АСИ высокий  R31.12</v>
      </c>
      <c r="R195" s="27" t="str">
        <f t="shared" si="83"/>
        <v>dbx60.4</v>
      </c>
      <c r="S195" s="27">
        <f t="shared" si="81"/>
        <v>31</v>
      </c>
      <c r="T195" s="384" t="s">
        <v>1307</v>
      </c>
      <c r="U195" s="384">
        <v>446</v>
      </c>
      <c r="V195" s="19" t="s">
        <v>1004</v>
      </c>
      <c r="W195" s="384" t="str">
        <f t="shared" si="63"/>
        <v>2MDB.R31</v>
      </c>
      <c r="X195" s="384">
        <f t="shared" si="73"/>
        <v>12</v>
      </c>
      <c r="Y195" s="374"/>
      <c r="Z195" s="374"/>
      <c r="AA195" s="374"/>
      <c r="AB195" s="374"/>
      <c r="AC195" s="374"/>
      <c r="AD195" s="384">
        <v>0</v>
      </c>
      <c r="AE195" s="374" t="s">
        <v>1308</v>
      </c>
      <c r="AF195" s="384" t="str">
        <f t="shared" si="74"/>
        <v>ru-RU=Уровень в АСИ высокий</v>
      </c>
      <c r="AG195" s="374"/>
      <c r="AH195" s="374" t="s">
        <v>1308</v>
      </c>
      <c r="AI195" s="19" t="s">
        <v>4272</v>
      </c>
      <c r="AJ195" s="374">
        <f t="shared" si="75"/>
        <v>40031</v>
      </c>
      <c r="AK195" s="27">
        <v>12</v>
      </c>
    </row>
    <row r="196" spans="1:37" ht="14.25" customHeight="1" x14ac:dyDescent="0.25">
      <c r="A196" s="26">
        <v>201</v>
      </c>
      <c r="B196" s="376" t="str">
        <f>F196&amp;" низкий"</f>
        <v>Расход сжатого воздуха на БР1 низкий</v>
      </c>
      <c r="C196" s="377" t="str">
        <f>E196&amp;"_LL"</f>
        <v>Qair_BR1_LL</v>
      </c>
      <c r="D196" s="377" t="str">
        <f>"TMQ."&amp;C196</f>
        <v>TMQ.Qair_BR1_LL</v>
      </c>
      <c r="E196" s="232" t="s">
        <v>3493</v>
      </c>
      <c r="F196" s="237" t="s">
        <v>3292</v>
      </c>
      <c r="G196" s="19" t="str">
        <f t="shared" si="64"/>
        <v>WRN.Qair_BR1_LL := TMQ.Qair_BR1_LL;//Расход сжатого воздуха на БР1 низкий</v>
      </c>
      <c r="H196" s="19" t="str">
        <f t="shared" si="65"/>
        <v>Qair_BR1_LL : BOOL;     //Расход сжатого воздуха на БР1 низкий</v>
      </c>
      <c r="K196" s="32" t="str">
        <f>"WRN.""&amp;C"&amp;L196&amp;"&amp;"" or "</f>
        <v xml:space="preserve">WRN."&amp;C206&amp;" or </v>
      </c>
      <c r="L196" s="374">
        <v>206</v>
      </c>
      <c r="M196" s="27" t="str">
        <f t="shared" si="82"/>
        <v>R31</v>
      </c>
      <c r="N196" s="27">
        <f t="shared" si="84"/>
        <v>60</v>
      </c>
      <c r="O196" s="27">
        <v>5</v>
      </c>
      <c r="P196" s="19" t="s">
        <v>1004</v>
      </c>
      <c r="Q196" s="27" t="str">
        <f t="shared" si="67"/>
        <v>db600.dbx60.5 := WRN.Qair_BR1_LL; //Расход сжатого воздуха на БР1 низкий  R31.13</v>
      </c>
      <c r="R196" s="27" t="str">
        <f t="shared" si="83"/>
        <v>dbx60.5</v>
      </c>
      <c r="S196" s="27">
        <f t="shared" si="81"/>
        <v>31</v>
      </c>
      <c r="T196" s="384" t="s">
        <v>1307</v>
      </c>
      <c r="U196" s="384">
        <v>447</v>
      </c>
      <c r="V196" s="19" t="s">
        <v>1004</v>
      </c>
      <c r="W196" s="384" t="str">
        <f t="shared" ref="W196:W213" si="85">"2MDB.R"&amp;S196</f>
        <v>2MDB.R31</v>
      </c>
      <c r="X196" s="384">
        <f t="shared" si="73"/>
        <v>13</v>
      </c>
      <c r="Y196" s="374"/>
      <c r="Z196" s="374"/>
      <c r="AA196" s="374"/>
      <c r="AB196" s="374"/>
      <c r="AC196" s="374"/>
      <c r="AD196" s="384">
        <v>0</v>
      </c>
      <c r="AE196" s="374" t="s">
        <v>1308</v>
      </c>
      <c r="AF196" s="384" t="str">
        <f t="shared" si="74"/>
        <v>ru-RU=Расход сжатого воздуха на БР1 низкий</v>
      </c>
      <c r="AG196" s="374"/>
      <c r="AH196" s="374" t="s">
        <v>1308</v>
      </c>
      <c r="AI196" s="19" t="s">
        <v>4272</v>
      </c>
      <c r="AJ196" s="374">
        <f t="shared" si="75"/>
        <v>40031</v>
      </c>
      <c r="AK196" s="27">
        <v>13</v>
      </c>
    </row>
    <row r="197" spans="1:37" ht="14.25" customHeight="1" x14ac:dyDescent="0.25">
      <c r="A197" s="26">
        <v>202</v>
      </c>
      <c r="B197" s="376" t="str">
        <f>F197&amp;" пониженный"</f>
        <v>Расход сжатого воздуха на БР1 пониженный</v>
      </c>
      <c r="C197" s="377" t="str">
        <f>E197&amp;"_L"</f>
        <v>Qair_BR1_L</v>
      </c>
      <c r="D197" s="380" t="str">
        <f>"TMQ."&amp;C197&amp;" and (ani."&amp;E197&amp;".state=5)"</f>
        <v>TMQ.Qair_BR1_L and (ani.Qair_BR1.state=5)</v>
      </c>
      <c r="E197" s="232" t="s">
        <v>3493</v>
      </c>
      <c r="F197" s="237" t="s">
        <v>3292</v>
      </c>
      <c r="G197" s="19" t="str">
        <f t="shared" ref="G197:G206" si="86">"WRN."&amp;C197&amp;" := "&amp;D197&amp;";//"&amp;B197</f>
        <v>WRN.Qair_BR1_L := TMQ.Qair_BR1_L and (ani.Qair_BR1.state=5);//Расход сжатого воздуха на БР1 пониженный</v>
      </c>
      <c r="H197" s="19" t="str">
        <f t="shared" ref="H197:H206" si="87">C197&amp;" : BOOL;     //"&amp;B197</f>
        <v>Qair_BR1_L : BOOL;     //Расход сжатого воздуха на БР1 пониженный</v>
      </c>
      <c r="K197" s="32"/>
      <c r="L197" s="374"/>
      <c r="M197" s="27" t="str">
        <f t="shared" si="82"/>
        <v>R31</v>
      </c>
      <c r="N197" s="27">
        <f t="shared" si="84"/>
        <v>60</v>
      </c>
      <c r="O197" s="27">
        <v>6</v>
      </c>
      <c r="P197" s="19" t="s">
        <v>1004</v>
      </c>
      <c r="Q197" s="27" t="str">
        <f t="shared" ref="Q197:Q213" si="88">"db600.dbx"&amp;N197&amp;"."&amp;O197&amp;" := "&amp;P197&amp;"."&amp;C197&amp;"; //"&amp;B197&amp;"  "&amp;M197&amp;"."&amp;AK197</f>
        <v>db600.dbx60.6 := WRN.Qair_BR1_L; //Расход сжатого воздуха на БР1 пониженный  R31.14</v>
      </c>
      <c r="R197" s="27" t="str">
        <f t="shared" si="83"/>
        <v>dbx60.6</v>
      </c>
      <c r="S197" s="27">
        <f t="shared" si="81"/>
        <v>31</v>
      </c>
      <c r="T197" s="384" t="s">
        <v>1307</v>
      </c>
      <c r="U197" s="384">
        <v>448</v>
      </c>
      <c r="V197" s="19" t="s">
        <v>1004</v>
      </c>
      <c r="W197" s="384" t="str">
        <f t="shared" si="85"/>
        <v>2MDB.R31</v>
      </c>
      <c r="X197" s="384">
        <f t="shared" si="73"/>
        <v>14</v>
      </c>
      <c r="Y197" s="374"/>
      <c r="Z197" s="374"/>
      <c r="AA197" s="374"/>
      <c r="AB197" s="374"/>
      <c r="AC197" s="374"/>
      <c r="AD197" s="384">
        <v>0</v>
      </c>
      <c r="AE197" s="374" t="s">
        <v>1308</v>
      </c>
      <c r="AF197" s="384" t="str">
        <f t="shared" si="74"/>
        <v>ru-RU=Расход сжатого воздуха на БР1 пониженный</v>
      </c>
      <c r="AG197" s="374"/>
      <c r="AH197" s="374" t="s">
        <v>1308</v>
      </c>
      <c r="AI197" s="19" t="s">
        <v>4272</v>
      </c>
      <c r="AJ197" s="374">
        <f t="shared" si="75"/>
        <v>40031</v>
      </c>
      <c r="AK197" s="27">
        <v>14</v>
      </c>
    </row>
    <row r="198" spans="1:37" ht="14.25" customHeight="1" x14ac:dyDescent="0.25">
      <c r="A198" s="26">
        <v>203</v>
      </c>
      <c r="B198" s="376" t="str">
        <f>F198&amp;" повышенный"</f>
        <v>Расход сжатого воздуха на БР1 повышенный</v>
      </c>
      <c r="C198" s="377" t="str">
        <f>E198&amp;"_H"</f>
        <v>Qair_BR1_H</v>
      </c>
      <c r="D198" s="377" t="str">
        <f>"TMQ."&amp;C198</f>
        <v>TMQ.Qair_BR1_H</v>
      </c>
      <c r="E198" s="232" t="s">
        <v>3493</v>
      </c>
      <c r="F198" s="237" t="s">
        <v>3292</v>
      </c>
      <c r="G198" s="19" t="str">
        <f t="shared" si="86"/>
        <v>WRN.Qair_BR1_H := TMQ.Qair_BR1_H;//Расход сжатого воздуха на БР1 повышенный</v>
      </c>
      <c r="H198" s="19" t="str">
        <f t="shared" si="87"/>
        <v>Qair_BR1_H : BOOL;     //Расход сжатого воздуха на БР1 повышенный</v>
      </c>
      <c r="K198" s="32"/>
      <c r="L198" s="374"/>
      <c r="M198" s="27" t="str">
        <f t="shared" si="82"/>
        <v>R31</v>
      </c>
      <c r="N198" s="27">
        <f t="shared" si="84"/>
        <v>60</v>
      </c>
      <c r="O198" s="27">
        <v>7</v>
      </c>
      <c r="P198" s="19" t="s">
        <v>1004</v>
      </c>
      <c r="Q198" s="27" t="str">
        <f t="shared" si="88"/>
        <v>db600.dbx60.7 := WRN.Qair_BR1_H; //Расход сжатого воздуха на БР1 повышенный  R31.15</v>
      </c>
      <c r="R198" s="27" t="str">
        <f t="shared" si="83"/>
        <v>dbx60.7</v>
      </c>
      <c r="S198" s="27">
        <f t="shared" si="81"/>
        <v>31</v>
      </c>
      <c r="T198" s="384" t="s">
        <v>1307</v>
      </c>
      <c r="U198" s="384">
        <v>449</v>
      </c>
      <c r="V198" s="19" t="s">
        <v>1004</v>
      </c>
      <c r="W198" s="384" t="str">
        <f t="shared" si="85"/>
        <v>2MDB.R31</v>
      </c>
      <c r="X198" s="384">
        <f t="shared" si="73"/>
        <v>15</v>
      </c>
      <c r="Y198" s="374"/>
      <c r="Z198" s="374"/>
      <c r="AA198" s="374"/>
      <c r="AB198" s="374"/>
      <c r="AC198" s="374"/>
      <c r="AD198" s="384">
        <v>0</v>
      </c>
      <c r="AE198" s="374" t="s">
        <v>1308</v>
      </c>
      <c r="AF198" s="384" t="str">
        <f t="shared" si="74"/>
        <v>ru-RU=Расход сжатого воздуха на БР1 повышенный</v>
      </c>
      <c r="AG198" s="374"/>
      <c r="AH198" s="374" t="s">
        <v>1308</v>
      </c>
      <c r="AI198" s="19" t="s">
        <v>4272</v>
      </c>
      <c r="AJ198" s="374">
        <f t="shared" si="75"/>
        <v>40031</v>
      </c>
      <c r="AK198" s="27">
        <v>15</v>
      </c>
    </row>
    <row r="199" spans="1:37" ht="14.25" customHeight="1" x14ac:dyDescent="0.25">
      <c r="A199" s="26">
        <v>204</v>
      </c>
      <c r="B199" s="376" t="str">
        <f>F199&amp;" высокий"</f>
        <v>Расход сжатого воздуха на БР1 высокий</v>
      </c>
      <c r="C199" s="377" t="str">
        <f>E199&amp;"_HH"</f>
        <v>Qair_BR1_HH</v>
      </c>
      <c r="D199" s="380" t="str">
        <f>"TMQ."&amp;C199&amp;" and (ani."&amp;E199&amp;".state=5)"</f>
        <v>TMQ.Qair_BR1_HH and (ani.Qair_BR1.state=5)</v>
      </c>
      <c r="E199" s="232" t="s">
        <v>3493</v>
      </c>
      <c r="F199" s="237" t="s">
        <v>3292</v>
      </c>
      <c r="G199" s="19" t="str">
        <f t="shared" si="86"/>
        <v>WRN.Qair_BR1_HH := TMQ.Qair_BR1_HH and (ani.Qair_BR1.state=5);//Расход сжатого воздуха на БР1 высокий</v>
      </c>
      <c r="H199" s="19" t="str">
        <f t="shared" si="87"/>
        <v>Qair_BR1_HH : BOOL;     //Расход сжатого воздуха на БР1 высокий</v>
      </c>
      <c r="K199" s="32"/>
      <c r="L199" s="374"/>
      <c r="M199" s="27" t="str">
        <f t="shared" si="82"/>
        <v>R32</v>
      </c>
      <c r="N199" s="27">
        <f>S199*2-1</f>
        <v>63</v>
      </c>
      <c r="O199" s="27">
        <v>0</v>
      </c>
      <c r="P199" s="19" t="s">
        <v>1004</v>
      </c>
      <c r="Q199" s="27" t="str">
        <f t="shared" si="88"/>
        <v>db600.dbx63.0 := WRN.Qair_BR1_HH; //Расход сжатого воздуха на БР1 высокий  R32.0</v>
      </c>
      <c r="R199" s="27" t="str">
        <f t="shared" si="83"/>
        <v>dbx63.0</v>
      </c>
      <c r="S199" s="27">
        <f>S198+1</f>
        <v>32</v>
      </c>
      <c r="T199" s="384" t="s">
        <v>1307</v>
      </c>
      <c r="U199" s="384">
        <v>450</v>
      </c>
      <c r="V199" s="19" t="s">
        <v>1004</v>
      </c>
      <c r="W199" s="384" t="str">
        <f t="shared" si="85"/>
        <v>2MDB.R32</v>
      </c>
      <c r="X199" s="384">
        <f t="shared" si="73"/>
        <v>0</v>
      </c>
      <c r="Y199" s="374"/>
      <c r="Z199" s="374"/>
      <c r="AA199" s="374"/>
      <c r="AB199" s="374"/>
      <c r="AC199" s="374"/>
      <c r="AD199" s="384">
        <v>0</v>
      </c>
      <c r="AE199" s="374" t="s">
        <v>1308</v>
      </c>
      <c r="AF199" s="384" t="str">
        <f t="shared" si="74"/>
        <v>ru-RU=Расход сжатого воздуха на БР1 высокий</v>
      </c>
      <c r="AG199" s="374"/>
      <c r="AH199" s="374" t="s">
        <v>1308</v>
      </c>
      <c r="AI199" s="19" t="s">
        <v>4272</v>
      </c>
      <c r="AJ199" s="374">
        <f t="shared" si="75"/>
        <v>40032</v>
      </c>
      <c r="AK199" s="27">
        <v>0</v>
      </c>
    </row>
    <row r="200" spans="1:37" ht="14.25" customHeight="1" x14ac:dyDescent="0.25">
      <c r="A200" s="26">
        <v>205</v>
      </c>
      <c r="B200" s="376" t="str">
        <f>F200&amp;" низкий"</f>
        <v>Расход сжатого воздуха на БР2 низкий</v>
      </c>
      <c r="C200" s="377" t="str">
        <f>E200&amp;"_LL"</f>
        <v>Qair_BR2_LL</v>
      </c>
      <c r="D200" s="377" t="str">
        <f>"TMQ."&amp;C200</f>
        <v>TMQ.Qair_BR2_LL</v>
      </c>
      <c r="E200" s="232" t="s">
        <v>3494</v>
      </c>
      <c r="F200" s="237" t="s">
        <v>3293</v>
      </c>
      <c r="G200" s="19" t="str">
        <f t="shared" si="86"/>
        <v>WRN.Qair_BR2_LL := TMQ.Qair_BR2_LL;//Расход сжатого воздуха на БР2 низкий</v>
      </c>
      <c r="H200" s="19" t="str">
        <f t="shared" si="87"/>
        <v>Qair_BR2_LL : BOOL;     //Расход сжатого воздуха на БР2 низкий</v>
      </c>
      <c r="K200" s="32"/>
      <c r="L200" s="374"/>
      <c r="M200" s="27" t="str">
        <f t="shared" si="82"/>
        <v>R32</v>
      </c>
      <c r="N200" s="27">
        <f t="shared" ref="N200:N205" si="89">N199</f>
        <v>63</v>
      </c>
      <c r="O200" s="27">
        <v>1</v>
      </c>
      <c r="P200" s="19" t="s">
        <v>1004</v>
      </c>
      <c r="Q200" s="27" t="str">
        <f t="shared" si="88"/>
        <v>db600.dbx63.1 := WRN.Qair_BR2_LL; //Расход сжатого воздуха на БР2 низкий  R32.1</v>
      </c>
      <c r="R200" s="27" t="str">
        <f t="shared" si="83"/>
        <v>dbx63.1</v>
      </c>
      <c r="S200" s="27">
        <f>S199</f>
        <v>32</v>
      </c>
      <c r="T200" s="384" t="s">
        <v>1307</v>
      </c>
      <c r="U200" s="384">
        <v>451</v>
      </c>
      <c r="V200" s="19" t="s">
        <v>1004</v>
      </c>
      <c r="W200" s="384" t="str">
        <f t="shared" si="85"/>
        <v>2MDB.R32</v>
      </c>
      <c r="X200" s="384">
        <f t="shared" si="73"/>
        <v>1</v>
      </c>
      <c r="Y200" s="374"/>
      <c r="Z200" s="374"/>
      <c r="AA200" s="374"/>
      <c r="AB200" s="374"/>
      <c r="AC200" s="374"/>
      <c r="AD200" s="384">
        <v>0</v>
      </c>
      <c r="AE200" s="374" t="s">
        <v>1308</v>
      </c>
      <c r="AF200" s="384" t="str">
        <f t="shared" si="74"/>
        <v>ru-RU=Расход сжатого воздуха на БР2 низкий</v>
      </c>
      <c r="AG200" s="374"/>
      <c r="AH200" s="374" t="s">
        <v>1308</v>
      </c>
      <c r="AI200" s="19" t="s">
        <v>4272</v>
      </c>
      <c r="AJ200" s="374">
        <f t="shared" si="75"/>
        <v>40032</v>
      </c>
      <c r="AK200" s="27">
        <v>1</v>
      </c>
    </row>
    <row r="201" spans="1:37" ht="14.25" customHeight="1" x14ac:dyDescent="0.25">
      <c r="A201" s="26">
        <v>206</v>
      </c>
      <c r="B201" s="376" t="str">
        <f>F201&amp;" пониженный"</f>
        <v>Расход сжатого воздуха на БР2 пониженный</v>
      </c>
      <c r="C201" s="377" t="str">
        <f>E201&amp;"_L"</f>
        <v>Qair_BR2_L</v>
      </c>
      <c r="D201" s="380" t="str">
        <f>"TMQ."&amp;C201&amp;" and (ani."&amp;E201&amp;".state=5)"</f>
        <v>TMQ.Qair_BR2_L and (ani.Qair_BR2.state=5)</v>
      </c>
      <c r="E201" s="232" t="s">
        <v>3494</v>
      </c>
      <c r="F201" s="237" t="s">
        <v>3293</v>
      </c>
      <c r="G201" s="19" t="str">
        <f t="shared" si="86"/>
        <v>WRN.Qair_BR2_L := TMQ.Qair_BR2_L and (ani.Qair_BR2.state=5);//Расход сжатого воздуха на БР2 пониженный</v>
      </c>
      <c r="H201" s="19" t="str">
        <f t="shared" si="87"/>
        <v>Qair_BR2_L : BOOL;     //Расход сжатого воздуха на БР2 пониженный</v>
      </c>
      <c r="K201" s="32"/>
      <c r="L201" s="374"/>
      <c r="M201" s="27" t="str">
        <f t="shared" si="82"/>
        <v>R32</v>
      </c>
      <c r="N201" s="27">
        <f t="shared" si="89"/>
        <v>63</v>
      </c>
      <c r="O201" s="27">
        <v>3</v>
      </c>
      <c r="P201" s="19" t="s">
        <v>1004</v>
      </c>
      <c r="Q201" s="27" t="str">
        <f t="shared" si="88"/>
        <v>db600.dbx63.3 := WRN.Qair_BR2_L; //Расход сжатого воздуха на БР2 пониженный  R32.3</v>
      </c>
      <c r="R201" s="27" t="str">
        <f t="shared" si="83"/>
        <v>dbx63.3</v>
      </c>
      <c r="S201" s="27">
        <f t="shared" ref="S201:S213" si="90">S200</f>
        <v>32</v>
      </c>
      <c r="T201" s="384" t="s">
        <v>1307</v>
      </c>
      <c r="U201" s="384">
        <v>452</v>
      </c>
      <c r="V201" s="19" t="s">
        <v>1004</v>
      </c>
      <c r="W201" s="384" t="str">
        <f t="shared" si="85"/>
        <v>2MDB.R32</v>
      </c>
      <c r="X201" s="384">
        <f t="shared" si="73"/>
        <v>3</v>
      </c>
      <c r="Y201" s="374"/>
      <c r="Z201" s="374"/>
      <c r="AA201" s="374"/>
      <c r="AB201" s="374"/>
      <c r="AC201" s="374"/>
      <c r="AD201" s="384">
        <v>0</v>
      </c>
      <c r="AE201" s="374" t="s">
        <v>1308</v>
      </c>
      <c r="AF201" s="384" t="str">
        <f t="shared" si="74"/>
        <v>ru-RU=Расход сжатого воздуха на БР2 пониженный</v>
      </c>
      <c r="AG201" s="374"/>
      <c r="AH201" s="374" t="s">
        <v>1308</v>
      </c>
      <c r="AI201" s="19" t="s">
        <v>4272</v>
      </c>
      <c r="AJ201" s="374">
        <f t="shared" si="75"/>
        <v>40032</v>
      </c>
      <c r="AK201" s="27">
        <v>3</v>
      </c>
    </row>
    <row r="202" spans="1:37" ht="14.25" customHeight="1" x14ac:dyDescent="0.25">
      <c r="A202" s="26">
        <v>207</v>
      </c>
      <c r="B202" s="376" t="str">
        <f>F202&amp;" повышенный"</f>
        <v>Расход сжатого воздуха на БР2 повышенный</v>
      </c>
      <c r="C202" s="377" t="str">
        <f>E202&amp;"_H"</f>
        <v>Qair_BR2_H</v>
      </c>
      <c r="D202" s="377" t="str">
        <f>"TMQ."&amp;C202</f>
        <v>TMQ.Qair_BR2_H</v>
      </c>
      <c r="E202" s="232" t="s">
        <v>3494</v>
      </c>
      <c r="F202" s="237" t="s">
        <v>3293</v>
      </c>
      <c r="G202" s="19" t="str">
        <f t="shared" si="86"/>
        <v>WRN.Qair_BR2_H := TMQ.Qair_BR2_H;//Расход сжатого воздуха на БР2 повышенный</v>
      </c>
      <c r="H202" s="19" t="str">
        <f t="shared" si="87"/>
        <v>Qair_BR2_H : BOOL;     //Расход сжатого воздуха на БР2 повышенный</v>
      </c>
      <c r="M202" s="27" t="str">
        <f t="shared" si="82"/>
        <v>R32</v>
      </c>
      <c r="N202" s="27">
        <f t="shared" si="89"/>
        <v>63</v>
      </c>
      <c r="O202" s="27">
        <v>4</v>
      </c>
      <c r="P202" s="19" t="s">
        <v>1004</v>
      </c>
      <c r="Q202" s="27" t="str">
        <f t="shared" si="88"/>
        <v>db600.dbx63.4 := WRN.Qair_BR2_H; //Расход сжатого воздуха на БР2 повышенный  R32.4</v>
      </c>
      <c r="R202" s="27" t="str">
        <f t="shared" si="83"/>
        <v>dbx63.4</v>
      </c>
      <c r="S202" s="27">
        <f t="shared" si="90"/>
        <v>32</v>
      </c>
      <c r="T202" s="384" t="s">
        <v>1307</v>
      </c>
      <c r="U202" s="384">
        <v>453</v>
      </c>
      <c r="V202" s="19" t="s">
        <v>1004</v>
      </c>
      <c r="W202" s="384" t="str">
        <f t="shared" si="85"/>
        <v>2MDB.R32</v>
      </c>
      <c r="X202" s="384">
        <f t="shared" si="73"/>
        <v>4</v>
      </c>
      <c r="Y202" s="374"/>
      <c r="Z202" s="374"/>
      <c r="AA202" s="374"/>
      <c r="AB202" s="374"/>
      <c r="AC202" s="374"/>
      <c r="AD202" s="384">
        <v>0</v>
      </c>
      <c r="AE202" s="374" t="s">
        <v>1308</v>
      </c>
      <c r="AF202" s="384" t="str">
        <f t="shared" si="74"/>
        <v>ru-RU=Расход сжатого воздуха на БР2 повышенный</v>
      </c>
      <c r="AG202" s="374"/>
      <c r="AH202" s="374" t="s">
        <v>1308</v>
      </c>
      <c r="AI202" s="19" t="s">
        <v>4272</v>
      </c>
      <c r="AJ202" s="374">
        <f t="shared" si="75"/>
        <v>40032</v>
      </c>
      <c r="AK202" s="27">
        <v>4</v>
      </c>
    </row>
    <row r="203" spans="1:37" ht="14.25" customHeight="1" x14ac:dyDescent="0.25">
      <c r="A203" s="26">
        <v>208</v>
      </c>
      <c r="B203" s="376" t="str">
        <f>F203&amp;" высокий"</f>
        <v>Расход сжатого воздуха на БР2 высокий</v>
      </c>
      <c r="C203" s="377" t="str">
        <f>E203&amp;"_HH"</f>
        <v>Qair_BR2_HH</v>
      </c>
      <c r="D203" s="380" t="str">
        <f>"TMQ."&amp;C203&amp;" and (ani."&amp;E203&amp;".state=5)"</f>
        <v>TMQ.Qair_BR2_HH and (ani.Qair_BR2.state=5)</v>
      </c>
      <c r="E203" s="232" t="s">
        <v>3494</v>
      </c>
      <c r="F203" s="237" t="s">
        <v>3293</v>
      </c>
      <c r="G203" s="19" t="str">
        <f t="shared" si="86"/>
        <v>WRN.Qair_BR2_HH := TMQ.Qair_BR2_HH and (ani.Qair_BR2.state=5);//Расход сжатого воздуха на БР2 высокий</v>
      </c>
      <c r="H203" s="19" t="str">
        <f t="shared" si="87"/>
        <v>Qair_BR2_HH : BOOL;     //Расход сжатого воздуха на БР2 высокий</v>
      </c>
      <c r="M203" s="27" t="str">
        <f t="shared" ref="M203:M213" si="91">"R"&amp;S203</f>
        <v>R32</v>
      </c>
      <c r="N203" s="27">
        <f t="shared" si="89"/>
        <v>63</v>
      </c>
      <c r="O203" s="27">
        <v>5</v>
      </c>
      <c r="P203" s="19" t="s">
        <v>1004</v>
      </c>
      <c r="Q203" s="27" t="str">
        <f t="shared" si="88"/>
        <v>db600.dbx63.5 := WRN.Qair_BR2_HH; //Расход сжатого воздуха на БР2 высокий  R32.5</v>
      </c>
      <c r="R203" s="27" t="str">
        <f t="shared" ref="R203:R213" si="92">"dbx"&amp;N203&amp;"."&amp;O203</f>
        <v>dbx63.5</v>
      </c>
      <c r="S203" s="27">
        <f t="shared" si="90"/>
        <v>32</v>
      </c>
      <c r="T203" s="384" t="s">
        <v>1307</v>
      </c>
      <c r="U203" s="384">
        <v>454</v>
      </c>
      <c r="V203" s="19" t="s">
        <v>1004</v>
      </c>
      <c r="W203" s="384" t="str">
        <f t="shared" si="85"/>
        <v>2MDB.R32</v>
      </c>
      <c r="X203" s="384">
        <f t="shared" si="73"/>
        <v>5</v>
      </c>
      <c r="Y203" s="374"/>
      <c r="Z203" s="374"/>
      <c r="AA203" s="374"/>
      <c r="AB203" s="374"/>
      <c r="AC203" s="374"/>
      <c r="AD203" s="384">
        <v>0</v>
      </c>
      <c r="AE203" s="374" t="s">
        <v>1308</v>
      </c>
      <c r="AF203" s="384" t="str">
        <f t="shared" si="74"/>
        <v>ru-RU=Расход сжатого воздуха на БР2 высокий</v>
      </c>
      <c r="AG203" s="374"/>
      <c r="AH203" s="374" t="s">
        <v>1308</v>
      </c>
      <c r="AI203" s="19" t="s">
        <v>4272</v>
      </c>
      <c r="AJ203" s="374">
        <f t="shared" si="75"/>
        <v>40032</v>
      </c>
      <c r="AK203" s="27">
        <v>5</v>
      </c>
    </row>
    <row r="204" spans="1:37" x14ac:dyDescent="0.25">
      <c r="A204" s="26">
        <v>209</v>
      </c>
      <c r="B204" s="381" t="s">
        <v>4113</v>
      </c>
      <c r="C204" s="143" t="s">
        <v>3661</v>
      </c>
      <c r="D204" t="str">
        <f>"act."&amp;C204&amp;".needWash"</f>
        <v>act.F1_4.needWash</v>
      </c>
      <c r="G204" s="19" t="str">
        <f t="shared" si="86"/>
        <v>WRN.F1_4 := act.F1_4.needWash;//Ф1-4. Нужна промывка</v>
      </c>
      <c r="H204" s="19" t="str">
        <f t="shared" si="87"/>
        <v>F1_4 : BOOL;     //Ф1-4. Нужна промывка</v>
      </c>
      <c r="M204" s="27" t="str">
        <f t="shared" si="91"/>
        <v>R32</v>
      </c>
      <c r="N204" s="27">
        <f t="shared" si="89"/>
        <v>63</v>
      </c>
      <c r="O204" s="27">
        <v>6</v>
      </c>
      <c r="P204" s="19" t="s">
        <v>1004</v>
      </c>
      <c r="Q204" s="27" t="str">
        <f t="shared" si="88"/>
        <v>db600.dbx63.6 := WRN.F1_4; //Ф1-4. Нужна промывка  R32.6</v>
      </c>
      <c r="R204" s="27" t="str">
        <f t="shared" si="92"/>
        <v>dbx63.6</v>
      </c>
      <c r="S204" s="27">
        <f t="shared" si="90"/>
        <v>32</v>
      </c>
      <c r="T204" s="384" t="s">
        <v>1307</v>
      </c>
      <c r="U204" s="384">
        <v>455</v>
      </c>
      <c r="V204" s="19" t="s">
        <v>1004</v>
      </c>
      <c r="W204" s="384" t="str">
        <f t="shared" si="85"/>
        <v>2MDB.R32</v>
      </c>
      <c r="X204" s="384">
        <f t="shared" si="73"/>
        <v>6</v>
      </c>
      <c r="Y204" s="374"/>
      <c r="Z204" s="374"/>
      <c r="AA204" s="374"/>
      <c r="AB204" s="374"/>
      <c r="AC204" s="374"/>
      <c r="AD204" s="384">
        <v>0</v>
      </c>
      <c r="AE204" s="374" t="s">
        <v>1308</v>
      </c>
      <c r="AF204" s="384" t="str">
        <f t="shared" si="74"/>
        <v>ru-RU=Ф1-4. Нужна промывка</v>
      </c>
      <c r="AG204" s="374"/>
      <c r="AH204" s="374" t="s">
        <v>1308</v>
      </c>
      <c r="AI204" s="19" t="s">
        <v>4272</v>
      </c>
      <c r="AJ204" s="374">
        <f t="shared" si="75"/>
        <v>40032</v>
      </c>
      <c r="AK204" s="27">
        <v>6</v>
      </c>
    </row>
    <row r="205" spans="1:37" x14ac:dyDescent="0.25">
      <c r="A205" s="26">
        <v>210</v>
      </c>
      <c r="B205" s="381" t="s">
        <v>4114</v>
      </c>
      <c r="C205" s="143" t="s">
        <v>3663</v>
      </c>
      <c r="D205" s="374" t="str">
        <f>"act."&amp;C205&amp;".needWash"</f>
        <v>act.F1_5.needWash</v>
      </c>
      <c r="G205" s="19" t="str">
        <f t="shared" si="86"/>
        <v>WRN.F1_5 := act.F1_5.needWash;//Ф1-5. Нужна промывка</v>
      </c>
      <c r="H205" s="19" t="str">
        <f t="shared" si="87"/>
        <v>F1_5 : BOOL;     //Ф1-5. Нужна промывка</v>
      </c>
      <c r="M205" s="27" t="str">
        <f t="shared" si="91"/>
        <v>R32</v>
      </c>
      <c r="N205" s="27">
        <f t="shared" si="89"/>
        <v>63</v>
      </c>
      <c r="O205" s="27">
        <v>7</v>
      </c>
      <c r="P205" s="19" t="s">
        <v>1004</v>
      </c>
      <c r="Q205" s="27" t="str">
        <f t="shared" si="88"/>
        <v>db600.dbx63.7 := WRN.F1_5; //Ф1-5. Нужна промывка  R32.7</v>
      </c>
      <c r="R205" s="27" t="str">
        <f t="shared" si="92"/>
        <v>dbx63.7</v>
      </c>
      <c r="S205" s="27">
        <f t="shared" si="90"/>
        <v>32</v>
      </c>
      <c r="T205" s="384" t="s">
        <v>1307</v>
      </c>
      <c r="U205" s="384">
        <v>456</v>
      </c>
      <c r="V205" s="19" t="s">
        <v>1004</v>
      </c>
      <c r="W205" s="384" t="str">
        <f t="shared" si="85"/>
        <v>2MDB.R32</v>
      </c>
      <c r="X205" s="384">
        <f t="shared" si="73"/>
        <v>7</v>
      </c>
      <c r="Y205" s="374"/>
      <c r="Z205" s="374"/>
      <c r="AA205" s="374"/>
      <c r="AB205" s="374"/>
      <c r="AC205" s="374"/>
      <c r="AD205" s="384">
        <v>0</v>
      </c>
      <c r="AE205" s="374" t="s">
        <v>1308</v>
      </c>
      <c r="AF205" s="384" t="str">
        <f t="shared" si="74"/>
        <v>ru-RU=Ф1-5. Нужна промывка</v>
      </c>
      <c r="AG205" s="374"/>
      <c r="AH205" s="374" t="s">
        <v>1308</v>
      </c>
      <c r="AI205" s="19" t="s">
        <v>4272</v>
      </c>
      <c r="AJ205" s="374">
        <f t="shared" si="75"/>
        <v>40032</v>
      </c>
      <c r="AK205" s="27">
        <v>7</v>
      </c>
    </row>
    <row r="206" spans="1:37" x14ac:dyDescent="0.25">
      <c r="A206" s="26">
        <v>211</v>
      </c>
      <c r="B206" s="381" t="s">
        <v>4115</v>
      </c>
      <c r="C206" s="143" t="s">
        <v>3665</v>
      </c>
      <c r="D206" s="374" t="str">
        <f>"act."&amp;C206&amp;".needWash"</f>
        <v>act.F1_6.needWash</v>
      </c>
      <c r="G206" s="19" t="str">
        <f t="shared" si="86"/>
        <v>WRN.F1_6 := act.F1_6.needWash;//Ф1-6. Нужна промывка</v>
      </c>
      <c r="H206" s="19" t="str">
        <f t="shared" si="87"/>
        <v>F1_6 : BOOL;     //Ф1-6. Нужна промывка</v>
      </c>
      <c r="M206" s="27" t="str">
        <f t="shared" si="91"/>
        <v>R32</v>
      </c>
      <c r="N206" s="27">
        <f>S199*2-2</f>
        <v>62</v>
      </c>
      <c r="O206" s="27">
        <v>0</v>
      </c>
      <c r="P206" s="19" t="s">
        <v>1004</v>
      </c>
      <c r="Q206" s="27" t="str">
        <f t="shared" si="88"/>
        <v>db600.dbx62.0 := WRN.F1_6; //Ф1-6. Нужна промывка  R32.8</v>
      </c>
      <c r="R206" s="27" t="str">
        <f t="shared" si="92"/>
        <v>dbx62.0</v>
      </c>
      <c r="S206" s="27">
        <f t="shared" si="90"/>
        <v>32</v>
      </c>
      <c r="T206" s="384" t="s">
        <v>1307</v>
      </c>
      <c r="U206" s="384">
        <v>457</v>
      </c>
      <c r="V206" s="19" t="s">
        <v>1004</v>
      </c>
      <c r="W206" s="384" t="str">
        <f t="shared" si="85"/>
        <v>2MDB.R32</v>
      </c>
      <c r="X206" s="384">
        <f t="shared" si="73"/>
        <v>8</v>
      </c>
      <c r="Y206" s="374"/>
      <c r="Z206" s="374"/>
      <c r="AA206" s="374"/>
      <c r="AB206" s="374"/>
      <c r="AC206" s="374"/>
      <c r="AD206" s="384">
        <v>0</v>
      </c>
      <c r="AE206" s="374" t="s">
        <v>1308</v>
      </c>
      <c r="AF206" s="384" t="str">
        <f t="shared" si="74"/>
        <v>ru-RU=Ф1-6. Нужна промывка</v>
      </c>
      <c r="AG206" s="374"/>
      <c r="AH206" s="374" t="s">
        <v>1308</v>
      </c>
      <c r="AI206" s="19" t="s">
        <v>4272</v>
      </c>
      <c r="AJ206" s="374">
        <f t="shared" si="75"/>
        <v>40032</v>
      </c>
      <c r="AK206" s="27">
        <v>8</v>
      </c>
    </row>
    <row r="207" spans="1:37" x14ac:dyDescent="0.25">
      <c r="M207" s="27" t="str">
        <f t="shared" si="91"/>
        <v>R32</v>
      </c>
      <c r="N207" s="27">
        <f>N206</f>
        <v>62</v>
      </c>
      <c r="O207" s="27">
        <v>1</v>
      </c>
      <c r="P207" s="19" t="s">
        <v>1004</v>
      </c>
      <c r="Q207" s="27" t="str">
        <f t="shared" si="88"/>
        <v>db600.dbx62.1 := WRN.; //  R32.9</v>
      </c>
      <c r="R207" s="27" t="str">
        <f t="shared" si="92"/>
        <v>dbx62.1</v>
      </c>
      <c r="S207" s="27">
        <f t="shared" si="90"/>
        <v>32</v>
      </c>
      <c r="T207" s="384" t="s">
        <v>1307</v>
      </c>
      <c r="U207" s="389"/>
      <c r="V207" s="19" t="s">
        <v>1004</v>
      </c>
      <c r="W207" s="384" t="str">
        <f t="shared" si="85"/>
        <v>2MDB.R32</v>
      </c>
      <c r="X207" s="384">
        <f t="shared" si="73"/>
        <v>9</v>
      </c>
      <c r="Y207" s="374"/>
      <c r="Z207" s="374"/>
      <c r="AA207" s="374"/>
      <c r="AB207" s="374"/>
      <c r="AC207" s="374"/>
      <c r="AD207" s="384">
        <v>0</v>
      </c>
      <c r="AE207" s="374" t="s">
        <v>1308</v>
      </c>
      <c r="AF207" s="384" t="str">
        <f t="shared" si="74"/>
        <v>ru-RU=</v>
      </c>
      <c r="AG207" s="374"/>
      <c r="AH207" s="374" t="s">
        <v>1308</v>
      </c>
      <c r="AI207" s="19" t="s">
        <v>4272</v>
      </c>
      <c r="AJ207" s="374">
        <f t="shared" si="75"/>
        <v>40032</v>
      </c>
      <c r="AK207" s="27">
        <v>9</v>
      </c>
    </row>
    <row r="208" spans="1:37" x14ac:dyDescent="0.25">
      <c r="M208" s="27" t="str">
        <f t="shared" si="91"/>
        <v>R32</v>
      </c>
      <c r="N208" s="27">
        <f t="shared" ref="N208:N213" si="93">N207</f>
        <v>62</v>
      </c>
      <c r="O208" s="27">
        <v>2</v>
      </c>
      <c r="P208" s="19" t="s">
        <v>1004</v>
      </c>
      <c r="Q208" s="27" t="str">
        <f t="shared" si="88"/>
        <v>db600.dbx62.2 := WRN.; //  R32.10</v>
      </c>
      <c r="R208" s="27" t="str">
        <f t="shared" si="92"/>
        <v>dbx62.2</v>
      </c>
      <c r="S208" s="27">
        <f t="shared" si="90"/>
        <v>32</v>
      </c>
      <c r="T208" s="384" t="s">
        <v>1307</v>
      </c>
      <c r="U208" s="389"/>
      <c r="V208" s="19" t="s">
        <v>1004</v>
      </c>
      <c r="W208" s="384" t="str">
        <f t="shared" si="85"/>
        <v>2MDB.R32</v>
      </c>
      <c r="X208" s="384">
        <f t="shared" si="73"/>
        <v>10</v>
      </c>
      <c r="Y208" s="374"/>
      <c r="Z208" s="374"/>
      <c r="AA208" s="374"/>
      <c r="AB208" s="374"/>
      <c r="AC208" s="374"/>
      <c r="AD208" s="384">
        <v>0</v>
      </c>
      <c r="AE208" s="374" t="s">
        <v>1308</v>
      </c>
      <c r="AF208" s="384" t="str">
        <f t="shared" si="74"/>
        <v>ru-RU=</v>
      </c>
      <c r="AG208" s="374"/>
      <c r="AH208" s="374" t="s">
        <v>1308</v>
      </c>
      <c r="AI208" s="19" t="s">
        <v>4272</v>
      </c>
      <c r="AJ208" s="374">
        <f t="shared" si="75"/>
        <v>40032</v>
      </c>
      <c r="AK208" s="27">
        <v>10</v>
      </c>
    </row>
    <row r="209" spans="13:37" x14ac:dyDescent="0.25">
      <c r="M209" s="27" t="str">
        <f t="shared" si="91"/>
        <v>R32</v>
      </c>
      <c r="N209" s="27">
        <f t="shared" si="93"/>
        <v>62</v>
      </c>
      <c r="O209" s="27">
        <v>3</v>
      </c>
      <c r="P209" s="19" t="s">
        <v>1004</v>
      </c>
      <c r="Q209" s="27" t="str">
        <f t="shared" si="88"/>
        <v>db600.dbx62.3 := WRN.; //  R32.11</v>
      </c>
      <c r="R209" s="27" t="str">
        <f t="shared" si="92"/>
        <v>dbx62.3</v>
      </c>
      <c r="S209" s="27">
        <f t="shared" si="90"/>
        <v>32</v>
      </c>
      <c r="T209" s="384" t="s">
        <v>1307</v>
      </c>
      <c r="U209" s="389"/>
      <c r="V209" s="19" t="s">
        <v>1004</v>
      </c>
      <c r="W209" s="384" t="str">
        <f t="shared" si="85"/>
        <v>2MDB.R32</v>
      </c>
      <c r="X209" s="384">
        <f t="shared" si="73"/>
        <v>11</v>
      </c>
      <c r="Y209" s="374"/>
      <c r="Z209" s="374"/>
      <c r="AA209" s="374"/>
      <c r="AB209" s="374"/>
      <c r="AC209" s="374"/>
      <c r="AD209" s="384">
        <v>0</v>
      </c>
      <c r="AE209" s="374" t="s">
        <v>1308</v>
      </c>
      <c r="AF209" s="384" t="str">
        <f t="shared" si="74"/>
        <v>ru-RU=</v>
      </c>
      <c r="AG209" s="374"/>
      <c r="AH209" s="374" t="s">
        <v>1308</v>
      </c>
      <c r="AI209" s="19" t="s">
        <v>4272</v>
      </c>
      <c r="AJ209" s="374">
        <f t="shared" si="75"/>
        <v>40032</v>
      </c>
      <c r="AK209" s="27">
        <v>11</v>
      </c>
    </row>
    <row r="210" spans="13:37" x14ac:dyDescent="0.25">
      <c r="M210" s="27" t="str">
        <f t="shared" si="91"/>
        <v>R32</v>
      </c>
      <c r="N210" s="27">
        <f t="shared" si="93"/>
        <v>62</v>
      </c>
      <c r="O210" s="27">
        <v>4</v>
      </c>
      <c r="P210" s="19" t="s">
        <v>1004</v>
      </c>
      <c r="Q210" s="27" t="str">
        <f t="shared" si="88"/>
        <v>db600.dbx62.4 := WRN.; //  R32.12</v>
      </c>
      <c r="R210" s="27" t="str">
        <f t="shared" si="92"/>
        <v>dbx62.4</v>
      </c>
      <c r="S210" s="27">
        <f t="shared" si="90"/>
        <v>32</v>
      </c>
      <c r="T210" s="384" t="s">
        <v>1307</v>
      </c>
      <c r="U210" s="389"/>
      <c r="V210" s="19" t="s">
        <v>1004</v>
      </c>
      <c r="W210" s="384" t="str">
        <f t="shared" si="85"/>
        <v>2MDB.R32</v>
      </c>
      <c r="X210" s="384">
        <f t="shared" si="73"/>
        <v>12</v>
      </c>
      <c r="Y210" s="374"/>
      <c r="Z210" s="374"/>
      <c r="AA210" s="374"/>
      <c r="AB210" s="374"/>
      <c r="AC210" s="374"/>
      <c r="AD210" s="384">
        <v>0</v>
      </c>
      <c r="AE210" s="374" t="s">
        <v>1308</v>
      </c>
      <c r="AF210" s="384" t="str">
        <f t="shared" si="74"/>
        <v>ru-RU=</v>
      </c>
      <c r="AG210" s="374"/>
      <c r="AH210" s="374" t="s">
        <v>1308</v>
      </c>
      <c r="AI210" s="19" t="s">
        <v>4272</v>
      </c>
      <c r="AJ210" s="374">
        <f t="shared" si="75"/>
        <v>40032</v>
      </c>
      <c r="AK210" s="27">
        <v>12</v>
      </c>
    </row>
    <row r="211" spans="13:37" x14ac:dyDescent="0.25">
      <c r="M211" s="27" t="str">
        <f t="shared" si="91"/>
        <v>R32</v>
      </c>
      <c r="N211" s="27">
        <f t="shared" si="93"/>
        <v>62</v>
      </c>
      <c r="O211" s="27">
        <v>5</v>
      </c>
      <c r="P211" s="19" t="s">
        <v>1004</v>
      </c>
      <c r="Q211" s="27" t="str">
        <f t="shared" si="88"/>
        <v>db600.dbx62.5 := WRN.; //  R32.13</v>
      </c>
      <c r="R211" s="27" t="str">
        <f t="shared" si="92"/>
        <v>dbx62.5</v>
      </c>
      <c r="S211" s="27">
        <f t="shared" si="90"/>
        <v>32</v>
      </c>
      <c r="T211" s="384" t="s">
        <v>1307</v>
      </c>
      <c r="U211" s="389"/>
      <c r="V211" s="19" t="s">
        <v>1004</v>
      </c>
      <c r="W211" s="384" t="str">
        <f t="shared" si="85"/>
        <v>2MDB.R32</v>
      </c>
      <c r="X211" s="384">
        <f t="shared" si="73"/>
        <v>13</v>
      </c>
      <c r="Y211" s="374"/>
      <c r="Z211" s="374"/>
      <c r="AA211" s="374"/>
      <c r="AB211" s="374"/>
      <c r="AC211" s="374"/>
      <c r="AD211" s="384">
        <v>0</v>
      </c>
      <c r="AE211" s="374" t="s">
        <v>1308</v>
      </c>
      <c r="AF211" s="384" t="str">
        <f t="shared" si="74"/>
        <v>ru-RU=</v>
      </c>
      <c r="AG211" s="374"/>
      <c r="AH211" s="374" t="s">
        <v>1308</v>
      </c>
      <c r="AI211" s="19" t="s">
        <v>4272</v>
      </c>
      <c r="AJ211" s="374">
        <f t="shared" si="75"/>
        <v>40032</v>
      </c>
      <c r="AK211" s="27">
        <v>13</v>
      </c>
    </row>
    <row r="212" spans="13:37" x14ac:dyDescent="0.25">
      <c r="M212" s="27" t="str">
        <f t="shared" si="91"/>
        <v>R32</v>
      </c>
      <c r="N212" s="27">
        <f t="shared" si="93"/>
        <v>62</v>
      </c>
      <c r="O212" s="27">
        <v>6</v>
      </c>
      <c r="P212" s="19" t="s">
        <v>1004</v>
      </c>
      <c r="Q212" s="27" t="str">
        <f t="shared" si="88"/>
        <v>db600.dbx62.6 := WRN.; //  R32.14</v>
      </c>
      <c r="R212" s="27" t="str">
        <f t="shared" si="92"/>
        <v>dbx62.6</v>
      </c>
      <c r="S212" s="27">
        <f t="shared" si="90"/>
        <v>32</v>
      </c>
      <c r="T212" s="384" t="s">
        <v>1307</v>
      </c>
      <c r="U212" s="389"/>
      <c r="V212" s="19" t="s">
        <v>1004</v>
      </c>
      <c r="W212" s="384" t="str">
        <f t="shared" si="85"/>
        <v>2MDB.R32</v>
      </c>
      <c r="X212" s="384">
        <f t="shared" si="73"/>
        <v>14</v>
      </c>
      <c r="Y212" s="374"/>
      <c r="Z212" s="374"/>
      <c r="AA212" s="374"/>
      <c r="AB212" s="374"/>
      <c r="AC212" s="374"/>
      <c r="AD212" s="384">
        <v>0</v>
      </c>
      <c r="AE212" s="374" t="s">
        <v>1308</v>
      </c>
      <c r="AF212" s="384" t="str">
        <f t="shared" si="74"/>
        <v>ru-RU=</v>
      </c>
      <c r="AG212" s="374"/>
      <c r="AH212" s="374" t="s">
        <v>1308</v>
      </c>
      <c r="AI212" s="19" t="s">
        <v>4272</v>
      </c>
      <c r="AJ212" s="374">
        <f t="shared" si="75"/>
        <v>40032</v>
      </c>
      <c r="AK212" s="27">
        <v>14</v>
      </c>
    </row>
    <row r="213" spans="13:37" x14ac:dyDescent="0.25">
      <c r="M213" s="27" t="str">
        <f t="shared" si="91"/>
        <v>R32</v>
      </c>
      <c r="N213" s="27">
        <f t="shared" si="93"/>
        <v>62</v>
      </c>
      <c r="O213" s="27">
        <v>7</v>
      </c>
      <c r="P213" s="19" t="s">
        <v>1004</v>
      </c>
      <c r="Q213" s="27" t="str">
        <f t="shared" si="88"/>
        <v>db600.dbx62.7 := WRN.; //  R32.15</v>
      </c>
      <c r="R213" s="27" t="str">
        <f t="shared" si="92"/>
        <v>dbx62.7</v>
      </c>
      <c r="S213" s="27">
        <f t="shared" si="90"/>
        <v>32</v>
      </c>
      <c r="T213" s="384" t="s">
        <v>1307</v>
      </c>
      <c r="U213" s="389"/>
      <c r="V213" s="19" t="s">
        <v>1004</v>
      </c>
      <c r="W213" s="384" t="str">
        <f t="shared" si="85"/>
        <v>2MDB.R32</v>
      </c>
      <c r="X213" s="384">
        <f t="shared" si="73"/>
        <v>15</v>
      </c>
      <c r="Y213" s="374"/>
      <c r="Z213" s="374"/>
      <c r="AA213" s="374"/>
      <c r="AB213" s="374"/>
      <c r="AC213" s="374"/>
      <c r="AD213" s="384">
        <v>0</v>
      </c>
      <c r="AE213" s="374" t="s">
        <v>1308</v>
      </c>
      <c r="AF213" s="384" t="str">
        <f t="shared" si="74"/>
        <v>ru-RU=</v>
      </c>
      <c r="AG213" s="374"/>
      <c r="AH213" s="374" t="s">
        <v>1308</v>
      </c>
      <c r="AI213" s="19" t="s">
        <v>4272</v>
      </c>
      <c r="AJ213" s="374">
        <f t="shared" si="75"/>
        <v>40032</v>
      </c>
      <c r="AK213" s="27">
        <v>15</v>
      </c>
    </row>
    <row r="214" spans="13:37" x14ac:dyDescent="0.25">
      <c r="N214" s="27">
        <f>S214*2-1</f>
        <v>-1</v>
      </c>
      <c r="AK214" s="27">
        <v>0</v>
      </c>
    </row>
    <row r="215" spans="13:37" x14ac:dyDescent="0.25">
      <c r="N215" s="27">
        <f t="shared" ref="N215:N220" si="94">N214</f>
        <v>-1</v>
      </c>
      <c r="AK215" s="27">
        <v>1</v>
      </c>
    </row>
    <row r="216" spans="13:37" x14ac:dyDescent="0.25">
      <c r="N216" s="27">
        <f t="shared" si="94"/>
        <v>-1</v>
      </c>
      <c r="AK216" s="27">
        <v>3</v>
      </c>
    </row>
    <row r="217" spans="13:37" x14ac:dyDescent="0.25">
      <c r="N217" s="27">
        <f t="shared" si="94"/>
        <v>-1</v>
      </c>
      <c r="AK217" s="27">
        <v>4</v>
      </c>
    </row>
    <row r="218" spans="13:37" x14ac:dyDescent="0.25">
      <c r="N218" s="27">
        <f t="shared" si="94"/>
        <v>-1</v>
      </c>
      <c r="AK218" s="27">
        <v>5</v>
      </c>
    </row>
    <row r="219" spans="13:37" x14ac:dyDescent="0.25">
      <c r="N219" s="27">
        <f t="shared" si="94"/>
        <v>-1</v>
      </c>
      <c r="AK219" s="27">
        <v>6</v>
      </c>
    </row>
    <row r="220" spans="13:37" x14ac:dyDescent="0.25">
      <c r="N220" s="27">
        <f t="shared" si="94"/>
        <v>-1</v>
      </c>
      <c r="AK220" s="27">
        <v>7</v>
      </c>
    </row>
    <row r="221" spans="13:37" x14ac:dyDescent="0.25">
      <c r="N221" s="27">
        <f>S214*2-2</f>
        <v>-2</v>
      </c>
      <c r="AK221" s="27">
        <v>8</v>
      </c>
    </row>
    <row r="222" spans="13:37" x14ac:dyDescent="0.25">
      <c r="N222" s="27">
        <f>N221</f>
        <v>-2</v>
      </c>
      <c r="AK222" s="27">
        <v>9</v>
      </c>
    </row>
    <row r="223" spans="13:37" x14ac:dyDescent="0.25">
      <c r="N223" s="27">
        <f t="shared" ref="N223:N228" si="95">N222</f>
        <v>-2</v>
      </c>
      <c r="AK223" s="27">
        <v>10</v>
      </c>
    </row>
    <row r="224" spans="13:37" x14ac:dyDescent="0.25">
      <c r="N224" s="27">
        <f t="shared" si="95"/>
        <v>-2</v>
      </c>
      <c r="AK224" s="27">
        <v>11</v>
      </c>
    </row>
    <row r="225" spans="14:37" x14ac:dyDescent="0.25">
      <c r="N225" s="27">
        <f t="shared" si="95"/>
        <v>-2</v>
      </c>
      <c r="AK225" s="27">
        <v>12</v>
      </c>
    </row>
    <row r="226" spans="14:37" x14ac:dyDescent="0.25">
      <c r="N226" s="27">
        <f t="shared" si="95"/>
        <v>-2</v>
      </c>
      <c r="AK226" s="27">
        <v>13</v>
      </c>
    </row>
    <row r="227" spans="14:37" x14ac:dyDescent="0.25">
      <c r="N227" s="27">
        <f t="shared" si="95"/>
        <v>-2</v>
      </c>
      <c r="AK227" s="27">
        <v>14</v>
      </c>
    </row>
    <row r="228" spans="14:37" x14ac:dyDescent="0.25">
      <c r="N228" s="27">
        <f t="shared" si="95"/>
        <v>-2</v>
      </c>
      <c r="AK228" s="27">
        <v>15</v>
      </c>
    </row>
    <row r="229" spans="14:37" x14ac:dyDescent="0.25">
      <c r="AK229" s="27">
        <v>0</v>
      </c>
    </row>
    <row r="230" spans="14:37" x14ac:dyDescent="0.25">
      <c r="AK230" s="27">
        <v>1</v>
      </c>
    </row>
    <row r="231" spans="14:37" x14ac:dyDescent="0.25">
      <c r="AK231" s="27">
        <v>3</v>
      </c>
    </row>
    <row r="232" spans="14:37" x14ac:dyDescent="0.25">
      <c r="AK232" s="27">
        <v>4</v>
      </c>
    </row>
    <row r="233" spans="14:37" x14ac:dyDescent="0.25">
      <c r="AK233" s="27">
        <v>5</v>
      </c>
    </row>
    <row r="234" spans="14:37" x14ac:dyDescent="0.25">
      <c r="AK234" s="27">
        <v>6</v>
      </c>
    </row>
    <row r="235" spans="14:37" x14ac:dyDescent="0.25">
      <c r="AK235" s="27">
        <v>7</v>
      </c>
    </row>
    <row r="236" spans="14:37" x14ac:dyDescent="0.25">
      <c r="AK236" s="27">
        <v>8</v>
      </c>
    </row>
    <row r="237" spans="14:37" x14ac:dyDescent="0.25">
      <c r="AK237" s="27">
        <v>9</v>
      </c>
    </row>
    <row r="238" spans="14:37" x14ac:dyDescent="0.25">
      <c r="AK238" s="27">
        <v>10</v>
      </c>
    </row>
    <row r="239" spans="14:37" x14ac:dyDescent="0.25">
      <c r="AK239" s="27">
        <v>11</v>
      </c>
    </row>
    <row r="240" spans="14:37" x14ac:dyDescent="0.25">
      <c r="AK240" s="27">
        <v>12</v>
      </c>
    </row>
    <row r="241" spans="37:37" x14ac:dyDescent="0.25">
      <c r="AK241" s="27">
        <v>13</v>
      </c>
    </row>
    <row r="242" spans="37:37" x14ac:dyDescent="0.25">
      <c r="AK242" s="27">
        <v>14</v>
      </c>
    </row>
    <row r="243" spans="37:37" x14ac:dyDescent="0.25">
      <c r="AK243" s="2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28"/>
  <sheetViews>
    <sheetView zoomScale="85" zoomScaleNormal="85" workbookViewId="0">
      <selection activeCell="L2" sqref="L2:AC33"/>
    </sheetView>
  </sheetViews>
  <sheetFormatPr defaultRowHeight="15" x14ac:dyDescent="0.25"/>
  <cols>
    <col min="1" max="1" width="4" bestFit="1" customWidth="1"/>
    <col min="2" max="2" width="38.42578125" bestFit="1" customWidth="1"/>
    <col min="3" max="3" width="12" style="374" customWidth="1"/>
    <col min="4" max="4" width="13.42578125" customWidth="1"/>
    <col min="5" max="5" width="5.140625" hidden="1" customWidth="1"/>
    <col min="6" max="6" width="4.42578125" bestFit="1" customWidth="1"/>
    <col min="7" max="7" width="5.28515625" bestFit="1" customWidth="1"/>
    <col min="8" max="8" width="4.28515625" bestFit="1" customWidth="1"/>
    <col min="9" max="9" width="4.28515625" customWidth="1"/>
    <col min="10" max="10" width="6" customWidth="1"/>
    <col min="11" max="11" width="3.140625" bestFit="1" customWidth="1"/>
    <col min="12" max="12" width="2.42578125" bestFit="1" customWidth="1"/>
    <col min="13" max="13" width="4.140625" bestFit="1" customWidth="1"/>
    <col min="16" max="16" width="4.28515625" bestFit="1" customWidth="1"/>
    <col min="17" max="22" width="2.42578125" customWidth="1"/>
    <col min="26" max="26" width="7.28515625" bestFit="1" customWidth="1"/>
    <col min="27" max="27" width="7" bestFit="1" customWidth="1"/>
    <col min="28" max="28" width="9.42578125" customWidth="1"/>
    <col min="29" max="29" width="4.28515625" bestFit="1" customWidth="1"/>
  </cols>
  <sheetData>
    <row r="1" spans="1:29" s="374" customFormat="1" x14ac:dyDescent="0.25">
      <c r="B1" s="26" t="s">
        <v>789</v>
      </c>
      <c r="C1" s="26"/>
      <c r="D1" s="26"/>
      <c r="E1" s="26"/>
    </row>
    <row r="2" spans="1:29" x14ac:dyDescent="0.25">
      <c r="B2" s="26"/>
      <c r="C2" s="26"/>
      <c r="D2" s="26"/>
      <c r="E2" s="26"/>
      <c r="F2" s="374"/>
      <c r="G2" s="374"/>
      <c r="H2" s="374"/>
      <c r="I2" s="374"/>
      <c r="J2" s="374"/>
      <c r="K2" s="374"/>
      <c r="L2" s="374"/>
      <c r="M2" s="374"/>
      <c r="N2" s="374"/>
      <c r="O2" s="374"/>
      <c r="P2" s="374"/>
      <c r="Q2" s="374"/>
      <c r="R2" s="374"/>
      <c r="S2" s="374"/>
      <c r="T2" s="374"/>
      <c r="U2" s="374"/>
      <c r="V2" s="374"/>
      <c r="W2" s="374"/>
      <c r="X2" s="374"/>
      <c r="Y2" s="374"/>
      <c r="Z2" s="374"/>
      <c r="AA2" s="374"/>
      <c r="AB2" s="374"/>
      <c r="AC2" s="374"/>
    </row>
    <row r="3" spans="1:29" x14ac:dyDescent="0.25">
      <c r="B3" s="26"/>
      <c r="C3" s="26"/>
      <c r="D3" s="26"/>
      <c r="E3" s="26"/>
      <c r="F3" s="27" t="s">
        <v>4271</v>
      </c>
      <c r="G3" s="27" t="s">
        <v>792</v>
      </c>
      <c r="H3" s="27" t="s">
        <v>793</v>
      </c>
      <c r="I3" s="27" t="s">
        <v>1301</v>
      </c>
      <c r="J3" s="27"/>
      <c r="K3" s="27"/>
      <c r="L3" s="385"/>
      <c r="M3" s="384" t="s">
        <v>1303</v>
      </c>
      <c r="N3" s="384" t="s">
        <v>1028</v>
      </c>
      <c r="O3" s="384" t="s">
        <v>1304</v>
      </c>
      <c r="P3" s="384" t="s">
        <v>793</v>
      </c>
      <c r="Q3" s="384"/>
      <c r="R3" s="384"/>
      <c r="S3" s="384"/>
      <c r="T3" s="384"/>
      <c r="U3" s="384"/>
      <c r="V3" s="384"/>
      <c r="W3" s="374"/>
      <c r="X3" s="384" t="s">
        <v>1305</v>
      </c>
      <c r="Y3" s="385"/>
      <c r="Z3" s="374"/>
      <c r="AA3" s="374"/>
      <c r="AB3" s="374" t="s">
        <v>4273</v>
      </c>
      <c r="AC3" s="374" t="s">
        <v>4274</v>
      </c>
    </row>
    <row r="4" spans="1:29" x14ac:dyDescent="0.25">
      <c r="A4">
        <v>1</v>
      </c>
      <c r="B4" s="382" t="s">
        <v>4179</v>
      </c>
      <c r="C4" s="382"/>
      <c r="D4" s="382" t="s">
        <v>4180</v>
      </c>
      <c r="E4" s="383"/>
      <c r="F4" s="27" t="str">
        <f>"R"&amp;K4</f>
        <v>R33</v>
      </c>
      <c r="G4" s="27">
        <f>K4*2-1</f>
        <v>65</v>
      </c>
      <c r="H4" s="27">
        <v>0</v>
      </c>
      <c r="I4" s="27" t="str">
        <f>"db600.dbx"&amp;G4&amp;"."&amp;H4&amp;" := "&amp;D4&amp;"; //"&amp;B4&amp;"  "&amp;F4&amp;"."&amp;AC4</f>
        <v>db600.dbx65.0 := itg.UF1_mode=0; //Режим АУФ1 - Бездействие  R33.0</v>
      </c>
      <c r="J4" s="27" t="str">
        <f>"dbx"&amp;G4&amp;"."&amp;H4</f>
        <v>dbx65.0</v>
      </c>
      <c r="K4" s="27">
        <v>33</v>
      </c>
      <c r="L4" s="384" t="s">
        <v>1307</v>
      </c>
      <c r="M4" s="384">
        <v>458</v>
      </c>
      <c r="N4" s="19" t="s">
        <v>4276</v>
      </c>
      <c r="O4" s="384" t="str">
        <f t="shared" ref="O4:O35" si="0">"2MDB.R"&amp;K4</f>
        <v>2MDB.R33</v>
      </c>
      <c r="P4" s="384">
        <f>AC4</f>
        <v>0</v>
      </c>
      <c r="Q4" s="384"/>
      <c r="R4" s="384"/>
      <c r="S4" s="384"/>
      <c r="T4" s="384"/>
      <c r="U4" s="384"/>
      <c r="V4" s="384">
        <v>0</v>
      </c>
      <c r="W4" s="374" t="s">
        <v>1308</v>
      </c>
      <c r="X4" s="384" t="str">
        <f>AA4&amp;B4</f>
        <v>ru-RU=Режим АУФ1 - Бездействие</v>
      </c>
      <c r="Y4" s="374"/>
      <c r="Z4" s="374" t="s">
        <v>1308</v>
      </c>
      <c r="AA4" s="19" t="s">
        <v>4272</v>
      </c>
      <c r="AB4" s="374">
        <f>K4+40000</f>
        <v>40033</v>
      </c>
      <c r="AC4" s="27">
        <v>0</v>
      </c>
    </row>
    <row r="5" spans="1:29" x14ac:dyDescent="0.25">
      <c r="A5">
        <v>2</v>
      </c>
      <c r="B5" s="382" t="s">
        <v>4186</v>
      </c>
      <c r="C5" s="382"/>
      <c r="D5" s="382" t="s">
        <v>4181</v>
      </c>
      <c r="E5" s="19"/>
      <c r="F5" s="27" t="str">
        <f>"R"&amp;K5</f>
        <v>R33</v>
      </c>
      <c r="G5" s="27">
        <f t="shared" ref="G5:G10" si="1">G4</f>
        <v>65</v>
      </c>
      <c r="H5" s="27">
        <v>1</v>
      </c>
      <c r="I5" s="27" t="str">
        <f t="shared" ref="I5:I48" si="2">"db600.dbx"&amp;G5&amp;"."&amp;H5&amp;" := "&amp;D5&amp;"; //"&amp;B5&amp;"  "&amp;F5&amp;"."&amp;AC5</f>
        <v>db600.dbx65.1 := itg.UF1_mode=1; //Режим АУФ1 - Фильтрация  R33.1</v>
      </c>
      <c r="J5" s="27" t="str">
        <f t="shared" ref="J5:J48" si="3">"dbx"&amp;G5&amp;"."&amp;H5</f>
        <v>dbx65.1</v>
      </c>
      <c r="K5" s="27">
        <f>K4</f>
        <v>33</v>
      </c>
      <c r="L5" s="384" t="s">
        <v>1307</v>
      </c>
      <c r="M5" s="384">
        <v>459</v>
      </c>
      <c r="N5" s="19" t="s">
        <v>4276</v>
      </c>
      <c r="O5" s="384" t="str">
        <f t="shared" si="0"/>
        <v>2MDB.R33</v>
      </c>
      <c r="P5" s="384">
        <f t="shared" ref="P5:P48" si="4">AC5</f>
        <v>1</v>
      </c>
      <c r="Q5" s="384"/>
      <c r="R5" s="384"/>
      <c r="S5" s="384"/>
      <c r="T5" s="384"/>
      <c r="U5" s="384"/>
      <c r="V5" s="384">
        <v>0</v>
      </c>
      <c r="W5" s="374" t="s">
        <v>1308</v>
      </c>
      <c r="X5" s="384" t="str">
        <f t="shared" ref="X5:X48" si="5">AA5&amp;B5</f>
        <v>ru-RU=Режим АУФ1 - Фильтрация</v>
      </c>
      <c r="Y5" s="374"/>
      <c r="Z5" s="374" t="s">
        <v>1308</v>
      </c>
      <c r="AA5" s="19" t="s">
        <v>4272</v>
      </c>
      <c r="AB5" s="374">
        <f t="shared" ref="AB5:AB48" si="6">K5+40000</f>
        <v>40033</v>
      </c>
      <c r="AC5" s="27">
        <v>1</v>
      </c>
    </row>
    <row r="6" spans="1:29" x14ac:dyDescent="0.25">
      <c r="A6" s="374">
        <v>3</v>
      </c>
      <c r="B6" s="382" t="s">
        <v>4187</v>
      </c>
      <c r="C6" s="382"/>
      <c r="D6" s="382" t="s">
        <v>4182</v>
      </c>
      <c r="F6" s="27" t="str">
        <f t="shared" ref="F6:F48" si="7">"R"&amp;K6</f>
        <v>R33</v>
      </c>
      <c r="G6" s="27">
        <f t="shared" si="1"/>
        <v>65</v>
      </c>
      <c r="H6" s="27">
        <v>3</v>
      </c>
      <c r="I6" s="27" t="str">
        <f t="shared" si="2"/>
        <v>db600.dbx65.3 := itg.UF1_mode=2; //Режим АУФ1 - Обратная промывка  R33.3</v>
      </c>
      <c r="J6" s="27" t="str">
        <f t="shared" si="3"/>
        <v>dbx65.3</v>
      </c>
      <c r="K6" s="27">
        <f t="shared" ref="K6:K18" si="8">K5</f>
        <v>33</v>
      </c>
      <c r="L6" s="384" t="s">
        <v>1307</v>
      </c>
      <c r="M6" s="384">
        <v>460</v>
      </c>
      <c r="N6" s="19" t="s">
        <v>4276</v>
      </c>
      <c r="O6" s="384" t="str">
        <f t="shared" si="0"/>
        <v>2MDB.R33</v>
      </c>
      <c r="P6" s="384">
        <f t="shared" si="4"/>
        <v>3</v>
      </c>
      <c r="Q6" s="384"/>
      <c r="R6" s="384"/>
      <c r="S6" s="384"/>
      <c r="T6" s="384"/>
      <c r="U6" s="384"/>
      <c r="V6" s="384">
        <v>0</v>
      </c>
      <c r="W6" s="374" t="s">
        <v>1308</v>
      </c>
      <c r="X6" s="384" t="str">
        <f t="shared" si="5"/>
        <v>ru-RU=Режим АУФ1 - Обратная промывка</v>
      </c>
      <c r="Y6" s="374"/>
      <c r="Z6" s="374" t="s">
        <v>1308</v>
      </c>
      <c r="AA6" s="19" t="s">
        <v>4272</v>
      </c>
      <c r="AB6" s="374">
        <f t="shared" si="6"/>
        <v>40033</v>
      </c>
      <c r="AC6" s="27">
        <v>3</v>
      </c>
    </row>
    <row r="7" spans="1:29" x14ac:dyDescent="0.25">
      <c r="A7" s="374">
        <v>4</v>
      </c>
      <c r="B7" s="382" t="s">
        <v>4188</v>
      </c>
      <c r="C7" s="382"/>
      <c r="D7" s="382" t="s">
        <v>4183</v>
      </c>
      <c r="F7" s="27" t="str">
        <f t="shared" si="7"/>
        <v>R33</v>
      </c>
      <c r="G7" s="27">
        <f t="shared" si="1"/>
        <v>65</v>
      </c>
      <c r="H7" s="27">
        <v>4</v>
      </c>
      <c r="I7" s="27" t="str">
        <f t="shared" si="2"/>
        <v>db600.dbx65.4 := itg.UF1_mode=3; //Режим АУФ1 - Ожидание  R33.4</v>
      </c>
      <c r="J7" s="27" t="str">
        <f t="shared" si="3"/>
        <v>dbx65.4</v>
      </c>
      <c r="K7" s="27">
        <f t="shared" si="8"/>
        <v>33</v>
      </c>
      <c r="L7" s="384" t="s">
        <v>1307</v>
      </c>
      <c r="M7" s="384">
        <v>461</v>
      </c>
      <c r="N7" s="19" t="s">
        <v>4276</v>
      </c>
      <c r="O7" s="384" t="str">
        <f t="shared" si="0"/>
        <v>2MDB.R33</v>
      </c>
      <c r="P7" s="384">
        <f t="shared" si="4"/>
        <v>4</v>
      </c>
      <c r="Q7" s="374"/>
      <c r="R7" s="374"/>
      <c r="S7" s="374"/>
      <c r="T7" s="374"/>
      <c r="U7" s="374"/>
      <c r="V7" s="384">
        <v>0</v>
      </c>
      <c r="W7" s="374" t="s">
        <v>1308</v>
      </c>
      <c r="X7" s="384" t="str">
        <f t="shared" si="5"/>
        <v>ru-RU=Режим АУФ1 - Ожидание</v>
      </c>
      <c r="Y7" s="374"/>
      <c r="Z7" s="374" t="s">
        <v>1308</v>
      </c>
      <c r="AA7" s="19" t="s">
        <v>4272</v>
      </c>
      <c r="AB7" s="374">
        <f t="shared" si="6"/>
        <v>40033</v>
      </c>
      <c r="AC7" s="27">
        <v>4</v>
      </c>
    </row>
    <row r="8" spans="1:29" x14ac:dyDescent="0.25">
      <c r="A8" s="374">
        <v>5</v>
      </c>
      <c r="B8" s="382" t="s">
        <v>4190</v>
      </c>
      <c r="C8" s="382"/>
      <c r="D8" s="382" t="s">
        <v>4184</v>
      </c>
      <c r="F8" s="27" t="str">
        <f t="shared" si="7"/>
        <v>R33</v>
      </c>
      <c r="G8" s="27">
        <f t="shared" si="1"/>
        <v>65</v>
      </c>
      <c r="H8" s="27">
        <v>5</v>
      </c>
      <c r="I8" s="27" t="str">
        <f t="shared" si="2"/>
        <v>db600.dbx65.5 := itg.UF1_mode=4; //Режим АУФ1 - Химическая промывка  R33.5</v>
      </c>
      <c r="J8" s="27" t="str">
        <f t="shared" si="3"/>
        <v>dbx65.5</v>
      </c>
      <c r="K8" s="27">
        <f t="shared" si="8"/>
        <v>33</v>
      </c>
      <c r="L8" s="384" t="s">
        <v>1307</v>
      </c>
      <c r="M8" s="384">
        <v>462</v>
      </c>
      <c r="N8" s="19" t="s">
        <v>4276</v>
      </c>
      <c r="O8" s="384" t="str">
        <f t="shared" si="0"/>
        <v>2MDB.R33</v>
      </c>
      <c r="P8" s="384">
        <f t="shared" si="4"/>
        <v>5</v>
      </c>
      <c r="Q8" s="374"/>
      <c r="R8" s="374"/>
      <c r="S8" s="374"/>
      <c r="T8" s="374"/>
      <c r="U8" s="374"/>
      <c r="V8" s="384">
        <v>0</v>
      </c>
      <c r="W8" s="374" t="s">
        <v>1308</v>
      </c>
      <c r="X8" s="384" t="str">
        <f t="shared" si="5"/>
        <v>ru-RU=Режим АУФ1 - Химическая промывка</v>
      </c>
      <c r="Y8" s="374"/>
      <c r="Z8" s="374" t="s">
        <v>1308</v>
      </c>
      <c r="AA8" s="19" t="s">
        <v>4272</v>
      </c>
      <c r="AB8" s="374">
        <f t="shared" si="6"/>
        <v>40033</v>
      </c>
      <c r="AC8" s="27">
        <v>5</v>
      </c>
    </row>
    <row r="9" spans="1:29" x14ac:dyDescent="0.25">
      <c r="A9" s="374">
        <v>6</v>
      </c>
      <c r="B9" s="382" t="s">
        <v>4189</v>
      </c>
      <c r="C9" s="382"/>
      <c r="D9" s="382" t="s">
        <v>4185</v>
      </c>
      <c r="F9" s="27" t="str">
        <f t="shared" si="7"/>
        <v>R33</v>
      </c>
      <c r="G9" s="27">
        <f t="shared" si="1"/>
        <v>65</v>
      </c>
      <c r="H9" s="27">
        <v>6</v>
      </c>
      <c r="I9" s="27" t="str">
        <f t="shared" si="2"/>
        <v>db600.dbx65.6 := itg.UF1_mode=5; //Режим АУФ1 - Слив  R33.6</v>
      </c>
      <c r="J9" s="27" t="str">
        <f t="shared" si="3"/>
        <v>dbx65.6</v>
      </c>
      <c r="K9" s="27">
        <f t="shared" si="8"/>
        <v>33</v>
      </c>
      <c r="L9" s="384" t="s">
        <v>1307</v>
      </c>
      <c r="M9" s="384">
        <v>463</v>
      </c>
      <c r="N9" s="19" t="s">
        <v>4276</v>
      </c>
      <c r="O9" s="384" t="str">
        <f t="shared" si="0"/>
        <v>2MDB.R33</v>
      </c>
      <c r="P9" s="384">
        <f t="shared" si="4"/>
        <v>6</v>
      </c>
      <c r="Q9" s="374"/>
      <c r="R9" s="374"/>
      <c r="S9" s="374"/>
      <c r="T9" s="374"/>
      <c r="U9" s="374"/>
      <c r="V9" s="384">
        <v>0</v>
      </c>
      <c r="W9" s="374" t="s">
        <v>1308</v>
      </c>
      <c r="X9" s="384" t="str">
        <f t="shared" si="5"/>
        <v>ru-RU=Режим АУФ1 - Слив</v>
      </c>
      <c r="Y9" s="374"/>
      <c r="Z9" s="374" t="s">
        <v>1308</v>
      </c>
      <c r="AA9" s="19" t="s">
        <v>4272</v>
      </c>
      <c r="AB9" s="374">
        <f t="shared" si="6"/>
        <v>40033</v>
      </c>
      <c r="AC9" s="27">
        <v>6</v>
      </c>
    </row>
    <row r="10" spans="1:29" x14ac:dyDescent="0.25">
      <c r="A10" s="374">
        <v>7</v>
      </c>
      <c r="B10" s="382" t="s">
        <v>4192</v>
      </c>
      <c r="C10" s="382"/>
      <c r="D10" s="382" t="s">
        <v>4191</v>
      </c>
      <c r="F10" s="27" t="str">
        <f t="shared" si="7"/>
        <v>R33</v>
      </c>
      <c r="G10" s="27">
        <f t="shared" si="1"/>
        <v>65</v>
      </c>
      <c r="H10" s="27">
        <v>7</v>
      </c>
      <c r="I10" s="27" t="str">
        <f t="shared" si="2"/>
        <v>db600.dbx65.7 := itg.UF1_mode=6; //Режим АУФ1 - Слив-Заполнение  R33.7</v>
      </c>
      <c r="J10" s="27" t="str">
        <f t="shared" si="3"/>
        <v>dbx65.7</v>
      </c>
      <c r="K10" s="27">
        <f t="shared" si="8"/>
        <v>33</v>
      </c>
      <c r="L10" s="384" t="s">
        <v>1307</v>
      </c>
      <c r="M10" s="384">
        <v>464</v>
      </c>
      <c r="N10" s="19" t="s">
        <v>4276</v>
      </c>
      <c r="O10" s="384" t="str">
        <f t="shared" si="0"/>
        <v>2MDB.R33</v>
      </c>
      <c r="P10" s="384">
        <f t="shared" si="4"/>
        <v>7</v>
      </c>
      <c r="Q10" s="374"/>
      <c r="R10" s="374"/>
      <c r="S10" s="374"/>
      <c r="T10" s="374"/>
      <c r="U10" s="374"/>
      <c r="V10" s="384">
        <v>0</v>
      </c>
      <c r="W10" s="374" t="s">
        <v>1308</v>
      </c>
      <c r="X10" s="384" t="str">
        <f t="shared" si="5"/>
        <v>ru-RU=Режим АУФ1 - Слив-Заполнение</v>
      </c>
      <c r="Y10" s="374"/>
      <c r="Z10" s="374" t="s">
        <v>1308</v>
      </c>
      <c r="AA10" s="19" t="s">
        <v>4272</v>
      </c>
      <c r="AB10" s="374">
        <f t="shared" si="6"/>
        <v>40033</v>
      </c>
      <c r="AC10" s="27">
        <v>7</v>
      </c>
    </row>
    <row r="11" spans="1:29" x14ac:dyDescent="0.25">
      <c r="A11" s="374">
        <v>8</v>
      </c>
      <c r="B11" s="382" t="s">
        <v>4193</v>
      </c>
      <c r="C11" s="382"/>
      <c r="D11" s="382" t="s">
        <v>4200</v>
      </c>
      <c r="F11" s="27" t="str">
        <f t="shared" si="7"/>
        <v>R33</v>
      </c>
      <c r="G11" s="27">
        <f>K4*2-2</f>
        <v>64</v>
      </c>
      <c r="H11" s="27">
        <v>0</v>
      </c>
      <c r="I11" s="27" t="str">
        <f t="shared" si="2"/>
        <v>db600.dbx64.0 := itg.UF2_mode=0; //Режим АУФ2 - Бездействие  R33.8</v>
      </c>
      <c r="J11" s="27" t="str">
        <f t="shared" si="3"/>
        <v>dbx64.0</v>
      </c>
      <c r="K11" s="27">
        <f t="shared" si="8"/>
        <v>33</v>
      </c>
      <c r="L11" s="384" t="s">
        <v>1307</v>
      </c>
      <c r="M11" s="384">
        <v>465</v>
      </c>
      <c r="N11" s="19" t="s">
        <v>4276</v>
      </c>
      <c r="O11" s="384" t="str">
        <f t="shared" si="0"/>
        <v>2MDB.R33</v>
      </c>
      <c r="P11" s="384">
        <f t="shared" si="4"/>
        <v>8</v>
      </c>
      <c r="Q11" s="374"/>
      <c r="R11" s="374"/>
      <c r="S11" s="374"/>
      <c r="T11" s="374"/>
      <c r="U11" s="374"/>
      <c r="V11" s="384">
        <v>0</v>
      </c>
      <c r="W11" s="374" t="s">
        <v>1308</v>
      </c>
      <c r="X11" s="384" t="str">
        <f t="shared" si="5"/>
        <v>ru-RU=Режим АУФ2 - Бездействие</v>
      </c>
      <c r="Y11" s="374"/>
      <c r="Z11" s="374" t="s">
        <v>1308</v>
      </c>
      <c r="AA11" s="19" t="s">
        <v>4272</v>
      </c>
      <c r="AB11" s="374">
        <f t="shared" si="6"/>
        <v>40033</v>
      </c>
      <c r="AC11" s="27">
        <v>8</v>
      </c>
    </row>
    <row r="12" spans="1:29" x14ac:dyDescent="0.25">
      <c r="A12" s="374">
        <v>9</v>
      </c>
      <c r="B12" s="382" t="s">
        <v>4194</v>
      </c>
      <c r="C12" s="382"/>
      <c r="D12" s="382" t="s">
        <v>4201</v>
      </c>
      <c r="F12" s="27" t="str">
        <f t="shared" si="7"/>
        <v>R33</v>
      </c>
      <c r="G12" s="27">
        <f>G11</f>
        <v>64</v>
      </c>
      <c r="H12" s="27">
        <v>1</v>
      </c>
      <c r="I12" s="27" t="str">
        <f t="shared" si="2"/>
        <v>db600.dbx64.1 := itg.UF2_mode=1; //Режим АУФ2 - Фильтрация  R33.9</v>
      </c>
      <c r="J12" s="27" t="str">
        <f t="shared" si="3"/>
        <v>dbx64.1</v>
      </c>
      <c r="K12" s="27">
        <f t="shared" si="8"/>
        <v>33</v>
      </c>
      <c r="L12" s="384" t="s">
        <v>1307</v>
      </c>
      <c r="M12" s="384">
        <v>466</v>
      </c>
      <c r="N12" s="19" t="s">
        <v>4276</v>
      </c>
      <c r="O12" s="384" t="str">
        <f t="shared" si="0"/>
        <v>2MDB.R33</v>
      </c>
      <c r="P12" s="384">
        <f t="shared" si="4"/>
        <v>9</v>
      </c>
      <c r="Q12" s="374"/>
      <c r="R12" s="374"/>
      <c r="S12" s="374"/>
      <c r="T12" s="374"/>
      <c r="U12" s="374"/>
      <c r="V12" s="384">
        <v>0</v>
      </c>
      <c r="W12" s="374" t="s">
        <v>1308</v>
      </c>
      <c r="X12" s="384" t="str">
        <f t="shared" si="5"/>
        <v>ru-RU=Режим АУФ2 - Фильтрация</v>
      </c>
      <c r="Y12" s="374"/>
      <c r="Z12" s="374" t="s">
        <v>1308</v>
      </c>
      <c r="AA12" s="19" t="s">
        <v>4272</v>
      </c>
      <c r="AB12" s="374">
        <f t="shared" si="6"/>
        <v>40033</v>
      </c>
      <c r="AC12" s="27">
        <v>9</v>
      </c>
    </row>
    <row r="13" spans="1:29" x14ac:dyDescent="0.25">
      <c r="A13" s="374">
        <v>10</v>
      </c>
      <c r="B13" s="382" t="s">
        <v>4195</v>
      </c>
      <c r="C13" s="382"/>
      <c r="D13" s="382" t="s">
        <v>4202</v>
      </c>
      <c r="F13" s="27" t="str">
        <f t="shared" si="7"/>
        <v>R33</v>
      </c>
      <c r="G13" s="27">
        <f t="shared" ref="G13:G18" si="9">G12</f>
        <v>64</v>
      </c>
      <c r="H13" s="27">
        <v>2</v>
      </c>
      <c r="I13" s="27" t="str">
        <f t="shared" si="2"/>
        <v>db600.dbx64.2 := itg.UF2_mode=2; //Режим АУФ2 - Обратная промывка  R33.10</v>
      </c>
      <c r="J13" s="27" t="str">
        <f t="shared" si="3"/>
        <v>dbx64.2</v>
      </c>
      <c r="K13" s="27">
        <f t="shared" si="8"/>
        <v>33</v>
      </c>
      <c r="L13" s="384" t="s">
        <v>1307</v>
      </c>
      <c r="M13" s="384">
        <v>467</v>
      </c>
      <c r="N13" s="19" t="s">
        <v>4276</v>
      </c>
      <c r="O13" s="384" t="str">
        <f t="shared" si="0"/>
        <v>2MDB.R33</v>
      </c>
      <c r="P13" s="384">
        <f t="shared" si="4"/>
        <v>10</v>
      </c>
      <c r="Q13" s="374"/>
      <c r="R13" s="374"/>
      <c r="S13" s="374"/>
      <c r="T13" s="374"/>
      <c r="U13" s="374"/>
      <c r="V13" s="384">
        <v>0</v>
      </c>
      <c r="W13" s="374" t="s">
        <v>1308</v>
      </c>
      <c r="X13" s="384" t="str">
        <f t="shared" si="5"/>
        <v>ru-RU=Режим АУФ2 - Обратная промывка</v>
      </c>
      <c r="Y13" s="374"/>
      <c r="Z13" s="374" t="s">
        <v>1308</v>
      </c>
      <c r="AA13" s="19" t="s">
        <v>4272</v>
      </c>
      <c r="AB13" s="374">
        <f t="shared" si="6"/>
        <v>40033</v>
      </c>
      <c r="AC13" s="27">
        <v>10</v>
      </c>
    </row>
    <row r="14" spans="1:29" x14ac:dyDescent="0.25">
      <c r="A14" s="374">
        <v>11</v>
      </c>
      <c r="B14" s="382" t="s">
        <v>4196</v>
      </c>
      <c r="C14" s="382"/>
      <c r="D14" s="382" t="s">
        <v>4203</v>
      </c>
      <c r="F14" s="27" t="str">
        <f t="shared" si="7"/>
        <v>R33</v>
      </c>
      <c r="G14" s="27">
        <f t="shared" si="9"/>
        <v>64</v>
      </c>
      <c r="H14" s="27">
        <v>3</v>
      </c>
      <c r="I14" s="27" t="str">
        <f t="shared" si="2"/>
        <v>db600.dbx64.3 := itg.UF2_mode=3; //Режим АУФ2 - Ожидание  R33.11</v>
      </c>
      <c r="J14" s="27" t="str">
        <f t="shared" si="3"/>
        <v>dbx64.3</v>
      </c>
      <c r="K14" s="27">
        <f t="shared" si="8"/>
        <v>33</v>
      </c>
      <c r="L14" s="384" t="s">
        <v>1307</v>
      </c>
      <c r="M14" s="384">
        <v>468</v>
      </c>
      <c r="N14" s="19" t="s">
        <v>4276</v>
      </c>
      <c r="O14" s="384" t="str">
        <f t="shared" si="0"/>
        <v>2MDB.R33</v>
      </c>
      <c r="P14" s="384">
        <f t="shared" si="4"/>
        <v>11</v>
      </c>
      <c r="Q14" s="374"/>
      <c r="R14" s="374"/>
      <c r="S14" s="374"/>
      <c r="T14" s="374"/>
      <c r="U14" s="374"/>
      <c r="V14" s="384">
        <v>0</v>
      </c>
      <c r="W14" s="374" t="s">
        <v>1308</v>
      </c>
      <c r="X14" s="384" t="str">
        <f t="shared" si="5"/>
        <v>ru-RU=Режим АУФ2 - Ожидание</v>
      </c>
      <c r="Y14" s="374"/>
      <c r="Z14" s="374" t="s">
        <v>1308</v>
      </c>
      <c r="AA14" s="19" t="s">
        <v>4272</v>
      </c>
      <c r="AB14" s="374">
        <f t="shared" si="6"/>
        <v>40033</v>
      </c>
      <c r="AC14" s="27">
        <v>11</v>
      </c>
    </row>
    <row r="15" spans="1:29" x14ac:dyDescent="0.25">
      <c r="A15" s="374">
        <v>12</v>
      </c>
      <c r="B15" s="382" t="s">
        <v>4197</v>
      </c>
      <c r="C15" s="382"/>
      <c r="D15" s="382" t="s">
        <v>4204</v>
      </c>
      <c r="F15" s="27" t="str">
        <f t="shared" si="7"/>
        <v>R33</v>
      </c>
      <c r="G15" s="27">
        <f t="shared" si="9"/>
        <v>64</v>
      </c>
      <c r="H15" s="27">
        <v>4</v>
      </c>
      <c r="I15" s="27" t="str">
        <f t="shared" si="2"/>
        <v>db600.dbx64.4 := itg.UF2_mode=4; //Режим АУФ2 - Химическая промывка  R33.12</v>
      </c>
      <c r="J15" s="27" t="str">
        <f t="shared" si="3"/>
        <v>dbx64.4</v>
      </c>
      <c r="K15" s="27">
        <f t="shared" si="8"/>
        <v>33</v>
      </c>
      <c r="L15" s="384" t="s">
        <v>1307</v>
      </c>
      <c r="M15" s="384">
        <v>469</v>
      </c>
      <c r="N15" s="19" t="s">
        <v>4276</v>
      </c>
      <c r="O15" s="384" t="str">
        <f t="shared" si="0"/>
        <v>2MDB.R33</v>
      </c>
      <c r="P15" s="384">
        <f t="shared" si="4"/>
        <v>12</v>
      </c>
      <c r="Q15" s="374"/>
      <c r="R15" s="374"/>
      <c r="S15" s="374"/>
      <c r="T15" s="374"/>
      <c r="U15" s="374"/>
      <c r="V15" s="384">
        <v>0</v>
      </c>
      <c r="W15" s="374" t="s">
        <v>1308</v>
      </c>
      <c r="X15" s="384" t="str">
        <f t="shared" si="5"/>
        <v>ru-RU=Режим АУФ2 - Химическая промывка</v>
      </c>
      <c r="Y15" s="374"/>
      <c r="Z15" s="374" t="s">
        <v>1308</v>
      </c>
      <c r="AA15" s="19" t="s">
        <v>4272</v>
      </c>
      <c r="AB15" s="374">
        <f t="shared" si="6"/>
        <v>40033</v>
      </c>
      <c r="AC15" s="27">
        <v>12</v>
      </c>
    </row>
    <row r="16" spans="1:29" x14ac:dyDescent="0.25">
      <c r="A16" s="374">
        <v>13</v>
      </c>
      <c r="B16" s="382" t="s">
        <v>4198</v>
      </c>
      <c r="C16" s="382"/>
      <c r="D16" s="382" t="s">
        <v>4205</v>
      </c>
      <c r="F16" s="27" t="str">
        <f t="shared" si="7"/>
        <v>R33</v>
      </c>
      <c r="G16" s="27">
        <f t="shared" si="9"/>
        <v>64</v>
      </c>
      <c r="H16" s="27">
        <v>5</v>
      </c>
      <c r="I16" s="27" t="str">
        <f t="shared" si="2"/>
        <v>db600.dbx64.5 := itg.UF2_mode=5; //Режим АУФ2 - Слив  R33.13</v>
      </c>
      <c r="J16" s="27" t="str">
        <f t="shared" si="3"/>
        <v>dbx64.5</v>
      </c>
      <c r="K16" s="27">
        <f t="shared" si="8"/>
        <v>33</v>
      </c>
      <c r="L16" s="384" t="s">
        <v>1307</v>
      </c>
      <c r="M16" s="384">
        <v>470</v>
      </c>
      <c r="N16" s="19" t="s">
        <v>4276</v>
      </c>
      <c r="O16" s="384" t="str">
        <f t="shared" si="0"/>
        <v>2MDB.R33</v>
      </c>
      <c r="P16" s="384">
        <f t="shared" si="4"/>
        <v>13</v>
      </c>
      <c r="Q16" s="374"/>
      <c r="R16" s="374"/>
      <c r="S16" s="374"/>
      <c r="T16" s="374"/>
      <c r="U16" s="374"/>
      <c r="V16" s="384">
        <v>0</v>
      </c>
      <c r="W16" s="374" t="s">
        <v>1308</v>
      </c>
      <c r="X16" s="384" t="str">
        <f t="shared" si="5"/>
        <v>ru-RU=Режим АУФ2 - Слив</v>
      </c>
      <c r="Y16" s="374"/>
      <c r="Z16" s="374" t="s">
        <v>1308</v>
      </c>
      <c r="AA16" s="19" t="s">
        <v>4272</v>
      </c>
      <c r="AB16" s="374">
        <f t="shared" si="6"/>
        <v>40033</v>
      </c>
      <c r="AC16" s="27">
        <v>13</v>
      </c>
    </row>
    <row r="17" spans="1:29" x14ac:dyDescent="0.25">
      <c r="A17" s="374">
        <v>14</v>
      </c>
      <c r="B17" s="382" t="s">
        <v>4199</v>
      </c>
      <c r="C17" s="382"/>
      <c r="D17" s="382" t="s">
        <v>4206</v>
      </c>
      <c r="F17" s="27" t="str">
        <f t="shared" si="7"/>
        <v>R33</v>
      </c>
      <c r="G17" s="27">
        <f t="shared" si="9"/>
        <v>64</v>
      </c>
      <c r="H17" s="27">
        <v>6</v>
      </c>
      <c r="I17" s="27" t="str">
        <f t="shared" si="2"/>
        <v>db600.dbx64.6 := itg.UF2_mode=6; //Режим АУФ2 - Слив-Заполнение  R33.14</v>
      </c>
      <c r="J17" s="27" t="str">
        <f t="shared" si="3"/>
        <v>dbx64.6</v>
      </c>
      <c r="K17" s="27">
        <f t="shared" si="8"/>
        <v>33</v>
      </c>
      <c r="L17" s="384" t="s">
        <v>1307</v>
      </c>
      <c r="M17" s="384">
        <v>471</v>
      </c>
      <c r="N17" s="19" t="s">
        <v>4276</v>
      </c>
      <c r="O17" s="384" t="str">
        <f t="shared" si="0"/>
        <v>2MDB.R33</v>
      </c>
      <c r="P17" s="384">
        <f t="shared" si="4"/>
        <v>14</v>
      </c>
      <c r="Q17" s="374"/>
      <c r="R17" s="374"/>
      <c r="S17" s="374"/>
      <c r="T17" s="374"/>
      <c r="U17" s="374"/>
      <c r="V17" s="384">
        <v>0</v>
      </c>
      <c r="W17" s="374" t="s">
        <v>1308</v>
      </c>
      <c r="X17" s="384" t="str">
        <f t="shared" si="5"/>
        <v>ru-RU=Режим АУФ2 - Слив-Заполнение</v>
      </c>
      <c r="Y17" s="374"/>
      <c r="Z17" s="374" t="s">
        <v>1308</v>
      </c>
      <c r="AA17" s="19" t="s">
        <v>4272</v>
      </c>
      <c r="AB17" s="374">
        <f t="shared" si="6"/>
        <v>40033</v>
      </c>
      <c r="AC17" s="27">
        <v>14</v>
      </c>
    </row>
    <row r="18" spans="1:29" x14ac:dyDescent="0.25">
      <c r="A18" s="374">
        <v>15</v>
      </c>
      <c r="B18" t="str">
        <f>"АУФ1 - Ф. "&amp;C18</f>
        <v>АУФ1 - Ф. Перестановка задвижек на ф.</v>
      </c>
      <c r="C18" s="374" t="s">
        <v>4207</v>
      </c>
      <c r="D18" s="374" t="str">
        <f t="shared" ref="D18:D32" si="10">"itg.step_f1 = "&amp;E18</f>
        <v>itg.step_f1 = 1</v>
      </c>
      <c r="E18">
        <v>1</v>
      </c>
      <c r="F18" s="27" t="str">
        <f t="shared" si="7"/>
        <v>R33</v>
      </c>
      <c r="G18" s="27">
        <f t="shared" si="9"/>
        <v>64</v>
      </c>
      <c r="H18" s="27">
        <v>7</v>
      </c>
      <c r="I18" s="27" t="str">
        <f t="shared" si="2"/>
        <v>db600.dbx64.7 := itg.step_f1 = 1; //АУФ1 - Ф. Перестановка задвижек на ф.  R33.15</v>
      </c>
      <c r="J18" s="27" t="str">
        <f t="shared" si="3"/>
        <v>dbx64.7</v>
      </c>
      <c r="K18" s="27">
        <f t="shared" si="8"/>
        <v>33</v>
      </c>
      <c r="L18" s="384" t="s">
        <v>1307</v>
      </c>
      <c r="M18" s="384">
        <v>472</v>
      </c>
      <c r="N18" s="19" t="s">
        <v>4276</v>
      </c>
      <c r="O18" s="384" t="str">
        <f t="shared" si="0"/>
        <v>2MDB.R33</v>
      </c>
      <c r="P18" s="384">
        <f t="shared" si="4"/>
        <v>15</v>
      </c>
      <c r="Q18" s="374"/>
      <c r="R18" s="374"/>
      <c r="S18" s="374"/>
      <c r="T18" s="374"/>
      <c r="U18" s="374"/>
      <c r="V18" s="384">
        <v>0</v>
      </c>
      <c r="W18" s="374" t="s">
        <v>1308</v>
      </c>
      <c r="X18" s="384" t="str">
        <f t="shared" si="5"/>
        <v>ru-RU=АУФ1 - Ф. Перестановка задвижек на ф.</v>
      </c>
      <c r="Y18" s="374"/>
      <c r="Z18" s="374" t="s">
        <v>1308</v>
      </c>
      <c r="AA18" s="19" t="s">
        <v>4272</v>
      </c>
      <c r="AB18" s="374">
        <f t="shared" si="6"/>
        <v>40033</v>
      </c>
      <c r="AC18" s="27">
        <v>15</v>
      </c>
    </row>
    <row r="19" spans="1:29" x14ac:dyDescent="0.25">
      <c r="A19" s="374">
        <v>16</v>
      </c>
      <c r="B19" s="374" t="str">
        <f t="shared" ref="B19:B30" si="11">"АУФ1 - Ф. "&amp;C19</f>
        <v>АУФ1 - Ф. Задвижки открыты</v>
      </c>
      <c r="C19" t="s">
        <v>4208</v>
      </c>
      <c r="D19" s="374" t="str">
        <f t="shared" si="10"/>
        <v>itg.step_f1 = 2</v>
      </c>
      <c r="E19">
        <v>2</v>
      </c>
      <c r="F19" s="27" t="str">
        <f t="shared" si="7"/>
        <v>R34</v>
      </c>
      <c r="G19" s="27">
        <f>K19*2-1</f>
        <v>67</v>
      </c>
      <c r="H19" s="27">
        <v>0</v>
      </c>
      <c r="I19" s="27" t="str">
        <f t="shared" si="2"/>
        <v>db600.dbx67.0 := itg.step_f1 = 2; //АУФ1 - Ф. Задвижки открыты  R34.0</v>
      </c>
      <c r="J19" s="27" t="str">
        <f t="shared" si="3"/>
        <v>dbx67.0</v>
      </c>
      <c r="K19" s="27">
        <f>K18+1</f>
        <v>34</v>
      </c>
      <c r="L19" s="384" t="s">
        <v>1307</v>
      </c>
      <c r="M19" s="384">
        <v>473</v>
      </c>
      <c r="N19" s="19" t="s">
        <v>4276</v>
      </c>
      <c r="O19" s="384" t="str">
        <f t="shared" si="0"/>
        <v>2MDB.R34</v>
      </c>
      <c r="P19" s="384">
        <f t="shared" si="4"/>
        <v>0</v>
      </c>
      <c r="Q19" s="374"/>
      <c r="R19" s="374"/>
      <c r="S19" s="374"/>
      <c r="T19" s="374"/>
      <c r="U19" s="374"/>
      <c r="V19" s="384">
        <v>0</v>
      </c>
      <c r="W19" s="374" t="s">
        <v>1308</v>
      </c>
      <c r="X19" s="384" t="str">
        <f t="shared" si="5"/>
        <v>ru-RU=АУФ1 - Ф. Задвижки открыты</v>
      </c>
      <c r="Y19" s="374"/>
      <c r="Z19" s="374" t="s">
        <v>1308</v>
      </c>
      <c r="AA19" s="19" t="s">
        <v>4272</v>
      </c>
      <c r="AB19" s="374">
        <f t="shared" si="6"/>
        <v>40034</v>
      </c>
      <c r="AC19" s="27">
        <v>0</v>
      </c>
    </row>
    <row r="20" spans="1:29" x14ac:dyDescent="0.25">
      <c r="A20" s="374">
        <v>17</v>
      </c>
      <c r="B20" s="374" t="str">
        <f t="shared" si="11"/>
        <v>АУФ1 - Ф. Расход нормальный</v>
      </c>
      <c r="C20" t="s">
        <v>4209</v>
      </c>
      <c r="D20" s="374" t="str">
        <f t="shared" si="10"/>
        <v>itg.step_f1 = 3</v>
      </c>
      <c r="E20" s="374">
        <v>3</v>
      </c>
      <c r="F20" s="27" t="str">
        <f t="shared" si="7"/>
        <v>R34</v>
      </c>
      <c r="G20" s="27">
        <f t="shared" ref="G20:G25" si="12">G19</f>
        <v>67</v>
      </c>
      <c r="H20" s="27">
        <v>1</v>
      </c>
      <c r="I20" s="27" t="str">
        <f t="shared" si="2"/>
        <v>db600.dbx67.1 := itg.step_f1 = 3; //АУФ1 - Ф. Расход нормальный  R34.1</v>
      </c>
      <c r="J20" s="27" t="str">
        <f t="shared" si="3"/>
        <v>dbx67.1</v>
      </c>
      <c r="K20" s="27">
        <f>K19</f>
        <v>34</v>
      </c>
      <c r="L20" s="384" t="s">
        <v>1307</v>
      </c>
      <c r="M20" s="384">
        <v>474</v>
      </c>
      <c r="N20" s="19" t="s">
        <v>4276</v>
      </c>
      <c r="O20" s="384" t="str">
        <f t="shared" si="0"/>
        <v>2MDB.R34</v>
      </c>
      <c r="P20" s="384">
        <f t="shared" si="4"/>
        <v>1</v>
      </c>
      <c r="Q20" s="374"/>
      <c r="R20" s="374"/>
      <c r="S20" s="374"/>
      <c r="T20" s="374"/>
      <c r="U20" s="374"/>
      <c r="V20" s="384">
        <v>0</v>
      </c>
      <c r="W20" s="374" t="s">
        <v>1308</v>
      </c>
      <c r="X20" s="384" t="str">
        <f t="shared" si="5"/>
        <v>ru-RU=АУФ1 - Ф. Расход нормальный</v>
      </c>
      <c r="Y20" s="374"/>
      <c r="Z20" s="374" t="s">
        <v>1308</v>
      </c>
      <c r="AA20" s="19" t="s">
        <v>4272</v>
      </c>
      <c r="AB20" s="374">
        <f t="shared" si="6"/>
        <v>40034</v>
      </c>
      <c r="AC20" s="27">
        <v>1</v>
      </c>
    </row>
    <row r="21" spans="1:29" x14ac:dyDescent="0.25">
      <c r="A21" s="374">
        <v>18</v>
      </c>
      <c r="B21" s="374" t="str">
        <f t="shared" si="11"/>
        <v>АУФ1 - Ф. Фильтрация</v>
      </c>
      <c r="C21" t="s">
        <v>4210</v>
      </c>
      <c r="D21" s="374" t="str">
        <f t="shared" si="10"/>
        <v>itg.step_f1 = 4</v>
      </c>
      <c r="E21" s="374">
        <v>4</v>
      </c>
      <c r="F21" s="27" t="str">
        <f t="shared" si="7"/>
        <v>R34</v>
      </c>
      <c r="G21" s="27">
        <f t="shared" si="12"/>
        <v>67</v>
      </c>
      <c r="H21" s="27">
        <v>3</v>
      </c>
      <c r="I21" s="27" t="str">
        <f t="shared" si="2"/>
        <v>db600.dbx67.3 := itg.step_f1 = 4; //АУФ1 - Ф. Фильтрация  R34.3</v>
      </c>
      <c r="J21" s="27" t="str">
        <f t="shared" si="3"/>
        <v>dbx67.3</v>
      </c>
      <c r="K21" s="27">
        <f t="shared" ref="K21:K33" si="13">K20</f>
        <v>34</v>
      </c>
      <c r="L21" s="384" t="s">
        <v>1307</v>
      </c>
      <c r="M21" s="384">
        <v>475</v>
      </c>
      <c r="N21" s="19" t="s">
        <v>4276</v>
      </c>
      <c r="O21" s="384" t="str">
        <f t="shared" si="0"/>
        <v>2MDB.R34</v>
      </c>
      <c r="P21" s="384">
        <f t="shared" si="4"/>
        <v>3</v>
      </c>
      <c r="Q21" s="374"/>
      <c r="R21" s="374"/>
      <c r="S21" s="374"/>
      <c r="T21" s="374"/>
      <c r="U21" s="374"/>
      <c r="V21" s="384">
        <v>0</v>
      </c>
      <c r="W21" s="374" t="s">
        <v>1308</v>
      </c>
      <c r="X21" s="384" t="str">
        <f t="shared" si="5"/>
        <v>ru-RU=АУФ1 - Ф. Фильтрация</v>
      </c>
      <c r="Y21" s="374"/>
      <c r="Z21" s="374" t="s">
        <v>1308</v>
      </c>
      <c r="AA21" s="19" t="s">
        <v>4272</v>
      </c>
      <c r="AB21" s="374">
        <f t="shared" si="6"/>
        <v>40034</v>
      </c>
      <c r="AC21" s="27">
        <v>3</v>
      </c>
    </row>
    <row r="22" spans="1:29" x14ac:dyDescent="0.25">
      <c r="A22" s="374">
        <v>19</v>
      </c>
      <c r="B22" s="374" t="str">
        <f t="shared" si="11"/>
        <v>АУФ1 - Ф. Остановка для BW</v>
      </c>
      <c r="C22" t="s">
        <v>4211</v>
      </c>
      <c r="D22" s="374" t="str">
        <f t="shared" si="10"/>
        <v>itg.step_f1 = 5</v>
      </c>
      <c r="E22" s="374">
        <v>5</v>
      </c>
      <c r="F22" s="27" t="str">
        <f t="shared" si="7"/>
        <v>R34</v>
      </c>
      <c r="G22" s="27">
        <f t="shared" si="12"/>
        <v>67</v>
      </c>
      <c r="H22" s="27">
        <v>4</v>
      </c>
      <c r="I22" s="27" t="str">
        <f t="shared" si="2"/>
        <v>db600.dbx67.4 := itg.step_f1 = 5; //АУФ1 - Ф. Остановка для BW  R34.4</v>
      </c>
      <c r="J22" s="27" t="str">
        <f t="shared" si="3"/>
        <v>dbx67.4</v>
      </c>
      <c r="K22" s="27">
        <f t="shared" si="13"/>
        <v>34</v>
      </c>
      <c r="L22" s="384" t="s">
        <v>1307</v>
      </c>
      <c r="M22" s="384">
        <v>476</v>
      </c>
      <c r="N22" s="19" t="s">
        <v>4276</v>
      </c>
      <c r="O22" s="384" t="str">
        <f t="shared" si="0"/>
        <v>2MDB.R34</v>
      </c>
      <c r="P22" s="384">
        <f t="shared" si="4"/>
        <v>4</v>
      </c>
      <c r="Q22" s="374"/>
      <c r="R22" s="374"/>
      <c r="S22" s="374"/>
      <c r="T22" s="374"/>
      <c r="U22" s="374"/>
      <c r="V22" s="384">
        <v>0</v>
      </c>
      <c r="W22" s="374" t="s">
        <v>1308</v>
      </c>
      <c r="X22" s="384" t="str">
        <f t="shared" si="5"/>
        <v>ru-RU=АУФ1 - Ф. Остановка для BW</v>
      </c>
      <c r="Y22" s="374"/>
      <c r="Z22" s="374" t="s">
        <v>1308</v>
      </c>
      <c r="AA22" s="19" t="s">
        <v>4272</v>
      </c>
      <c r="AB22" s="374">
        <f t="shared" si="6"/>
        <v>40034</v>
      </c>
      <c r="AC22" s="27">
        <v>4</v>
      </c>
    </row>
    <row r="23" spans="1:29" x14ac:dyDescent="0.25">
      <c r="A23" s="374">
        <v>20</v>
      </c>
      <c r="B23" s="374" t="str">
        <f t="shared" si="11"/>
        <v>АУФ1 - Ф. Перм.насос отключен</v>
      </c>
      <c r="C23" t="s">
        <v>4212</v>
      </c>
      <c r="D23" s="374" t="str">
        <f t="shared" si="10"/>
        <v>itg.step_f1 = 6</v>
      </c>
      <c r="E23" s="374">
        <v>6</v>
      </c>
      <c r="F23" s="27" t="str">
        <f t="shared" si="7"/>
        <v>R34</v>
      </c>
      <c r="G23" s="27">
        <f t="shared" si="12"/>
        <v>67</v>
      </c>
      <c r="H23" s="27">
        <v>5</v>
      </c>
      <c r="I23" s="27" t="str">
        <f t="shared" si="2"/>
        <v>db600.dbx67.5 := itg.step_f1 = 6; //АУФ1 - Ф. Перм.насос отключен  R34.5</v>
      </c>
      <c r="J23" s="27" t="str">
        <f t="shared" si="3"/>
        <v>dbx67.5</v>
      </c>
      <c r="K23" s="27">
        <f t="shared" si="13"/>
        <v>34</v>
      </c>
      <c r="L23" s="384" t="s">
        <v>1307</v>
      </c>
      <c r="M23" s="384">
        <v>477</v>
      </c>
      <c r="N23" s="19" t="s">
        <v>4276</v>
      </c>
      <c r="O23" s="384" t="str">
        <f t="shared" si="0"/>
        <v>2MDB.R34</v>
      </c>
      <c r="P23" s="384">
        <f t="shared" si="4"/>
        <v>5</v>
      </c>
      <c r="Q23" s="374"/>
      <c r="R23" s="374"/>
      <c r="S23" s="374"/>
      <c r="T23" s="374"/>
      <c r="U23" s="374"/>
      <c r="V23" s="384">
        <v>0</v>
      </c>
      <c r="W23" s="374" t="s">
        <v>1308</v>
      </c>
      <c r="X23" s="384" t="str">
        <f t="shared" si="5"/>
        <v>ru-RU=АУФ1 - Ф. Перм.насос отключен</v>
      </c>
      <c r="Y23" s="374"/>
      <c r="Z23" s="374" t="s">
        <v>1308</v>
      </c>
      <c r="AA23" s="19" t="s">
        <v>4272</v>
      </c>
      <c r="AB23" s="374">
        <f t="shared" si="6"/>
        <v>40034</v>
      </c>
      <c r="AC23" s="27">
        <v>5</v>
      </c>
    </row>
    <row r="24" spans="1:29" x14ac:dyDescent="0.25">
      <c r="A24" s="374">
        <v>21</v>
      </c>
      <c r="B24" s="374" t="str">
        <f t="shared" si="11"/>
        <v>АУФ1 - Ф. Перм.задвижка закрыта</v>
      </c>
      <c r="C24" t="s">
        <v>4213</v>
      </c>
      <c r="D24" s="374" t="str">
        <f t="shared" si="10"/>
        <v>itg.step_f1 = 7</v>
      </c>
      <c r="E24" s="374">
        <v>7</v>
      </c>
      <c r="F24" s="27" t="str">
        <f t="shared" si="7"/>
        <v>R34</v>
      </c>
      <c r="G24" s="27">
        <f t="shared" si="12"/>
        <v>67</v>
      </c>
      <c r="H24" s="27">
        <v>6</v>
      </c>
      <c r="I24" s="27" t="str">
        <f t="shared" si="2"/>
        <v>db600.dbx67.6 := itg.step_f1 = 7; //АУФ1 - Ф. Перм.задвижка закрыта  R34.6</v>
      </c>
      <c r="J24" s="27" t="str">
        <f t="shared" si="3"/>
        <v>dbx67.6</v>
      </c>
      <c r="K24" s="27">
        <f t="shared" si="13"/>
        <v>34</v>
      </c>
      <c r="L24" s="384" t="s">
        <v>1307</v>
      </c>
      <c r="M24" s="384">
        <v>478</v>
      </c>
      <c r="N24" s="19" t="s">
        <v>4276</v>
      </c>
      <c r="O24" s="384" t="str">
        <f t="shared" si="0"/>
        <v>2MDB.R34</v>
      </c>
      <c r="P24" s="384">
        <f t="shared" si="4"/>
        <v>6</v>
      </c>
      <c r="Q24" s="374"/>
      <c r="R24" s="374"/>
      <c r="S24" s="374"/>
      <c r="T24" s="374"/>
      <c r="U24" s="374"/>
      <c r="V24" s="384">
        <v>0</v>
      </c>
      <c r="W24" s="374" t="s">
        <v>1308</v>
      </c>
      <c r="X24" s="384" t="str">
        <f t="shared" si="5"/>
        <v>ru-RU=АУФ1 - Ф. Перм.задвижка закрыта</v>
      </c>
      <c r="Y24" s="374"/>
      <c r="Z24" s="374" t="s">
        <v>1308</v>
      </c>
      <c r="AA24" s="19" t="s">
        <v>4272</v>
      </c>
      <c r="AB24" s="374">
        <f t="shared" si="6"/>
        <v>40034</v>
      </c>
      <c r="AC24" s="27">
        <v>6</v>
      </c>
    </row>
    <row r="25" spans="1:29" x14ac:dyDescent="0.25">
      <c r="A25" s="374">
        <v>22</v>
      </c>
      <c r="B25" s="374" t="str">
        <f t="shared" si="11"/>
        <v>АУФ1 - Ф. Остановка работы</v>
      </c>
      <c r="C25" t="s">
        <v>2622</v>
      </c>
      <c r="D25" s="374" t="str">
        <f t="shared" si="10"/>
        <v>itg.step_f1 = 101</v>
      </c>
      <c r="E25">
        <v>101</v>
      </c>
      <c r="F25" s="27" t="str">
        <f t="shared" si="7"/>
        <v>R34</v>
      </c>
      <c r="G25" s="27">
        <f t="shared" si="12"/>
        <v>67</v>
      </c>
      <c r="H25" s="27">
        <v>7</v>
      </c>
      <c r="I25" s="27" t="str">
        <f t="shared" si="2"/>
        <v>db600.dbx67.7 := itg.step_f1 = 101; //АУФ1 - Ф. Остановка работы  R34.7</v>
      </c>
      <c r="J25" s="27" t="str">
        <f t="shared" si="3"/>
        <v>dbx67.7</v>
      </c>
      <c r="K25" s="27">
        <f t="shared" si="13"/>
        <v>34</v>
      </c>
      <c r="L25" s="384" t="s">
        <v>1307</v>
      </c>
      <c r="M25" s="384">
        <v>479</v>
      </c>
      <c r="N25" s="19" t="s">
        <v>4276</v>
      </c>
      <c r="O25" s="384" t="str">
        <f t="shared" si="0"/>
        <v>2MDB.R34</v>
      </c>
      <c r="P25" s="384">
        <f t="shared" si="4"/>
        <v>7</v>
      </c>
      <c r="Q25" s="374"/>
      <c r="R25" s="374"/>
      <c r="S25" s="374"/>
      <c r="T25" s="374"/>
      <c r="U25" s="374"/>
      <c r="V25" s="384">
        <v>0</v>
      </c>
      <c r="W25" s="374" t="s">
        <v>1308</v>
      </c>
      <c r="X25" s="384" t="str">
        <f t="shared" si="5"/>
        <v>ru-RU=АУФ1 - Ф. Остановка работы</v>
      </c>
      <c r="Y25" s="374"/>
      <c r="Z25" s="374" t="s">
        <v>1308</v>
      </c>
      <c r="AA25" s="19" t="s">
        <v>4272</v>
      </c>
      <c r="AB25" s="374">
        <f t="shared" si="6"/>
        <v>40034</v>
      </c>
      <c r="AC25" s="27">
        <v>7</v>
      </c>
    </row>
    <row r="26" spans="1:29" x14ac:dyDescent="0.25">
      <c r="A26" s="374">
        <v>23</v>
      </c>
      <c r="B26" s="374" t="str">
        <f t="shared" si="11"/>
        <v>АУФ1 - Ф. Остановлена</v>
      </c>
      <c r="C26" t="s">
        <v>4214</v>
      </c>
      <c r="D26" s="374" t="str">
        <f t="shared" si="10"/>
        <v>itg.step_f1 = 102</v>
      </c>
      <c r="E26">
        <v>102</v>
      </c>
      <c r="F26" s="27" t="str">
        <f t="shared" si="7"/>
        <v>R34</v>
      </c>
      <c r="G26" s="27">
        <f>K19*2-2</f>
        <v>66</v>
      </c>
      <c r="H26" s="27">
        <v>0</v>
      </c>
      <c r="I26" s="27" t="str">
        <f t="shared" si="2"/>
        <v>db600.dbx66.0 := itg.step_f1 = 102; //АУФ1 - Ф. Остановлена  R34.8</v>
      </c>
      <c r="J26" s="27" t="str">
        <f t="shared" si="3"/>
        <v>dbx66.0</v>
      </c>
      <c r="K26" s="27">
        <f t="shared" si="13"/>
        <v>34</v>
      </c>
      <c r="L26" s="384" t="s">
        <v>1307</v>
      </c>
      <c r="M26" s="384">
        <v>480</v>
      </c>
      <c r="N26" s="19" t="s">
        <v>4276</v>
      </c>
      <c r="O26" s="384" t="str">
        <f t="shared" si="0"/>
        <v>2MDB.R34</v>
      </c>
      <c r="P26" s="384">
        <f t="shared" si="4"/>
        <v>8</v>
      </c>
      <c r="Q26" s="374"/>
      <c r="R26" s="374"/>
      <c r="S26" s="374"/>
      <c r="T26" s="374"/>
      <c r="U26" s="374"/>
      <c r="V26" s="384">
        <v>0</v>
      </c>
      <c r="W26" s="374" t="s">
        <v>1308</v>
      </c>
      <c r="X26" s="384" t="str">
        <f t="shared" si="5"/>
        <v>ru-RU=АУФ1 - Ф. Остановлена</v>
      </c>
      <c r="Y26" s="374"/>
      <c r="Z26" s="374" t="s">
        <v>1308</v>
      </c>
      <c r="AA26" s="19" t="s">
        <v>4272</v>
      </c>
      <c r="AB26" s="374">
        <f t="shared" si="6"/>
        <v>40034</v>
      </c>
      <c r="AC26" s="27">
        <v>8</v>
      </c>
    </row>
    <row r="27" spans="1:29" s="374" customFormat="1" x14ac:dyDescent="0.25">
      <c r="A27" s="374">
        <v>24</v>
      </c>
      <c r="B27" s="374" t="str">
        <f t="shared" si="11"/>
        <v>АУФ1 - Ф. Остановка А</v>
      </c>
      <c r="C27" s="374" t="s">
        <v>4243</v>
      </c>
      <c r="D27" s="374" t="str">
        <f t="shared" si="10"/>
        <v>itg.step_f1 = 201</v>
      </c>
      <c r="E27" s="374">
        <v>201</v>
      </c>
      <c r="F27" s="27" t="str">
        <f t="shared" si="7"/>
        <v>R34</v>
      </c>
      <c r="G27" s="27">
        <f>G26</f>
        <v>66</v>
      </c>
      <c r="H27" s="27">
        <v>1</v>
      </c>
      <c r="I27" s="27" t="str">
        <f t="shared" si="2"/>
        <v>db600.dbx66.1 := itg.step_f1 = 201; //АУФ1 - Ф. Остановка А  R34.9</v>
      </c>
      <c r="J27" s="27" t="str">
        <f t="shared" si="3"/>
        <v>dbx66.1</v>
      </c>
      <c r="K27" s="27">
        <f t="shared" si="13"/>
        <v>34</v>
      </c>
      <c r="L27" s="384" t="s">
        <v>1307</v>
      </c>
      <c r="M27" s="384">
        <v>481</v>
      </c>
      <c r="N27" s="19" t="s">
        <v>4276</v>
      </c>
      <c r="O27" s="384" t="str">
        <f t="shared" si="0"/>
        <v>2MDB.R34</v>
      </c>
      <c r="P27" s="384">
        <f t="shared" si="4"/>
        <v>9</v>
      </c>
      <c r="V27" s="384">
        <v>0</v>
      </c>
      <c r="W27" s="374" t="s">
        <v>1308</v>
      </c>
      <c r="X27" s="384" t="str">
        <f t="shared" si="5"/>
        <v>ru-RU=АУФ1 - Ф. Остановка А</v>
      </c>
      <c r="Z27" s="374" t="s">
        <v>1308</v>
      </c>
      <c r="AA27" s="19" t="s">
        <v>4272</v>
      </c>
      <c r="AB27" s="374">
        <f t="shared" si="6"/>
        <v>40034</v>
      </c>
      <c r="AC27" s="27">
        <v>9</v>
      </c>
    </row>
    <row r="28" spans="1:29" s="374" customFormat="1" x14ac:dyDescent="0.25">
      <c r="A28" s="374">
        <v>25</v>
      </c>
      <c r="B28" s="374" t="str">
        <f t="shared" si="11"/>
        <v>АУФ1 - Ф. А. Завершено</v>
      </c>
      <c r="C28" s="374" t="s">
        <v>4247</v>
      </c>
      <c r="D28" s="374" t="str">
        <f t="shared" si="10"/>
        <v>itg.step_f1 = 202</v>
      </c>
      <c r="E28" s="374">
        <v>202</v>
      </c>
      <c r="F28" s="27" t="str">
        <f t="shared" si="7"/>
        <v>R34</v>
      </c>
      <c r="G28" s="27">
        <f t="shared" ref="G28:G33" si="14">G27</f>
        <v>66</v>
      </c>
      <c r="H28" s="27">
        <v>2</v>
      </c>
      <c r="I28" s="27" t="str">
        <f t="shared" si="2"/>
        <v>db600.dbx66.2 := itg.step_f1 = 202; //АУФ1 - Ф. А. Завершено  R34.10</v>
      </c>
      <c r="J28" s="27" t="str">
        <f t="shared" si="3"/>
        <v>dbx66.2</v>
      </c>
      <c r="K28" s="27">
        <f t="shared" si="13"/>
        <v>34</v>
      </c>
      <c r="L28" s="384" t="s">
        <v>1307</v>
      </c>
      <c r="M28" s="384">
        <v>482</v>
      </c>
      <c r="N28" s="19" t="s">
        <v>4276</v>
      </c>
      <c r="O28" s="384" t="str">
        <f t="shared" si="0"/>
        <v>2MDB.R34</v>
      </c>
      <c r="P28" s="384">
        <f t="shared" si="4"/>
        <v>10</v>
      </c>
      <c r="V28" s="384">
        <v>0</v>
      </c>
      <c r="W28" s="374" t="s">
        <v>1308</v>
      </c>
      <c r="X28" s="384" t="str">
        <f t="shared" si="5"/>
        <v>ru-RU=АУФ1 - Ф. А. Завершено</v>
      </c>
      <c r="Z28" s="374" t="s">
        <v>1308</v>
      </c>
      <c r="AA28" s="19" t="s">
        <v>4272</v>
      </c>
      <c r="AB28" s="374">
        <f t="shared" si="6"/>
        <v>40034</v>
      </c>
      <c r="AC28" s="27">
        <v>10</v>
      </c>
    </row>
    <row r="29" spans="1:29" s="374" customFormat="1" x14ac:dyDescent="0.25">
      <c r="A29" s="374">
        <v>26</v>
      </c>
      <c r="B29" s="374" t="str">
        <f t="shared" si="11"/>
        <v>АУФ1 - Ф. Остановка Б</v>
      </c>
      <c r="C29" s="374" t="s">
        <v>4248</v>
      </c>
      <c r="D29" s="374" t="str">
        <f t="shared" si="10"/>
        <v>itg.step_f1 = 301</v>
      </c>
      <c r="E29" s="374">
        <v>301</v>
      </c>
      <c r="F29" s="27" t="str">
        <f t="shared" si="7"/>
        <v>R34</v>
      </c>
      <c r="G29" s="27">
        <f t="shared" si="14"/>
        <v>66</v>
      </c>
      <c r="H29" s="27">
        <v>3</v>
      </c>
      <c r="I29" s="27" t="str">
        <f t="shared" si="2"/>
        <v>db600.dbx66.3 := itg.step_f1 = 301; //АУФ1 - Ф. Остановка Б  R34.11</v>
      </c>
      <c r="J29" s="27" t="str">
        <f t="shared" si="3"/>
        <v>dbx66.3</v>
      </c>
      <c r="K29" s="27">
        <f t="shared" si="13"/>
        <v>34</v>
      </c>
      <c r="L29" s="384" t="s">
        <v>1307</v>
      </c>
      <c r="M29" s="384">
        <v>483</v>
      </c>
      <c r="N29" s="19" t="s">
        <v>4276</v>
      </c>
      <c r="O29" s="384" t="str">
        <f t="shared" si="0"/>
        <v>2MDB.R34</v>
      </c>
      <c r="P29" s="384">
        <f t="shared" si="4"/>
        <v>11</v>
      </c>
      <c r="V29" s="384">
        <v>0</v>
      </c>
      <c r="W29" s="374" t="s">
        <v>1308</v>
      </c>
      <c r="X29" s="384" t="str">
        <f t="shared" si="5"/>
        <v>ru-RU=АУФ1 - Ф. Остановка Б</v>
      </c>
      <c r="Z29" s="374" t="s">
        <v>1308</v>
      </c>
      <c r="AA29" s="19" t="s">
        <v>4272</v>
      </c>
      <c r="AB29" s="374">
        <f t="shared" si="6"/>
        <v>40034</v>
      </c>
      <c r="AC29" s="27">
        <v>11</v>
      </c>
    </row>
    <row r="30" spans="1:29" s="374" customFormat="1" x14ac:dyDescent="0.25">
      <c r="A30" s="374">
        <v>27</v>
      </c>
      <c r="B30" s="374" t="str">
        <f t="shared" si="11"/>
        <v>АУФ1 - Ф. Б. Завершено</v>
      </c>
      <c r="C30" s="374" t="s">
        <v>4249</v>
      </c>
      <c r="D30" s="374" t="str">
        <f t="shared" si="10"/>
        <v>itg.step_f1 = 302</v>
      </c>
      <c r="E30" s="374">
        <v>302</v>
      </c>
      <c r="F30" s="27" t="str">
        <f t="shared" si="7"/>
        <v>R34</v>
      </c>
      <c r="G30" s="27">
        <f t="shared" si="14"/>
        <v>66</v>
      </c>
      <c r="H30" s="27">
        <v>4</v>
      </c>
      <c r="I30" s="27" t="str">
        <f t="shared" si="2"/>
        <v>db600.dbx66.4 := itg.step_f1 = 302; //АУФ1 - Ф. Б. Завершено  R34.12</v>
      </c>
      <c r="J30" s="27" t="str">
        <f t="shared" si="3"/>
        <v>dbx66.4</v>
      </c>
      <c r="K30" s="27">
        <f t="shared" si="13"/>
        <v>34</v>
      </c>
      <c r="L30" s="384" t="s">
        <v>1307</v>
      </c>
      <c r="M30" s="384">
        <v>484</v>
      </c>
      <c r="N30" s="19" t="s">
        <v>4276</v>
      </c>
      <c r="O30" s="384" t="str">
        <f t="shared" si="0"/>
        <v>2MDB.R34</v>
      </c>
      <c r="P30" s="384">
        <f t="shared" si="4"/>
        <v>12</v>
      </c>
      <c r="V30" s="384">
        <v>0</v>
      </c>
      <c r="W30" s="374" t="s">
        <v>1308</v>
      </c>
      <c r="X30" s="384" t="str">
        <f t="shared" si="5"/>
        <v>ru-RU=АУФ1 - Ф. Б. Завершено</v>
      </c>
      <c r="Z30" s="374" t="s">
        <v>1308</v>
      </c>
      <c r="AA30" s="19" t="s">
        <v>4272</v>
      </c>
      <c r="AB30" s="374">
        <f t="shared" si="6"/>
        <v>40034</v>
      </c>
      <c r="AC30" s="27">
        <v>12</v>
      </c>
    </row>
    <row r="31" spans="1:29" x14ac:dyDescent="0.25">
      <c r="A31" s="374">
        <v>28</v>
      </c>
      <c r="B31" s="374" t="str">
        <f>"АУФ1 - CЛ. "&amp;C31</f>
        <v>АУФ1 - CЛ. Мин.расход достигнут</v>
      </c>
      <c r="C31" s="374" t="s">
        <v>4215</v>
      </c>
      <c r="D31" t="str">
        <f t="shared" si="10"/>
        <v>itg.step_f1 = 1</v>
      </c>
      <c r="E31" s="374">
        <v>1</v>
      </c>
      <c r="F31" s="27" t="str">
        <f t="shared" si="7"/>
        <v>R34</v>
      </c>
      <c r="G31" s="27">
        <f t="shared" si="14"/>
        <v>66</v>
      </c>
      <c r="H31" s="27">
        <v>5</v>
      </c>
      <c r="I31" s="27" t="str">
        <f t="shared" si="2"/>
        <v>db600.dbx66.5 := itg.step_f1 = 1; //АУФ1 - CЛ. Мин.расход достигнут  R34.13</v>
      </c>
      <c r="J31" s="27" t="str">
        <f t="shared" si="3"/>
        <v>dbx66.5</v>
      </c>
      <c r="K31" s="27">
        <f t="shared" si="13"/>
        <v>34</v>
      </c>
      <c r="L31" s="384" t="s">
        <v>1307</v>
      </c>
      <c r="M31" s="384">
        <v>485</v>
      </c>
      <c r="N31" s="19" t="s">
        <v>4276</v>
      </c>
      <c r="O31" s="384" t="str">
        <f t="shared" si="0"/>
        <v>2MDB.R34</v>
      </c>
      <c r="P31" s="384">
        <f t="shared" si="4"/>
        <v>13</v>
      </c>
      <c r="Q31" s="374"/>
      <c r="R31" s="374"/>
      <c r="S31" s="374"/>
      <c r="T31" s="374"/>
      <c r="U31" s="374"/>
      <c r="V31" s="384">
        <v>0</v>
      </c>
      <c r="W31" s="374" t="s">
        <v>1308</v>
      </c>
      <c r="X31" s="384" t="str">
        <f t="shared" si="5"/>
        <v>ru-RU=АУФ1 - CЛ. Мин.расход достигнут</v>
      </c>
      <c r="Y31" s="374"/>
      <c r="Z31" s="374" t="s">
        <v>1308</v>
      </c>
      <c r="AA31" s="19" t="s">
        <v>4272</v>
      </c>
      <c r="AB31" s="374">
        <f t="shared" si="6"/>
        <v>40034</v>
      </c>
      <c r="AC31" s="27">
        <v>13</v>
      </c>
    </row>
    <row r="32" spans="1:29" x14ac:dyDescent="0.25">
      <c r="A32" s="374">
        <v>29</v>
      </c>
      <c r="B32" s="374" t="str">
        <f t="shared" ref="B32:B45" si="15">"АУФ1 - CЛ. "&amp;C32</f>
        <v>АУФ1 - CЛ. Сброс ила</v>
      </c>
      <c r="C32" s="374" t="s">
        <v>4216</v>
      </c>
      <c r="D32" t="str">
        <f t="shared" si="10"/>
        <v>itg.step_f1 = 2</v>
      </c>
      <c r="E32" s="374">
        <v>2</v>
      </c>
      <c r="F32" s="27" t="str">
        <f t="shared" si="7"/>
        <v>R34</v>
      </c>
      <c r="G32" s="27">
        <f t="shared" si="14"/>
        <v>66</v>
      </c>
      <c r="H32" s="27">
        <v>6</v>
      </c>
      <c r="I32" s="27" t="str">
        <f t="shared" si="2"/>
        <v>db600.dbx66.6 := itg.step_f1 = 2; //АУФ1 - CЛ. Сброс ила  R34.14</v>
      </c>
      <c r="J32" s="27" t="str">
        <f t="shared" si="3"/>
        <v>dbx66.6</v>
      </c>
      <c r="K32" s="27">
        <f t="shared" si="13"/>
        <v>34</v>
      </c>
      <c r="L32" s="384" t="s">
        <v>1307</v>
      </c>
      <c r="M32" s="384">
        <v>486</v>
      </c>
      <c r="N32" s="19" t="s">
        <v>4276</v>
      </c>
      <c r="O32" s="384" t="str">
        <f t="shared" si="0"/>
        <v>2MDB.R34</v>
      </c>
      <c r="P32" s="384">
        <f t="shared" si="4"/>
        <v>14</v>
      </c>
      <c r="Q32" s="374"/>
      <c r="R32" s="374"/>
      <c r="S32" s="374"/>
      <c r="T32" s="374"/>
      <c r="U32" s="374"/>
      <c r="V32" s="384">
        <v>0</v>
      </c>
      <c r="W32" s="374" t="s">
        <v>1308</v>
      </c>
      <c r="X32" s="384" t="str">
        <f t="shared" si="5"/>
        <v>ru-RU=АУФ1 - CЛ. Сброс ила</v>
      </c>
      <c r="Y32" s="374"/>
      <c r="Z32" s="374" t="s">
        <v>1308</v>
      </c>
      <c r="AA32" s="19" t="s">
        <v>4272</v>
      </c>
      <c r="AB32" s="374">
        <f t="shared" si="6"/>
        <v>40034</v>
      </c>
      <c r="AC32" s="27">
        <v>14</v>
      </c>
    </row>
    <row r="33" spans="1:29" x14ac:dyDescent="0.25">
      <c r="A33" s="374">
        <v>30</v>
      </c>
      <c r="B33" s="374" t="str">
        <f t="shared" si="15"/>
        <v>АУФ1 - CЛ. Слив</v>
      </c>
      <c r="C33" s="374" t="s">
        <v>4217</v>
      </c>
      <c r="D33" s="374" t="str">
        <f t="shared" ref="D33:D45" si="16">"itg.step_dr1 = "&amp;E33</f>
        <v>itg.step_dr1 = 3</v>
      </c>
      <c r="E33" s="374">
        <v>3</v>
      </c>
      <c r="F33" s="27" t="str">
        <f t="shared" si="7"/>
        <v>R34</v>
      </c>
      <c r="G33" s="27">
        <f t="shared" si="14"/>
        <v>66</v>
      </c>
      <c r="H33" s="27">
        <v>7</v>
      </c>
      <c r="I33" s="27" t="str">
        <f t="shared" si="2"/>
        <v>db600.dbx66.7 := itg.step_dr1 = 3; //АУФ1 - CЛ. Слив  R34.15</v>
      </c>
      <c r="J33" s="27" t="str">
        <f t="shared" si="3"/>
        <v>dbx66.7</v>
      </c>
      <c r="K33" s="27">
        <f t="shared" si="13"/>
        <v>34</v>
      </c>
      <c r="L33" s="384" t="s">
        <v>1307</v>
      </c>
      <c r="M33" s="384">
        <v>487</v>
      </c>
      <c r="N33" s="19" t="s">
        <v>4276</v>
      </c>
      <c r="O33" s="384" t="str">
        <f t="shared" si="0"/>
        <v>2MDB.R34</v>
      </c>
      <c r="P33" s="384">
        <f t="shared" si="4"/>
        <v>15</v>
      </c>
      <c r="Q33" s="374"/>
      <c r="R33" s="374"/>
      <c r="S33" s="374"/>
      <c r="T33" s="374"/>
      <c r="U33" s="374"/>
      <c r="V33" s="384">
        <v>0</v>
      </c>
      <c r="W33" s="374" t="s">
        <v>1308</v>
      </c>
      <c r="X33" s="384" t="str">
        <f t="shared" si="5"/>
        <v>ru-RU=АУФ1 - CЛ. Слив</v>
      </c>
      <c r="Y33" s="374"/>
      <c r="Z33" s="374" t="s">
        <v>1308</v>
      </c>
      <c r="AA33" s="19" t="s">
        <v>4272</v>
      </c>
      <c r="AB33" s="374">
        <f t="shared" si="6"/>
        <v>40034</v>
      </c>
      <c r="AC33" s="27">
        <v>15</v>
      </c>
    </row>
    <row r="34" spans="1:29" x14ac:dyDescent="0.25">
      <c r="A34" s="374">
        <v>31</v>
      </c>
      <c r="B34" s="374" t="str">
        <f t="shared" si="15"/>
        <v>АУФ1 - CЛ. Слив с аэрацией</v>
      </c>
      <c r="C34" s="374" t="s">
        <v>4218</v>
      </c>
      <c r="D34" s="374" t="str">
        <f t="shared" si="16"/>
        <v>itg.step_dr1 = 4</v>
      </c>
      <c r="E34" s="374">
        <v>4</v>
      </c>
      <c r="F34" s="27" t="str">
        <f t="shared" si="7"/>
        <v>R35</v>
      </c>
      <c r="G34" s="27">
        <f>G19+2</f>
        <v>69</v>
      </c>
      <c r="H34" s="27">
        <v>0</v>
      </c>
      <c r="I34" s="27" t="str">
        <f t="shared" si="2"/>
        <v>db600.dbx69.0 := itg.step_dr1 = 4; //АУФ1 - CЛ. Слив с аэрацией  R35.0</v>
      </c>
      <c r="J34" s="27" t="str">
        <f t="shared" si="3"/>
        <v>dbx69.0</v>
      </c>
      <c r="K34" s="27">
        <f>K33+1</f>
        <v>35</v>
      </c>
      <c r="L34" s="384" t="s">
        <v>1307</v>
      </c>
      <c r="M34" s="384">
        <v>488</v>
      </c>
      <c r="N34" s="19" t="s">
        <v>4276</v>
      </c>
      <c r="O34" s="384" t="str">
        <f t="shared" si="0"/>
        <v>2MDB.R35</v>
      </c>
      <c r="P34" s="384">
        <f t="shared" si="4"/>
        <v>0</v>
      </c>
      <c r="Q34" s="374"/>
      <c r="R34" s="374"/>
      <c r="S34" s="374"/>
      <c r="T34" s="374"/>
      <c r="U34" s="374"/>
      <c r="V34" s="384">
        <v>0</v>
      </c>
      <c r="W34" s="374" t="s">
        <v>1308</v>
      </c>
      <c r="X34" s="384" t="str">
        <f t="shared" si="5"/>
        <v>ru-RU=АУФ1 - CЛ. Слив с аэрацией</v>
      </c>
      <c r="Y34" s="374"/>
      <c r="Z34" s="374" t="s">
        <v>1308</v>
      </c>
      <c r="AA34" s="19" t="s">
        <v>4272</v>
      </c>
      <c r="AB34" s="374">
        <f t="shared" si="6"/>
        <v>40035</v>
      </c>
      <c r="AC34" s="27">
        <v>0</v>
      </c>
    </row>
    <row r="35" spans="1:29" x14ac:dyDescent="0.25">
      <c r="A35" s="374">
        <v>32</v>
      </c>
      <c r="B35" s="374" t="str">
        <f t="shared" si="15"/>
        <v>АУФ1 - CЛ. Отключение насоса BW</v>
      </c>
      <c r="C35" s="374" t="s">
        <v>4219</v>
      </c>
      <c r="D35" s="374" t="str">
        <f t="shared" si="16"/>
        <v>itg.step_dr1 = 5</v>
      </c>
      <c r="E35" s="374">
        <v>5</v>
      </c>
      <c r="F35" s="27" t="str">
        <f t="shared" si="7"/>
        <v>R35</v>
      </c>
      <c r="G35" s="27">
        <f t="shared" ref="G35:G40" si="17">G34</f>
        <v>69</v>
      </c>
      <c r="H35" s="27">
        <v>1</v>
      </c>
      <c r="I35" s="27" t="str">
        <f t="shared" si="2"/>
        <v>db600.dbx69.1 := itg.step_dr1 = 5; //АУФ1 - CЛ. Отключение насоса BW  R35.1</v>
      </c>
      <c r="J35" s="27" t="str">
        <f t="shared" si="3"/>
        <v>dbx69.1</v>
      </c>
      <c r="K35" s="27">
        <f>K34</f>
        <v>35</v>
      </c>
      <c r="L35" s="384" t="s">
        <v>1307</v>
      </c>
      <c r="M35" s="384">
        <v>489</v>
      </c>
      <c r="N35" s="19" t="s">
        <v>4276</v>
      </c>
      <c r="O35" s="384" t="str">
        <f t="shared" si="0"/>
        <v>2MDB.R35</v>
      </c>
      <c r="P35" s="384">
        <f t="shared" si="4"/>
        <v>1</v>
      </c>
      <c r="Q35" s="374"/>
      <c r="R35" s="374"/>
      <c r="S35" s="374"/>
      <c r="T35" s="374"/>
      <c r="U35" s="374"/>
      <c r="V35" s="384">
        <v>0</v>
      </c>
      <c r="W35" s="374" t="s">
        <v>1308</v>
      </c>
      <c r="X35" s="384" t="str">
        <f t="shared" si="5"/>
        <v>ru-RU=АУФ1 - CЛ. Отключение насоса BW</v>
      </c>
      <c r="Y35" s="374"/>
      <c r="Z35" s="374" t="s">
        <v>1308</v>
      </c>
      <c r="AA35" s="19" t="s">
        <v>4272</v>
      </c>
      <c r="AB35" s="374">
        <f t="shared" si="6"/>
        <v>40035</v>
      </c>
      <c r="AC35" s="27">
        <v>1</v>
      </c>
    </row>
    <row r="36" spans="1:29" x14ac:dyDescent="0.25">
      <c r="A36" s="374">
        <v>33</v>
      </c>
      <c r="B36" s="374" t="str">
        <f t="shared" si="15"/>
        <v>АУФ1 - CЛ. Закрытие задвижки BW</v>
      </c>
      <c r="C36" s="374" t="s">
        <v>4220</v>
      </c>
      <c r="D36" s="374" t="str">
        <f t="shared" si="16"/>
        <v>itg.step_dr1 = 6</v>
      </c>
      <c r="E36" s="374">
        <v>6</v>
      </c>
      <c r="F36" s="27" t="str">
        <f t="shared" si="7"/>
        <v>R35</v>
      </c>
      <c r="G36" s="27">
        <f t="shared" si="17"/>
        <v>69</v>
      </c>
      <c r="H36" s="27">
        <v>3</v>
      </c>
      <c r="I36" s="27" t="str">
        <f t="shared" si="2"/>
        <v>db600.dbx69.3 := itg.step_dr1 = 6; //АУФ1 - CЛ. Закрытие задвижки BW  R35.3</v>
      </c>
      <c r="J36" s="27" t="str">
        <f t="shared" si="3"/>
        <v>dbx69.3</v>
      </c>
      <c r="K36" s="27">
        <f t="shared" ref="K36:K48" si="18">K35</f>
        <v>35</v>
      </c>
      <c r="L36" s="384" t="s">
        <v>1307</v>
      </c>
      <c r="M36" s="384">
        <v>490</v>
      </c>
      <c r="N36" s="19" t="s">
        <v>4276</v>
      </c>
      <c r="O36" s="384" t="str">
        <f t="shared" ref="O36:O67" si="19">"2MDB.R"&amp;K36</f>
        <v>2MDB.R35</v>
      </c>
      <c r="P36" s="384">
        <f t="shared" si="4"/>
        <v>3</v>
      </c>
      <c r="Q36" s="374"/>
      <c r="R36" s="374"/>
      <c r="S36" s="374"/>
      <c r="T36" s="374"/>
      <c r="U36" s="374"/>
      <c r="V36" s="384">
        <v>0</v>
      </c>
      <c r="W36" s="374" t="s">
        <v>1308</v>
      </c>
      <c r="X36" s="384" t="str">
        <f t="shared" si="5"/>
        <v>ru-RU=АУФ1 - CЛ. Закрытие задвижки BW</v>
      </c>
      <c r="Y36" s="374"/>
      <c r="Z36" s="374" t="s">
        <v>1308</v>
      </c>
      <c r="AA36" s="19" t="s">
        <v>4272</v>
      </c>
      <c r="AB36" s="374">
        <f t="shared" si="6"/>
        <v>40035</v>
      </c>
      <c r="AC36" s="27">
        <v>3</v>
      </c>
    </row>
    <row r="37" spans="1:29" x14ac:dyDescent="0.25">
      <c r="A37" s="374">
        <v>34</v>
      </c>
      <c r="B37" s="374" t="str">
        <f t="shared" si="15"/>
        <v>АУФ1 - CЛ. Завершено</v>
      </c>
      <c r="C37" s="374" t="s">
        <v>4221</v>
      </c>
      <c r="D37" s="374" t="str">
        <f t="shared" si="16"/>
        <v>itg.step_dr1 = 7</v>
      </c>
      <c r="E37" s="374">
        <v>7</v>
      </c>
      <c r="F37" s="27" t="str">
        <f t="shared" si="7"/>
        <v>R35</v>
      </c>
      <c r="G37" s="27">
        <f t="shared" si="17"/>
        <v>69</v>
      </c>
      <c r="H37" s="27">
        <v>4</v>
      </c>
      <c r="I37" s="27" t="str">
        <f t="shared" si="2"/>
        <v>db600.dbx69.4 := itg.step_dr1 = 7; //АУФ1 - CЛ. Завершено  R35.4</v>
      </c>
      <c r="J37" s="27" t="str">
        <f t="shared" si="3"/>
        <v>dbx69.4</v>
      </c>
      <c r="K37" s="27">
        <f t="shared" si="18"/>
        <v>35</v>
      </c>
      <c r="L37" s="384" t="s">
        <v>1307</v>
      </c>
      <c r="M37" s="384">
        <v>491</v>
      </c>
      <c r="N37" s="19" t="s">
        <v>4276</v>
      </c>
      <c r="O37" s="384" t="str">
        <f t="shared" si="19"/>
        <v>2MDB.R35</v>
      </c>
      <c r="P37" s="384">
        <f t="shared" si="4"/>
        <v>4</v>
      </c>
      <c r="Q37" s="374"/>
      <c r="R37" s="374"/>
      <c r="S37" s="374"/>
      <c r="T37" s="374"/>
      <c r="U37" s="374"/>
      <c r="V37" s="384">
        <v>0</v>
      </c>
      <c r="W37" s="374" t="s">
        <v>1308</v>
      </c>
      <c r="X37" s="384" t="str">
        <f t="shared" si="5"/>
        <v>ru-RU=АУФ1 - CЛ. Завершено</v>
      </c>
      <c r="Y37" s="374"/>
      <c r="Z37" s="374" t="s">
        <v>1308</v>
      </c>
      <c r="AA37" s="19" t="s">
        <v>4272</v>
      </c>
      <c r="AB37" s="374">
        <f t="shared" si="6"/>
        <v>40035</v>
      </c>
      <c r="AC37" s="27">
        <v>4</v>
      </c>
    </row>
    <row r="38" spans="1:29" x14ac:dyDescent="0.25">
      <c r="A38" s="374">
        <v>35</v>
      </c>
      <c r="B38" s="374" t="str">
        <f t="shared" si="15"/>
        <v>АУФ1 - CЛ. Завершено</v>
      </c>
      <c r="C38" s="374" t="s">
        <v>4221</v>
      </c>
      <c r="D38" s="374" t="str">
        <f t="shared" si="16"/>
        <v>itg.step_dr1 = 101</v>
      </c>
      <c r="E38" s="374">
        <v>101</v>
      </c>
      <c r="F38" s="27" t="str">
        <f t="shared" si="7"/>
        <v>R35</v>
      </c>
      <c r="G38" s="27">
        <f t="shared" si="17"/>
        <v>69</v>
      </c>
      <c r="H38" s="27">
        <v>5</v>
      </c>
      <c r="I38" s="27" t="str">
        <f t="shared" si="2"/>
        <v>db600.dbx69.5 := itg.step_dr1 = 101; //АУФ1 - CЛ. Завершено  R35.5</v>
      </c>
      <c r="J38" s="27" t="str">
        <f t="shared" si="3"/>
        <v>dbx69.5</v>
      </c>
      <c r="K38" s="27">
        <f t="shared" si="18"/>
        <v>35</v>
      </c>
      <c r="L38" s="384" t="s">
        <v>1307</v>
      </c>
      <c r="M38" s="384">
        <v>492</v>
      </c>
      <c r="N38" s="19" t="s">
        <v>4276</v>
      </c>
      <c r="O38" s="384" t="str">
        <f t="shared" si="19"/>
        <v>2MDB.R35</v>
      </c>
      <c r="P38" s="384">
        <f t="shared" si="4"/>
        <v>5</v>
      </c>
      <c r="Q38" s="374"/>
      <c r="R38" s="374"/>
      <c r="S38" s="374"/>
      <c r="T38" s="374"/>
      <c r="U38" s="374"/>
      <c r="V38" s="384">
        <v>0</v>
      </c>
      <c r="W38" s="374" t="s">
        <v>1308</v>
      </c>
      <c r="X38" s="384" t="str">
        <f t="shared" si="5"/>
        <v>ru-RU=АУФ1 - CЛ. Завершено</v>
      </c>
      <c r="Y38" s="374"/>
      <c r="Z38" s="374" t="s">
        <v>1308</v>
      </c>
      <c r="AA38" s="19" t="s">
        <v>4272</v>
      </c>
      <c r="AB38" s="374">
        <f t="shared" si="6"/>
        <v>40035</v>
      </c>
      <c r="AC38" s="27">
        <v>5</v>
      </c>
    </row>
    <row r="39" spans="1:29" x14ac:dyDescent="0.25">
      <c r="A39" s="374">
        <v>36</v>
      </c>
      <c r="B39" s="374" t="str">
        <f t="shared" si="15"/>
        <v>АУФ1 - CЛ. Остановлен</v>
      </c>
      <c r="C39" s="374" t="s">
        <v>4222</v>
      </c>
      <c r="D39" s="374" t="str">
        <f t="shared" si="16"/>
        <v>itg.step_dr1 = 102</v>
      </c>
      <c r="E39" s="374">
        <v>102</v>
      </c>
      <c r="F39" s="27" t="str">
        <f t="shared" si="7"/>
        <v>R35</v>
      </c>
      <c r="G39" s="27">
        <f t="shared" si="17"/>
        <v>69</v>
      </c>
      <c r="H39" s="27">
        <v>6</v>
      </c>
      <c r="I39" s="27" t="str">
        <f t="shared" si="2"/>
        <v>db600.dbx69.6 := itg.step_dr1 = 102; //АУФ1 - CЛ. Остановлен  R35.6</v>
      </c>
      <c r="J39" s="27" t="str">
        <f t="shared" si="3"/>
        <v>dbx69.6</v>
      </c>
      <c r="K39" s="27">
        <f t="shared" si="18"/>
        <v>35</v>
      </c>
      <c r="L39" s="384" t="s">
        <v>1307</v>
      </c>
      <c r="M39" s="384">
        <v>493</v>
      </c>
      <c r="N39" s="19" t="s">
        <v>4276</v>
      </c>
      <c r="O39" s="384" t="str">
        <f t="shared" si="19"/>
        <v>2MDB.R35</v>
      </c>
      <c r="P39" s="384">
        <f t="shared" si="4"/>
        <v>6</v>
      </c>
      <c r="Q39" s="374"/>
      <c r="R39" s="374"/>
      <c r="S39" s="374"/>
      <c r="T39" s="374"/>
      <c r="U39" s="374"/>
      <c r="V39" s="384">
        <v>0</v>
      </c>
      <c r="W39" s="374" t="s">
        <v>1308</v>
      </c>
      <c r="X39" s="384" t="str">
        <f t="shared" si="5"/>
        <v>ru-RU=АУФ1 - CЛ. Остановлен</v>
      </c>
      <c r="Y39" s="374"/>
      <c r="Z39" s="374" t="s">
        <v>1308</v>
      </c>
      <c r="AA39" s="19" t="s">
        <v>4272</v>
      </c>
      <c r="AB39" s="374">
        <f t="shared" si="6"/>
        <v>40035</v>
      </c>
      <c r="AC39" s="27">
        <v>6</v>
      </c>
    </row>
    <row r="40" spans="1:29" s="374" customFormat="1" x14ac:dyDescent="0.25">
      <c r="A40" s="374">
        <v>37</v>
      </c>
      <c r="B40" s="374" t="str">
        <f t="shared" si="15"/>
        <v>АУФ1 - CЛ. Остановка А</v>
      </c>
      <c r="C40" s="374" t="s">
        <v>4243</v>
      </c>
      <c r="D40" s="374" t="str">
        <f t="shared" si="16"/>
        <v>itg.step_dr1 = 201</v>
      </c>
      <c r="E40" s="374">
        <v>201</v>
      </c>
      <c r="F40" s="27" t="str">
        <f t="shared" si="7"/>
        <v>R35</v>
      </c>
      <c r="G40" s="27">
        <f t="shared" si="17"/>
        <v>69</v>
      </c>
      <c r="H40" s="27">
        <v>7</v>
      </c>
      <c r="I40" s="27" t="str">
        <f t="shared" si="2"/>
        <v>db600.dbx69.7 := itg.step_dr1 = 201; //АУФ1 - CЛ. Остановка А  R35.7</v>
      </c>
      <c r="J40" s="27" t="str">
        <f t="shared" si="3"/>
        <v>dbx69.7</v>
      </c>
      <c r="K40" s="27">
        <f t="shared" si="18"/>
        <v>35</v>
      </c>
      <c r="L40" s="384" t="s">
        <v>1307</v>
      </c>
      <c r="M40" s="384">
        <v>494</v>
      </c>
      <c r="N40" s="19" t="s">
        <v>4276</v>
      </c>
      <c r="O40" s="384" t="str">
        <f t="shared" si="19"/>
        <v>2MDB.R35</v>
      </c>
      <c r="P40" s="384">
        <f t="shared" si="4"/>
        <v>7</v>
      </c>
      <c r="V40" s="384">
        <v>0</v>
      </c>
      <c r="W40" s="374" t="s">
        <v>1308</v>
      </c>
      <c r="X40" s="384" t="str">
        <f t="shared" si="5"/>
        <v>ru-RU=АУФ1 - CЛ. Остановка А</v>
      </c>
      <c r="Z40" s="374" t="s">
        <v>1308</v>
      </c>
      <c r="AA40" s="19" t="s">
        <v>4272</v>
      </c>
      <c r="AB40" s="374">
        <f t="shared" si="6"/>
        <v>40035</v>
      </c>
      <c r="AC40" s="27">
        <v>7</v>
      </c>
    </row>
    <row r="41" spans="1:29" s="374" customFormat="1" x14ac:dyDescent="0.25">
      <c r="A41" s="374">
        <v>38</v>
      </c>
      <c r="B41" s="374" t="str">
        <f t="shared" si="15"/>
        <v>АУФ1 - CЛ. А. Закрытие задвижек</v>
      </c>
      <c r="C41" s="374" t="s">
        <v>4246</v>
      </c>
      <c r="D41" s="374" t="str">
        <f t="shared" si="16"/>
        <v>itg.step_dr1 = 202</v>
      </c>
      <c r="E41" s="374">
        <v>202</v>
      </c>
      <c r="F41" s="27" t="str">
        <f t="shared" si="7"/>
        <v>R35</v>
      </c>
      <c r="G41" s="27">
        <f>G26+2</f>
        <v>68</v>
      </c>
      <c r="H41" s="27">
        <v>0</v>
      </c>
      <c r="I41" s="27" t="str">
        <f t="shared" si="2"/>
        <v>db600.dbx68.0 := itg.step_dr1 = 202; //АУФ1 - CЛ. А. Закрытие задвижек  R35.8</v>
      </c>
      <c r="J41" s="27" t="str">
        <f t="shared" si="3"/>
        <v>dbx68.0</v>
      </c>
      <c r="K41" s="27">
        <f t="shared" si="18"/>
        <v>35</v>
      </c>
      <c r="L41" s="384" t="s">
        <v>1307</v>
      </c>
      <c r="M41" s="384">
        <v>495</v>
      </c>
      <c r="N41" s="19" t="s">
        <v>4276</v>
      </c>
      <c r="O41" s="384" t="str">
        <f t="shared" si="19"/>
        <v>2MDB.R35</v>
      </c>
      <c r="P41" s="384">
        <f t="shared" si="4"/>
        <v>8</v>
      </c>
      <c r="V41" s="384">
        <v>0</v>
      </c>
      <c r="W41" s="374" t="s">
        <v>1308</v>
      </c>
      <c r="X41" s="384" t="str">
        <f t="shared" si="5"/>
        <v>ru-RU=АУФ1 - CЛ. А. Закрытие задвижек</v>
      </c>
      <c r="Z41" s="374" t="s">
        <v>1308</v>
      </c>
      <c r="AA41" s="19" t="s">
        <v>4272</v>
      </c>
      <c r="AB41" s="374">
        <f t="shared" si="6"/>
        <v>40035</v>
      </c>
      <c r="AC41" s="27">
        <v>8</v>
      </c>
    </row>
    <row r="42" spans="1:29" s="374" customFormat="1" x14ac:dyDescent="0.25">
      <c r="A42" s="374">
        <v>39</v>
      </c>
      <c r="B42" s="374" t="str">
        <f t="shared" si="15"/>
        <v>АУФ1 - CЛ. А. Завершено</v>
      </c>
      <c r="C42" s="374" t="s">
        <v>4247</v>
      </c>
      <c r="D42" s="374" t="str">
        <f t="shared" si="16"/>
        <v>itg.step_dr1 = 203</v>
      </c>
      <c r="E42" s="374">
        <v>203</v>
      </c>
      <c r="F42" s="27" t="str">
        <f t="shared" si="7"/>
        <v>R35</v>
      </c>
      <c r="G42" s="27">
        <f>G41</f>
        <v>68</v>
      </c>
      <c r="H42" s="27">
        <v>1</v>
      </c>
      <c r="I42" s="27" t="str">
        <f t="shared" si="2"/>
        <v>db600.dbx68.1 := itg.step_dr1 = 203; //АУФ1 - CЛ. А. Завершено  R35.9</v>
      </c>
      <c r="J42" s="27" t="str">
        <f t="shared" si="3"/>
        <v>dbx68.1</v>
      </c>
      <c r="K42" s="27">
        <f t="shared" si="18"/>
        <v>35</v>
      </c>
      <c r="L42" s="384" t="s">
        <v>1307</v>
      </c>
      <c r="M42" s="384">
        <v>496</v>
      </c>
      <c r="N42" s="19" t="s">
        <v>4276</v>
      </c>
      <c r="O42" s="384" t="str">
        <f t="shared" si="19"/>
        <v>2MDB.R35</v>
      </c>
      <c r="P42" s="384">
        <f t="shared" si="4"/>
        <v>9</v>
      </c>
      <c r="V42" s="384">
        <v>0</v>
      </c>
      <c r="W42" s="374" t="s">
        <v>1308</v>
      </c>
      <c r="X42" s="384" t="str">
        <f t="shared" si="5"/>
        <v>ru-RU=АУФ1 - CЛ. А. Завершено</v>
      </c>
      <c r="Z42" s="374" t="s">
        <v>1308</v>
      </c>
      <c r="AA42" s="19" t="s">
        <v>4272</v>
      </c>
      <c r="AB42" s="374">
        <f t="shared" si="6"/>
        <v>40035</v>
      </c>
      <c r="AC42" s="27">
        <v>9</v>
      </c>
    </row>
    <row r="43" spans="1:29" s="374" customFormat="1" x14ac:dyDescent="0.25">
      <c r="A43" s="374">
        <v>40</v>
      </c>
      <c r="B43" s="374" t="str">
        <f t="shared" si="15"/>
        <v>АУФ1 - CЛ. Остановка Б</v>
      </c>
      <c r="C43" s="374" t="s">
        <v>4248</v>
      </c>
      <c r="D43" s="374" t="str">
        <f t="shared" si="16"/>
        <v>itg.step_dr1 = 301</v>
      </c>
      <c r="E43" s="374">
        <v>301</v>
      </c>
      <c r="F43" s="27" t="str">
        <f t="shared" si="7"/>
        <v>R35</v>
      </c>
      <c r="G43" s="27">
        <f t="shared" ref="G43:G48" si="20">G42</f>
        <v>68</v>
      </c>
      <c r="H43" s="27">
        <v>2</v>
      </c>
      <c r="I43" s="27" t="str">
        <f t="shared" si="2"/>
        <v>db600.dbx68.2 := itg.step_dr1 = 301; //АУФ1 - CЛ. Остановка Б  R35.10</v>
      </c>
      <c r="J43" s="27" t="str">
        <f t="shared" si="3"/>
        <v>dbx68.2</v>
      </c>
      <c r="K43" s="27">
        <f t="shared" si="18"/>
        <v>35</v>
      </c>
      <c r="L43" s="384" t="s">
        <v>1307</v>
      </c>
      <c r="M43" s="384">
        <v>497</v>
      </c>
      <c r="N43" s="19" t="s">
        <v>4276</v>
      </c>
      <c r="O43" s="384" t="str">
        <f t="shared" si="19"/>
        <v>2MDB.R35</v>
      </c>
      <c r="P43" s="384">
        <f t="shared" si="4"/>
        <v>10</v>
      </c>
      <c r="V43" s="384">
        <v>0</v>
      </c>
      <c r="W43" s="374" t="s">
        <v>1308</v>
      </c>
      <c r="X43" s="384" t="str">
        <f t="shared" si="5"/>
        <v>ru-RU=АУФ1 - CЛ. Остановка Б</v>
      </c>
      <c r="Z43" s="374" t="s">
        <v>1308</v>
      </c>
      <c r="AA43" s="19" t="s">
        <v>4272</v>
      </c>
      <c r="AB43" s="374">
        <f t="shared" si="6"/>
        <v>40035</v>
      </c>
      <c r="AC43" s="27">
        <v>10</v>
      </c>
    </row>
    <row r="44" spans="1:29" s="374" customFormat="1" x14ac:dyDescent="0.25">
      <c r="A44" s="374">
        <v>41</v>
      </c>
      <c r="B44" s="374" t="str">
        <f t="shared" si="15"/>
        <v>АУФ1 - CЛ. Б. Закрытие задвижек</v>
      </c>
      <c r="C44" s="374" t="s">
        <v>4250</v>
      </c>
      <c r="D44" s="374" t="str">
        <f t="shared" si="16"/>
        <v>itg.step_dr1 = 302</v>
      </c>
      <c r="E44" s="374">
        <v>302</v>
      </c>
      <c r="F44" s="27" t="str">
        <f t="shared" si="7"/>
        <v>R35</v>
      </c>
      <c r="G44" s="27">
        <f t="shared" si="20"/>
        <v>68</v>
      </c>
      <c r="H44" s="27">
        <v>3</v>
      </c>
      <c r="I44" s="27" t="str">
        <f t="shared" si="2"/>
        <v>db600.dbx68.3 := itg.step_dr1 = 302; //АУФ1 - CЛ. Б. Закрытие задвижек  R35.11</v>
      </c>
      <c r="J44" s="27" t="str">
        <f t="shared" si="3"/>
        <v>dbx68.3</v>
      </c>
      <c r="K44" s="27">
        <f t="shared" si="18"/>
        <v>35</v>
      </c>
      <c r="L44" s="384" t="s">
        <v>1307</v>
      </c>
      <c r="M44" s="384">
        <v>498</v>
      </c>
      <c r="N44" s="19" t="s">
        <v>4276</v>
      </c>
      <c r="O44" s="384" t="str">
        <f t="shared" si="19"/>
        <v>2MDB.R35</v>
      </c>
      <c r="P44" s="384">
        <f t="shared" si="4"/>
        <v>11</v>
      </c>
      <c r="V44" s="384">
        <v>0</v>
      </c>
      <c r="W44" s="374" t="s">
        <v>1308</v>
      </c>
      <c r="X44" s="384" t="str">
        <f t="shared" si="5"/>
        <v>ru-RU=АУФ1 - CЛ. Б. Закрытие задвижек</v>
      </c>
      <c r="Z44" s="374" t="s">
        <v>1308</v>
      </c>
      <c r="AA44" s="19" t="s">
        <v>4272</v>
      </c>
      <c r="AB44" s="374">
        <f t="shared" si="6"/>
        <v>40035</v>
      </c>
      <c r="AC44" s="27">
        <v>11</v>
      </c>
    </row>
    <row r="45" spans="1:29" s="374" customFormat="1" x14ac:dyDescent="0.25">
      <c r="A45" s="374">
        <v>42</v>
      </c>
      <c r="B45" s="374" t="str">
        <f t="shared" si="15"/>
        <v>АУФ1 - CЛ. Б. Завершено</v>
      </c>
      <c r="C45" s="374" t="s">
        <v>4249</v>
      </c>
      <c r="D45" s="374" t="str">
        <f t="shared" si="16"/>
        <v>itg.step_dr1 = 303</v>
      </c>
      <c r="E45" s="374">
        <v>303</v>
      </c>
      <c r="F45" s="27" t="str">
        <f t="shared" si="7"/>
        <v>R35</v>
      </c>
      <c r="G45" s="27">
        <f t="shared" si="20"/>
        <v>68</v>
      </c>
      <c r="H45" s="27">
        <v>4</v>
      </c>
      <c r="I45" s="27" t="str">
        <f t="shared" si="2"/>
        <v>db600.dbx68.4 := itg.step_dr1 = 303; //АУФ1 - CЛ. Б. Завершено  R35.12</v>
      </c>
      <c r="J45" s="27" t="str">
        <f t="shared" si="3"/>
        <v>dbx68.4</v>
      </c>
      <c r="K45" s="27">
        <f t="shared" si="18"/>
        <v>35</v>
      </c>
      <c r="L45" s="384" t="s">
        <v>1307</v>
      </c>
      <c r="M45" s="384">
        <v>499</v>
      </c>
      <c r="N45" s="19" t="s">
        <v>4276</v>
      </c>
      <c r="O45" s="384" t="str">
        <f t="shared" si="19"/>
        <v>2MDB.R35</v>
      </c>
      <c r="P45" s="384">
        <f t="shared" si="4"/>
        <v>12</v>
      </c>
      <c r="V45" s="384">
        <v>0</v>
      </c>
      <c r="W45" s="374" t="s">
        <v>1308</v>
      </c>
      <c r="X45" s="384" t="str">
        <f t="shared" si="5"/>
        <v>ru-RU=АУФ1 - CЛ. Б. Завершено</v>
      </c>
      <c r="Z45" s="374" t="s">
        <v>1308</v>
      </c>
      <c r="AA45" s="19" t="s">
        <v>4272</v>
      </c>
      <c r="AB45" s="374">
        <f t="shared" si="6"/>
        <v>40035</v>
      </c>
      <c r="AC45" s="27">
        <v>12</v>
      </c>
    </row>
    <row r="46" spans="1:29" x14ac:dyDescent="0.25">
      <c r="A46" s="374">
        <v>43</v>
      </c>
      <c r="B46" s="374" t="str">
        <f>"АУФ1 - ХП. "&amp;C46</f>
        <v>АУФ1 - ХП. Сброс ила</v>
      </c>
      <c r="C46" s="374" t="s">
        <v>4216</v>
      </c>
      <c r="D46" s="374" t="str">
        <f t="shared" ref="D46:D66" si="21">"itg.step_cw1 = "&amp;E46</f>
        <v>itg.step_cw1 = 1</v>
      </c>
      <c r="E46" s="374">
        <v>1</v>
      </c>
      <c r="F46" s="27" t="str">
        <f t="shared" si="7"/>
        <v>R35</v>
      </c>
      <c r="G46" s="27">
        <f t="shared" si="20"/>
        <v>68</v>
      </c>
      <c r="H46" s="27">
        <v>5</v>
      </c>
      <c r="I46" s="27" t="str">
        <f t="shared" si="2"/>
        <v>db600.dbx68.5 := itg.step_cw1 = 1; //АУФ1 - ХП. Сброс ила  R35.13</v>
      </c>
      <c r="J46" s="27" t="str">
        <f t="shared" si="3"/>
        <v>dbx68.5</v>
      </c>
      <c r="K46" s="27">
        <f t="shared" si="18"/>
        <v>35</v>
      </c>
      <c r="L46" s="384" t="s">
        <v>1307</v>
      </c>
      <c r="M46" s="384">
        <v>500</v>
      </c>
      <c r="N46" s="19" t="s">
        <v>4276</v>
      </c>
      <c r="O46" s="384" t="str">
        <f t="shared" si="19"/>
        <v>2MDB.R35</v>
      </c>
      <c r="P46" s="384">
        <f t="shared" si="4"/>
        <v>13</v>
      </c>
      <c r="Q46" s="374"/>
      <c r="R46" s="374"/>
      <c r="S46" s="374"/>
      <c r="T46" s="374"/>
      <c r="U46" s="374"/>
      <c r="V46" s="384">
        <v>0</v>
      </c>
      <c r="W46" s="374" t="s">
        <v>1308</v>
      </c>
      <c r="X46" s="384" t="str">
        <f t="shared" si="5"/>
        <v>ru-RU=АУФ1 - ХП. Сброс ила</v>
      </c>
      <c r="Y46" s="374"/>
      <c r="Z46" s="374" t="s">
        <v>1308</v>
      </c>
      <c r="AA46" s="19" t="s">
        <v>4272</v>
      </c>
      <c r="AB46" s="374">
        <f t="shared" si="6"/>
        <v>40035</v>
      </c>
      <c r="AC46" s="27">
        <v>13</v>
      </c>
    </row>
    <row r="47" spans="1:29" x14ac:dyDescent="0.25">
      <c r="A47" s="374">
        <v>44</v>
      </c>
      <c r="B47" s="374" t="str">
        <f t="shared" ref="B47:B66" si="22">"АУФ1 - ХП. "&amp;C47</f>
        <v>АУФ1 - ХП. Слив</v>
      </c>
      <c r="C47" s="374" t="s">
        <v>4217</v>
      </c>
      <c r="D47" s="374" t="str">
        <f t="shared" si="21"/>
        <v>itg.step_cw1 = 2</v>
      </c>
      <c r="E47" s="374">
        <v>2</v>
      </c>
      <c r="F47" s="27" t="str">
        <f t="shared" si="7"/>
        <v>R35</v>
      </c>
      <c r="G47" s="27">
        <f t="shared" si="20"/>
        <v>68</v>
      </c>
      <c r="H47" s="27">
        <v>6</v>
      </c>
      <c r="I47" s="27" t="str">
        <f t="shared" si="2"/>
        <v>db600.dbx68.6 := itg.step_cw1 = 2; //АУФ1 - ХП. Слив  R35.14</v>
      </c>
      <c r="J47" s="27" t="str">
        <f t="shared" si="3"/>
        <v>dbx68.6</v>
      </c>
      <c r="K47" s="27">
        <f t="shared" si="18"/>
        <v>35</v>
      </c>
      <c r="L47" s="384" t="s">
        <v>1307</v>
      </c>
      <c r="M47" s="384">
        <v>501</v>
      </c>
      <c r="N47" s="19" t="s">
        <v>4276</v>
      </c>
      <c r="O47" s="384" t="str">
        <f t="shared" si="19"/>
        <v>2MDB.R35</v>
      </c>
      <c r="P47" s="384">
        <f t="shared" si="4"/>
        <v>14</v>
      </c>
      <c r="Q47" s="374"/>
      <c r="R47" s="374"/>
      <c r="S47" s="374"/>
      <c r="T47" s="374"/>
      <c r="U47" s="374"/>
      <c r="V47" s="384">
        <v>0</v>
      </c>
      <c r="W47" s="374" t="s">
        <v>1308</v>
      </c>
      <c r="X47" s="384" t="str">
        <f t="shared" si="5"/>
        <v>ru-RU=АУФ1 - ХП. Слив</v>
      </c>
      <c r="Y47" s="374"/>
      <c r="Z47" s="374" t="s">
        <v>1308</v>
      </c>
      <c r="AA47" s="19" t="s">
        <v>4272</v>
      </c>
      <c r="AB47" s="374">
        <f t="shared" si="6"/>
        <v>40035</v>
      </c>
      <c r="AC47" s="27">
        <v>14</v>
      </c>
    </row>
    <row r="48" spans="1:29" x14ac:dyDescent="0.25">
      <c r="A48" s="374">
        <v>45</v>
      </c>
      <c r="B48" s="374" t="str">
        <f t="shared" si="22"/>
        <v>АУФ1 - ХП. Слив с аэрацией</v>
      </c>
      <c r="C48" s="374" t="s">
        <v>4218</v>
      </c>
      <c r="D48" s="374" t="str">
        <f t="shared" si="21"/>
        <v>itg.step_cw1 = 3</v>
      </c>
      <c r="E48" s="374">
        <v>3</v>
      </c>
      <c r="F48" s="27" t="str">
        <f t="shared" si="7"/>
        <v>R35</v>
      </c>
      <c r="G48" s="27">
        <f t="shared" si="20"/>
        <v>68</v>
      </c>
      <c r="H48" s="27">
        <v>7</v>
      </c>
      <c r="I48" s="27" t="str">
        <f t="shared" si="2"/>
        <v>db600.dbx68.7 := itg.step_cw1 = 3; //АУФ1 - ХП. Слив с аэрацией  R35.15</v>
      </c>
      <c r="J48" s="27" t="str">
        <f t="shared" si="3"/>
        <v>dbx68.7</v>
      </c>
      <c r="K48" s="27">
        <f t="shared" si="18"/>
        <v>35</v>
      </c>
      <c r="L48" s="384" t="s">
        <v>1307</v>
      </c>
      <c r="M48" s="384">
        <v>502</v>
      </c>
      <c r="N48" s="19" t="s">
        <v>4276</v>
      </c>
      <c r="O48" s="384" t="str">
        <f t="shared" si="19"/>
        <v>2MDB.R35</v>
      </c>
      <c r="P48" s="384">
        <f t="shared" si="4"/>
        <v>15</v>
      </c>
      <c r="Q48" s="374"/>
      <c r="R48" s="374"/>
      <c r="S48" s="374"/>
      <c r="T48" s="374"/>
      <c r="U48" s="374"/>
      <c r="V48" s="384">
        <v>0</v>
      </c>
      <c r="W48" s="374" t="s">
        <v>1308</v>
      </c>
      <c r="X48" s="384" t="str">
        <f t="shared" si="5"/>
        <v>ru-RU=АУФ1 - ХП. Слив с аэрацией</v>
      </c>
      <c r="Y48" s="374"/>
      <c r="Z48" s="374" t="s">
        <v>1308</v>
      </c>
      <c r="AA48" s="19" t="s">
        <v>4272</v>
      </c>
      <c r="AB48" s="374">
        <f t="shared" si="6"/>
        <v>40035</v>
      </c>
      <c r="AC48" s="27">
        <v>15</v>
      </c>
    </row>
    <row r="49" spans="1:29" x14ac:dyDescent="0.25">
      <c r="A49" s="374">
        <v>46</v>
      </c>
      <c r="B49" s="374" t="str">
        <f t="shared" si="22"/>
        <v>АУФ1 - ХП. Задвижки закрыты</v>
      </c>
      <c r="C49" s="374" t="s">
        <v>4223</v>
      </c>
      <c r="D49" s="374" t="str">
        <f t="shared" si="21"/>
        <v>itg.step_cw1 = 4</v>
      </c>
      <c r="E49" s="374">
        <v>4</v>
      </c>
      <c r="F49" s="27" t="str">
        <f t="shared" ref="F49:F108" si="23">"R"&amp;K49</f>
        <v>R36</v>
      </c>
      <c r="G49" s="27">
        <f>G34+2</f>
        <v>71</v>
      </c>
      <c r="H49" s="27">
        <v>0</v>
      </c>
      <c r="I49" s="27" t="str">
        <f t="shared" ref="I49:I108" si="24">"db600.dbx"&amp;G49&amp;"."&amp;H49&amp;" := "&amp;D49&amp;"; //"&amp;B49&amp;"  "&amp;F49&amp;"."&amp;AC49</f>
        <v>db600.dbx71.0 := itg.step_cw1 = 4; //АУФ1 - ХП. Задвижки закрыты  R36.0</v>
      </c>
      <c r="J49" s="27" t="str">
        <f t="shared" ref="J49:J108" si="25">"dbx"&amp;G49&amp;"."&amp;H49</f>
        <v>dbx71.0</v>
      </c>
      <c r="K49" s="27">
        <f>K48+1</f>
        <v>36</v>
      </c>
      <c r="L49" s="384" t="s">
        <v>1307</v>
      </c>
      <c r="M49" s="384">
        <v>503</v>
      </c>
      <c r="N49" s="19" t="s">
        <v>4276</v>
      </c>
      <c r="O49" s="384" t="str">
        <f t="shared" si="19"/>
        <v>2MDB.R36</v>
      </c>
      <c r="P49" s="384">
        <f t="shared" ref="P49:P112" si="26">AC49</f>
        <v>0</v>
      </c>
      <c r="Q49" s="374"/>
      <c r="R49" s="374"/>
      <c r="S49" s="374"/>
      <c r="T49" s="374"/>
      <c r="U49" s="374"/>
      <c r="V49" s="384">
        <v>0</v>
      </c>
      <c r="W49" s="374" t="s">
        <v>1308</v>
      </c>
      <c r="X49" s="384" t="str">
        <f t="shared" ref="X49:X112" si="27">AA49&amp;B49</f>
        <v>ru-RU=АУФ1 - ХП. Задвижки закрыты</v>
      </c>
      <c r="Y49" s="374"/>
      <c r="Z49" s="374" t="s">
        <v>1308</v>
      </c>
      <c r="AA49" s="19" t="s">
        <v>4272</v>
      </c>
      <c r="AB49" s="374">
        <f t="shared" ref="AB49:AB112" si="28">K49+40000</f>
        <v>40036</v>
      </c>
      <c r="AC49" s="27">
        <v>0</v>
      </c>
    </row>
    <row r="50" spans="1:29" x14ac:dyDescent="0.25">
      <c r="A50" s="374">
        <v>47</v>
      </c>
      <c r="B50" s="374" t="str">
        <f t="shared" si="22"/>
        <v>АУФ1 - ХП. Дозирование</v>
      </c>
      <c r="C50" s="374" t="s">
        <v>4224</v>
      </c>
      <c r="D50" s="374" t="str">
        <f t="shared" si="21"/>
        <v>itg.step_cw1 = 5</v>
      </c>
      <c r="E50" s="374">
        <v>5</v>
      </c>
      <c r="F50" s="27" t="str">
        <f t="shared" si="23"/>
        <v>R36</v>
      </c>
      <c r="G50" s="27">
        <f t="shared" ref="G50:G55" si="29">G49</f>
        <v>71</v>
      </c>
      <c r="H50" s="27">
        <v>1</v>
      </c>
      <c r="I50" s="27" t="str">
        <f t="shared" si="24"/>
        <v>db600.dbx71.1 := itg.step_cw1 = 5; //АУФ1 - ХП. Дозирование  R36.1</v>
      </c>
      <c r="J50" s="27" t="str">
        <f t="shared" si="25"/>
        <v>dbx71.1</v>
      </c>
      <c r="K50" s="27">
        <f>K49</f>
        <v>36</v>
      </c>
      <c r="L50" s="384" t="s">
        <v>1307</v>
      </c>
      <c r="M50" s="384">
        <v>504</v>
      </c>
      <c r="N50" s="19" t="s">
        <v>4276</v>
      </c>
      <c r="O50" s="384" t="str">
        <f t="shared" si="19"/>
        <v>2MDB.R36</v>
      </c>
      <c r="P50" s="384">
        <f t="shared" si="26"/>
        <v>1</v>
      </c>
      <c r="Q50" s="374"/>
      <c r="R50" s="374"/>
      <c r="S50" s="374"/>
      <c r="T50" s="374"/>
      <c r="U50" s="374"/>
      <c r="V50" s="384">
        <v>0</v>
      </c>
      <c r="W50" s="374" t="s">
        <v>1308</v>
      </c>
      <c r="X50" s="384" t="str">
        <f t="shared" si="27"/>
        <v>ru-RU=АУФ1 - ХП. Дозирование</v>
      </c>
      <c r="Y50" s="374"/>
      <c r="Z50" s="374" t="s">
        <v>1308</v>
      </c>
      <c r="AA50" s="19" t="s">
        <v>4272</v>
      </c>
      <c r="AB50" s="374">
        <f t="shared" si="28"/>
        <v>40036</v>
      </c>
      <c r="AC50" s="27">
        <v>1</v>
      </c>
    </row>
    <row r="51" spans="1:29" x14ac:dyDescent="0.25">
      <c r="A51" s="374">
        <v>48</v>
      </c>
      <c r="B51" s="374" t="str">
        <f t="shared" si="22"/>
        <v>АУФ1 - ХП. Промывка трубы</v>
      </c>
      <c r="C51" s="374" t="s">
        <v>4225</v>
      </c>
      <c r="D51" s="374" t="str">
        <f t="shared" si="21"/>
        <v>itg.step_cw1 = 6</v>
      </c>
      <c r="E51" s="374">
        <v>6</v>
      </c>
      <c r="F51" s="27" t="str">
        <f t="shared" si="23"/>
        <v>R36</v>
      </c>
      <c r="G51" s="27">
        <f t="shared" si="29"/>
        <v>71</v>
      </c>
      <c r="H51" s="27">
        <v>3</v>
      </c>
      <c r="I51" s="27" t="str">
        <f t="shared" si="24"/>
        <v>db600.dbx71.3 := itg.step_cw1 = 6; //АУФ1 - ХП. Промывка трубы  R36.3</v>
      </c>
      <c r="J51" s="27" t="str">
        <f t="shared" si="25"/>
        <v>dbx71.3</v>
      </c>
      <c r="K51" s="27">
        <f t="shared" ref="K51:K63" si="30">K50</f>
        <v>36</v>
      </c>
      <c r="L51" s="384" t="s">
        <v>1307</v>
      </c>
      <c r="M51" s="384">
        <v>505</v>
      </c>
      <c r="N51" s="19" t="s">
        <v>4276</v>
      </c>
      <c r="O51" s="384" t="str">
        <f t="shared" si="19"/>
        <v>2MDB.R36</v>
      </c>
      <c r="P51" s="384">
        <f t="shared" si="26"/>
        <v>3</v>
      </c>
      <c r="Q51" s="374"/>
      <c r="R51" s="374"/>
      <c r="S51" s="374"/>
      <c r="T51" s="374"/>
      <c r="U51" s="374"/>
      <c r="V51" s="384">
        <v>0</v>
      </c>
      <c r="W51" s="374" t="s">
        <v>1308</v>
      </c>
      <c r="X51" s="384" t="str">
        <f t="shared" si="27"/>
        <v>ru-RU=АУФ1 - ХП. Промывка трубы</v>
      </c>
      <c r="Y51" s="374"/>
      <c r="Z51" s="374" t="s">
        <v>1308</v>
      </c>
      <c r="AA51" s="19" t="s">
        <v>4272</v>
      </c>
      <c r="AB51" s="374">
        <f t="shared" si="28"/>
        <v>40036</v>
      </c>
      <c r="AC51" s="27">
        <v>3</v>
      </c>
    </row>
    <row r="52" spans="1:29" x14ac:dyDescent="0.25">
      <c r="A52" s="374">
        <v>49</v>
      </c>
      <c r="B52" s="374" t="str">
        <f t="shared" si="22"/>
        <v>АУФ1 - ХП. Отключение насоса BW</v>
      </c>
      <c r="C52" s="374" t="s">
        <v>4219</v>
      </c>
      <c r="D52" s="374" t="str">
        <f t="shared" si="21"/>
        <v>itg.step_cw1 = 7</v>
      </c>
      <c r="E52" s="374">
        <v>7</v>
      </c>
      <c r="F52" s="27" t="str">
        <f t="shared" si="23"/>
        <v>R36</v>
      </c>
      <c r="G52" s="27">
        <f t="shared" si="29"/>
        <v>71</v>
      </c>
      <c r="H52" s="27">
        <v>4</v>
      </c>
      <c r="I52" s="27" t="str">
        <f t="shared" si="24"/>
        <v>db600.dbx71.4 := itg.step_cw1 = 7; //АУФ1 - ХП. Отключение насоса BW  R36.4</v>
      </c>
      <c r="J52" s="27" t="str">
        <f t="shared" si="25"/>
        <v>dbx71.4</v>
      </c>
      <c r="K52" s="27">
        <f t="shared" si="30"/>
        <v>36</v>
      </c>
      <c r="L52" s="384" t="s">
        <v>1307</v>
      </c>
      <c r="M52" s="384">
        <v>506</v>
      </c>
      <c r="N52" s="19" t="s">
        <v>4276</v>
      </c>
      <c r="O52" s="384" t="str">
        <f t="shared" si="19"/>
        <v>2MDB.R36</v>
      </c>
      <c r="P52" s="384">
        <f t="shared" si="26"/>
        <v>4</v>
      </c>
      <c r="Q52" s="374"/>
      <c r="R52" s="374"/>
      <c r="S52" s="374"/>
      <c r="T52" s="374"/>
      <c r="U52" s="374"/>
      <c r="V52" s="384">
        <v>0</v>
      </c>
      <c r="W52" s="374" t="s">
        <v>1308</v>
      </c>
      <c r="X52" s="384" t="str">
        <f t="shared" si="27"/>
        <v>ru-RU=АУФ1 - ХП. Отключение насоса BW</v>
      </c>
      <c r="Y52" s="374"/>
      <c r="Z52" s="374" t="s">
        <v>1308</v>
      </c>
      <c r="AA52" s="19" t="s">
        <v>4272</v>
      </c>
      <c r="AB52" s="374">
        <f t="shared" si="28"/>
        <v>40036</v>
      </c>
      <c r="AC52" s="27">
        <v>4</v>
      </c>
    </row>
    <row r="53" spans="1:29" x14ac:dyDescent="0.25">
      <c r="A53" s="374">
        <v>50</v>
      </c>
      <c r="B53" s="374" t="str">
        <f t="shared" si="22"/>
        <v>АУФ1 - ХП. Замачивание</v>
      </c>
      <c r="C53" s="374" t="s">
        <v>4226</v>
      </c>
      <c r="D53" s="374" t="str">
        <f t="shared" si="21"/>
        <v>itg.step_cw1 = 8</v>
      </c>
      <c r="E53" s="374">
        <v>8</v>
      </c>
      <c r="F53" s="27" t="str">
        <f t="shared" si="23"/>
        <v>R36</v>
      </c>
      <c r="G53" s="27">
        <f t="shared" si="29"/>
        <v>71</v>
      </c>
      <c r="H53" s="27">
        <v>5</v>
      </c>
      <c r="I53" s="27" t="str">
        <f t="shared" si="24"/>
        <v>db600.dbx71.5 := itg.step_cw1 = 8; //АУФ1 - ХП. Замачивание  R36.5</v>
      </c>
      <c r="J53" s="27" t="str">
        <f t="shared" si="25"/>
        <v>dbx71.5</v>
      </c>
      <c r="K53" s="27">
        <f t="shared" si="30"/>
        <v>36</v>
      </c>
      <c r="L53" s="384" t="s">
        <v>1307</v>
      </c>
      <c r="M53" s="384">
        <v>507</v>
      </c>
      <c r="N53" s="19" t="s">
        <v>4276</v>
      </c>
      <c r="O53" s="384" t="str">
        <f t="shared" si="19"/>
        <v>2MDB.R36</v>
      </c>
      <c r="P53" s="384">
        <f t="shared" si="26"/>
        <v>5</v>
      </c>
      <c r="Q53" s="374"/>
      <c r="R53" s="374"/>
      <c r="S53" s="374"/>
      <c r="T53" s="374"/>
      <c r="U53" s="374"/>
      <c r="V53" s="384">
        <v>0</v>
      </c>
      <c r="W53" s="374" t="s">
        <v>1308</v>
      </c>
      <c r="X53" s="384" t="str">
        <f t="shared" si="27"/>
        <v>ru-RU=АУФ1 - ХП. Замачивание</v>
      </c>
      <c r="Y53" s="374"/>
      <c r="Z53" s="374" t="s">
        <v>1308</v>
      </c>
      <c r="AA53" s="19" t="s">
        <v>4272</v>
      </c>
      <c r="AB53" s="374">
        <f t="shared" si="28"/>
        <v>40036</v>
      </c>
      <c r="AC53" s="27">
        <v>5</v>
      </c>
    </row>
    <row r="54" spans="1:29" x14ac:dyDescent="0.25">
      <c r="A54" s="374">
        <v>51</v>
      </c>
      <c r="B54" s="374" t="str">
        <f t="shared" si="22"/>
        <v>АУФ1 - ХП. Сброс химикатов</v>
      </c>
      <c r="C54" s="374" t="s">
        <v>4227</v>
      </c>
      <c r="D54" s="374" t="str">
        <f t="shared" si="21"/>
        <v>itg.step_cw1 = 9</v>
      </c>
      <c r="E54" s="374">
        <v>9</v>
      </c>
      <c r="F54" s="27" t="str">
        <f t="shared" si="23"/>
        <v>R36</v>
      </c>
      <c r="G54" s="27">
        <f t="shared" si="29"/>
        <v>71</v>
      </c>
      <c r="H54" s="27">
        <v>6</v>
      </c>
      <c r="I54" s="27" t="str">
        <f t="shared" si="24"/>
        <v>db600.dbx71.6 := itg.step_cw1 = 9; //АУФ1 - ХП. Сброс химикатов  R36.6</v>
      </c>
      <c r="J54" s="27" t="str">
        <f t="shared" si="25"/>
        <v>dbx71.6</v>
      </c>
      <c r="K54" s="27">
        <f t="shared" si="30"/>
        <v>36</v>
      </c>
      <c r="L54" s="384" t="s">
        <v>1307</v>
      </c>
      <c r="M54" s="384">
        <v>508</v>
      </c>
      <c r="N54" s="19" t="s">
        <v>4276</v>
      </c>
      <c r="O54" s="384" t="str">
        <f t="shared" si="19"/>
        <v>2MDB.R36</v>
      </c>
      <c r="P54" s="384">
        <f t="shared" si="26"/>
        <v>6</v>
      </c>
      <c r="Q54" s="374"/>
      <c r="R54" s="374"/>
      <c r="S54" s="374"/>
      <c r="T54" s="374"/>
      <c r="U54" s="374"/>
      <c r="V54" s="384">
        <v>0</v>
      </c>
      <c r="W54" s="374" t="s">
        <v>1308</v>
      </c>
      <c r="X54" s="384" t="str">
        <f t="shared" si="27"/>
        <v>ru-RU=АУФ1 - ХП. Сброс химикатов</v>
      </c>
      <c r="Y54" s="374"/>
      <c r="Z54" s="374" t="s">
        <v>1308</v>
      </c>
      <c r="AA54" s="19" t="s">
        <v>4272</v>
      </c>
      <c r="AB54" s="374">
        <f t="shared" si="28"/>
        <v>40036</v>
      </c>
      <c r="AC54" s="27">
        <v>6</v>
      </c>
    </row>
    <row r="55" spans="1:29" x14ac:dyDescent="0.25">
      <c r="A55" s="374">
        <v>52</v>
      </c>
      <c r="B55" s="374" t="str">
        <f t="shared" si="22"/>
        <v>АУФ1 - ХП. Слив</v>
      </c>
      <c r="C55" s="374" t="s">
        <v>4217</v>
      </c>
      <c r="D55" s="374" t="str">
        <f t="shared" si="21"/>
        <v>itg.step_cw1 = 10</v>
      </c>
      <c r="E55" s="374">
        <v>10</v>
      </c>
      <c r="F55" s="27" t="str">
        <f t="shared" si="23"/>
        <v>R36</v>
      </c>
      <c r="G55" s="27">
        <f t="shared" si="29"/>
        <v>71</v>
      </c>
      <c r="H55" s="27">
        <v>7</v>
      </c>
      <c r="I55" s="27" t="str">
        <f t="shared" si="24"/>
        <v>db600.dbx71.7 := itg.step_cw1 = 10; //АУФ1 - ХП. Слив  R36.7</v>
      </c>
      <c r="J55" s="27" t="str">
        <f t="shared" si="25"/>
        <v>dbx71.7</v>
      </c>
      <c r="K55" s="27">
        <f t="shared" si="30"/>
        <v>36</v>
      </c>
      <c r="L55" s="384" t="s">
        <v>1307</v>
      </c>
      <c r="M55" s="384">
        <v>509</v>
      </c>
      <c r="N55" s="19" t="s">
        <v>4276</v>
      </c>
      <c r="O55" s="384" t="str">
        <f t="shared" si="19"/>
        <v>2MDB.R36</v>
      </c>
      <c r="P55" s="384">
        <f t="shared" si="26"/>
        <v>7</v>
      </c>
      <c r="Q55" s="374"/>
      <c r="R55" s="374"/>
      <c r="S55" s="374"/>
      <c r="T55" s="374"/>
      <c r="U55" s="374"/>
      <c r="V55" s="384">
        <v>0</v>
      </c>
      <c r="W55" s="374" t="s">
        <v>1308</v>
      </c>
      <c r="X55" s="384" t="str">
        <f t="shared" si="27"/>
        <v>ru-RU=АУФ1 - ХП. Слив</v>
      </c>
      <c r="Y55" s="374"/>
      <c r="Z55" s="374" t="s">
        <v>1308</v>
      </c>
      <c r="AA55" s="19" t="s">
        <v>4272</v>
      </c>
      <c r="AB55" s="374">
        <f t="shared" si="28"/>
        <v>40036</v>
      </c>
      <c r="AC55" s="27">
        <v>7</v>
      </c>
    </row>
    <row r="56" spans="1:29" x14ac:dyDescent="0.25">
      <c r="A56" s="374">
        <v>53</v>
      </c>
      <c r="B56" s="374" t="str">
        <f t="shared" si="22"/>
        <v>АУФ1 - ХП. Слив с аэрацией</v>
      </c>
      <c r="C56" s="374" t="s">
        <v>4218</v>
      </c>
      <c r="D56" s="374" t="str">
        <f t="shared" si="21"/>
        <v>itg.step_cw1 = 11</v>
      </c>
      <c r="E56" s="374">
        <v>11</v>
      </c>
      <c r="F56" s="27" t="str">
        <f t="shared" si="23"/>
        <v>R36</v>
      </c>
      <c r="G56" s="27">
        <f>G41+2</f>
        <v>70</v>
      </c>
      <c r="H56" s="27">
        <v>0</v>
      </c>
      <c r="I56" s="27" t="str">
        <f t="shared" si="24"/>
        <v>db600.dbx70.0 := itg.step_cw1 = 11; //АУФ1 - ХП. Слив с аэрацией  R36.8</v>
      </c>
      <c r="J56" s="27" t="str">
        <f t="shared" si="25"/>
        <v>dbx70.0</v>
      </c>
      <c r="K56" s="27">
        <f t="shared" si="30"/>
        <v>36</v>
      </c>
      <c r="L56" s="384" t="s">
        <v>1307</v>
      </c>
      <c r="M56" s="384">
        <v>510</v>
      </c>
      <c r="N56" s="19" t="s">
        <v>4276</v>
      </c>
      <c r="O56" s="384" t="str">
        <f t="shared" si="19"/>
        <v>2MDB.R36</v>
      </c>
      <c r="P56" s="384">
        <f t="shared" si="26"/>
        <v>8</v>
      </c>
      <c r="Q56" s="374"/>
      <c r="R56" s="374"/>
      <c r="S56" s="374"/>
      <c r="T56" s="374"/>
      <c r="U56" s="374"/>
      <c r="V56" s="384">
        <v>0</v>
      </c>
      <c r="W56" s="374" t="s">
        <v>1308</v>
      </c>
      <c r="X56" s="384" t="str">
        <f t="shared" si="27"/>
        <v>ru-RU=АУФ1 - ХП. Слив с аэрацией</v>
      </c>
      <c r="Y56" s="374"/>
      <c r="Z56" s="374" t="s">
        <v>1308</v>
      </c>
      <c r="AA56" s="19" t="s">
        <v>4272</v>
      </c>
      <c r="AB56" s="374">
        <f t="shared" si="28"/>
        <v>40036</v>
      </c>
      <c r="AC56" s="27">
        <v>8</v>
      </c>
    </row>
    <row r="57" spans="1:29" x14ac:dyDescent="0.25">
      <c r="A57" s="374">
        <v>54</v>
      </c>
      <c r="B57" s="374" t="str">
        <f t="shared" si="22"/>
        <v>АУФ1 - ХП. Заполнение</v>
      </c>
      <c r="C57" s="374" t="s">
        <v>4228</v>
      </c>
      <c r="D57" s="374" t="str">
        <f t="shared" si="21"/>
        <v>itg.step_cw1 = 12</v>
      </c>
      <c r="E57" s="374">
        <v>12</v>
      </c>
      <c r="F57" s="27" t="str">
        <f t="shared" si="23"/>
        <v>R36</v>
      </c>
      <c r="G57" s="27">
        <f>G56</f>
        <v>70</v>
      </c>
      <c r="H57" s="27">
        <v>1</v>
      </c>
      <c r="I57" s="27" t="str">
        <f t="shared" si="24"/>
        <v>db600.dbx70.1 := itg.step_cw1 = 12; //АУФ1 - ХП. Заполнение  R36.9</v>
      </c>
      <c r="J57" s="27" t="str">
        <f t="shared" si="25"/>
        <v>dbx70.1</v>
      </c>
      <c r="K57" s="27">
        <f t="shared" si="30"/>
        <v>36</v>
      </c>
      <c r="L57" s="384" t="s">
        <v>1307</v>
      </c>
      <c r="M57" s="384">
        <v>511</v>
      </c>
      <c r="N57" s="19" t="s">
        <v>4276</v>
      </c>
      <c r="O57" s="384" t="str">
        <f t="shared" si="19"/>
        <v>2MDB.R36</v>
      </c>
      <c r="P57" s="384">
        <f t="shared" si="26"/>
        <v>9</v>
      </c>
      <c r="Q57" s="374"/>
      <c r="R57" s="374"/>
      <c r="S57" s="374"/>
      <c r="T57" s="374"/>
      <c r="U57" s="374"/>
      <c r="V57" s="384">
        <v>0</v>
      </c>
      <c r="W57" s="374" t="s">
        <v>1308</v>
      </c>
      <c r="X57" s="384" t="str">
        <f t="shared" si="27"/>
        <v>ru-RU=АУФ1 - ХП. Заполнение</v>
      </c>
      <c r="Y57" s="374"/>
      <c r="Z57" s="374" t="s">
        <v>1308</v>
      </c>
      <c r="AA57" s="19" t="s">
        <v>4272</v>
      </c>
      <c r="AB57" s="374">
        <f t="shared" si="28"/>
        <v>40036</v>
      </c>
      <c r="AC57" s="27">
        <v>9</v>
      </c>
    </row>
    <row r="58" spans="1:29" x14ac:dyDescent="0.25">
      <c r="A58" s="374">
        <v>55</v>
      </c>
      <c r="B58" s="374" t="str">
        <f t="shared" si="22"/>
        <v>АУФ1 - ХП. Заполнение завершено</v>
      </c>
      <c r="C58" s="374" t="s">
        <v>4229</v>
      </c>
      <c r="D58" s="374" t="str">
        <f t="shared" si="21"/>
        <v>itg.step_cw1 = 13</v>
      </c>
      <c r="E58" s="374">
        <v>13</v>
      </c>
      <c r="F58" s="27" t="str">
        <f t="shared" si="23"/>
        <v>R36</v>
      </c>
      <c r="G58" s="27">
        <f t="shared" ref="G58:G63" si="31">G57</f>
        <v>70</v>
      </c>
      <c r="H58" s="27">
        <v>2</v>
      </c>
      <c r="I58" s="27" t="str">
        <f t="shared" si="24"/>
        <v>db600.dbx70.2 := itg.step_cw1 = 13; //АУФ1 - ХП. Заполнение завершено  R36.10</v>
      </c>
      <c r="J58" s="27" t="str">
        <f t="shared" si="25"/>
        <v>dbx70.2</v>
      </c>
      <c r="K58" s="27">
        <f t="shared" si="30"/>
        <v>36</v>
      </c>
      <c r="L58" s="384" t="s">
        <v>1307</v>
      </c>
      <c r="M58" s="384">
        <v>512</v>
      </c>
      <c r="N58" s="19" t="s">
        <v>4276</v>
      </c>
      <c r="O58" s="384" t="str">
        <f t="shared" si="19"/>
        <v>2MDB.R36</v>
      </c>
      <c r="P58" s="384">
        <f t="shared" si="26"/>
        <v>10</v>
      </c>
      <c r="Q58" s="374"/>
      <c r="R58" s="374"/>
      <c r="S58" s="374"/>
      <c r="T58" s="374"/>
      <c r="U58" s="374"/>
      <c r="V58" s="384">
        <v>0</v>
      </c>
      <c r="W58" s="374" t="s">
        <v>1308</v>
      </c>
      <c r="X58" s="384" t="str">
        <f t="shared" si="27"/>
        <v>ru-RU=АУФ1 - ХП. Заполнение завершено</v>
      </c>
      <c r="Y58" s="374"/>
      <c r="Z58" s="374" t="s">
        <v>1308</v>
      </c>
      <c r="AA58" s="19" t="s">
        <v>4272</v>
      </c>
      <c r="AB58" s="374">
        <f t="shared" si="28"/>
        <v>40036</v>
      </c>
      <c r="AC58" s="27">
        <v>10</v>
      </c>
    </row>
    <row r="59" spans="1:29" x14ac:dyDescent="0.25">
      <c r="A59" s="374">
        <v>56</v>
      </c>
      <c r="B59" s="374" t="str">
        <f t="shared" si="22"/>
        <v>АУФ1 - ХП. Мин.расход достигнут</v>
      </c>
      <c r="C59" s="374" t="s">
        <v>4215</v>
      </c>
      <c r="D59" s="374" t="str">
        <f t="shared" si="21"/>
        <v>itg.step_cw1 = 14</v>
      </c>
      <c r="E59" s="374">
        <v>14</v>
      </c>
      <c r="F59" s="27" t="str">
        <f t="shared" si="23"/>
        <v>R36</v>
      </c>
      <c r="G59" s="27">
        <f t="shared" si="31"/>
        <v>70</v>
      </c>
      <c r="H59" s="27">
        <v>3</v>
      </c>
      <c r="I59" s="27" t="str">
        <f t="shared" si="24"/>
        <v>db600.dbx70.3 := itg.step_cw1 = 14; //АУФ1 - ХП. Мин.расход достигнут  R36.11</v>
      </c>
      <c r="J59" s="27" t="str">
        <f t="shared" si="25"/>
        <v>dbx70.3</v>
      </c>
      <c r="K59" s="27">
        <f t="shared" si="30"/>
        <v>36</v>
      </c>
      <c r="L59" s="384" t="s">
        <v>1307</v>
      </c>
      <c r="M59" s="384">
        <v>513</v>
      </c>
      <c r="N59" s="19" t="s">
        <v>4276</v>
      </c>
      <c r="O59" s="384" t="str">
        <f t="shared" si="19"/>
        <v>2MDB.R36</v>
      </c>
      <c r="P59" s="384">
        <f t="shared" si="26"/>
        <v>11</v>
      </c>
      <c r="Q59" s="374"/>
      <c r="R59" s="374"/>
      <c r="S59" s="374"/>
      <c r="T59" s="374"/>
      <c r="U59" s="374"/>
      <c r="V59" s="384">
        <v>0</v>
      </c>
      <c r="W59" s="374" t="s">
        <v>1308</v>
      </c>
      <c r="X59" s="384" t="str">
        <f t="shared" si="27"/>
        <v>ru-RU=АУФ1 - ХП. Мин.расход достигнут</v>
      </c>
      <c r="Y59" s="374"/>
      <c r="Z59" s="374" t="s">
        <v>1308</v>
      </c>
      <c r="AA59" s="19" t="s">
        <v>4272</v>
      </c>
      <c r="AB59" s="374">
        <f t="shared" si="28"/>
        <v>40036</v>
      </c>
      <c r="AC59" s="27">
        <v>11</v>
      </c>
    </row>
    <row r="60" spans="1:29" x14ac:dyDescent="0.25">
      <c r="A60" s="374">
        <v>57</v>
      </c>
      <c r="B60" s="374" t="str">
        <f t="shared" si="22"/>
        <v>АУФ1 - ХП. Завершено</v>
      </c>
      <c r="C60" s="374" t="s">
        <v>4221</v>
      </c>
      <c r="D60" s="374" t="str">
        <f t="shared" si="21"/>
        <v>itg.step_cw1 = 15</v>
      </c>
      <c r="E60" s="374">
        <v>15</v>
      </c>
      <c r="F60" s="27" t="str">
        <f t="shared" si="23"/>
        <v>R36</v>
      </c>
      <c r="G60" s="27">
        <f t="shared" si="31"/>
        <v>70</v>
      </c>
      <c r="H60" s="27">
        <v>4</v>
      </c>
      <c r="I60" s="27" t="str">
        <f t="shared" si="24"/>
        <v>db600.dbx70.4 := itg.step_cw1 = 15; //АУФ1 - ХП. Завершено  R36.12</v>
      </c>
      <c r="J60" s="27" t="str">
        <f t="shared" si="25"/>
        <v>dbx70.4</v>
      </c>
      <c r="K60" s="27">
        <f t="shared" si="30"/>
        <v>36</v>
      </c>
      <c r="L60" s="384" t="s">
        <v>1307</v>
      </c>
      <c r="M60" s="384">
        <v>514</v>
      </c>
      <c r="N60" s="19" t="s">
        <v>4276</v>
      </c>
      <c r="O60" s="384" t="str">
        <f t="shared" si="19"/>
        <v>2MDB.R36</v>
      </c>
      <c r="P60" s="384">
        <f t="shared" si="26"/>
        <v>12</v>
      </c>
      <c r="Q60" s="374"/>
      <c r="R60" s="374"/>
      <c r="S60" s="374"/>
      <c r="T60" s="374"/>
      <c r="U60" s="374"/>
      <c r="V60" s="384">
        <v>0</v>
      </c>
      <c r="W60" s="374" t="s">
        <v>1308</v>
      </c>
      <c r="X60" s="384" t="str">
        <f t="shared" si="27"/>
        <v>ru-RU=АУФ1 - ХП. Завершено</v>
      </c>
      <c r="Y60" s="374"/>
      <c r="Z60" s="374" t="s">
        <v>1308</v>
      </c>
      <c r="AA60" s="19" t="s">
        <v>4272</v>
      </c>
      <c r="AB60" s="374">
        <f t="shared" si="28"/>
        <v>40036</v>
      </c>
      <c r="AC60" s="27">
        <v>12</v>
      </c>
    </row>
    <row r="61" spans="1:29" x14ac:dyDescent="0.25">
      <c r="A61" s="374">
        <v>58</v>
      </c>
      <c r="B61" s="374" t="str">
        <f t="shared" si="22"/>
        <v>АУФ1 - ХП. Остановка работы</v>
      </c>
      <c r="C61" s="374" t="s">
        <v>2622</v>
      </c>
      <c r="D61" s="374" t="str">
        <f t="shared" si="21"/>
        <v>itg.step_cw1 = 101</v>
      </c>
      <c r="E61" s="374">
        <v>101</v>
      </c>
      <c r="F61" s="27" t="str">
        <f t="shared" si="23"/>
        <v>R36</v>
      </c>
      <c r="G61" s="27">
        <f t="shared" si="31"/>
        <v>70</v>
      </c>
      <c r="H61" s="27">
        <v>5</v>
      </c>
      <c r="I61" s="27" t="str">
        <f t="shared" si="24"/>
        <v>db600.dbx70.5 := itg.step_cw1 = 101; //АУФ1 - ХП. Остановка работы  R36.13</v>
      </c>
      <c r="J61" s="27" t="str">
        <f t="shared" si="25"/>
        <v>dbx70.5</v>
      </c>
      <c r="K61" s="27">
        <f t="shared" si="30"/>
        <v>36</v>
      </c>
      <c r="L61" s="384" t="s">
        <v>1307</v>
      </c>
      <c r="M61" s="384">
        <v>515</v>
      </c>
      <c r="N61" s="19" t="s">
        <v>4276</v>
      </c>
      <c r="O61" s="384" t="str">
        <f t="shared" si="19"/>
        <v>2MDB.R36</v>
      </c>
      <c r="P61" s="384">
        <f t="shared" si="26"/>
        <v>13</v>
      </c>
      <c r="Q61" s="374"/>
      <c r="R61" s="374"/>
      <c r="S61" s="374"/>
      <c r="T61" s="374"/>
      <c r="U61" s="374"/>
      <c r="V61" s="384">
        <v>0</v>
      </c>
      <c r="W61" s="374" t="s">
        <v>1308</v>
      </c>
      <c r="X61" s="384" t="str">
        <f t="shared" si="27"/>
        <v>ru-RU=АУФ1 - ХП. Остановка работы</v>
      </c>
      <c r="Y61" s="374"/>
      <c r="Z61" s="374" t="s">
        <v>1308</v>
      </c>
      <c r="AA61" s="19" t="s">
        <v>4272</v>
      </c>
      <c r="AB61" s="374">
        <f t="shared" si="28"/>
        <v>40036</v>
      </c>
      <c r="AC61" s="27">
        <v>13</v>
      </c>
    </row>
    <row r="62" spans="1:29" x14ac:dyDescent="0.25">
      <c r="A62" s="374">
        <v>59</v>
      </c>
      <c r="B62" s="374" t="str">
        <f t="shared" si="22"/>
        <v>АУФ1 - ХП. Остановлена</v>
      </c>
      <c r="C62" s="374" t="s">
        <v>4214</v>
      </c>
      <c r="D62" s="374" t="str">
        <f t="shared" si="21"/>
        <v>itg.step_cw1 = 102</v>
      </c>
      <c r="E62" s="374">
        <v>102</v>
      </c>
      <c r="F62" s="27" t="str">
        <f t="shared" si="23"/>
        <v>R36</v>
      </c>
      <c r="G62" s="27">
        <f t="shared" si="31"/>
        <v>70</v>
      </c>
      <c r="H62" s="27">
        <v>6</v>
      </c>
      <c r="I62" s="27" t="str">
        <f t="shared" si="24"/>
        <v>db600.dbx70.6 := itg.step_cw1 = 102; //АУФ1 - ХП. Остановлена  R36.14</v>
      </c>
      <c r="J62" s="27" t="str">
        <f t="shared" si="25"/>
        <v>dbx70.6</v>
      </c>
      <c r="K62" s="27">
        <f t="shared" si="30"/>
        <v>36</v>
      </c>
      <c r="L62" s="384" t="s">
        <v>1307</v>
      </c>
      <c r="M62" s="384">
        <v>516</v>
      </c>
      <c r="N62" s="19" t="s">
        <v>4276</v>
      </c>
      <c r="O62" s="384" t="str">
        <f t="shared" si="19"/>
        <v>2MDB.R36</v>
      </c>
      <c r="P62" s="384">
        <f t="shared" si="26"/>
        <v>14</v>
      </c>
      <c r="Q62" s="374"/>
      <c r="R62" s="374"/>
      <c r="S62" s="374"/>
      <c r="T62" s="374"/>
      <c r="U62" s="374"/>
      <c r="V62" s="384">
        <v>0</v>
      </c>
      <c r="W62" s="374" t="s">
        <v>1308</v>
      </c>
      <c r="X62" s="384" t="str">
        <f t="shared" si="27"/>
        <v>ru-RU=АУФ1 - ХП. Остановлена</v>
      </c>
      <c r="Y62" s="374"/>
      <c r="Z62" s="374" t="s">
        <v>1308</v>
      </c>
      <c r="AA62" s="19" t="s">
        <v>4272</v>
      </c>
      <c r="AB62" s="374">
        <f t="shared" si="28"/>
        <v>40036</v>
      </c>
      <c r="AC62" s="27">
        <v>14</v>
      </c>
    </row>
    <row r="63" spans="1:29" s="374" customFormat="1" x14ac:dyDescent="0.25">
      <c r="A63" s="374">
        <v>60</v>
      </c>
      <c r="B63" s="374" t="str">
        <f t="shared" si="22"/>
        <v>АУФ1 - ХП. Остановка А</v>
      </c>
      <c r="C63" s="374" t="s">
        <v>4243</v>
      </c>
      <c r="D63" s="374" t="str">
        <f t="shared" si="21"/>
        <v>itg.step_cw1 = 201</v>
      </c>
      <c r="E63" s="374">
        <v>201</v>
      </c>
      <c r="F63" s="27" t="str">
        <f t="shared" si="23"/>
        <v>R36</v>
      </c>
      <c r="G63" s="27">
        <f t="shared" si="31"/>
        <v>70</v>
      </c>
      <c r="H63" s="27">
        <v>7</v>
      </c>
      <c r="I63" s="27" t="str">
        <f t="shared" si="24"/>
        <v>db600.dbx70.7 := itg.step_cw1 = 201; //АУФ1 - ХП. Остановка А  R36.15</v>
      </c>
      <c r="J63" s="27" t="str">
        <f t="shared" si="25"/>
        <v>dbx70.7</v>
      </c>
      <c r="K63" s="27">
        <f t="shared" si="30"/>
        <v>36</v>
      </c>
      <c r="L63" s="384" t="s">
        <v>1307</v>
      </c>
      <c r="M63" s="384">
        <v>517</v>
      </c>
      <c r="N63" s="19" t="s">
        <v>4276</v>
      </c>
      <c r="O63" s="384" t="str">
        <f t="shared" si="19"/>
        <v>2MDB.R36</v>
      </c>
      <c r="P63" s="384">
        <f t="shared" si="26"/>
        <v>15</v>
      </c>
      <c r="V63" s="384">
        <v>0</v>
      </c>
      <c r="W63" s="374" t="s">
        <v>1308</v>
      </c>
      <c r="X63" s="384" t="str">
        <f t="shared" si="27"/>
        <v>ru-RU=АУФ1 - ХП. Остановка А</v>
      </c>
      <c r="Z63" s="374" t="s">
        <v>1308</v>
      </c>
      <c r="AA63" s="19" t="s">
        <v>4272</v>
      </c>
      <c r="AB63" s="374">
        <f t="shared" si="28"/>
        <v>40036</v>
      </c>
      <c r="AC63" s="27">
        <v>15</v>
      </c>
    </row>
    <row r="64" spans="1:29" s="374" customFormat="1" x14ac:dyDescent="0.25">
      <c r="A64" s="374">
        <v>61</v>
      </c>
      <c r="B64" s="374" t="str">
        <f t="shared" si="22"/>
        <v>АУФ1 - ХП. А. Завершено</v>
      </c>
      <c r="C64" s="374" t="s">
        <v>4247</v>
      </c>
      <c r="D64" s="374" t="str">
        <f t="shared" si="21"/>
        <v>itg.step_cw1 = 202</v>
      </c>
      <c r="E64" s="374">
        <v>202</v>
      </c>
      <c r="F64" s="27" t="str">
        <f t="shared" si="23"/>
        <v>R37</v>
      </c>
      <c r="G64" s="27">
        <f>G49+2</f>
        <v>73</v>
      </c>
      <c r="H64" s="27">
        <v>0</v>
      </c>
      <c r="I64" s="27" t="str">
        <f t="shared" si="24"/>
        <v>db600.dbx73.0 := itg.step_cw1 = 202; //АУФ1 - ХП. А. Завершено  R37.0</v>
      </c>
      <c r="J64" s="27" t="str">
        <f t="shared" si="25"/>
        <v>dbx73.0</v>
      </c>
      <c r="K64" s="27">
        <f>K63+1</f>
        <v>37</v>
      </c>
      <c r="L64" s="384" t="s">
        <v>1307</v>
      </c>
      <c r="M64" s="384">
        <v>518</v>
      </c>
      <c r="N64" s="19" t="s">
        <v>4276</v>
      </c>
      <c r="O64" s="384" t="str">
        <f t="shared" si="19"/>
        <v>2MDB.R37</v>
      </c>
      <c r="P64" s="384">
        <f t="shared" si="26"/>
        <v>0</v>
      </c>
      <c r="V64" s="384">
        <v>0</v>
      </c>
      <c r="W64" s="374" t="s">
        <v>1308</v>
      </c>
      <c r="X64" s="384" t="str">
        <f t="shared" si="27"/>
        <v>ru-RU=АУФ1 - ХП. А. Завершено</v>
      </c>
      <c r="Z64" s="374" t="s">
        <v>1308</v>
      </c>
      <c r="AA64" s="19" t="s">
        <v>4272</v>
      </c>
      <c r="AB64" s="374">
        <f t="shared" si="28"/>
        <v>40037</v>
      </c>
      <c r="AC64" s="27">
        <v>0</v>
      </c>
    </row>
    <row r="65" spans="1:29" s="374" customFormat="1" x14ac:dyDescent="0.25">
      <c r="A65" s="374">
        <v>62</v>
      </c>
      <c r="B65" s="374" t="str">
        <f t="shared" si="22"/>
        <v>АУФ1 - ХП. Остановка Б</v>
      </c>
      <c r="C65" s="374" t="s">
        <v>4248</v>
      </c>
      <c r="D65" s="374" t="str">
        <f t="shared" si="21"/>
        <v>itg.step_cw1 = 301</v>
      </c>
      <c r="E65" s="374">
        <v>301</v>
      </c>
      <c r="F65" s="27" t="str">
        <f t="shared" si="23"/>
        <v>R37</v>
      </c>
      <c r="G65" s="27">
        <f t="shared" ref="G65:G70" si="32">G64</f>
        <v>73</v>
      </c>
      <c r="H65" s="27">
        <v>1</v>
      </c>
      <c r="I65" s="27" t="str">
        <f t="shared" si="24"/>
        <v>db600.dbx73.1 := itg.step_cw1 = 301; //АУФ1 - ХП. Остановка Б  R37.1</v>
      </c>
      <c r="J65" s="27" t="str">
        <f t="shared" si="25"/>
        <v>dbx73.1</v>
      </c>
      <c r="K65" s="27">
        <f>K64</f>
        <v>37</v>
      </c>
      <c r="L65" s="384" t="s">
        <v>1307</v>
      </c>
      <c r="M65" s="384">
        <v>519</v>
      </c>
      <c r="N65" s="19" t="s">
        <v>4276</v>
      </c>
      <c r="O65" s="384" t="str">
        <f t="shared" si="19"/>
        <v>2MDB.R37</v>
      </c>
      <c r="P65" s="384">
        <f t="shared" si="26"/>
        <v>1</v>
      </c>
      <c r="V65" s="384">
        <v>0</v>
      </c>
      <c r="W65" s="374" t="s">
        <v>1308</v>
      </c>
      <c r="X65" s="384" t="str">
        <f t="shared" si="27"/>
        <v>ru-RU=АУФ1 - ХП. Остановка Б</v>
      </c>
      <c r="Z65" s="374" t="s">
        <v>1308</v>
      </c>
      <c r="AA65" s="19" t="s">
        <v>4272</v>
      </c>
      <c r="AB65" s="374">
        <f t="shared" si="28"/>
        <v>40037</v>
      </c>
      <c r="AC65" s="27">
        <v>1</v>
      </c>
    </row>
    <row r="66" spans="1:29" s="374" customFormat="1" x14ac:dyDescent="0.25">
      <c r="A66" s="374">
        <v>63</v>
      </c>
      <c r="B66" s="374" t="str">
        <f t="shared" si="22"/>
        <v>АУФ1 - ХП. Б. Завершено</v>
      </c>
      <c r="C66" s="374" t="s">
        <v>4249</v>
      </c>
      <c r="D66" s="374" t="str">
        <f t="shared" si="21"/>
        <v>itg.step_cw1 = 302</v>
      </c>
      <c r="E66" s="374">
        <v>302</v>
      </c>
      <c r="F66" s="27" t="str">
        <f t="shared" si="23"/>
        <v>R37</v>
      </c>
      <c r="G66" s="27">
        <f t="shared" si="32"/>
        <v>73</v>
      </c>
      <c r="H66" s="27">
        <v>3</v>
      </c>
      <c r="I66" s="27" t="str">
        <f t="shared" si="24"/>
        <v>db600.dbx73.3 := itg.step_cw1 = 302; //АУФ1 - ХП. Б. Завершено  R37.3</v>
      </c>
      <c r="J66" s="27" t="str">
        <f t="shared" si="25"/>
        <v>dbx73.3</v>
      </c>
      <c r="K66" s="27">
        <f t="shared" ref="K66:K78" si="33">K65</f>
        <v>37</v>
      </c>
      <c r="L66" s="384" t="s">
        <v>1307</v>
      </c>
      <c r="M66" s="384">
        <v>520</v>
      </c>
      <c r="N66" s="19" t="s">
        <v>4276</v>
      </c>
      <c r="O66" s="384" t="str">
        <f t="shared" si="19"/>
        <v>2MDB.R37</v>
      </c>
      <c r="P66" s="384">
        <f t="shared" si="26"/>
        <v>3</v>
      </c>
      <c r="V66" s="384">
        <v>0</v>
      </c>
      <c r="W66" s="374" t="s">
        <v>1308</v>
      </c>
      <c r="X66" s="384" t="str">
        <f t="shared" si="27"/>
        <v>ru-RU=АУФ1 - ХП. Б. Завершено</v>
      </c>
      <c r="Z66" s="374" t="s">
        <v>1308</v>
      </c>
      <c r="AA66" s="19" t="s">
        <v>4272</v>
      </c>
      <c r="AB66" s="374">
        <f t="shared" si="28"/>
        <v>40037</v>
      </c>
      <c r="AC66" s="27">
        <v>3</v>
      </c>
    </row>
    <row r="67" spans="1:29" x14ac:dyDescent="0.25">
      <c r="A67" s="374">
        <v>64</v>
      </c>
      <c r="B67" s="374" t="str">
        <f>"АУФ1 - ОЖ. "&amp;C67</f>
        <v>АУФ1 - ОЖ. Цирк.задвижка открыта</v>
      </c>
      <c r="C67" s="374" t="s">
        <v>4230</v>
      </c>
      <c r="D67" s="374" t="str">
        <f t="shared" ref="D67:D75" si="34">"itg.step_wt1 = "&amp;E67</f>
        <v>itg.step_wt1 = 1</v>
      </c>
      <c r="E67" s="374">
        <v>1</v>
      </c>
      <c r="F67" s="27" t="str">
        <f t="shared" si="23"/>
        <v>R37</v>
      </c>
      <c r="G67" s="27">
        <f t="shared" si="32"/>
        <v>73</v>
      </c>
      <c r="H67" s="27">
        <v>4</v>
      </c>
      <c r="I67" s="27" t="str">
        <f t="shared" si="24"/>
        <v>db600.dbx73.4 := itg.step_wt1 = 1; //АУФ1 - ОЖ. Цирк.задвижка открыта  R37.4</v>
      </c>
      <c r="J67" s="27" t="str">
        <f t="shared" si="25"/>
        <v>dbx73.4</v>
      </c>
      <c r="K67" s="27">
        <f t="shared" si="33"/>
        <v>37</v>
      </c>
      <c r="L67" s="384" t="s">
        <v>1307</v>
      </c>
      <c r="M67" s="384">
        <v>521</v>
      </c>
      <c r="N67" s="19" t="s">
        <v>4276</v>
      </c>
      <c r="O67" s="384" t="str">
        <f t="shared" si="19"/>
        <v>2MDB.R37</v>
      </c>
      <c r="P67" s="384">
        <f t="shared" si="26"/>
        <v>4</v>
      </c>
      <c r="Q67" s="374"/>
      <c r="R67" s="374"/>
      <c r="S67" s="374"/>
      <c r="T67" s="374"/>
      <c r="U67" s="374"/>
      <c r="V67" s="384">
        <v>0</v>
      </c>
      <c r="W67" s="374" t="s">
        <v>1308</v>
      </c>
      <c r="X67" s="384" t="str">
        <f t="shared" si="27"/>
        <v>ru-RU=АУФ1 - ОЖ. Цирк.задвижка открыта</v>
      </c>
      <c r="Y67" s="374"/>
      <c r="Z67" s="374" t="s">
        <v>1308</v>
      </c>
      <c r="AA67" s="19" t="s">
        <v>4272</v>
      </c>
      <c r="AB67" s="374">
        <f t="shared" si="28"/>
        <v>40037</v>
      </c>
      <c r="AC67" s="27">
        <v>4</v>
      </c>
    </row>
    <row r="68" spans="1:29" x14ac:dyDescent="0.25">
      <c r="A68" s="374">
        <v>65</v>
      </c>
      <c r="B68" s="374" t="str">
        <f t="shared" ref="B68:B75" si="35">"АУФ1 - ОЖ. "&amp;C68</f>
        <v>АУФ1 - ОЖ. Рециркуляция начата</v>
      </c>
      <c r="C68" s="374" t="s">
        <v>4231</v>
      </c>
      <c r="D68" s="374" t="str">
        <f t="shared" si="34"/>
        <v>itg.step_wt1 = 2</v>
      </c>
      <c r="E68" s="374">
        <v>2</v>
      </c>
      <c r="F68" s="27" t="str">
        <f t="shared" si="23"/>
        <v>R37</v>
      </c>
      <c r="G68" s="27">
        <f t="shared" si="32"/>
        <v>73</v>
      </c>
      <c r="H68" s="27">
        <v>5</v>
      </c>
      <c r="I68" s="27" t="str">
        <f t="shared" si="24"/>
        <v>db600.dbx73.5 := itg.step_wt1 = 2; //АУФ1 - ОЖ. Рециркуляция начата  R37.5</v>
      </c>
      <c r="J68" s="27" t="str">
        <f t="shared" si="25"/>
        <v>dbx73.5</v>
      </c>
      <c r="K68" s="27">
        <f t="shared" si="33"/>
        <v>37</v>
      </c>
      <c r="L68" s="384" t="s">
        <v>1307</v>
      </c>
      <c r="M68" s="384">
        <v>522</v>
      </c>
      <c r="N68" s="19" t="s">
        <v>4276</v>
      </c>
      <c r="O68" s="384" t="str">
        <f t="shared" ref="O68:O99" si="36">"2MDB.R"&amp;K68</f>
        <v>2MDB.R37</v>
      </c>
      <c r="P68" s="384">
        <f t="shared" si="26"/>
        <v>5</v>
      </c>
      <c r="Q68" s="374"/>
      <c r="R68" s="374"/>
      <c r="S68" s="374"/>
      <c r="T68" s="374"/>
      <c r="U68" s="374"/>
      <c r="V68" s="384">
        <v>0</v>
      </c>
      <c r="W68" s="374" t="s">
        <v>1308</v>
      </c>
      <c r="X68" s="384" t="str">
        <f t="shared" si="27"/>
        <v>ru-RU=АУФ1 - ОЖ. Рециркуляция начата</v>
      </c>
      <c r="Y68" s="374"/>
      <c r="Z68" s="374" t="s">
        <v>1308</v>
      </c>
      <c r="AA68" s="19" t="s">
        <v>4272</v>
      </c>
      <c r="AB68" s="374">
        <f t="shared" si="28"/>
        <v>40037</v>
      </c>
      <c r="AC68" s="27">
        <v>5</v>
      </c>
    </row>
    <row r="69" spans="1:29" x14ac:dyDescent="0.25">
      <c r="A69" s="374">
        <v>66</v>
      </c>
      <c r="B69" s="374" t="str">
        <f t="shared" si="35"/>
        <v>АУФ1 - ОЖ. Аэрация</v>
      </c>
      <c r="C69" s="374" t="s">
        <v>4232</v>
      </c>
      <c r="D69" s="374" t="str">
        <f t="shared" si="34"/>
        <v>itg.step_wt1 = 3</v>
      </c>
      <c r="E69" s="374">
        <v>3</v>
      </c>
      <c r="F69" s="27" t="str">
        <f t="shared" si="23"/>
        <v>R37</v>
      </c>
      <c r="G69" s="27">
        <f t="shared" si="32"/>
        <v>73</v>
      </c>
      <c r="H69" s="27">
        <v>6</v>
      </c>
      <c r="I69" s="27" t="str">
        <f t="shared" si="24"/>
        <v>db600.dbx73.6 := itg.step_wt1 = 3; //АУФ1 - ОЖ. Аэрация  R37.6</v>
      </c>
      <c r="J69" s="27" t="str">
        <f t="shared" si="25"/>
        <v>dbx73.6</v>
      </c>
      <c r="K69" s="27">
        <f t="shared" si="33"/>
        <v>37</v>
      </c>
      <c r="L69" s="384" t="s">
        <v>1307</v>
      </c>
      <c r="M69" s="384">
        <v>523</v>
      </c>
      <c r="N69" s="19" t="s">
        <v>4276</v>
      </c>
      <c r="O69" s="384" t="str">
        <f t="shared" si="36"/>
        <v>2MDB.R37</v>
      </c>
      <c r="P69" s="384">
        <f t="shared" si="26"/>
        <v>6</v>
      </c>
      <c r="Q69" s="374"/>
      <c r="R69" s="374"/>
      <c r="S69" s="374"/>
      <c r="T69" s="374"/>
      <c r="U69" s="374"/>
      <c r="V69" s="384">
        <v>0</v>
      </c>
      <c r="W69" s="374" t="s">
        <v>1308</v>
      </c>
      <c r="X69" s="384" t="str">
        <f t="shared" si="27"/>
        <v>ru-RU=АУФ1 - ОЖ. Аэрация</v>
      </c>
      <c r="Y69" s="374"/>
      <c r="Z69" s="374" t="s">
        <v>1308</v>
      </c>
      <c r="AA69" s="19" t="s">
        <v>4272</v>
      </c>
      <c r="AB69" s="374">
        <f t="shared" si="28"/>
        <v>40037</v>
      </c>
      <c r="AC69" s="27">
        <v>6</v>
      </c>
    </row>
    <row r="70" spans="1:29" x14ac:dyDescent="0.25">
      <c r="A70" s="374">
        <v>67</v>
      </c>
      <c r="B70" s="374" t="str">
        <f t="shared" si="35"/>
        <v>АУФ1 - ОЖ. Рециркуляция завершена</v>
      </c>
      <c r="C70" s="374" t="s">
        <v>4233</v>
      </c>
      <c r="D70" s="374" t="str">
        <f t="shared" si="34"/>
        <v>itg.step_wt1 = 4</v>
      </c>
      <c r="E70" s="374">
        <v>4</v>
      </c>
      <c r="F70" s="27" t="str">
        <f t="shared" si="23"/>
        <v>R37</v>
      </c>
      <c r="G70" s="27">
        <f t="shared" si="32"/>
        <v>73</v>
      </c>
      <c r="H70" s="27">
        <v>7</v>
      </c>
      <c r="I70" s="27" t="str">
        <f t="shared" si="24"/>
        <v>db600.dbx73.7 := itg.step_wt1 = 4; //АУФ1 - ОЖ. Рециркуляция завершена  R37.7</v>
      </c>
      <c r="J70" s="27" t="str">
        <f t="shared" si="25"/>
        <v>dbx73.7</v>
      </c>
      <c r="K70" s="27">
        <f t="shared" si="33"/>
        <v>37</v>
      </c>
      <c r="L70" s="384" t="s">
        <v>1307</v>
      </c>
      <c r="M70" s="384">
        <v>524</v>
      </c>
      <c r="N70" s="19" t="s">
        <v>4276</v>
      </c>
      <c r="O70" s="384" t="str">
        <f t="shared" si="36"/>
        <v>2MDB.R37</v>
      </c>
      <c r="P70" s="384">
        <f t="shared" si="26"/>
        <v>7</v>
      </c>
      <c r="Q70" s="374"/>
      <c r="R70" s="374"/>
      <c r="S70" s="374"/>
      <c r="T70" s="374"/>
      <c r="U70" s="374"/>
      <c r="V70" s="384">
        <v>0</v>
      </c>
      <c r="W70" s="374" t="s">
        <v>1308</v>
      </c>
      <c r="X70" s="384" t="str">
        <f t="shared" si="27"/>
        <v>ru-RU=АУФ1 - ОЖ. Рециркуляция завершена</v>
      </c>
      <c r="Y70" s="374"/>
      <c r="Z70" s="374" t="s">
        <v>1308</v>
      </c>
      <c r="AA70" s="19" t="s">
        <v>4272</v>
      </c>
      <c r="AB70" s="374">
        <f t="shared" si="28"/>
        <v>40037</v>
      </c>
      <c r="AC70" s="27">
        <v>7</v>
      </c>
    </row>
    <row r="71" spans="1:29" x14ac:dyDescent="0.25">
      <c r="A71" s="374">
        <v>68</v>
      </c>
      <c r="B71" s="374" t="str">
        <f t="shared" si="35"/>
        <v>АУФ1 - ОЖ. Ожидание</v>
      </c>
      <c r="C71" s="374" t="s">
        <v>4234</v>
      </c>
      <c r="D71" s="374" t="str">
        <f t="shared" si="34"/>
        <v>itg.step_wt1 = 5</v>
      </c>
      <c r="E71" s="374">
        <v>5</v>
      </c>
      <c r="F71" s="27" t="str">
        <f t="shared" si="23"/>
        <v>R37</v>
      </c>
      <c r="G71" s="27">
        <f>G56+2</f>
        <v>72</v>
      </c>
      <c r="H71" s="27">
        <v>0</v>
      </c>
      <c r="I71" s="27" t="str">
        <f t="shared" si="24"/>
        <v>db600.dbx72.0 := itg.step_wt1 = 5; //АУФ1 - ОЖ. Ожидание  R37.8</v>
      </c>
      <c r="J71" s="27" t="str">
        <f t="shared" si="25"/>
        <v>dbx72.0</v>
      </c>
      <c r="K71" s="27">
        <f t="shared" si="33"/>
        <v>37</v>
      </c>
      <c r="L71" s="384" t="s">
        <v>1307</v>
      </c>
      <c r="M71" s="384">
        <v>525</v>
      </c>
      <c r="N71" s="19" t="s">
        <v>4276</v>
      </c>
      <c r="O71" s="384" t="str">
        <f t="shared" si="36"/>
        <v>2MDB.R37</v>
      </c>
      <c r="P71" s="384">
        <f t="shared" si="26"/>
        <v>8</v>
      </c>
      <c r="Q71" s="374"/>
      <c r="R71" s="374"/>
      <c r="S71" s="374"/>
      <c r="T71" s="374"/>
      <c r="U71" s="374"/>
      <c r="V71" s="384">
        <v>0</v>
      </c>
      <c r="W71" s="374" t="s">
        <v>1308</v>
      </c>
      <c r="X71" s="384" t="str">
        <f t="shared" si="27"/>
        <v>ru-RU=АУФ1 - ОЖ. Ожидание</v>
      </c>
      <c r="Y71" s="374"/>
      <c r="Z71" s="374" t="s">
        <v>1308</v>
      </c>
      <c r="AA71" s="19" t="s">
        <v>4272</v>
      </c>
      <c r="AB71" s="374">
        <f t="shared" si="28"/>
        <v>40037</v>
      </c>
      <c r="AC71" s="27">
        <v>8</v>
      </c>
    </row>
    <row r="72" spans="1:29" x14ac:dyDescent="0.25">
      <c r="A72" s="374">
        <v>69</v>
      </c>
      <c r="B72" s="374" t="str">
        <f t="shared" si="35"/>
        <v>АУФ1 - ОЖ. Остановка работы</v>
      </c>
      <c r="C72" s="374" t="s">
        <v>2622</v>
      </c>
      <c r="D72" s="374" t="str">
        <f t="shared" si="34"/>
        <v>itg.step_wt1 = 101</v>
      </c>
      <c r="E72" s="374">
        <v>101</v>
      </c>
      <c r="F72" s="27" t="str">
        <f t="shared" si="23"/>
        <v>R37</v>
      </c>
      <c r="G72" s="27">
        <f>G71</f>
        <v>72</v>
      </c>
      <c r="H72" s="27">
        <v>1</v>
      </c>
      <c r="I72" s="27" t="str">
        <f t="shared" si="24"/>
        <v>db600.dbx72.1 := itg.step_wt1 = 101; //АУФ1 - ОЖ. Остановка работы  R37.9</v>
      </c>
      <c r="J72" s="27" t="str">
        <f t="shared" si="25"/>
        <v>dbx72.1</v>
      </c>
      <c r="K72" s="27">
        <f t="shared" si="33"/>
        <v>37</v>
      </c>
      <c r="L72" s="384" t="s">
        <v>1307</v>
      </c>
      <c r="M72" s="384">
        <v>526</v>
      </c>
      <c r="N72" s="19" t="s">
        <v>4276</v>
      </c>
      <c r="O72" s="384" t="str">
        <f t="shared" si="36"/>
        <v>2MDB.R37</v>
      </c>
      <c r="P72" s="384">
        <f t="shared" si="26"/>
        <v>9</v>
      </c>
      <c r="Q72" s="374"/>
      <c r="R72" s="374"/>
      <c r="S72" s="374"/>
      <c r="T72" s="374"/>
      <c r="U72" s="374"/>
      <c r="V72" s="384">
        <v>0</v>
      </c>
      <c r="W72" s="374" t="s">
        <v>1308</v>
      </c>
      <c r="X72" s="384" t="str">
        <f t="shared" si="27"/>
        <v>ru-RU=АУФ1 - ОЖ. Остановка работы</v>
      </c>
      <c r="Y72" s="374"/>
      <c r="Z72" s="374" t="s">
        <v>1308</v>
      </c>
      <c r="AA72" s="19" t="s">
        <v>4272</v>
      </c>
      <c r="AB72" s="374">
        <f t="shared" si="28"/>
        <v>40037</v>
      </c>
      <c r="AC72" s="27">
        <v>9</v>
      </c>
    </row>
    <row r="73" spans="1:29" x14ac:dyDescent="0.25">
      <c r="A73" s="374">
        <v>70</v>
      </c>
      <c r="B73" s="374" t="str">
        <f t="shared" si="35"/>
        <v>АУФ1 - ОЖ. Остановлена</v>
      </c>
      <c r="C73" s="374" t="s">
        <v>4214</v>
      </c>
      <c r="D73" s="374" t="str">
        <f t="shared" si="34"/>
        <v>itg.step_wt1 = 102</v>
      </c>
      <c r="E73" s="374">
        <v>102</v>
      </c>
      <c r="F73" s="27" t="str">
        <f t="shared" si="23"/>
        <v>R37</v>
      </c>
      <c r="G73" s="27">
        <f t="shared" ref="G73:G78" si="37">G72</f>
        <v>72</v>
      </c>
      <c r="H73" s="27">
        <v>2</v>
      </c>
      <c r="I73" s="27" t="str">
        <f t="shared" si="24"/>
        <v>db600.dbx72.2 := itg.step_wt1 = 102; //АУФ1 - ОЖ. Остановлена  R37.10</v>
      </c>
      <c r="J73" s="27" t="str">
        <f t="shared" si="25"/>
        <v>dbx72.2</v>
      </c>
      <c r="K73" s="27">
        <f t="shared" si="33"/>
        <v>37</v>
      </c>
      <c r="L73" s="384" t="s">
        <v>1307</v>
      </c>
      <c r="M73" s="384">
        <v>527</v>
      </c>
      <c r="N73" s="19" t="s">
        <v>4276</v>
      </c>
      <c r="O73" s="384" t="str">
        <f t="shared" si="36"/>
        <v>2MDB.R37</v>
      </c>
      <c r="P73" s="384">
        <f t="shared" si="26"/>
        <v>10</v>
      </c>
      <c r="Q73" s="374"/>
      <c r="R73" s="374"/>
      <c r="S73" s="374"/>
      <c r="T73" s="374"/>
      <c r="U73" s="374"/>
      <c r="V73" s="384">
        <v>0</v>
      </c>
      <c r="W73" s="374" t="s">
        <v>1308</v>
      </c>
      <c r="X73" s="384" t="str">
        <f t="shared" si="27"/>
        <v>ru-RU=АУФ1 - ОЖ. Остановлена</v>
      </c>
      <c r="Y73" s="374"/>
      <c r="Z73" s="374" t="s">
        <v>1308</v>
      </c>
      <c r="AA73" s="19" t="s">
        <v>4272</v>
      </c>
      <c r="AB73" s="374">
        <f t="shared" si="28"/>
        <v>40037</v>
      </c>
      <c r="AC73" s="27">
        <v>10</v>
      </c>
    </row>
    <row r="74" spans="1:29" s="374" customFormat="1" x14ac:dyDescent="0.25">
      <c r="A74" s="374">
        <v>71</v>
      </c>
      <c r="B74" s="374" t="str">
        <f t="shared" si="35"/>
        <v>АУФ1 - ОЖ. Остановка Б</v>
      </c>
      <c r="C74" s="374" t="s">
        <v>4248</v>
      </c>
      <c r="D74" s="374" t="str">
        <f t="shared" si="34"/>
        <v>itg.step_wt1 = 301</v>
      </c>
      <c r="E74" s="374">
        <v>301</v>
      </c>
      <c r="F74" s="27" t="str">
        <f t="shared" si="23"/>
        <v>R37</v>
      </c>
      <c r="G74" s="27">
        <f t="shared" si="37"/>
        <v>72</v>
      </c>
      <c r="H74" s="27">
        <v>3</v>
      </c>
      <c r="I74" s="27" t="str">
        <f t="shared" si="24"/>
        <v>db600.dbx72.3 := itg.step_wt1 = 301; //АУФ1 - ОЖ. Остановка Б  R37.11</v>
      </c>
      <c r="J74" s="27" t="str">
        <f t="shared" si="25"/>
        <v>dbx72.3</v>
      </c>
      <c r="K74" s="27">
        <f t="shared" si="33"/>
        <v>37</v>
      </c>
      <c r="L74" s="384" t="s">
        <v>1307</v>
      </c>
      <c r="M74" s="384">
        <v>528</v>
      </c>
      <c r="N74" s="19" t="s">
        <v>4276</v>
      </c>
      <c r="O74" s="384" t="str">
        <f t="shared" si="36"/>
        <v>2MDB.R37</v>
      </c>
      <c r="P74" s="384">
        <f t="shared" si="26"/>
        <v>11</v>
      </c>
      <c r="V74" s="384">
        <v>0</v>
      </c>
      <c r="W74" s="374" t="s">
        <v>1308</v>
      </c>
      <c r="X74" s="384" t="str">
        <f t="shared" si="27"/>
        <v>ru-RU=АУФ1 - ОЖ. Остановка Б</v>
      </c>
      <c r="Z74" s="374" t="s">
        <v>1308</v>
      </c>
      <c r="AA74" s="19" t="s">
        <v>4272</v>
      </c>
      <c r="AB74" s="374">
        <f t="shared" si="28"/>
        <v>40037</v>
      </c>
      <c r="AC74" s="27">
        <v>11</v>
      </c>
    </row>
    <row r="75" spans="1:29" s="374" customFormat="1" x14ac:dyDescent="0.25">
      <c r="A75" s="374">
        <v>72</v>
      </c>
      <c r="B75" s="374" t="str">
        <f t="shared" si="35"/>
        <v>АУФ1 - ОЖ. Б. Завершено</v>
      </c>
      <c r="C75" s="374" t="s">
        <v>4249</v>
      </c>
      <c r="D75" s="374" t="str">
        <f t="shared" si="34"/>
        <v>itg.step_wt1 = 302</v>
      </c>
      <c r="E75" s="374">
        <v>302</v>
      </c>
      <c r="F75" s="27" t="str">
        <f t="shared" si="23"/>
        <v>R37</v>
      </c>
      <c r="G75" s="27">
        <f t="shared" si="37"/>
        <v>72</v>
      </c>
      <c r="H75" s="27">
        <v>4</v>
      </c>
      <c r="I75" s="27" t="str">
        <f t="shared" si="24"/>
        <v>db600.dbx72.4 := itg.step_wt1 = 302; //АУФ1 - ОЖ. Б. Завершено  R37.12</v>
      </c>
      <c r="J75" s="27" t="str">
        <f t="shared" si="25"/>
        <v>dbx72.4</v>
      </c>
      <c r="K75" s="27">
        <f t="shared" si="33"/>
        <v>37</v>
      </c>
      <c r="L75" s="384" t="s">
        <v>1307</v>
      </c>
      <c r="M75" s="384">
        <v>529</v>
      </c>
      <c r="N75" s="19" t="s">
        <v>4276</v>
      </c>
      <c r="O75" s="384" t="str">
        <f t="shared" si="36"/>
        <v>2MDB.R37</v>
      </c>
      <c r="P75" s="384">
        <f t="shared" si="26"/>
        <v>12</v>
      </c>
      <c r="V75" s="384">
        <v>0</v>
      </c>
      <c r="W75" s="374" t="s">
        <v>1308</v>
      </c>
      <c r="X75" s="384" t="str">
        <f t="shared" si="27"/>
        <v>ru-RU=АУФ1 - ОЖ. Б. Завершено</v>
      </c>
      <c r="Z75" s="374" t="s">
        <v>1308</v>
      </c>
      <c r="AA75" s="19" t="s">
        <v>4272</v>
      </c>
      <c r="AB75" s="374">
        <f t="shared" si="28"/>
        <v>40037</v>
      </c>
      <c r="AC75" s="27">
        <v>12</v>
      </c>
    </row>
    <row r="76" spans="1:29" x14ac:dyDescent="0.25">
      <c r="A76" s="374">
        <v>73</v>
      </c>
      <c r="B76" s="374" t="str">
        <f>"АУФ1 -СЗ. "&amp;C76</f>
        <v>АУФ1 -СЗ. Сброс ила</v>
      </c>
      <c r="C76" s="374" t="s">
        <v>4216</v>
      </c>
      <c r="D76" s="374" t="str">
        <f t="shared" ref="D76:D87" si="38">"itg.step_df1 = "&amp;E76</f>
        <v>itg.step_df1 = 1</v>
      </c>
      <c r="E76" s="374">
        <v>1</v>
      </c>
      <c r="F76" s="27" t="str">
        <f t="shared" si="23"/>
        <v>R37</v>
      </c>
      <c r="G76" s="27">
        <f t="shared" si="37"/>
        <v>72</v>
      </c>
      <c r="H76" s="27">
        <v>5</v>
      </c>
      <c r="I76" s="27" t="str">
        <f t="shared" si="24"/>
        <v>db600.dbx72.5 := itg.step_df1 = 1; //АУФ1 -СЗ. Сброс ила  R37.13</v>
      </c>
      <c r="J76" s="27" t="str">
        <f t="shared" si="25"/>
        <v>dbx72.5</v>
      </c>
      <c r="K76" s="27">
        <f t="shared" si="33"/>
        <v>37</v>
      </c>
      <c r="L76" s="384" t="s">
        <v>1307</v>
      </c>
      <c r="M76" s="384">
        <v>530</v>
      </c>
      <c r="N76" s="19" t="s">
        <v>4276</v>
      </c>
      <c r="O76" s="384" t="str">
        <f t="shared" si="36"/>
        <v>2MDB.R37</v>
      </c>
      <c r="P76" s="384">
        <f t="shared" si="26"/>
        <v>13</v>
      </c>
      <c r="Q76" s="374"/>
      <c r="R76" s="374"/>
      <c r="S76" s="374"/>
      <c r="T76" s="374"/>
      <c r="U76" s="374"/>
      <c r="V76" s="384">
        <v>0</v>
      </c>
      <c r="W76" s="374" t="s">
        <v>1308</v>
      </c>
      <c r="X76" s="384" t="str">
        <f t="shared" si="27"/>
        <v>ru-RU=АУФ1 -СЗ. Сброс ила</v>
      </c>
      <c r="Y76" s="374"/>
      <c r="Z76" s="374" t="s">
        <v>1308</v>
      </c>
      <c r="AA76" s="19" t="s">
        <v>4272</v>
      </c>
      <c r="AB76" s="374">
        <f t="shared" si="28"/>
        <v>40037</v>
      </c>
      <c r="AC76" s="27">
        <v>13</v>
      </c>
    </row>
    <row r="77" spans="1:29" x14ac:dyDescent="0.25">
      <c r="A77" s="374">
        <v>74</v>
      </c>
      <c r="B77" s="374" t="str">
        <f t="shared" ref="B77:B87" si="39">"АУФ1 -СЗ. "&amp;C77</f>
        <v>АУФ1 -СЗ. Слив</v>
      </c>
      <c r="C77" s="374" t="s">
        <v>4217</v>
      </c>
      <c r="D77" s="374" t="str">
        <f t="shared" si="38"/>
        <v>itg.step_df1 = 2</v>
      </c>
      <c r="E77" s="374">
        <v>2</v>
      </c>
      <c r="F77" s="27" t="str">
        <f t="shared" si="23"/>
        <v>R37</v>
      </c>
      <c r="G77" s="27">
        <f t="shared" si="37"/>
        <v>72</v>
      </c>
      <c r="H77" s="27">
        <v>6</v>
      </c>
      <c r="I77" s="27" t="str">
        <f t="shared" si="24"/>
        <v>db600.dbx72.6 := itg.step_df1 = 2; //АУФ1 -СЗ. Слив  R37.14</v>
      </c>
      <c r="J77" s="27" t="str">
        <f t="shared" si="25"/>
        <v>dbx72.6</v>
      </c>
      <c r="K77" s="27">
        <f t="shared" si="33"/>
        <v>37</v>
      </c>
      <c r="L77" s="384" t="s">
        <v>1307</v>
      </c>
      <c r="M77" s="384">
        <v>531</v>
      </c>
      <c r="N77" s="19" t="s">
        <v>4276</v>
      </c>
      <c r="O77" s="384" t="str">
        <f t="shared" si="36"/>
        <v>2MDB.R37</v>
      </c>
      <c r="P77" s="384">
        <f t="shared" si="26"/>
        <v>14</v>
      </c>
      <c r="Q77" s="374"/>
      <c r="R77" s="374"/>
      <c r="S77" s="374"/>
      <c r="T77" s="374"/>
      <c r="U77" s="374"/>
      <c r="V77" s="384">
        <v>0</v>
      </c>
      <c r="W77" s="374" t="s">
        <v>1308</v>
      </c>
      <c r="X77" s="384" t="str">
        <f t="shared" si="27"/>
        <v>ru-RU=АУФ1 -СЗ. Слив</v>
      </c>
      <c r="Y77" s="374"/>
      <c r="Z77" s="374" t="s">
        <v>1308</v>
      </c>
      <c r="AA77" s="19" t="s">
        <v>4272</v>
      </c>
      <c r="AB77" s="374">
        <f t="shared" si="28"/>
        <v>40037</v>
      </c>
      <c r="AC77" s="27">
        <v>14</v>
      </c>
    </row>
    <row r="78" spans="1:29" x14ac:dyDescent="0.25">
      <c r="A78" s="374">
        <v>75</v>
      </c>
      <c r="B78" s="374" t="str">
        <f t="shared" si="39"/>
        <v>АУФ1 -СЗ. Слив с аэрацией</v>
      </c>
      <c r="C78" s="374" t="s">
        <v>4218</v>
      </c>
      <c r="D78" s="374" t="str">
        <f t="shared" si="38"/>
        <v>itg.step_df1 = 3</v>
      </c>
      <c r="E78" s="374">
        <v>3</v>
      </c>
      <c r="F78" s="27" t="str">
        <f t="shared" si="23"/>
        <v>R37</v>
      </c>
      <c r="G78" s="27">
        <f t="shared" si="37"/>
        <v>72</v>
      </c>
      <c r="H78" s="27">
        <v>7</v>
      </c>
      <c r="I78" s="27" t="str">
        <f t="shared" si="24"/>
        <v>db600.dbx72.7 := itg.step_df1 = 3; //АУФ1 -СЗ. Слив с аэрацией  R37.15</v>
      </c>
      <c r="J78" s="27" t="str">
        <f t="shared" si="25"/>
        <v>dbx72.7</v>
      </c>
      <c r="K78" s="27">
        <f t="shared" si="33"/>
        <v>37</v>
      </c>
      <c r="L78" s="384" t="s">
        <v>1307</v>
      </c>
      <c r="M78" s="384">
        <v>532</v>
      </c>
      <c r="N78" s="19" t="s">
        <v>4276</v>
      </c>
      <c r="O78" s="384" t="str">
        <f t="shared" si="36"/>
        <v>2MDB.R37</v>
      </c>
      <c r="P78" s="384">
        <f t="shared" si="26"/>
        <v>15</v>
      </c>
      <c r="Q78" s="374"/>
      <c r="R78" s="374"/>
      <c r="S78" s="374"/>
      <c r="T78" s="374"/>
      <c r="U78" s="374"/>
      <c r="V78" s="384">
        <v>0</v>
      </c>
      <c r="W78" s="374" t="s">
        <v>1308</v>
      </c>
      <c r="X78" s="384" t="str">
        <f t="shared" si="27"/>
        <v>ru-RU=АУФ1 -СЗ. Слив с аэрацией</v>
      </c>
      <c r="Y78" s="374"/>
      <c r="Z78" s="374" t="s">
        <v>1308</v>
      </c>
      <c r="AA78" s="19" t="s">
        <v>4272</v>
      </c>
      <c r="AB78" s="374">
        <f t="shared" si="28"/>
        <v>40037</v>
      </c>
      <c r="AC78" s="27">
        <v>15</v>
      </c>
    </row>
    <row r="79" spans="1:29" x14ac:dyDescent="0.25">
      <c r="A79" s="374">
        <v>76</v>
      </c>
      <c r="B79" s="374" t="str">
        <f t="shared" si="39"/>
        <v>АУФ1 -СЗ. Слив завершен</v>
      </c>
      <c r="C79" s="374" t="s">
        <v>4235</v>
      </c>
      <c r="D79" s="374" t="str">
        <f t="shared" si="38"/>
        <v>itg.step_df1 = 4</v>
      </c>
      <c r="E79" s="374">
        <v>4</v>
      </c>
      <c r="F79" s="27" t="str">
        <f t="shared" si="23"/>
        <v>R38</v>
      </c>
      <c r="G79" s="27">
        <f>G64+2</f>
        <v>75</v>
      </c>
      <c r="H79" s="27">
        <v>0</v>
      </c>
      <c r="I79" s="27" t="str">
        <f t="shared" si="24"/>
        <v>db600.dbx75.0 := itg.step_df1 = 4; //АУФ1 -СЗ. Слив завершен  R38.0</v>
      </c>
      <c r="J79" s="27" t="str">
        <f t="shared" si="25"/>
        <v>dbx75.0</v>
      </c>
      <c r="K79" s="27">
        <f>K78+1</f>
        <v>38</v>
      </c>
      <c r="L79" s="384" t="s">
        <v>1307</v>
      </c>
      <c r="M79" s="384">
        <v>533</v>
      </c>
      <c r="N79" s="19" t="s">
        <v>4276</v>
      </c>
      <c r="O79" s="384" t="str">
        <f t="shared" si="36"/>
        <v>2MDB.R38</v>
      </c>
      <c r="P79" s="384">
        <f t="shared" si="26"/>
        <v>0</v>
      </c>
      <c r="Q79" s="374"/>
      <c r="R79" s="374"/>
      <c r="S79" s="374"/>
      <c r="T79" s="374"/>
      <c r="U79" s="374"/>
      <c r="V79" s="384">
        <v>0</v>
      </c>
      <c r="W79" s="374" t="s">
        <v>1308</v>
      </c>
      <c r="X79" s="384" t="str">
        <f t="shared" si="27"/>
        <v>ru-RU=АУФ1 -СЗ. Слив завершен</v>
      </c>
      <c r="Y79" s="374"/>
      <c r="Z79" s="374" t="s">
        <v>1308</v>
      </c>
      <c r="AA79" s="19" t="s">
        <v>4272</v>
      </c>
      <c r="AB79" s="374">
        <f t="shared" si="28"/>
        <v>40038</v>
      </c>
      <c r="AC79" s="27">
        <v>0</v>
      </c>
    </row>
    <row r="80" spans="1:29" x14ac:dyDescent="0.25">
      <c r="A80" s="374">
        <v>77</v>
      </c>
      <c r="B80" s="374" t="str">
        <f t="shared" si="39"/>
        <v>АУФ1 -СЗ. Заполнение</v>
      </c>
      <c r="C80" s="374" t="s">
        <v>4228</v>
      </c>
      <c r="D80" s="374" t="str">
        <f t="shared" si="38"/>
        <v>itg.step_df1 = 5</v>
      </c>
      <c r="E80" s="374">
        <v>5</v>
      </c>
      <c r="F80" s="27" t="str">
        <f t="shared" si="23"/>
        <v>R38</v>
      </c>
      <c r="G80" s="27">
        <f t="shared" ref="G80:G85" si="40">G79</f>
        <v>75</v>
      </c>
      <c r="H80" s="27">
        <v>1</v>
      </c>
      <c r="I80" s="27" t="str">
        <f t="shared" si="24"/>
        <v>db600.dbx75.1 := itg.step_df1 = 5; //АУФ1 -СЗ. Заполнение  R38.1</v>
      </c>
      <c r="J80" s="27" t="str">
        <f t="shared" si="25"/>
        <v>dbx75.1</v>
      </c>
      <c r="K80" s="27">
        <f>K79</f>
        <v>38</v>
      </c>
      <c r="L80" s="384" t="s">
        <v>1307</v>
      </c>
      <c r="M80" s="384">
        <v>534</v>
      </c>
      <c r="N80" s="19" t="s">
        <v>4276</v>
      </c>
      <c r="O80" s="384" t="str">
        <f t="shared" si="36"/>
        <v>2MDB.R38</v>
      </c>
      <c r="P80" s="384">
        <f t="shared" si="26"/>
        <v>1</v>
      </c>
      <c r="Q80" s="374"/>
      <c r="R80" s="374"/>
      <c r="S80" s="374"/>
      <c r="T80" s="374"/>
      <c r="U80" s="374"/>
      <c r="V80" s="384">
        <v>0</v>
      </c>
      <c r="W80" s="374" t="s">
        <v>1308</v>
      </c>
      <c r="X80" s="384" t="str">
        <f t="shared" si="27"/>
        <v>ru-RU=АУФ1 -СЗ. Заполнение</v>
      </c>
      <c r="Y80" s="374"/>
      <c r="Z80" s="374" t="s">
        <v>1308</v>
      </c>
      <c r="AA80" s="19" t="s">
        <v>4272</v>
      </c>
      <c r="AB80" s="374">
        <f t="shared" si="28"/>
        <v>40038</v>
      </c>
      <c r="AC80" s="27">
        <v>1</v>
      </c>
    </row>
    <row r="81" spans="1:29" x14ac:dyDescent="0.25">
      <c r="A81" s="374">
        <v>78</v>
      </c>
      <c r="B81" s="374" t="str">
        <f t="shared" si="39"/>
        <v>АУФ1 -СЗ. Заполнение завершено</v>
      </c>
      <c r="C81" s="374" t="s">
        <v>4229</v>
      </c>
      <c r="D81" s="374" t="str">
        <f t="shared" si="38"/>
        <v>itg.step_df1 = 6</v>
      </c>
      <c r="E81" s="374">
        <v>6</v>
      </c>
      <c r="F81" s="27" t="str">
        <f t="shared" si="23"/>
        <v>R38</v>
      </c>
      <c r="G81" s="27">
        <f t="shared" si="40"/>
        <v>75</v>
      </c>
      <c r="H81" s="27">
        <v>3</v>
      </c>
      <c r="I81" s="27" t="str">
        <f t="shared" si="24"/>
        <v>db600.dbx75.3 := itg.step_df1 = 6; //АУФ1 -СЗ. Заполнение завершено  R38.3</v>
      </c>
      <c r="J81" s="27" t="str">
        <f t="shared" si="25"/>
        <v>dbx75.3</v>
      </c>
      <c r="K81" s="27">
        <f t="shared" ref="K81:K93" si="41">K80</f>
        <v>38</v>
      </c>
      <c r="L81" s="384" t="s">
        <v>1307</v>
      </c>
      <c r="M81" s="384">
        <v>535</v>
      </c>
      <c r="N81" s="19" t="s">
        <v>4276</v>
      </c>
      <c r="O81" s="384" t="str">
        <f t="shared" si="36"/>
        <v>2MDB.R38</v>
      </c>
      <c r="P81" s="384">
        <f t="shared" si="26"/>
        <v>3</v>
      </c>
      <c r="Q81" s="374"/>
      <c r="R81" s="374"/>
      <c r="S81" s="374"/>
      <c r="T81" s="374"/>
      <c r="U81" s="374"/>
      <c r="V81" s="384">
        <v>0</v>
      </c>
      <c r="W81" s="374" t="s">
        <v>1308</v>
      </c>
      <c r="X81" s="384" t="str">
        <f t="shared" si="27"/>
        <v>ru-RU=АУФ1 -СЗ. Заполнение завершено</v>
      </c>
      <c r="Y81" s="374"/>
      <c r="Z81" s="374" t="s">
        <v>1308</v>
      </c>
      <c r="AA81" s="19" t="s">
        <v>4272</v>
      </c>
      <c r="AB81" s="374">
        <f t="shared" si="28"/>
        <v>40038</v>
      </c>
      <c r="AC81" s="27">
        <v>3</v>
      </c>
    </row>
    <row r="82" spans="1:29" x14ac:dyDescent="0.25">
      <c r="A82" s="374">
        <v>79</v>
      </c>
      <c r="B82" s="374" t="str">
        <f t="shared" si="39"/>
        <v>АУФ1 -СЗ. Закрытие задвижки BW</v>
      </c>
      <c r="C82" s="374" t="s">
        <v>4220</v>
      </c>
      <c r="D82" s="374" t="str">
        <f t="shared" si="38"/>
        <v>itg.step_df1 = 7</v>
      </c>
      <c r="E82" s="374">
        <v>7</v>
      </c>
      <c r="F82" s="27" t="str">
        <f t="shared" si="23"/>
        <v>R38</v>
      </c>
      <c r="G82" s="27">
        <f t="shared" si="40"/>
        <v>75</v>
      </c>
      <c r="H82" s="27">
        <v>4</v>
      </c>
      <c r="I82" s="27" t="str">
        <f t="shared" si="24"/>
        <v>db600.dbx75.4 := itg.step_df1 = 7; //АУФ1 -СЗ. Закрытие задвижки BW  R38.4</v>
      </c>
      <c r="J82" s="27" t="str">
        <f t="shared" si="25"/>
        <v>dbx75.4</v>
      </c>
      <c r="K82" s="27">
        <f t="shared" si="41"/>
        <v>38</v>
      </c>
      <c r="L82" s="384" t="s">
        <v>1307</v>
      </c>
      <c r="M82" s="384">
        <v>536</v>
      </c>
      <c r="N82" s="19" t="s">
        <v>4276</v>
      </c>
      <c r="O82" s="384" t="str">
        <f t="shared" si="36"/>
        <v>2MDB.R38</v>
      </c>
      <c r="P82" s="384">
        <f t="shared" si="26"/>
        <v>4</v>
      </c>
      <c r="Q82" s="374"/>
      <c r="R82" s="374"/>
      <c r="S82" s="374"/>
      <c r="T82" s="374"/>
      <c r="U82" s="374"/>
      <c r="V82" s="384">
        <v>0</v>
      </c>
      <c r="W82" s="374" t="s">
        <v>1308</v>
      </c>
      <c r="X82" s="384" t="str">
        <f t="shared" si="27"/>
        <v>ru-RU=АУФ1 -СЗ. Закрытие задвижки BW</v>
      </c>
      <c r="Y82" s="374"/>
      <c r="Z82" s="374" t="s">
        <v>1308</v>
      </c>
      <c r="AA82" s="19" t="s">
        <v>4272</v>
      </c>
      <c r="AB82" s="374">
        <f t="shared" si="28"/>
        <v>40038</v>
      </c>
      <c r="AC82" s="27">
        <v>4</v>
      </c>
    </row>
    <row r="83" spans="1:29" x14ac:dyDescent="0.25">
      <c r="A83" s="374">
        <v>80</v>
      </c>
      <c r="B83" s="374" t="str">
        <f t="shared" si="39"/>
        <v>АУФ1 -СЗ. Завершено</v>
      </c>
      <c r="C83" s="374" t="s">
        <v>4221</v>
      </c>
      <c r="D83" s="374" t="str">
        <f t="shared" si="38"/>
        <v>itg.step_df1 = 8</v>
      </c>
      <c r="E83" s="374">
        <v>8</v>
      </c>
      <c r="F83" s="27" t="str">
        <f t="shared" si="23"/>
        <v>R38</v>
      </c>
      <c r="G83" s="27">
        <f t="shared" si="40"/>
        <v>75</v>
      </c>
      <c r="H83" s="27">
        <v>5</v>
      </c>
      <c r="I83" s="27" t="str">
        <f t="shared" si="24"/>
        <v>db600.dbx75.5 := itg.step_df1 = 8; //АУФ1 -СЗ. Завершено  R38.5</v>
      </c>
      <c r="J83" s="27" t="str">
        <f t="shared" si="25"/>
        <v>dbx75.5</v>
      </c>
      <c r="K83" s="27">
        <f t="shared" si="41"/>
        <v>38</v>
      </c>
      <c r="L83" s="384" t="s">
        <v>1307</v>
      </c>
      <c r="M83" s="384">
        <v>537</v>
      </c>
      <c r="N83" s="19" t="s">
        <v>4276</v>
      </c>
      <c r="O83" s="384" t="str">
        <f t="shared" si="36"/>
        <v>2MDB.R38</v>
      </c>
      <c r="P83" s="384">
        <f t="shared" si="26"/>
        <v>5</v>
      </c>
      <c r="Q83" s="374"/>
      <c r="R83" s="374"/>
      <c r="S83" s="374"/>
      <c r="T83" s="374"/>
      <c r="U83" s="374"/>
      <c r="V83" s="384">
        <v>0</v>
      </c>
      <c r="W83" s="374" t="s">
        <v>1308</v>
      </c>
      <c r="X83" s="384" t="str">
        <f t="shared" si="27"/>
        <v>ru-RU=АУФ1 -СЗ. Завершено</v>
      </c>
      <c r="Y83" s="374"/>
      <c r="Z83" s="374" t="s">
        <v>1308</v>
      </c>
      <c r="AA83" s="19" t="s">
        <v>4272</v>
      </c>
      <c r="AB83" s="374">
        <f t="shared" si="28"/>
        <v>40038</v>
      </c>
      <c r="AC83" s="27">
        <v>5</v>
      </c>
    </row>
    <row r="84" spans="1:29" x14ac:dyDescent="0.25">
      <c r="A84" s="374">
        <v>81</v>
      </c>
      <c r="B84" s="374" t="str">
        <f t="shared" si="39"/>
        <v>АУФ1 -СЗ. Остановка работы</v>
      </c>
      <c r="C84" s="374" t="s">
        <v>2622</v>
      </c>
      <c r="D84" s="374" t="str">
        <f t="shared" si="38"/>
        <v>itg.step_df1 = 101</v>
      </c>
      <c r="E84" s="374">
        <v>101</v>
      </c>
      <c r="F84" s="27" t="str">
        <f t="shared" si="23"/>
        <v>R38</v>
      </c>
      <c r="G84" s="27">
        <f t="shared" si="40"/>
        <v>75</v>
      </c>
      <c r="H84" s="27">
        <v>6</v>
      </c>
      <c r="I84" s="27" t="str">
        <f t="shared" si="24"/>
        <v>db600.dbx75.6 := itg.step_df1 = 101; //АУФ1 -СЗ. Остановка работы  R38.6</v>
      </c>
      <c r="J84" s="27" t="str">
        <f t="shared" si="25"/>
        <v>dbx75.6</v>
      </c>
      <c r="K84" s="27">
        <f t="shared" si="41"/>
        <v>38</v>
      </c>
      <c r="L84" s="384" t="s">
        <v>1307</v>
      </c>
      <c r="M84" s="384">
        <v>538</v>
      </c>
      <c r="N84" s="19" t="s">
        <v>4276</v>
      </c>
      <c r="O84" s="384" t="str">
        <f t="shared" si="36"/>
        <v>2MDB.R38</v>
      </c>
      <c r="P84" s="384">
        <f t="shared" si="26"/>
        <v>6</v>
      </c>
      <c r="Q84" s="374"/>
      <c r="R84" s="374"/>
      <c r="S84" s="374"/>
      <c r="T84" s="374"/>
      <c r="U84" s="374"/>
      <c r="V84" s="384">
        <v>0</v>
      </c>
      <c r="W84" s="374" t="s">
        <v>1308</v>
      </c>
      <c r="X84" s="384" t="str">
        <f t="shared" si="27"/>
        <v>ru-RU=АУФ1 -СЗ. Остановка работы</v>
      </c>
      <c r="Y84" s="374"/>
      <c r="Z84" s="374" t="s">
        <v>1308</v>
      </c>
      <c r="AA84" s="19" t="s">
        <v>4272</v>
      </c>
      <c r="AB84" s="374">
        <f t="shared" si="28"/>
        <v>40038</v>
      </c>
      <c r="AC84" s="27">
        <v>6</v>
      </c>
    </row>
    <row r="85" spans="1:29" x14ac:dyDescent="0.25">
      <c r="A85" s="374">
        <v>82</v>
      </c>
      <c r="B85" s="374" t="str">
        <f t="shared" si="39"/>
        <v>АУФ1 -СЗ. Остановлена</v>
      </c>
      <c r="C85" s="374" t="s">
        <v>4214</v>
      </c>
      <c r="D85" s="374" t="str">
        <f t="shared" si="38"/>
        <v>itg.step_df1 = 102</v>
      </c>
      <c r="E85" s="374">
        <v>102</v>
      </c>
      <c r="F85" s="27" t="str">
        <f t="shared" si="23"/>
        <v>R38</v>
      </c>
      <c r="G85" s="27">
        <f t="shared" si="40"/>
        <v>75</v>
      </c>
      <c r="H85" s="27">
        <v>7</v>
      </c>
      <c r="I85" s="27" t="str">
        <f t="shared" si="24"/>
        <v>db600.dbx75.7 := itg.step_df1 = 102; //АУФ1 -СЗ. Остановлена  R38.7</v>
      </c>
      <c r="J85" s="27" t="str">
        <f t="shared" si="25"/>
        <v>dbx75.7</v>
      </c>
      <c r="K85" s="27">
        <f t="shared" si="41"/>
        <v>38</v>
      </c>
      <c r="L85" s="384" t="s">
        <v>1307</v>
      </c>
      <c r="M85" s="384">
        <v>539</v>
      </c>
      <c r="N85" s="19" t="s">
        <v>4276</v>
      </c>
      <c r="O85" s="384" t="str">
        <f t="shared" si="36"/>
        <v>2MDB.R38</v>
      </c>
      <c r="P85" s="384">
        <f t="shared" si="26"/>
        <v>7</v>
      </c>
      <c r="Q85" s="374"/>
      <c r="R85" s="374"/>
      <c r="S85" s="374"/>
      <c r="T85" s="374"/>
      <c r="U85" s="374"/>
      <c r="V85" s="384">
        <v>0</v>
      </c>
      <c r="W85" s="374" t="s">
        <v>1308</v>
      </c>
      <c r="X85" s="384" t="str">
        <f t="shared" si="27"/>
        <v>ru-RU=АУФ1 -СЗ. Остановлена</v>
      </c>
      <c r="Y85" s="374"/>
      <c r="Z85" s="374" t="s">
        <v>1308</v>
      </c>
      <c r="AA85" s="19" t="s">
        <v>4272</v>
      </c>
      <c r="AB85" s="374">
        <f t="shared" si="28"/>
        <v>40038</v>
      </c>
      <c r="AC85" s="27">
        <v>7</v>
      </c>
    </row>
    <row r="86" spans="1:29" s="374" customFormat="1" x14ac:dyDescent="0.25">
      <c r="A86" s="374">
        <v>83</v>
      </c>
      <c r="B86" s="374" t="str">
        <f t="shared" si="39"/>
        <v>АУФ1 -СЗ. Остановка А</v>
      </c>
      <c r="C86" s="374" t="s">
        <v>4243</v>
      </c>
      <c r="D86" s="374" t="str">
        <f t="shared" si="38"/>
        <v>itg.step_df1 = 201</v>
      </c>
      <c r="E86" s="374">
        <v>201</v>
      </c>
      <c r="F86" s="27" t="str">
        <f t="shared" si="23"/>
        <v>R38</v>
      </c>
      <c r="G86" s="27">
        <f>G71+2</f>
        <v>74</v>
      </c>
      <c r="H86" s="27">
        <v>0</v>
      </c>
      <c r="I86" s="27" t="str">
        <f t="shared" si="24"/>
        <v>db600.dbx74.0 := itg.step_df1 = 201; //АУФ1 -СЗ. Остановка А  R38.8</v>
      </c>
      <c r="J86" s="27" t="str">
        <f t="shared" si="25"/>
        <v>dbx74.0</v>
      </c>
      <c r="K86" s="27">
        <f t="shared" si="41"/>
        <v>38</v>
      </c>
      <c r="L86" s="384" t="s">
        <v>1307</v>
      </c>
      <c r="M86" s="384">
        <v>540</v>
      </c>
      <c r="N86" s="19" t="s">
        <v>4276</v>
      </c>
      <c r="O86" s="384" t="str">
        <f t="shared" si="36"/>
        <v>2MDB.R38</v>
      </c>
      <c r="P86" s="384">
        <f t="shared" si="26"/>
        <v>8</v>
      </c>
      <c r="V86" s="384">
        <v>0</v>
      </c>
      <c r="W86" s="374" t="s">
        <v>1308</v>
      </c>
      <c r="X86" s="384" t="str">
        <f t="shared" si="27"/>
        <v>ru-RU=АУФ1 -СЗ. Остановка А</v>
      </c>
      <c r="Z86" s="374" t="s">
        <v>1308</v>
      </c>
      <c r="AA86" s="19" t="s">
        <v>4272</v>
      </c>
      <c r="AB86" s="374">
        <f t="shared" si="28"/>
        <v>40038</v>
      </c>
      <c r="AC86" s="27">
        <v>8</v>
      </c>
    </row>
    <row r="87" spans="1:29" s="374" customFormat="1" x14ac:dyDescent="0.25">
      <c r="A87" s="374">
        <v>84</v>
      </c>
      <c r="B87" s="374" t="str">
        <f t="shared" si="39"/>
        <v>АУФ1 -СЗ. А. Завершено</v>
      </c>
      <c r="C87" s="374" t="s">
        <v>4247</v>
      </c>
      <c r="D87" s="374" t="str">
        <f t="shared" si="38"/>
        <v>itg.step_df1 = 202</v>
      </c>
      <c r="E87" s="374">
        <v>202</v>
      </c>
      <c r="F87" s="27" t="str">
        <f t="shared" si="23"/>
        <v>R38</v>
      </c>
      <c r="G87" s="27">
        <f>G86</f>
        <v>74</v>
      </c>
      <c r="H87" s="27">
        <v>1</v>
      </c>
      <c r="I87" s="27" t="str">
        <f t="shared" si="24"/>
        <v>db600.dbx74.1 := itg.step_df1 = 202; //АУФ1 -СЗ. А. Завершено  R38.9</v>
      </c>
      <c r="J87" s="27" t="str">
        <f t="shared" si="25"/>
        <v>dbx74.1</v>
      </c>
      <c r="K87" s="27">
        <f t="shared" si="41"/>
        <v>38</v>
      </c>
      <c r="L87" s="384" t="s">
        <v>1307</v>
      </c>
      <c r="M87" s="384">
        <v>541</v>
      </c>
      <c r="N87" s="19" t="s">
        <v>4276</v>
      </c>
      <c r="O87" s="384" t="str">
        <f t="shared" si="36"/>
        <v>2MDB.R38</v>
      </c>
      <c r="P87" s="384">
        <f t="shared" si="26"/>
        <v>9</v>
      </c>
      <c r="V87" s="384">
        <v>0</v>
      </c>
      <c r="W87" s="374" t="s">
        <v>1308</v>
      </c>
      <c r="X87" s="384" t="str">
        <f t="shared" si="27"/>
        <v>ru-RU=АУФ1 -СЗ. А. Завершено</v>
      </c>
      <c r="Z87" s="374" t="s">
        <v>1308</v>
      </c>
      <c r="AA87" s="19" t="s">
        <v>4272</v>
      </c>
      <c r="AB87" s="374">
        <f t="shared" si="28"/>
        <v>40038</v>
      </c>
      <c r="AC87" s="27">
        <v>9</v>
      </c>
    </row>
    <row r="88" spans="1:29" x14ac:dyDescent="0.25">
      <c r="A88" s="374">
        <v>85</v>
      </c>
      <c r="B88" s="374" t="str">
        <f>"АУФ1 - ОП. "&amp;C88</f>
        <v>АУФ1 - ОП. Открытие З-11-05</v>
      </c>
      <c r="C88" s="374" t="s">
        <v>4236</v>
      </c>
      <c r="D88" t="str">
        <f t="shared" ref="D88:D104" si="42">"(itg.step_bw1 = "&amp;E88&amp;") OR  (itg.step_bw = "&amp;E88&amp;")"</f>
        <v>(itg.step_bw1 = 1) OR  (itg.step_bw = 1)</v>
      </c>
      <c r="E88" s="374">
        <v>1</v>
      </c>
      <c r="F88" s="27" t="str">
        <f t="shared" si="23"/>
        <v>R38</v>
      </c>
      <c r="G88" s="27">
        <f t="shared" ref="G88:G93" si="43">G87</f>
        <v>74</v>
      </c>
      <c r="H88" s="27">
        <v>2</v>
      </c>
      <c r="I88" s="27" t="str">
        <f t="shared" si="24"/>
        <v>db600.dbx74.2 := (itg.step_bw1 = 1) OR  (itg.step_bw = 1); //АУФ1 - ОП. Открытие З-11-05  R38.10</v>
      </c>
      <c r="J88" s="27" t="str">
        <f t="shared" si="25"/>
        <v>dbx74.2</v>
      </c>
      <c r="K88" s="27">
        <f t="shared" si="41"/>
        <v>38</v>
      </c>
      <c r="L88" s="384" t="s">
        <v>1307</v>
      </c>
      <c r="M88" s="384">
        <v>542</v>
      </c>
      <c r="N88" s="19" t="s">
        <v>4276</v>
      </c>
      <c r="O88" s="384" t="str">
        <f t="shared" si="36"/>
        <v>2MDB.R38</v>
      </c>
      <c r="P88" s="384">
        <f t="shared" si="26"/>
        <v>10</v>
      </c>
      <c r="Q88" s="374"/>
      <c r="R88" s="374"/>
      <c r="S88" s="374"/>
      <c r="T88" s="374"/>
      <c r="U88" s="374"/>
      <c r="V88" s="384">
        <v>0</v>
      </c>
      <c r="W88" s="374" t="s">
        <v>1308</v>
      </c>
      <c r="X88" s="384" t="str">
        <f t="shared" si="27"/>
        <v>ru-RU=АУФ1 - ОП. Открытие З-11-05</v>
      </c>
      <c r="Y88" s="374"/>
      <c r="Z88" s="374" t="s">
        <v>1308</v>
      </c>
      <c r="AA88" s="19" t="s">
        <v>4272</v>
      </c>
      <c r="AB88" s="374">
        <f t="shared" si="28"/>
        <v>40038</v>
      </c>
      <c r="AC88" s="27">
        <v>10</v>
      </c>
    </row>
    <row r="89" spans="1:29" x14ac:dyDescent="0.25">
      <c r="A89" s="374">
        <v>86</v>
      </c>
      <c r="B89" s="374" t="str">
        <f t="shared" ref="B89:B97" si="44">"АУФ1 - ОП. "&amp;C89</f>
        <v>АУФ1 - ОП. Включение насоса BW</v>
      </c>
      <c r="C89" s="374" t="s">
        <v>4237</v>
      </c>
      <c r="D89" s="374" t="str">
        <f t="shared" si="42"/>
        <v>(itg.step_bw1 = 2) OR  (itg.step_bw = 2)</v>
      </c>
      <c r="E89" s="374">
        <v>2</v>
      </c>
      <c r="F89" s="27" t="str">
        <f t="shared" si="23"/>
        <v>R38</v>
      </c>
      <c r="G89" s="27">
        <f t="shared" si="43"/>
        <v>74</v>
      </c>
      <c r="H89" s="27">
        <v>3</v>
      </c>
      <c r="I89" s="27" t="str">
        <f t="shared" si="24"/>
        <v>db600.dbx74.3 := (itg.step_bw1 = 2) OR  (itg.step_bw = 2); //АУФ1 - ОП. Включение насоса BW  R38.11</v>
      </c>
      <c r="J89" s="27" t="str">
        <f t="shared" si="25"/>
        <v>dbx74.3</v>
      </c>
      <c r="K89" s="27">
        <f t="shared" si="41"/>
        <v>38</v>
      </c>
      <c r="L89" s="384" t="s">
        <v>1307</v>
      </c>
      <c r="M89" s="384">
        <v>543</v>
      </c>
      <c r="N89" s="19" t="s">
        <v>4276</v>
      </c>
      <c r="O89" s="384" t="str">
        <f t="shared" si="36"/>
        <v>2MDB.R38</v>
      </c>
      <c r="P89" s="384">
        <f t="shared" si="26"/>
        <v>11</v>
      </c>
      <c r="Q89" s="374"/>
      <c r="R89" s="374"/>
      <c r="S89" s="374"/>
      <c r="T89" s="374"/>
      <c r="U89" s="374"/>
      <c r="V89" s="384">
        <v>0</v>
      </c>
      <c r="W89" s="374" t="s">
        <v>1308</v>
      </c>
      <c r="X89" s="384" t="str">
        <f t="shared" si="27"/>
        <v>ru-RU=АУФ1 - ОП. Включение насоса BW</v>
      </c>
      <c r="Y89" s="374"/>
      <c r="Z89" s="374" t="s">
        <v>1308</v>
      </c>
      <c r="AA89" s="19" t="s">
        <v>4272</v>
      </c>
      <c r="AB89" s="374">
        <f t="shared" si="28"/>
        <v>40038</v>
      </c>
      <c r="AC89" s="27">
        <v>11</v>
      </c>
    </row>
    <row r="90" spans="1:29" x14ac:dyDescent="0.25">
      <c r="A90" s="374">
        <v>87</v>
      </c>
      <c r="B90" s="374" t="str">
        <f t="shared" si="44"/>
        <v>АУФ1 - ОП. BW блока 1</v>
      </c>
      <c r="C90" s="374" t="s">
        <v>4238</v>
      </c>
      <c r="D90" s="374" t="str">
        <f t="shared" si="42"/>
        <v>(itg.step_bw1 = 3) OR  (itg.step_bw = 3)</v>
      </c>
      <c r="E90" s="374">
        <v>3</v>
      </c>
      <c r="F90" s="27" t="str">
        <f t="shared" si="23"/>
        <v>R38</v>
      </c>
      <c r="G90" s="27">
        <f t="shared" si="43"/>
        <v>74</v>
      </c>
      <c r="H90" s="27">
        <v>4</v>
      </c>
      <c r="I90" s="27" t="str">
        <f t="shared" si="24"/>
        <v>db600.dbx74.4 := (itg.step_bw1 = 3) OR  (itg.step_bw = 3); //АУФ1 - ОП. BW блока 1  R38.12</v>
      </c>
      <c r="J90" s="27" t="str">
        <f t="shared" si="25"/>
        <v>dbx74.4</v>
      </c>
      <c r="K90" s="27">
        <f t="shared" si="41"/>
        <v>38</v>
      </c>
      <c r="L90" s="384" t="s">
        <v>1307</v>
      </c>
      <c r="M90" s="384">
        <v>544</v>
      </c>
      <c r="N90" s="19" t="s">
        <v>4276</v>
      </c>
      <c r="O90" s="384" t="str">
        <f t="shared" si="36"/>
        <v>2MDB.R38</v>
      </c>
      <c r="P90" s="384">
        <f t="shared" si="26"/>
        <v>12</v>
      </c>
      <c r="Q90" s="374"/>
      <c r="R90" s="374"/>
      <c r="S90" s="374"/>
      <c r="T90" s="374"/>
      <c r="U90" s="374"/>
      <c r="V90" s="384">
        <v>0</v>
      </c>
      <c r="W90" s="374" t="s">
        <v>1308</v>
      </c>
      <c r="X90" s="384" t="str">
        <f t="shared" si="27"/>
        <v>ru-RU=АУФ1 - ОП. BW блока 1</v>
      </c>
      <c r="Y90" s="374"/>
      <c r="Z90" s="374" t="s">
        <v>1308</v>
      </c>
      <c r="AA90" s="19" t="s">
        <v>4272</v>
      </c>
      <c r="AB90" s="374">
        <f t="shared" si="28"/>
        <v>40038</v>
      </c>
      <c r="AC90" s="27">
        <v>12</v>
      </c>
    </row>
    <row r="91" spans="1:29" x14ac:dyDescent="0.25">
      <c r="A91" s="374">
        <v>88</v>
      </c>
      <c r="B91" s="374" t="str">
        <f t="shared" si="44"/>
        <v>АУФ1 - ОП. Открытие З-12-05</v>
      </c>
      <c r="C91" s="374" t="s">
        <v>4239</v>
      </c>
      <c r="D91" s="374" t="str">
        <f t="shared" si="42"/>
        <v>(itg.step_bw1 = 4) OR  (itg.step_bw = 4)</v>
      </c>
      <c r="E91" s="374">
        <v>4</v>
      </c>
      <c r="F91" s="27" t="str">
        <f t="shared" si="23"/>
        <v>R38</v>
      </c>
      <c r="G91" s="27">
        <f t="shared" si="43"/>
        <v>74</v>
      </c>
      <c r="H91" s="27">
        <v>5</v>
      </c>
      <c r="I91" s="27" t="str">
        <f t="shared" si="24"/>
        <v>db600.dbx74.5 := (itg.step_bw1 = 4) OR  (itg.step_bw = 4); //АУФ1 - ОП. Открытие З-12-05  R38.13</v>
      </c>
      <c r="J91" s="27" t="str">
        <f t="shared" si="25"/>
        <v>dbx74.5</v>
      </c>
      <c r="K91" s="27">
        <f t="shared" si="41"/>
        <v>38</v>
      </c>
      <c r="L91" s="384" t="s">
        <v>1307</v>
      </c>
      <c r="M91" s="384">
        <v>545</v>
      </c>
      <c r="N91" s="19" t="s">
        <v>4276</v>
      </c>
      <c r="O91" s="384" t="str">
        <f t="shared" si="36"/>
        <v>2MDB.R38</v>
      </c>
      <c r="P91" s="384">
        <f t="shared" si="26"/>
        <v>13</v>
      </c>
      <c r="Q91" s="374"/>
      <c r="R91" s="374"/>
      <c r="S91" s="374"/>
      <c r="T91" s="374"/>
      <c r="U91" s="374"/>
      <c r="V91" s="384">
        <v>0</v>
      </c>
      <c r="W91" s="374" t="s">
        <v>1308</v>
      </c>
      <c r="X91" s="384" t="str">
        <f t="shared" si="27"/>
        <v>ru-RU=АУФ1 - ОП. Открытие З-12-05</v>
      </c>
      <c r="Y91" s="374"/>
      <c r="Z91" s="374" t="s">
        <v>1308</v>
      </c>
      <c r="AA91" s="19" t="s">
        <v>4272</v>
      </c>
      <c r="AB91" s="374">
        <f t="shared" si="28"/>
        <v>40038</v>
      </c>
      <c r="AC91" s="27">
        <v>13</v>
      </c>
    </row>
    <row r="92" spans="1:29" x14ac:dyDescent="0.25">
      <c r="A92" s="374">
        <v>89</v>
      </c>
      <c r="B92" s="374" t="str">
        <f t="shared" si="44"/>
        <v>АУФ1 - ОП. Закрытие З-11-05</v>
      </c>
      <c r="C92" s="374" t="s">
        <v>4240</v>
      </c>
      <c r="D92" s="374" t="str">
        <f t="shared" si="42"/>
        <v>(itg.step_bw1 = 5) OR  (itg.step_bw = 5)</v>
      </c>
      <c r="E92" s="374">
        <v>5</v>
      </c>
      <c r="F92" s="27" t="str">
        <f t="shared" si="23"/>
        <v>R38</v>
      </c>
      <c r="G92" s="27">
        <f t="shared" si="43"/>
        <v>74</v>
      </c>
      <c r="H92" s="27">
        <v>6</v>
      </c>
      <c r="I92" s="27" t="str">
        <f t="shared" si="24"/>
        <v>db600.dbx74.6 := (itg.step_bw1 = 5) OR  (itg.step_bw = 5); //АУФ1 - ОП. Закрытие З-11-05  R38.14</v>
      </c>
      <c r="J92" s="27" t="str">
        <f t="shared" si="25"/>
        <v>dbx74.6</v>
      </c>
      <c r="K92" s="27">
        <f t="shared" si="41"/>
        <v>38</v>
      </c>
      <c r="L92" s="384" t="s">
        <v>1307</v>
      </c>
      <c r="M92" s="384">
        <v>546</v>
      </c>
      <c r="N92" s="19" t="s">
        <v>4276</v>
      </c>
      <c r="O92" s="384" t="str">
        <f t="shared" si="36"/>
        <v>2MDB.R38</v>
      </c>
      <c r="P92" s="384">
        <f t="shared" si="26"/>
        <v>14</v>
      </c>
      <c r="Q92" s="374"/>
      <c r="R92" s="374"/>
      <c r="S92" s="374"/>
      <c r="T92" s="374"/>
      <c r="U92" s="374"/>
      <c r="V92" s="384">
        <v>0</v>
      </c>
      <c r="W92" s="374" t="s">
        <v>1308</v>
      </c>
      <c r="X92" s="384" t="str">
        <f t="shared" si="27"/>
        <v>ru-RU=АУФ1 - ОП. Закрытие З-11-05</v>
      </c>
      <c r="Y92" s="374"/>
      <c r="Z92" s="374" t="s">
        <v>1308</v>
      </c>
      <c r="AA92" s="19" t="s">
        <v>4272</v>
      </c>
      <c r="AB92" s="374">
        <f t="shared" si="28"/>
        <v>40038</v>
      </c>
      <c r="AC92" s="27">
        <v>14</v>
      </c>
    </row>
    <row r="93" spans="1:29" x14ac:dyDescent="0.25">
      <c r="A93" s="374">
        <v>90</v>
      </c>
      <c r="B93" s="374" t="str">
        <f t="shared" si="44"/>
        <v>АУФ1 - ОП. BW блока 2</v>
      </c>
      <c r="C93" s="374" t="s">
        <v>4241</v>
      </c>
      <c r="D93" s="374" t="str">
        <f t="shared" si="42"/>
        <v>(itg.step_bw1 = 6) OR  (itg.step_bw = 6)</v>
      </c>
      <c r="E93" s="374">
        <v>6</v>
      </c>
      <c r="F93" s="27" t="str">
        <f t="shared" si="23"/>
        <v>R38</v>
      </c>
      <c r="G93" s="27">
        <f t="shared" si="43"/>
        <v>74</v>
      </c>
      <c r="H93" s="27">
        <v>7</v>
      </c>
      <c r="I93" s="27" t="str">
        <f t="shared" si="24"/>
        <v>db600.dbx74.7 := (itg.step_bw1 = 6) OR  (itg.step_bw = 6); //АУФ1 - ОП. BW блока 2  R38.15</v>
      </c>
      <c r="J93" s="27" t="str">
        <f t="shared" si="25"/>
        <v>dbx74.7</v>
      </c>
      <c r="K93" s="27">
        <f t="shared" si="41"/>
        <v>38</v>
      </c>
      <c r="L93" s="384" t="s">
        <v>1307</v>
      </c>
      <c r="M93" s="384">
        <v>547</v>
      </c>
      <c r="N93" s="19" t="s">
        <v>4276</v>
      </c>
      <c r="O93" s="384" t="str">
        <f t="shared" si="36"/>
        <v>2MDB.R38</v>
      </c>
      <c r="P93" s="384">
        <f t="shared" si="26"/>
        <v>15</v>
      </c>
      <c r="Q93" s="374"/>
      <c r="R93" s="374"/>
      <c r="S93" s="374"/>
      <c r="T93" s="374"/>
      <c r="U93" s="374"/>
      <c r="V93" s="384">
        <v>0</v>
      </c>
      <c r="W93" s="374" t="s">
        <v>1308</v>
      </c>
      <c r="X93" s="384" t="str">
        <f t="shared" si="27"/>
        <v>ru-RU=АУФ1 - ОП. BW блока 2</v>
      </c>
      <c r="Y93" s="374"/>
      <c r="Z93" s="374" t="s">
        <v>1308</v>
      </c>
      <c r="AA93" s="19" t="s">
        <v>4272</v>
      </c>
      <c r="AB93" s="374">
        <f t="shared" si="28"/>
        <v>40038</v>
      </c>
      <c r="AC93" s="27">
        <v>15</v>
      </c>
    </row>
    <row r="94" spans="1:29" x14ac:dyDescent="0.25">
      <c r="A94" s="374">
        <v>91</v>
      </c>
      <c r="B94" s="374" t="str">
        <f t="shared" si="44"/>
        <v>АУФ1 - ОП. Стоп насоса BW</v>
      </c>
      <c r="C94" s="374" t="s">
        <v>4242</v>
      </c>
      <c r="D94" s="374" t="str">
        <f t="shared" si="42"/>
        <v>(itg.step_bw1 = 7) OR  (itg.step_bw = 7)</v>
      </c>
      <c r="E94" s="374">
        <v>7</v>
      </c>
      <c r="F94" s="27" t="str">
        <f t="shared" si="23"/>
        <v>R39</v>
      </c>
      <c r="G94" s="27">
        <f>G79+2</f>
        <v>77</v>
      </c>
      <c r="H94" s="27">
        <v>0</v>
      </c>
      <c r="I94" s="27" t="str">
        <f t="shared" si="24"/>
        <v>db600.dbx77.0 := (itg.step_bw1 = 7) OR  (itg.step_bw = 7); //АУФ1 - ОП. Стоп насоса BW  R39.0</v>
      </c>
      <c r="J94" s="27" t="str">
        <f t="shared" si="25"/>
        <v>dbx77.0</v>
      </c>
      <c r="K94" s="27">
        <f>K93+1</f>
        <v>39</v>
      </c>
      <c r="L94" s="384" t="s">
        <v>1307</v>
      </c>
      <c r="M94" s="384">
        <v>548</v>
      </c>
      <c r="N94" s="19" t="s">
        <v>4276</v>
      </c>
      <c r="O94" s="384" t="str">
        <f t="shared" si="36"/>
        <v>2MDB.R39</v>
      </c>
      <c r="P94" s="384">
        <f t="shared" si="26"/>
        <v>0</v>
      </c>
      <c r="Q94" s="374"/>
      <c r="R94" s="374"/>
      <c r="S94" s="374"/>
      <c r="T94" s="374"/>
      <c r="U94" s="374"/>
      <c r="V94" s="384">
        <v>0</v>
      </c>
      <c r="W94" s="374" t="s">
        <v>1308</v>
      </c>
      <c r="X94" s="384" t="str">
        <f t="shared" si="27"/>
        <v>ru-RU=АУФ1 - ОП. Стоп насоса BW</v>
      </c>
      <c r="Y94" s="374"/>
      <c r="Z94" s="374" t="s">
        <v>1308</v>
      </c>
      <c r="AA94" s="19" t="s">
        <v>4272</v>
      </c>
      <c r="AB94" s="374">
        <f t="shared" si="28"/>
        <v>40039</v>
      </c>
      <c r="AC94" s="27">
        <v>0</v>
      </c>
    </row>
    <row r="95" spans="1:29" x14ac:dyDescent="0.25">
      <c r="A95" s="374">
        <v>92</v>
      </c>
      <c r="B95" s="374" t="str">
        <f t="shared" si="44"/>
        <v>АУФ1 - ОП. Завершено</v>
      </c>
      <c r="C95" s="374" t="s">
        <v>4221</v>
      </c>
      <c r="D95" s="374" t="str">
        <f t="shared" si="42"/>
        <v>(itg.step_bw1 = 8) OR  (itg.step_bw = 8)</v>
      </c>
      <c r="E95" s="374">
        <v>8</v>
      </c>
      <c r="F95" s="27" t="str">
        <f t="shared" si="23"/>
        <v>R39</v>
      </c>
      <c r="G95" s="27">
        <f t="shared" ref="G95:G100" si="45">G94</f>
        <v>77</v>
      </c>
      <c r="H95" s="27">
        <v>1</v>
      </c>
      <c r="I95" s="27" t="str">
        <f t="shared" si="24"/>
        <v>db600.dbx77.1 := (itg.step_bw1 = 8) OR  (itg.step_bw = 8); //АУФ1 - ОП. Завершено  R39.1</v>
      </c>
      <c r="J95" s="27" t="str">
        <f t="shared" si="25"/>
        <v>dbx77.1</v>
      </c>
      <c r="K95" s="27">
        <f>K94</f>
        <v>39</v>
      </c>
      <c r="L95" s="384" t="s">
        <v>1307</v>
      </c>
      <c r="M95" s="384">
        <v>549</v>
      </c>
      <c r="N95" s="19" t="s">
        <v>4276</v>
      </c>
      <c r="O95" s="384" t="str">
        <f t="shared" si="36"/>
        <v>2MDB.R39</v>
      </c>
      <c r="P95" s="384">
        <f t="shared" si="26"/>
        <v>1</v>
      </c>
      <c r="Q95" s="374"/>
      <c r="R95" s="374"/>
      <c r="S95" s="374"/>
      <c r="T95" s="374"/>
      <c r="U95" s="374"/>
      <c r="V95" s="384">
        <v>0</v>
      </c>
      <c r="W95" s="374" t="s">
        <v>1308</v>
      </c>
      <c r="X95" s="384" t="str">
        <f t="shared" si="27"/>
        <v>ru-RU=АУФ1 - ОП. Завершено</v>
      </c>
      <c r="Y95" s="374"/>
      <c r="Z95" s="374" t="s">
        <v>1308</v>
      </c>
      <c r="AA95" s="19" t="s">
        <v>4272</v>
      </c>
      <c r="AB95" s="374">
        <f t="shared" si="28"/>
        <v>40039</v>
      </c>
      <c r="AC95" s="27">
        <v>1</v>
      </c>
    </row>
    <row r="96" spans="1:29" x14ac:dyDescent="0.25">
      <c r="A96" s="374">
        <v>93</v>
      </c>
      <c r="B96" s="374" t="str">
        <f t="shared" si="44"/>
        <v>АУФ1 - ОП. Остановка работы</v>
      </c>
      <c r="C96" s="374" t="s">
        <v>2622</v>
      </c>
      <c r="D96" s="374" t="str">
        <f t="shared" si="42"/>
        <v>(itg.step_bw1 = 101) OR  (itg.step_bw = 101)</v>
      </c>
      <c r="E96" s="374">
        <v>101</v>
      </c>
      <c r="F96" s="27" t="str">
        <f t="shared" si="23"/>
        <v>R39</v>
      </c>
      <c r="G96" s="27">
        <f t="shared" si="45"/>
        <v>77</v>
      </c>
      <c r="H96" s="27">
        <v>3</v>
      </c>
      <c r="I96" s="27" t="str">
        <f t="shared" si="24"/>
        <v>db600.dbx77.3 := (itg.step_bw1 = 101) OR  (itg.step_bw = 101); //АУФ1 - ОП. Остановка работы  R39.3</v>
      </c>
      <c r="J96" s="27" t="str">
        <f t="shared" si="25"/>
        <v>dbx77.3</v>
      </c>
      <c r="K96" s="27">
        <f t="shared" ref="K96:K108" si="46">K95</f>
        <v>39</v>
      </c>
      <c r="L96" s="384" t="s">
        <v>1307</v>
      </c>
      <c r="M96" s="384">
        <v>550</v>
      </c>
      <c r="N96" s="19" t="s">
        <v>4276</v>
      </c>
      <c r="O96" s="384" t="str">
        <f t="shared" si="36"/>
        <v>2MDB.R39</v>
      </c>
      <c r="P96" s="384">
        <f t="shared" si="26"/>
        <v>3</v>
      </c>
      <c r="Q96" s="374"/>
      <c r="R96" s="374"/>
      <c r="S96" s="374"/>
      <c r="T96" s="374"/>
      <c r="U96" s="374"/>
      <c r="V96" s="384">
        <v>0</v>
      </c>
      <c r="W96" s="374" t="s">
        <v>1308</v>
      </c>
      <c r="X96" s="384" t="str">
        <f t="shared" si="27"/>
        <v>ru-RU=АУФ1 - ОП. Остановка работы</v>
      </c>
      <c r="Y96" s="374"/>
      <c r="Z96" s="374" t="s">
        <v>1308</v>
      </c>
      <c r="AA96" s="19" t="s">
        <v>4272</v>
      </c>
      <c r="AB96" s="374">
        <f t="shared" si="28"/>
        <v>40039</v>
      </c>
      <c r="AC96" s="27">
        <v>3</v>
      </c>
    </row>
    <row r="97" spans="1:29" x14ac:dyDescent="0.25">
      <c r="A97" s="374">
        <v>94</v>
      </c>
      <c r="B97" s="374" t="str">
        <f t="shared" si="44"/>
        <v>АУФ1 - ОП. Остановлена</v>
      </c>
      <c r="C97" s="374" t="s">
        <v>4214</v>
      </c>
      <c r="D97" s="374" t="str">
        <f t="shared" si="42"/>
        <v>(itg.step_bw1 = 102) OR  (itg.step_bw = 102)</v>
      </c>
      <c r="E97" s="374">
        <v>102</v>
      </c>
      <c r="F97" s="27" t="str">
        <f t="shared" si="23"/>
        <v>R39</v>
      </c>
      <c r="G97" s="27">
        <f t="shared" si="45"/>
        <v>77</v>
      </c>
      <c r="H97" s="27">
        <v>4</v>
      </c>
      <c r="I97" s="27" t="str">
        <f t="shared" si="24"/>
        <v>db600.dbx77.4 := (itg.step_bw1 = 102) OR  (itg.step_bw = 102); //АУФ1 - ОП. Остановлена  R39.4</v>
      </c>
      <c r="J97" s="27" t="str">
        <f t="shared" si="25"/>
        <v>dbx77.4</v>
      </c>
      <c r="K97" s="27">
        <f t="shared" si="46"/>
        <v>39</v>
      </c>
      <c r="L97" s="384" t="s">
        <v>1307</v>
      </c>
      <c r="M97" s="384">
        <v>551</v>
      </c>
      <c r="N97" s="19" t="s">
        <v>4276</v>
      </c>
      <c r="O97" s="384" t="str">
        <f t="shared" si="36"/>
        <v>2MDB.R39</v>
      </c>
      <c r="P97" s="384">
        <f t="shared" si="26"/>
        <v>4</v>
      </c>
      <c r="Q97" s="374"/>
      <c r="R97" s="374"/>
      <c r="S97" s="374"/>
      <c r="T97" s="374"/>
      <c r="U97" s="374"/>
      <c r="V97" s="384">
        <v>0</v>
      </c>
      <c r="W97" s="374" t="s">
        <v>1308</v>
      </c>
      <c r="X97" s="384" t="str">
        <f t="shared" si="27"/>
        <v>ru-RU=АУФ1 - ОП. Остановлена</v>
      </c>
      <c r="Y97" s="374"/>
      <c r="Z97" s="374" t="s">
        <v>1308</v>
      </c>
      <c r="AA97" s="19" t="s">
        <v>4272</v>
      </c>
      <c r="AB97" s="374">
        <f t="shared" si="28"/>
        <v>40039</v>
      </c>
      <c r="AC97" s="27">
        <v>4</v>
      </c>
    </row>
    <row r="98" spans="1:29" x14ac:dyDescent="0.25">
      <c r="A98" s="374">
        <v>95</v>
      </c>
      <c r="B98" s="374" t="str">
        <f t="shared" ref="B98:B104" si="47">"АУФ1 - ОП. "&amp;C98</f>
        <v>АУФ1 - ОП. Остановка А</v>
      </c>
      <c r="C98" s="374" t="s">
        <v>4243</v>
      </c>
      <c r="D98" s="374" t="str">
        <f t="shared" si="42"/>
        <v>(itg.step_bw1 = 2002) OR  (itg.step_bw = 2002)</v>
      </c>
      <c r="E98" s="374">
        <v>2002</v>
      </c>
      <c r="F98" s="27" t="str">
        <f t="shared" si="23"/>
        <v>R39</v>
      </c>
      <c r="G98" s="27">
        <f t="shared" si="45"/>
        <v>77</v>
      </c>
      <c r="H98" s="27">
        <v>5</v>
      </c>
      <c r="I98" s="27" t="str">
        <f t="shared" si="24"/>
        <v>db600.dbx77.5 := (itg.step_bw1 = 2002) OR  (itg.step_bw = 2002); //АУФ1 - ОП. Остановка А  R39.5</v>
      </c>
      <c r="J98" s="27" t="str">
        <f t="shared" si="25"/>
        <v>dbx77.5</v>
      </c>
      <c r="K98" s="27">
        <f t="shared" si="46"/>
        <v>39</v>
      </c>
      <c r="L98" s="384" t="s">
        <v>1307</v>
      </c>
      <c r="M98" s="384">
        <v>552</v>
      </c>
      <c r="N98" s="19" t="s">
        <v>4276</v>
      </c>
      <c r="O98" s="384" t="str">
        <f t="shared" si="36"/>
        <v>2MDB.R39</v>
      </c>
      <c r="P98" s="384">
        <f t="shared" si="26"/>
        <v>5</v>
      </c>
      <c r="Q98" s="374"/>
      <c r="R98" s="374"/>
      <c r="S98" s="374"/>
      <c r="T98" s="374"/>
      <c r="U98" s="374"/>
      <c r="V98" s="384">
        <v>0</v>
      </c>
      <c r="W98" s="374" t="s">
        <v>1308</v>
      </c>
      <c r="X98" s="384" t="str">
        <f t="shared" si="27"/>
        <v>ru-RU=АУФ1 - ОП. Остановка А</v>
      </c>
      <c r="Y98" s="374"/>
      <c r="Z98" s="374" t="s">
        <v>1308</v>
      </c>
      <c r="AA98" s="19" t="s">
        <v>4272</v>
      </c>
      <c r="AB98" s="374">
        <f t="shared" si="28"/>
        <v>40039</v>
      </c>
      <c r="AC98" s="27">
        <v>5</v>
      </c>
    </row>
    <row r="99" spans="1:29" x14ac:dyDescent="0.25">
      <c r="A99" s="374">
        <v>96</v>
      </c>
      <c r="B99" t="str">
        <f t="shared" si="47"/>
        <v>АУФ1 - ОП. А. Отключение насоса BW</v>
      </c>
      <c r="C99" s="374" t="s">
        <v>4244</v>
      </c>
      <c r="D99" s="374" t="str">
        <f t="shared" si="42"/>
        <v>(itg.step_bw1 = 2003) OR  (itg.step_bw = 2003)</v>
      </c>
      <c r="E99" s="374">
        <v>2003</v>
      </c>
      <c r="F99" s="27" t="str">
        <f t="shared" si="23"/>
        <v>R39</v>
      </c>
      <c r="G99" s="27">
        <f t="shared" si="45"/>
        <v>77</v>
      </c>
      <c r="H99" s="27">
        <v>6</v>
      </c>
      <c r="I99" s="27" t="str">
        <f t="shared" si="24"/>
        <v>db600.dbx77.6 := (itg.step_bw1 = 2003) OR  (itg.step_bw = 2003); //АУФ1 - ОП. А. Отключение насоса BW  R39.6</v>
      </c>
      <c r="J99" s="27" t="str">
        <f t="shared" si="25"/>
        <v>dbx77.6</v>
      </c>
      <c r="K99" s="27">
        <f t="shared" si="46"/>
        <v>39</v>
      </c>
      <c r="L99" s="384" t="s">
        <v>1307</v>
      </c>
      <c r="M99" s="384">
        <v>553</v>
      </c>
      <c r="N99" s="19" t="s">
        <v>4276</v>
      </c>
      <c r="O99" s="384" t="str">
        <f t="shared" si="36"/>
        <v>2MDB.R39</v>
      </c>
      <c r="P99" s="384">
        <f t="shared" si="26"/>
        <v>6</v>
      </c>
      <c r="Q99" s="374"/>
      <c r="R99" s="374"/>
      <c r="S99" s="374"/>
      <c r="T99" s="374"/>
      <c r="U99" s="374"/>
      <c r="V99" s="384">
        <v>0</v>
      </c>
      <c r="W99" s="374" t="s">
        <v>1308</v>
      </c>
      <c r="X99" s="384" t="str">
        <f t="shared" si="27"/>
        <v>ru-RU=АУФ1 - ОП. А. Отключение насоса BW</v>
      </c>
      <c r="Y99" s="374"/>
      <c r="Z99" s="374" t="s">
        <v>1308</v>
      </c>
      <c r="AA99" s="19" t="s">
        <v>4272</v>
      </c>
      <c r="AB99" s="374">
        <f t="shared" si="28"/>
        <v>40039</v>
      </c>
      <c r="AC99" s="27">
        <v>6</v>
      </c>
    </row>
    <row r="100" spans="1:29" x14ac:dyDescent="0.25">
      <c r="A100" s="374">
        <v>97</v>
      </c>
      <c r="B100" s="374" t="str">
        <f t="shared" si="47"/>
        <v>АУФ1 - ОП. А. Отключение компрессора</v>
      </c>
      <c r="C100" s="374" t="s">
        <v>4245</v>
      </c>
      <c r="D100" s="374" t="str">
        <f t="shared" si="42"/>
        <v>(itg.step_bw1 = 2004) OR  (itg.step_bw = 2004)</v>
      </c>
      <c r="E100" s="374">
        <v>2004</v>
      </c>
      <c r="F100" s="27" t="str">
        <f t="shared" si="23"/>
        <v>R39</v>
      </c>
      <c r="G100" s="27">
        <f t="shared" si="45"/>
        <v>77</v>
      </c>
      <c r="H100" s="27">
        <v>7</v>
      </c>
      <c r="I100" s="27" t="str">
        <f t="shared" si="24"/>
        <v>db600.dbx77.7 := (itg.step_bw1 = 2004) OR  (itg.step_bw = 2004); //АУФ1 - ОП. А. Отключение компрессора  R39.7</v>
      </c>
      <c r="J100" s="27" t="str">
        <f t="shared" si="25"/>
        <v>dbx77.7</v>
      </c>
      <c r="K100" s="27">
        <f t="shared" si="46"/>
        <v>39</v>
      </c>
      <c r="L100" s="384" t="s">
        <v>1307</v>
      </c>
      <c r="M100" s="384">
        <v>554</v>
      </c>
      <c r="N100" s="19" t="s">
        <v>4276</v>
      </c>
      <c r="O100" s="384" t="str">
        <f t="shared" ref="O100:O131" si="48">"2MDB.R"&amp;K100</f>
        <v>2MDB.R39</v>
      </c>
      <c r="P100" s="384">
        <f t="shared" si="26"/>
        <v>7</v>
      </c>
      <c r="Q100" s="374"/>
      <c r="R100" s="374"/>
      <c r="S100" s="374"/>
      <c r="T100" s="374"/>
      <c r="U100" s="374"/>
      <c r="V100" s="384">
        <v>0</v>
      </c>
      <c r="W100" s="374" t="s">
        <v>1308</v>
      </c>
      <c r="X100" s="384" t="str">
        <f t="shared" si="27"/>
        <v>ru-RU=АУФ1 - ОП. А. Отключение компрессора</v>
      </c>
      <c r="Y100" s="374"/>
      <c r="Z100" s="374" t="s">
        <v>1308</v>
      </c>
      <c r="AA100" s="19" t="s">
        <v>4272</v>
      </c>
      <c r="AB100" s="374">
        <f t="shared" si="28"/>
        <v>40039</v>
      </c>
      <c r="AC100" s="27">
        <v>7</v>
      </c>
    </row>
    <row r="101" spans="1:29" x14ac:dyDescent="0.25">
      <c r="A101" s="374">
        <v>98</v>
      </c>
      <c r="B101" s="374" t="str">
        <f t="shared" si="47"/>
        <v>АУФ1 - ОП. А. Закрытие задвижек</v>
      </c>
      <c r="C101" s="374" t="s">
        <v>4246</v>
      </c>
      <c r="D101" s="374" t="str">
        <f t="shared" si="42"/>
        <v>(itg.step_bw1 = 201) OR  (itg.step_bw = 201)</v>
      </c>
      <c r="E101" s="374">
        <v>201</v>
      </c>
      <c r="F101" s="27" t="str">
        <f t="shared" si="23"/>
        <v>R39</v>
      </c>
      <c r="G101" s="27">
        <f>G86+2</f>
        <v>76</v>
      </c>
      <c r="H101" s="27">
        <v>0</v>
      </c>
      <c r="I101" s="27" t="str">
        <f t="shared" si="24"/>
        <v>db600.dbx76.0 := (itg.step_bw1 = 201) OR  (itg.step_bw = 201); //АУФ1 - ОП. А. Закрытие задвижек  R39.8</v>
      </c>
      <c r="J101" s="27" t="str">
        <f t="shared" si="25"/>
        <v>dbx76.0</v>
      </c>
      <c r="K101" s="27">
        <f t="shared" si="46"/>
        <v>39</v>
      </c>
      <c r="L101" s="384" t="s">
        <v>1307</v>
      </c>
      <c r="M101" s="384">
        <v>555</v>
      </c>
      <c r="N101" s="19" t="s">
        <v>4276</v>
      </c>
      <c r="O101" s="384" t="str">
        <f t="shared" si="48"/>
        <v>2MDB.R39</v>
      </c>
      <c r="P101" s="384">
        <f t="shared" si="26"/>
        <v>8</v>
      </c>
      <c r="Q101" s="374"/>
      <c r="R101" s="374"/>
      <c r="S101" s="374"/>
      <c r="T101" s="374"/>
      <c r="U101" s="374"/>
      <c r="V101" s="384">
        <v>0</v>
      </c>
      <c r="W101" s="374" t="s">
        <v>1308</v>
      </c>
      <c r="X101" s="384" t="str">
        <f t="shared" si="27"/>
        <v>ru-RU=АУФ1 - ОП. А. Закрытие задвижек</v>
      </c>
      <c r="Y101" s="374"/>
      <c r="Z101" s="374" t="s">
        <v>1308</v>
      </c>
      <c r="AA101" s="19" t="s">
        <v>4272</v>
      </c>
      <c r="AB101" s="374">
        <f t="shared" si="28"/>
        <v>40039</v>
      </c>
      <c r="AC101" s="27">
        <v>8</v>
      </c>
    </row>
    <row r="102" spans="1:29" x14ac:dyDescent="0.25">
      <c r="A102" s="374">
        <v>99</v>
      </c>
      <c r="B102" s="374" t="str">
        <f t="shared" si="47"/>
        <v>АУФ1 - ОП. А. Завершено</v>
      </c>
      <c r="C102" s="374" t="s">
        <v>4247</v>
      </c>
      <c r="D102" s="374" t="str">
        <f t="shared" si="42"/>
        <v>(itg.step_bw1 = 202) OR  (itg.step_bw = 202)</v>
      </c>
      <c r="E102">
        <v>202</v>
      </c>
      <c r="F102" s="27" t="str">
        <f t="shared" si="23"/>
        <v>R39</v>
      </c>
      <c r="G102" s="27">
        <f>G101</f>
        <v>76</v>
      </c>
      <c r="H102" s="27">
        <v>1</v>
      </c>
      <c r="I102" s="27" t="str">
        <f t="shared" si="24"/>
        <v>db600.dbx76.1 := (itg.step_bw1 = 202) OR  (itg.step_bw = 202); //АУФ1 - ОП. А. Завершено  R39.9</v>
      </c>
      <c r="J102" s="27" t="str">
        <f t="shared" si="25"/>
        <v>dbx76.1</v>
      </c>
      <c r="K102" s="27">
        <f t="shared" si="46"/>
        <v>39</v>
      </c>
      <c r="L102" s="384" t="s">
        <v>1307</v>
      </c>
      <c r="M102" s="384">
        <v>556</v>
      </c>
      <c r="N102" s="19" t="s">
        <v>4276</v>
      </c>
      <c r="O102" s="384" t="str">
        <f t="shared" si="48"/>
        <v>2MDB.R39</v>
      </c>
      <c r="P102" s="384">
        <f t="shared" si="26"/>
        <v>9</v>
      </c>
      <c r="Q102" s="374"/>
      <c r="R102" s="374"/>
      <c r="S102" s="374"/>
      <c r="T102" s="374"/>
      <c r="U102" s="374"/>
      <c r="V102" s="384">
        <v>0</v>
      </c>
      <c r="W102" s="374" t="s">
        <v>1308</v>
      </c>
      <c r="X102" s="384" t="str">
        <f t="shared" si="27"/>
        <v>ru-RU=АУФ1 - ОП. А. Завершено</v>
      </c>
      <c r="Y102" s="374"/>
      <c r="Z102" s="374" t="s">
        <v>1308</v>
      </c>
      <c r="AA102" s="19" t="s">
        <v>4272</v>
      </c>
      <c r="AB102" s="374">
        <f t="shared" si="28"/>
        <v>40039</v>
      </c>
      <c r="AC102" s="27">
        <v>9</v>
      </c>
    </row>
    <row r="103" spans="1:29" x14ac:dyDescent="0.25">
      <c r="A103" s="374">
        <v>100</v>
      </c>
      <c r="B103" s="374" t="str">
        <f t="shared" si="47"/>
        <v>АУФ1 - ОП. Остановка Б</v>
      </c>
      <c r="C103" s="374" t="s">
        <v>4248</v>
      </c>
      <c r="D103" s="374" t="str">
        <f t="shared" si="42"/>
        <v>(itg.step_bw1 = 301) OR  (itg.step_bw = 301)</v>
      </c>
      <c r="E103">
        <v>301</v>
      </c>
      <c r="F103" s="27" t="str">
        <f t="shared" si="23"/>
        <v>R39</v>
      </c>
      <c r="G103" s="27">
        <f t="shared" ref="G103:G108" si="49">G102</f>
        <v>76</v>
      </c>
      <c r="H103" s="27">
        <v>2</v>
      </c>
      <c r="I103" s="27" t="str">
        <f t="shared" si="24"/>
        <v>db600.dbx76.2 := (itg.step_bw1 = 301) OR  (itg.step_bw = 301); //АУФ1 - ОП. Остановка Б  R39.10</v>
      </c>
      <c r="J103" s="27" t="str">
        <f t="shared" si="25"/>
        <v>dbx76.2</v>
      </c>
      <c r="K103" s="27">
        <f t="shared" si="46"/>
        <v>39</v>
      </c>
      <c r="L103" s="384" t="s">
        <v>1307</v>
      </c>
      <c r="M103" s="384">
        <v>557</v>
      </c>
      <c r="N103" s="19" t="s">
        <v>4276</v>
      </c>
      <c r="O103" s="384" t="str">
        <f t="shared" si="48"/>
        <v>2MDB.R39</v>
      </c>
      <c r="P103" s="384">
        <f t="shared" si="26"/>
        <v>10</v>
      </c>
      <c r="Q103" s="374"/>
      <c r="R103" s="374"/>
      <c r="S103" s="374"/>
      <c r="T103" s="374"/>
      <c r="U103" s="374"/>
      <c r="V103" s="384">
        <v>0</v>
      </c>
      <c r="W103" s="374" t="s">
        <v>1308</v>
      </c>
      <c r="X103" s="384" t="str">
        <f t="shared" si="27"/>
        <v>ru-RU=АУФ1 - ОП. Остановка Б</v>
      </c>
      <c r="Y103" s="374"/>
      <c r="Z103" s="374" t="s">
        <v>1308</v>
      </c>
      <c r="AA103" s="19" t="s">
        <v>4272</v>
      </c>
      <c r="AB103" s="374">
        <f t="shared" si="28"/>
        <v>40039</v>
      </c>
      <c r="AC103" s="27">
        <v>10</v>
      </c>
    </row>
    <row r="104" spans="1:29" x14ac:dyDescent="0.25">
      <c r="A104" s="374">
        <v>101</v>
      </c>
      <c r="B104" s="374" t="str">
        <f t="shared" si="47"/>
        <v>АУФ1 - ОП. Б. Завершено</v>
      </c>
      <c r="C104" s="374" t="s">
        <v>4249</v>
      </c>
      <c r="D104" s="374" t="str">
        <f t="shared" si="42"/>
        <v>(itg.step_bw1 = 302) OR  (itg.step_bw = 302)</v>
      </c>
      <c r="E104">
        <v>302</v>
      </c>
      <c r="F104" s="27" t="str">
        <f t="shared" si="23"/>
        <v>R39</v>
      </c>
      <c r="G104" s="27">
        <f t="shared" si="49"/>
        <v>76</v>
      </c>
      <c r="H104" s="27">
        <v>3</v>
      </c>
      <c r="I104" s="27" t="str">
        <f t="shared" si="24"/>
        <v>db600.dbx76.3 := (itg.step_bw1 = 302) OR  (itg.step_bw = 302); //АУФ1 - ОП. Б. Завершено  R39.11</v>
      </c>
      <c r="J104" s="27" t="str">
        <f t="shared" si="25"/>
        <v>dbx76.3</v>
      </c>
      <c r="K104" s="27">
        <f t="shared" si="46"/>
        <v>39</v>
      </c>
      <c r="L104" s="384" t="s">
        <v>1307</v>
      </c>
      <c r="M104" s="384">
        <v>558</v>
      </c>
      <c r="N104" s="19" t="s">
        <v>4276</v>
      </c>
      <c r="O104" s="384" t="str">
        <f t="shared" si="48"/>
        <v>2MDB.R39</v>
      </c>
      <c r="P104" s="384">
        <f t="shared" si="26"/>
        <v>11</v>
      </c>
      <c r="Q104" s="374"/>
      <c r="R104" s="374"/>
      <c r="S104" s="374"/>
      <c r="T104" s="374"/>
      <c r="U104" s="374"/>
      <c r="V104" s="384">
        <v>0</v>
      </c>
      <c r="W104" s="374" t="s">
        <v>1308</v>
      </c>
      <c r="X104" s="384" t="str">
        <f t="shared" si="27"/>
        <v>ru-RU=АУФ1 - ОП. Б. Завершено</v>
      </c>
      <c r="Y104" s="374"/>
      <c r="Z104" s="374" t="s">
        <v>1308</v>
      </c>
      <c r="AA104" s="19" t="s">
        <v>4272</v>
      </c>
      <c r="AB104" s="374">
        <f t="shared" si="28"/>
        <v>40039</v>
      </c>
      <c r="AC104" s="27">
        <v>11</v>
      </c>
    </row>
    <row r="105" spans="1:29" x14ac:dyDescent="0.25">
      <c r="A105" s="374">
        <v>102</v>
      </c>
      <c r="B105" s="374" t="str">
        <f t="shared" ref="B105:B117" si="50">"АУФ2 - Ф. "&amp;C105</f>
        <v>АУФ2 - Ф. Перестановка задвижек на ф.</v>
      </c>
      <c r="C105" s="374" t="s">
        <v>4207</v>
      </c>
      <c r="D105" s="374" t="str">
        <f t="shared" ref="D105:D119" si="51">"itg.step_f2 = "&amp;E105</f>
        <v>itg.step_f2 = 1</v>
      </c>
      <c r="E105" s="374">
        <v>1</v>
      </c>
      <c r="F105" s="27" t="str">
        <f t="shared" si="23"/>
        <v>R39</v>
      </c>
      <c r="G105" s="27">
        <f t="shared" si="49"/>
        <v>76</v>
      </c>
      <c r="H105" s="27">
        <v>4</v>
      </c>
      <c r="I105" s="27" t="str">
        <f t="shared" si="24"/>
        <v>db600.dbx76.4 := itg.step_f2 = 1; //АУФ2 - Ф. Перестановка задвижек на ф.  R39.12</v>
      </c>
      <c r="J105" s="27" t="str">
        <f t="shared" si="25"/>
        <v>dbx76.4</v>
      </c>
      <c r="K105" s="27">
        <f t="shared" si="46"/>
        <v>39</v>
      </c>
      <c r="L105" s="384" t="s">
        <v>1307</v>
      </c>
      <c r="M105" s="384">
        <v>559</v>
      </c>
      <c r="N105" s="19" t="s">
        <v>4276</v>
      </c>
      <c r="O105" s="384" t="str">
        <f t="shared" si="48"/>
        <v>2MDB.R39</v>
      </c>
      <c r="P105" s="384">
        <f t="shared" si="26"/>
        <v>12</v>
      </c>
      <c r="Q105" s="374"/>
      <c r="R105" s="374"/>
      <c r="S105" s="374"/>
      <c r="T105" s="374"/>
      <c r="U105" s="374"/>
      <c r="V105" s="384">
        <v>0</v>
      </c>
      <c r="W105" s="374" t="s">
        <v>1308</v>
      </c>
      <c r="X105" s="384" t="str">
        <f t="shared" si="27"/>
        <v>ru-RU=АУФ2 - Ф. Перестановка задвижек на ф.</v>
      </c>
      <c r="Y105" s="374"/>
      <c r="Z105" s="374" t="s">
        <v>1308</v>
      </c>
      <c r="AA105" s="19" t="s">
        <v>4272</v>
      </c>
      <c r="AB105" s="374">
        <f t="shared" si="28"/>
        <v>40039</v>
      </c>
      <c r="AC105" s="27">
        <v>12</v>
      </c>
    </row>
    <row r="106" spans="1:29" x14ac:dyDescent="0.25">
      <c r="A106" s="374">
        <v>103</v>
      </c>
      <c r="B106" s="374" t="str">
        <f t="shared" si="50"/>
        <v>АУФ2 - Ф. Задвижки открыты</v>
      </c>
      <c r="C106" s="374" t="s">
        <v>4208</v>
      </c>
      <c r="D106" s="374" t="str">
        <f t="shared" si="51"/>
        <v>itg.step_f2 = 2</v>
      </c>
      <c r="E106" s="374">
        <v>2</v>
      </c>
      <c r="F106" s="27" t="str">
        <f t="shared" si="23"/>
        <v>R39</v>
      </c>
      <c r="G106" s="27">
        <f t="shared" si="49"/>
        <v>76</v>
      </c>
      <c r="H106" s="27">
        <v>5</v>
      </c>
      <c r="I106" s="27" t="str">
        <f t="shared" si="24"/>
        <v>db600.dbx76.5 := itg.step_f2 = 2; //АУФ2 - Ф. Задвижки открыты  R39.13</v>
      </c>
      <c r="J106" s="27" t="str">
        <f t="shared" si="25"/>
        <v>dbx76.5</v>
      </c>
      <c r="K106" s="27">
        <f t="shared" si="46"/>
        <v>39</v>
      </c>
      <c r="L106" s="384" t="s">
        <v>1307</v>
      </c>
      <c r="M106" s="384">
        <v>560</v>
      </c>
      <c r="N106" s="19" t="s">
        <v>4276</v>
      </c>
      <c r="O106" s="384" t="str">
        <f t="shared" si="48"/>
        <v>2MDB.R39</v>
      </c>
      <c r="P106" s="384">
        <f t="shared" si="26"/>
        <v>13</v>
      </c>
      <c r="Q106" s="374"/>
      <c r="R106" s="374"/>
      <c r="S106" s="374"/>
      <c r="T106" s="374"/>
      <c r="U106" s="374"/>
      <c r="V106" s="384">
        <v>0</v>
      </c>
      <c r="W106" s="374" t="s">
        <v>1308</v>
      </c>
      <c r="X106" s="384" t="str">
        <f t="shared" si="27"/>
        <v>ru-RU=АУФ2 - Ф. Задвижки открыты</v>
      </c>
      <c r="Y106" s="374"/>
      <c r="Z106" s="374" t="s">
        <v>1308</v>
      </c>
      <c r="AA106" s="19" t="s">
        <v>4272</v>
      </c>
      <c r="AB106" s="374">
        <f t="shared" si="28"/>
        <v>40039</v>
      </c>
      <c r="AC106" s="27">
        <v>13</v>
      </c>
    </row>
    <row r="107" spans="1:29" x14ac:dyDescent="0.25">
      <c r="A107" s="374">
        <v>104</v>
      </c>
      <c r="B107" s="374" t="str">
        <f t="shared" si="50"/>
        <v>АУФ2 - Ф. Расход нормальный</v>
      </c>
      <c r="C107" s="374" t="s">
        <v>4209</v>
      </c>
      <c r="D107" s="374" t="str">
        <f t="shared" si="51"/>
        <v>itg.step_f2 = 3</v>
      </c>
      <c r="E107" s="374">
        <v>3</v>
      </c>
      <c r="F107" s="27" t="str">
        <f t="shared" si="23"/>
        <v>R39</v>
      </c>
      <c r="G107" s="27">
        <f t="shared" si="49"/>
        <v>76</v>
      </c>
      <c r="H107" s="27">
        <v>6</v>
      </c>
      <c r="I107" s="27" t="str">
        <f t="shared" si="24"/>
        <v>db600.dbx76.6 := itg.step_f2 = 3; //АУФ2 - Ф. Расход нормальный  R39.14</v>
      </c>
      <c r="J107" s="27" t="str">
        <f t="shared" si="25"/>
        <v>dbx76.6</v>
      </c>
      <c r="K107" s="27">
        <f t="shared" si="46"/>
        <v>39</v>
      </c>
      <c r="L107" s="384" t="s">
        <v>1307</v>
      </c>
      <c r="M107" s="384">
        <v>561</v>
      </c>
      <c r="N107" s="19" t="s">
        <v>4276</v>
      </c>
      <c r="O107" s="384" t="str">
        <f t="shared" si="48"/>
        <v>2MDB.R39</v>
      </c>
      <c r="P107" s="384">
        <f t="shared" si="26"/>
        <v>14</v>
      </c>
      <c r="Q107" s="374"/>
      <c r="R107" s="374"/>
      <c r="S107" s="374"/>
      <c r="T107" s="374"/>
      <c r="U107" s="374"/>
      <c r="V107" s="384">
        <v>0</v>
      </c>
      <c r="W107" s="374" t="s">
        <v>1308</v>
      </c>
      <c r="X107" s="384" t="str">
        <f t="shared" si="27"/>
        <v>ru-RU=АУФ2 - Ф. Расход нормальный</v>
      </c>
      <c r="Y107" s="374"/>
      <c r="Z107" s="374" t="s">
        <v>1308</v>
      </c>
      <c r="AA107" s="19" t="s">
        <v>4272</v>
      </c>
      <c r="AB107" s="374">
        <f t="shared" si="28"/>
        <v>40039</v>
      </c>
      <c r="AC107" s="27">
        <v>14</v>
      </c>
    </row>
    <row r="108" spans="1:29" x14ac:dyDescent="0.25">
      <c r="A108" s="374">
        <v>105</v>
      </c>
      <c r="B108" s="374" t="str">
        <f t="shared" si="50"/>
        <v>АУФ2 - Ф. Фильтрация</v>
      </c>
      <c r="C108" s="374" t="s">
        <v>4210</v>
      </c>
      <c r="D108" s="374" t="str">
        <f t="shared" si="51"/>
        <v>itg.step_f2 = 4</v>
      </c>
      <c r="E108" s="374">
        <v>4</v>
      </c>
      <c r="F108" s="27" t="str">
        <f t="shared" si="23"/>
        <v>R39</v>
      </c>
      <c r="G108" s="27">
        <f t="shared" si="49"/>
        <v>76</v>
      </c>
      <c r="H108" s="27">
        <v>7</v>
      </c>
      <c r="I108" s="27" t="str">
        <f t="shared" si="24"/>
        <v>db600.dbx76.7 := itg.step_f2 = 4; //АУФ2 - Ф. Фильтрация  R39.15</v>
      </c>
      <c r="J108" s="27" t="str">
        <f t="shared" si="25"/>
        <v>dbx76.7</v>
      </c>
      <c r="K108" s="27">
        <f t="shared" si="46"/>
        <v>39</v>
      </c>
      <c r="L108" s="384" t="s">
        <v>1307</v>
      </c>
      <c r="M108" s="384">
        <v>562</v>
      </c>
      <c r="N108" s="19" t="s">
        <v>4276</v>
      </c>
      <c r="O108" s="384" t="str">
        <f t="shared" si="48"/>
        <v>2MDB.R39</v>
      </c>
      <c r="P108" s="384">
        <f t="shared" si="26"/>
        <v>15</v>
      </c>
      <c r="Q108" s="374"/>
      <c r="R108" s="374"/>
      <c r="S108" s="374"/>
      <c r="T108" s="374"/>
      <c r="U108" s="374"/>
      <c r="V108" s="384">
        <v>0</v>
      </c>
      <c r="W108" s="374" t="s">
        <v>1308</v>
      </c>
      <c r="X108" s="384" t="str">
        <f t="shared" si="27"/>
        <v>ru-RU=АУФ2 - Ф. Фильтрация</v>
      </c>
      <c r="Y108" s="374"/>
      <c r="Z108" s="374" t="s">
        <v>1308</v>
      </c>
      <c r="AA108" s="19" t="s">
        <v>4272</v>
      </c>
      <c r="AB108" s="374">
        <f t="shared" si="28"/>
        <v>40039</v>
      </c>
      <c r="AC108" s="27">
        <v>15</v>
      </c>
    </row>
    <row r="109" spans="1:29" x14ac:dyDescent="0.25">
      <c r="A109" s="374">
        <v>106</v>
      </c>
      <c r="B109" s="374" t="str">
        <f t="shared" si="50"/>
        <v>АУФ2 - Ф. Остановка для BW</v>
      </c>
      <c r="C109" s="374" t="s">
        <v>4211</v>
      </c>
      <c r="D109" s="374" t="str">
        <f t="shared" si="51"/>
        <v>itg.step_f2 = 5</v>
      </c>
      <c r="E109" s="374">
        <v>5</v>
      </c>
      <c r="F109" s="27" t="str">
        <f t="shared" ref="F109:F172" si="52">"R"&amp;K109</f>
        <v>R40</v>
      </c>
      <c r="G109" s="27">
        <f>G94+2</f>
        <v>79</v>
      </c>
      <c r="H109" s="27">
        <v>0</v>
      </c>
      <c r="I109" s="27" t="str">
        <f t="shared" ref="I109:I172" si="53">"db600.dbx"&amp;G109&amp;"."&amp;H109&amp;" := "&amp;D109&amp;"; //"&amp;B109&amp;"  "&amp;F109&amp;"."&amp;AC109</f>
        <v>db600.dbx79.0 := itg.step_f2 = 5; //АУФ2 - Ф. Остановка для BW  R40.0</v>
      </c>
      <c r="J109" s="27" t="str">
        <f t="shared" ref="J109:J172" si="54">"dbx"&amp;G109&amp;"."&amp;H109</f>
        <v>dbx79.0</v>
      </c>
      <c r="K109" s="27">
        <f>K108+1</f>
        <v>40</v>
      </c>
      <c r="L109" s="384" t="s">
        <v>1307</v>
      </c>
      <c r="M109" s="384">
        <v>563</v>
      </c>
      <c r="N109" s="19" t="s">
        <v>4276</v>
      </c>
      <c r="O109" s="384" t="str">
        <f t="shared" si="48"/>
        <v>2MDB.R40</v>
      </c>
      <c r="P109" s="384">
        <f t="shared" si="26"/>
        <v>0</v>
      </c>
      <c r="Q109" s="374"/>
      <c r="R109" s="374"/>
      <c r="S109" s="374"/>
      <c r="T109" s="374"/>
      <c r="U109" s="374"/>
      <c r="V109" s="384">
        <v>0</v>
      </c>
      <c r="W109" s="374" t="s">
        <v>1308</v>
      </c>
      <c r="X109" s="384" t="str">
        <f t="shared" si="27"/>
        <v>ru-RU=АУФ2 - Ф. Остановка для BW</v>
      </c>
      <c r="Y109" s="374"/>
      <c r="Z109" s="374" t="s">
        <v>1308</v>
      </c>
      <c r="AA109" s="19" t="s">
        <v>4272</v>
      </c>
      <c r="AB109" s="374">
        <f t="shared" si="28"/>
        <v>40040</v>
      </c>
      <c r="AC109" s="27">
        <v>0</v>
      </c>
    </row>
    <row r="110" spans="1:29" x14ac:dyDescent="0.25">
      <c r="A110" s="374">
        <v>107</v>
      </c>
      <c r="B110" s="374" t="str">
        <f t="shared" si="50"/>
        <v>АУФ2 - Ф. Перм.насос отключен</v>
      </c>
      <c r="C110" s="374" t="s">
        <v>4212</v>
      </c>
      <c r="D110" s="374" t="str">
        <f t="shared" si="51"/>
        <v>itg.step_f2 = 6</v>
      </c>
      <c r="E110" s="374">
        <v>6</v>
      </c>
      <c r="F110" s="27" t="str">
        <f t="shared" si="52"/>
        <v>R40</v>
      </c>
      <c r="G110" s="27">
        <f t="shared" ref="G110:G115" si="55">G109</f>
        <v>79</v>
      </c>
      <c r="H110" s="27">
        <v>1</v>
      </c>
      <c r="I110" s="27" t="str">
        <f t="shared" si="53"/>
        <v>db600.dbx79.1 := itg.step_f2 = 6; //АУФ2 - Ф. Перм.насос отключен  R40.1</v>
      </c>
      <c r="J110" s="27" t="str">
        <f t="shared" si="54"/>
        <v>dbx79.1</v>
      </c>
      <c r="K110" s="27">
        <f>K109</f>
        <v>40</v>
      </c>
      <c r="L110" s="384" t="s">
        <v>1307</v>
      </c>
      <c r="M110" s="384">
        <v>564</v>
      </c>
      <c r="N110" s="19" t="s">
        <v>4276</v>
      </c>
      <c r="O110" s="384" t="str">
        <f t="shared" si="48"/>
        <v>2MDB.R40</v>
      </c>
      <c r="P110" s="384">
        <f t="shared" si="26"/>
        <v>1</v>
      </c>
      <c r="Q110" s="374"/>
      <c r="R110" s="374"/>
      <c r="S110" s="374"/>
      <c r="T110" s="374"/>
      <c r="U110" s="374"/>
      <c r="V110" s="384">
        <v>0</v>
      </c>
      <c r="W110" s="374" t="s">
        <v>1308</v>
      </c>
      <c r="X110" s="384" t="str">
        <f t="shared" si="27"/>
        <v>ru-RU=АУФ2 - Ф. Перм.насос отключен</v>
      </c>
      <c r="Y110" s="374"/>
      <c r="Z110" s="374" t="s">
        <v>1308</v>
      </c>
      <c r="AA110" s="19" t="s">
        <v>4272</v>
      </c>
      <c r="AB110" s="374">
        <f t="shared" si="28"/>
        <v>40040</v>
      </c>
      <c r="AC110" s="27">
        <v>1</v>
      </c>
    </row>
    <row r="111" spans="1:29" x14ac:dyDescent="0.25">
      <c r="A111" s="374">
        <v>108</v>
      </c>
      <c r="B111" s="374" t="str">
        <f t="shared" si="50"/>
        <v>АУФ2 - Ф. Перм.задвижка закрыта</v>
      </c>
      <c r="C111" s="374" t="s">
        <v>4213</v>
      </c>
      <c r="D111" s="374" t="str">
        <f t="shared" si="51"/>
        <v>itg.step_f2 = 7</v>
      </c>
      <c r="E111" s="374">
        <v>7</v>
      </c>
      <c r="F111" s="27" t="str">
        <f t="shared" si="52"/>
        <v>R40</v>
      </c>
      <c r="G111" s="27">
        <f t="shared" si="55"/>
        <v>79</v>
      </c>
      <c r="H111" s="27">
        <v>3</v>
      </c>
      <c r="I111" s="27" t="str">
        <f t="shared" si="53"/>
        <v>db600.dbx79.3 := itg.step_f2 = 7; //АУФ2 - Ф. Перм.задвижка закрыта  R40.3</v>
      </c>
      <c r="J111" s="27" t="str">
        <f t="shared" si="54"/>
        <v>dbx79.3</v>
      </c>
      <c r="K111" s="27">
        <f t="shared" ref="K111:K123" si="56">K110</f>
        <v>40</v>
      </c>
      <c r="L111" s="384" t="s">
        <v>1307</v>
      </c>
      <c r="M111" s="384">
        <v>565</v>
      </c>
      <c r="N111" s="19" t="s">
        <v>4276</v>
      </c>
      <c r="O111" s="384" t="str">
        <f t="shared" si="48"/>
        <v>2MDB.R40</v>
      </c>
      <c r="P111" s="384">
        <f t="shared" si="26"/>
        <v>3</v>
      </c>
      <c r="Q111" s="374"/>
      <c r="R111" s="374"/>
      <c r="S111" s="374"/>
      <c r="T111" s="374"/>
      <c r="U111" s="374"/>
      <c r="V111" s="384">
        <v>0</v>
      </c>
      <c r="W111" s="374" t="s">
        <v>1308</v>
      </c>
      <c r="X111" s="384" t="str">
        <f t="shared" si="27"/>
        <v>ru-RU=АУФ2 - Ф. Перм.задвижка закрыта</v>
      </c>
      <c r="Y111" s="374"/>
      <c r="Z111" s="374" t="s">
        <v>1308</v>
      </c>
      <c r="AA111" s="19" t="s">
        <v>4272</v>
      </c>
      <c r="AB111" s="374">
        <f t="shared" si="28"/>
        <v>40040</v>
      </c>
      <c r="AC111" s="27">
        <v>3</v>
      </c>
    </row>
    <row r="112" spans="1:29" x14ac:dyDescent="0.25">
      <c r="A112" s="374">
        <v>109</v>
      </c>
      <c r="B112" s="374" t="str">
        <f t="shared" si="50"/>
        <v>АУФ2 - Ф. Остановка работы</v>
      </c>
      <c r="C112" s="374" t="s">
        <v>2622</v>
      </c>
      <c r="D112" s="374" t="str">
        <f t="shared" si="51"/>
        <v>itg.step_f2 = 101</v>
      </c>
      <c r="E112" s="374">
        <v>101</v>
      </c>
      <c r="F112" s="27" t="str">
        <f t="shared" si="52"/>
        <v>R40</v>
      </c>
      <c r="G112" s="27">
        <f t="shared" si="55"/>
        <v>79</v>
      </c>
      <c r="H112" s="27">
        <v>4</v>
      </c>
      <c r="I112" s="27" t="str">
        <f t="shared" si="53"/>
        <v>db600.dbx79.4 := itg.step_f2 = 101; //АУФ2 - Ф. Остановка работы  R40.4</v>
      </c>
      <c r="J112" s="27" t="str">
        <f t="shared" si="54"/>
        <v>dbx79.4</v>
      </c>
      <c r="K112" s="27">
        <f t="shared" si="56"/>
        <v>40</v>
      </c>
      <c r="L112" s="384" t="s">
        <v>1307</v>
      </c>
      <c r="M112" s="384">
        <v>566</v>
      </c>
      <c r="N112" s="19" t="s">
        <v>4276</v>
      </c>
      <c r="O112" s="384" t="str">
        <f t="shared" si="48"/>
        <v>2MDB.R40</v>
      </c>
      <c r="P112" s="384">
        <f t="shared" si="26"/>
        <v>4</v>
      </c>
      <c r="Q112" s="374"/>
      <c r="R112" s="374"/>
      <c r="S112" s="374"/>
      <c r="T112" s="374"/>
      <c r="U112" s="374"/>
      <c r="V112" s="384">
        <v>0</v>
      </c>
      <c r="W112" s="374" t="s">
        <v>1308</v>
      </c>
      <c r="X112" s="384" t="str">
        <f t="shared" si="27"/>
        <v>ru-RU=АУФ2 - Ф. Остановка работы</v>
      </c>
      <c r="Y112" s="374"/>
      <c r="Z112" s="374" t="s">
        <v>1308</v>
      </c>
      <c r="AA112" s="19" t="s">
        <v>4272</v>
      </c>
      <c r="AB112" s="374">
        <f t="shared" si="28"/>
        <v>40040</v>
      </c>
      <c r="AC112" s="27">
        <v>4</v>
      </c>
    </row>
    <row r="113" spans="1:29" x14ac:dyDescent="0.25">
      <c r="A113" s="374">
        <v>110</v>
      </c>
      <c r="B113" s="374" t="str">
        <f t="shared" si="50"/>
        <v>АУФ2 - Ф. Остановлена</v>
      </c>
      <c r="C113" s="374" t="s">
        <v>4214</v>
      </c>
      <c r="D113" s="374" t="str">
        <f t="shared" si="51"/>
        <v>itg.step_f2 = 102</v>
      </c>
      <c r="E113" s="374">
        <v>102</v>
      </c>
      <c r="F113" s="27" t="str">
        <f t="shared" si="52"/>
        <v>R40</v>
      </c>
      <c r="G113" s="27">
        <f t="shared" si="55"/>
        <v>79</v>
      </c>
      <c r="H113" s="27">
        <v>5</v>
      </c>
      <c r="I113" s="27" t="str">
        <f t="shared" si="53"/>
        <v>db600.dbx79.5 := itg.step_f2 = 102; //АУФ2 - Ф. Остановлена  R40.5</v>
      </c>
      <c r="J113" s="27" t="str">
        <f t="shared" si="54"/>
        <v>dbx79.5</v>
      </c>
      <c r="K113" s="27">
        <f t="shared" si="56"/>
        <v>40</v>
      </c>
      <c r="L113" s="384" t="s">
        <v>1307</v>
      </c>
      <c r="M113" s="384">
        <v>567</v>
      </c>
      <c r="N113" s="19" t="s">
        <v>4276</v>
      </c>
      <c r="O113" s="384" t="str">
        <f t="shared" si="48"/>
        <v>2MDB.R40</v>
      </c>
      <c r="P113" s="384">
        <f t="shared" ref="P113:P176" si="57">AC113</f>
        <v>5</v>
      </c>
      <c r="Q113" s="374"/>
      <c r="R113" s="374"/>
      <c r="S113" s="374"/>
      <c r="T113" s="374"/>
      <c r="U113" s="374"/>
      <c r="V113" s="384">
        <v>0</v>
      </c>
      <c r="W113" s="374" t="s">
        <v>1308</v>
      </c>
      <c r="X113" s="384" t="str">
        <f t="shared" ref="X113:X176" si="58">AA113&amp;B113</f>
        <v>ru-RU=АУФ2 - Ф. Остановлена</v>
      </c>
      <c r="Y113" s="374"/>
      <c r="Z113" s="374" t="s">
        <v>1308</v>
      </c>
      <c r="AA113" s="19" t="s">
        <v>4272</v>
      </c>
      <c r="AB113" s="374">
        <f t="shared" ref="AB113:AB176" si="59">K113+40000</f>
        <v>40040</v>
      </c>
      <c r="AC113" s="27">
        <v>5</v>
      </c>
    </row>
    <row r="114" spans="1:29" x14ac:dyDescent="0.25">
      <c r="A114" s="374">
        <v>111</v>
      </c>
      <c r="B114" s="374" t="str">
        <f t="shared" si="50"/>
        <v>АУФ2 - Ф. Остановка А</v>
      </c>
      <c r="C114" s="374" t="s">
        <v>4243</v>
      </c>
      <c r="D114" s="374" t="str">
        <f t="shared" si="51"/>
        <v>itg.step_f2 = 201</v>
      </c>
      <c r="E114" s="374">
        <v>201</v>
      </c>
      <c r="F114" s="27" t="str">
        <f t="shared" si="52"/>
        <v>R40</v>
      </c>
      <c r="G114" s="27">
        <f t="shared" si="55"/>
        <v>79</v>
      </c>
      <c r="H114" s="27">
        <v>6</v>
      </c>
      <c r="I114" s="27" t="str">
        <f t="shared" si="53"/>
        <v>db600.dbx79.6 := itg.step_f2 = 201; //АУФ2 - Ф. Остановка А  R40.6</v>
      </c>
      <c r="J114" s="27" t="str">
        <f t="shared" si="54"/>
        <v>dbx79.6</v>
      </c>
      <c r="K114" s="27">
        <f t="shared" si="56"/>
        <v>40</v>
      </c>
      <c r="L114" s="384" t="s">
        <v>1307</v>
      </c>
      <c r="M114" s="384">
        <v>568</v>
      </c>
      <c r="N114" s="19" t="s">
        <v>4276</v>
      </c>
      <c r="O114" s="384" t="str">
        <f t="shared" si="48"/>
        <v>2MDB.R40</v>
      </c>
      <c r="P114" s="384">
        <f t="shared" si="57"/>
        <v>6</v>
      </c>
      <c r="Q114" s="374"/>
      <c r="R114" s="374"/>
      <c r="S114" s="374"/>
      <c r="T114" s="374"/>
      <c r="U114" s="374"/>
      <c r="V114" s="384">
        <v>0</v>
      </c>
      <c r="W114" s="374" t="s">
        <v>1308</v>
      </c>
      <c r="X114" s="384" t="str">
        <f t="shared" si="58"/>
        <v>ru-RU=АУФ2 - Ф. Остановка А</v>
      </c>
      <c r="Y114" s="374"/>
      <c r="Z114" s="374" t="s">
        <v>1308</v>
      </c>
      <c r="AA114" s="19" t="s">
        <v>4272</v>
      </c>
      <c r="AB114" s="374">
        <f t="shared" si="59"/>
        <v>40040</v>
      </c>
      <c r="AC114" s="27">
        <v>6</v>
      </c>
    </row>
    <row r="115" spans="1:29" x14ac:dyDescent="0.25">
      <c r="A115" s="374">
        <v>112</v>
      </c>
      <c r="B115" s="374" t="str">
        <f t="shared" si="50"/>
        <v>АУФ2 - Ф. А. Завершено</v>
      </c>
      <c r="C115" s="374" t="s">
        <v>4247</v>
      </c>
      <c r="D115" s="374" t="str">
        <f t="shared" si="51"/>
        <v>itg.step_f2 = 202</v>
      </c>
      <c r="E115" s="374">
        <v>202</v>
      </c>
      <c r="F115" s="27" t="str">
        <f t="shared" si="52"/>
        <v>R40</v>
      </c>
      <c r="G115" s="27">
        <f t="shared" si="55"/>
        <v>79</v>
      </c>
      <c r="H115" s="27">
        <v>7</v>
      </c>
      <c r="I115" s="27" t="str">
        <f t="shared" si="53"/>
        <v>db600.dbx79.7 := itg.step_f2 = 202; //АУФ2 - Ф. А. Завершено  R40.7</v>
      </c>
      <c r="J115" s="27" t="str">
        <f t="shared" si="54"/>
        <v>dbx79.7</v>
      </c>
      <c r="K115" s="27">
        <f t="shared" si="56"/>
        <v>40</v>
      </c>
      <c r="L115" s="384" t="s">
        <v>1307</v>
      </c>
      <c r="M115" s="384">
        <v>569</v>
      </c>
      <c r="N115" s="19" t="s">
        <v>4276</v>
      </c>
      <c r="O115" s="384" t="str">
        <f t="shared" si="48"/>
        <v>2MDB.R40</v>
      </c>
      <c r="P115" s="384">
        <f t="shared" si="57"/>
        <v>7</v>
      </c>
      <c r="Q115" s="374"/>
      <c r="R115" s="374"/>
      <c r="S115" s="374"/>
      <c r="T115" s="374"/>
      <c r="U115" s="374"/>
      <c r="V115" s="384">
        <v>0</v>
      </c>
      <c r="W115" s="374" t="s">
        <v>1308</v>
      </c>
      <c r="X115" s="384" t="str">
        <f t="shared" si="58"/>
        <v>ru-RU=АУФ2 - Ф. А. Завершено</v>
      </c>
      <c r="Y115" s="374"/>
      <c r="Z115" s="374" t="s">
        <v>1308</v>
      </c>
      <c r="AA115" s="19" t="s">
        <v>4272</v>
      </c>
      <c r="AB115" s="374">
        <f t="shared" si="59"/>
        <v>40040</v>
      </c>
      <c r="AC115" s="27">
        <v>7</v>
      </c>
    </row>
    <row r="116" spans="1:29" x14ac:dyDescent="0.25">
      <c r="A116" s="374">
        <v>113</v>
      </c>
      <c r="B116" s="374" t="str">
        <f t="shared" si="50"/>
        <v>АУФ2 - Ф. Остановка Б</v>
      </c>
      <c r="C116" s="374" t="s">
        <v>4248</v>
      </c>
      <c r="D116" s="374" t="str">
        <f t="shared" si="51"/>
        <v>itg.step_f2 = 301</v>
      </c>
      <c r="E116" s="374">
        <v>301</v>
      </c>
      <c r="F116" s="27" t="str">
        <f t="shared" si="52"/>
        <v>R40</v>
      </c>
      <c r="G116" s="27">
        <f>G101+2</f>
        <v>78</v>
      </c>
      <c r="H116" s="27">
        <v>0</v>
      </c>
      <c r="I116" s="27" t="str">
        <f t="shared" si="53"/>
        <v>db600.dbx78.0 := itg.step_f2 = 301; //АУФ2 - Ф. Остановка Б  R40.8</v>
      </c>
      <c r="J116" s="27" t="str">
        <f t="shared" si="54"/>
        <v>dbx78.0</v>
      </c>
      <c r="K116" s="27">
        <f t="shared" si="56"/>
        <v>40</v>
      </c>
      <c r="L116" s="384" t="s">
        <v>1307</v>
      </c>
      <c r="M116" s="384">
        <v>570</v>
      </c>
      <c r="N116" s="19" t="s">
        <v>4276</v>
      </c>
      <c r="O116" s="384" t="str">
        <f t="shared" si="48"/>
        <v>2MDB.R40</v>
      </c>
      <c r="P116" s="384">
        <f t="shared" si="57"/>
        <v>8</v>
      </c>
      <c r="Q116" s="374"/>
      <c r="R116" s="374"/>
      <c r="S116" s="374"/>
      <c r="T116" s="374"/>
      <c r="U116" s="374"/>
      <c r="V116" s="384">
        <v>0</v>
      </c>
      <c r="W116" s="374" t="s">
        <v>1308</v>
      </c>
      <c r="X116" s="384" t="str">
        <f t="shared" si="58"/>
        <v>ru-RU=АУФ2 - Ф. Остановка Б</v>
      </c>
      <c r="Y116" s="374"/>
      <c r="Z116" s="374" t="s">
        <v>1308</v>
      </c>
      <c r="AA116" s="19" t="s">
        <v>4272</v>
      </c>
      <c r="AB116" s="374">
        <f t="shared" si="59"/>
        <v>40040</v>
      </c>
      <c r="AC116" s="27">
        <v>8</v>
      </c>
    </row>
    <row r="117" spans="1:29" x14ac:dyDescent="0.25">
      <c r="A117" s="374">
        <v>114</v>
      </c>
      <c r="B117" s="374" t="str">
        <f t="shared" si="50"/>
        <v>АУФ2 - Ф. Б. Завершено</v>
      </c>
      <c r="C117" s="374" t="s">
        <v>4249</v>
      </c>
      <c r="D117" s="374" t="str">
        <f t="shared" si="51"/>
        <v>itg.step_f2 = 302</v>
      </c>
      <c r="E117" s="374">
        <v>302</v>
      </c>
      <c r="F117" s="27" t="str">
        <f t="shared" si="52"/>
        <v>R40</v>
      </c>
      <c r="G117" s="27">
        <f>G116</f>
        <v>78</v>
      </c>
      <c r="H117" s="27">
        <v>1</v>
      </c>
      <c r="I117" s="27" t="str">
        <f t="shared" si="53"/>
        <v>db600.dbx78.1 := itg.step_f2 = 302; //АУФ2 - Ф. Б. Завершено  R40.9</v>
      </c>
      <c r="J117" s="27" t="str">
        <f t="shared" si="54"/>
        <v>dbx78.1</v>
      </c>
      <c r="K117" s="27">
        <f t="shared" si="56"/>
        <v>40</v>
      </c>
      <c r="L117" s="384" t="s">
        <v>1307</v>
      </c>
      <c r="M117" s="384">
        <v>571</v>
      </c>
      <c r="N117" s="19" t="s">
        <v>4276</v>
      </c>
      <c r="O117" s="384" t="str">
        <f t="shared" si="48"/>
        <v>2MDB.R40</v>
      </c>
      <c r="P117" s="384">
        <f t="shared" si="57"/>
        <v>9</v>
      </c>
      <c r="Q117" s="374"/>
      <c r="R117" s="374"/>
      <c r="S117" s="374"/>
      <c r="T117" s="374"/>
      <c r="U117" s="374"/>
      <c r="V117" s="384">
        <v>0</v>
      </c>
      <c r="W117" s="374" t="s">
        <v>1308</v>
      </c>
      <c r="X117" s="384" t="str">
        <f t="shared" si="58"/>
        <v>ru-RU=АУФ2 - Ф. Б. Завершено</v>
      </c>
      <c r="Y117" s="374"/>
      <c r="Z117" s="374" t="s">
        <v>1308</v>
      </c>
      <c r="AA117" s="19" t="s">
        <v>4272</v>
      </c>
      <c r="AB117" s="374">
        <f t="shared" si="59"/>
        <v>40040</v>
      </c>
      <c r="AC117" s="27">
        <v>9</v>
      </c>
    </row>
    <row r="118" spans="1:29" x14ac:dyDescent="0.25">
      <c r="A118" s="374">
        <v>115</v>
      </c>
      <c r="B118" s="374" t="str">
        <f t="shared" ref="B118:B132" si="60">"АУФ2 - CЛ. "&amp;C118</f>
        <v>АУФ2 - CЛ. Мин.расход достигнут</v>
      </c>
      <c r="C118" s="374" t="s">
        <v>4215</v>
      </c>
      <c r="D118" s="374" t="str">
        <f t="shared" si="51"/>
        <v>itg.step_f2 = 1</v>
      </c>
      <c r="E118" s="374">
        <v>1</v>
      </c>
      <c r="F118" s="27" t="str">
        <f t="shared" si="52"/>
        <v>R40</v>
      </c>
      <c r="G118" s="27">
        <f t="shared" ref="G118:G123" si="61">G117</f>
        <v>78</v>
      </c>
      <c r="H118" s="27">
        <v>2</v>
      </c>
      <c r="I118" s="27" t="str">
        <f t="shared" si="53"/>
        <v>db600.dbx78.2 := itg.step_f2 = 1; //АУФ2 - CЛ. Мин.расход достигнут  R40.10</v>
      </c>
      <c r="J118" s="27" t="str">
        <f t="shared" si="54"/>
        <v>dbx78.2</v>
      </c>
      <c r="K118" s="27">
        <f t="shared" si="56"/>
        <v>40</v>
      </c>
      <c r="L118" s="384" t="s">
        <v>1307</v>
      </c>
      <c r="M118" s="384">
        <v>572</v>
      </c>
      <c r="N118" s="19" t="s">
        <v>4276</v>
      </c>
      <c r="O118" s="384" t="str">
        <f t="shared" si="48"/>
        <v>2MDB.R40</v>
      </c>
      <c r="P118" s="384">
        <f t="shared" si="57"/>
        <v>10</v>
      </c>
      <c r="Q118" s="374"/>
      <c r="R118" s="374"/>
      <c r="S118" s="374"/>
      <c r="T118" s="374"/>
      <c r="U118" s="374"/>
      <c r="V118" s="384">
        <v>0</v>
      </c>
      <c r="W118" s="374" t="s">
        <v>1308</v>
      </c>
      <c r="X118" s="384" t="str">
        <f t="shared" si="58"/>
        <v>ru-RU=АУФ2 - CЛ. Мин.расход достигнут</v>
      </c>
      <c r="Y118" s="374"/>
      <c r="Z118" s="374" t="s">
        <v>1308</v>
      </c>
      <c r="AA118" s="19" t="s">
        <v>4272</v>
      </c>
      <c r="AB118" s="374">
        <f t="shared" si="59"/>
        <v>40040</v>
      </c>
      <c r="AC118" s="27">
        <v>10</v>
      </c>
    </row>
    <row r="119" spans="1:29" x14ac:dyDescent="0.25">
      <c r="A119" s="374">
        <v>116</v>
      </c>
      <c r="B119" s="374" t="str">
        <f t="shared" si="60"/>
        <v>АУФ2 - CЛ. Сброс ила</v>
      </c>
      <c r="C119" s="374" t="s">
        <v>4216</v>
      </c>
      <c r="D119" s="374" t="str">
        <f t="shared" si="51"/>
        <v>itg.step_f2 = 2</v>
      </c>
      <c r="E119" s="374">
        <v>2</v>
      </c>
      <c r="F119" s="27" t="str">
        <f t="shared" si="52"/>
        <v>R40</v>
      </c>
      <c r="G119" s="27">
        <f t="shared" si="61"/>
        <v>78</v>
      </c>
      <c r="H119" s="27">
        <v>3</v>
      </c>
      <c r="I119" s="27" t="str">
        <f t="shared" si="53"/>
        <v>db600.dbx78.3 := itg.step_f2 = 2; //АУФ2 - CЛ. Сброс ила  R40.11</v>
      </c>
      <c r="J119" s="27" t="str">
        <f t="shared" si="54"/>
        <v>dbx78.3</v>
      </c>
      <c r="K119" s="27">
        <f t="shared" si="56"/>
        <v>40</v>
      </c>
      <c r="L119" s="384" t="s">
        <v>1307</v>
      </c>
      <c r="M119" s="384">
        <v>573</v>
      </c>
      <c r="N119" s="19" t="s">
        <v>4276</v>
      </c>
      <c r="O119" s="384" t="str">
        <f t="shared" si="48"/>
        <v>2MDB.R40</v>
      </c>
      <c r="P119" s="384">
        <f t="shared" si="57"/>
        <v>11</v>
      </c>
      <c r="Q119" s="374"/>
      <c r="R119" s="374"/>
      <c r="S119" s="374"/>
      <c r="T119" s="374"/>
      <c r="U119" s="374"/>
      <c r="V119" s="384">
        <v>0</v>
      </c>
      <c r="W119" s="374" t="s">
        <v>1308</v>
      </c>
      <c r="X119" s="384" t="str">
        <f t="shared" si="58"/>
        <v>ru-RU=АУФ2 - CЛ. Сброс ила</v>
      </c>
      <c r="Y119" s="374"/>
      <c r="Z119" s="374" t="s">
        <v>1308</v>
      </c>
      <c r="AA119" s="19" t="s">
        <v>4272</v>
      </c>
      <c r="AB119" s="374">
        <f t="shared" si="59"/>
        <v>40040</v>
      </c>
      <c r="AC119" s="27">
        <v>11</v>
      </c>
    </row>
    <row r="120" spans="1:29" x14ac:dyDescent="0.25">
      <c r="A120" s="374">
        <v>117</v>
      </c>
      <c r="B120" s="374" t="str">
        <f t="shared" si="60"/>
        <v>АУФ2 - CЛ. Слив</v>
      </c>
      <c r="C120" s="374" t="s">
        <v>4217</v>
      </c>
      <c r="D120" s="374" t="str">
        <f t="shared" ref="D120:D132" si="62">"itg.step_dr2 = "&amp;E120</f>
        <v>itg.step_dr2 = 3</v>
      </c>
      <c r="E120" s="374">
        <v>3</v>
      </c>
      <c r="F120" s="27" t="str">
        <f t="shared" si="52"/>
        <v>R40</v>
      </c>
      <c r="G120" s="27">
        <f t="shared" si="61"/>
        <v>78</v>
      </c>
      <c r="H120" s="27">
        <v>4</v>
      </c>
      <c r="I120" s="27" t="str">
        <f t="shared" si="53"/>
        <v>db600.dbx78.4 := itg.step_dr2 = 3; //АУФ2 - CЛ. Слив  R40.12</v>
      </c>
      <c r="J120" s="27" t="str">
        <f t="shared" si="54"/>
        <v>dbx78.4</v>
      </c>
      <c r="K120" s="27">
        <f t="shared" si="56"/>
        <v>40</v>
      </c>
      <c r="L120" s="384" t="s">
        <v>1307</v>
      </c>
      <c r="M120" s="384">
        <v>574</v>
      </c>
      <c r="N120" s="19" t="s">
        <v>4276</v>
      </c>
      <c r="O120" s="384" t="str">
        <f t="shared" si="48"/>
        <v>2MDB.R40</v>
      </c>
      <c r="P120" s="384">
        <f t="shared" si="57"/>
        <v>12</v>
      </c>
      <c r="Q120" s="374"/>
      <c r="R120" s="374"/>
      <c r="S120" s="374"/>
      <c r="T120" s="374"/>
      <c r="U120" s="374"/>
      <c r="V120" s="384">
        <v>0</v>
      </c>
      <c r="W120" s="374" t="s">
        <v>1308</v>
      </c>
      <c r="X120" s="384" t="str">
        <f t="shared" si="58"/>
        <v>ru-RU=АУФ2 - CЛ. Слив</v>
      </c>
      <c r="Y120" s="374"/>
      <c r="Z120" s="374" t="s">
        <v>1308</v>
      </c>
      <c r="AA120" s="19" t="s">
        <v>4272</v>
      </c>
      <c r="AB120" s="374">
        <f t="shared" si="59"/>
        <v>40040</v>
      </c>
      <c r="AC120" s="27">
        <v>12</v>
      </c>
    </row>
    <row r="121" spans="1:29" x14ac:dyDescent="0.25">
      <c r="A121" s="374">
        <v>118</v>
      </c>
      <c r="B121" s="374" t="str">
        <f t="shared" si="60"/>
        <v>АУФ2 - CЛ. Слив с аэрацией</v>
      </c>
      <c r="C121" s="374" t="s">
        <v>4218</v>
      </c>
      <c r="D121" s="374" t="str">
        <f t="shared" si="62"/>
        <v>itg.step_dr2 = 4</v>
      </c>
      <c r="E121" s="374">
        <v>4</v>
      </c>
      <c r="F121" s="27" t="str">
        <f t="shared" si="52"/>
        <v>R40</v>
      </c>
      <c r="G121" s="27">
        <f t="shared" si="61"/>
        <v>78</v>
      </c>
      <c r="H121" s="27">
        <v>5</v>
      </c>
      <c r="I121" s="27" t="str">
        <f t="shared" si="53"/>
        <v>db600.dbx78.5 := itg.step_dr2 = 4; //АУФ2 - CЛ. Слив с аэрацией  R40.13</v>
      </c>
      <c r="J121" s="27" t="str">
        <f t="shared" si="54"/>
        <v>dbx78.5</v>
      </c>
      <c r="K121" s="27">
        <f t="shared" si="56"/>
        <v>40</v>
      </c>
      <c r="L121" s="384" t="s">
        <v>1307</v>
      </c>
      <c r="M121" s="384">
        <v>575</v>
      </c>
      <c r="N121" s="19" t="s">
        <v>4276</v>
      </c>
      <c r="O121" s="384" t="str">
        <f t="shared" si="48"/>
        <v>2MDB.R40</v>
      </c>
      <c r="P121" s="384">
        <f t="shared" si="57"/>
        <v>13</v>
      </c>
      <c r="Q121" s="374"/>
      <c r="R121" s="374"/>
      <c r="S121" s="374"/>
      <c r="T121" s="374"/>
      <c r="U121" s="374"/>
      <c r="V121" s="384">
        <v>0</v>
      </c>
      <c r="W121" s="374" t="s">
        <v>1308</v>
      </c>
      <c r="X121" s="384" t="str">
        <f t="shared" si="58"/>
        <v>ru-RU=АУФ2 - CЛ. Слив с аэрацией</v>
      </c>
      <c r="Y121" s="374"/>
      <c r="Z121" s="374" t="s">
        <v>1308</v>
      </c>
      <c r="AA121" s="19" t="s">
        <v>4272</v>
      </c>
      <c r="AB121" s="374">
        <f t="shared" si="59"/>
        <v>40040</v>
      </c>
      <c r="AC121" s="27">
        <v>13</v>
      </c>
    </row>
    <row r="122" spans="1:29" x14ac:dyDescent="0.25">
      <c r="A122" s="374">
        <v>119</v>
      </c>
      <c r="B122" s="374" t="str">
        <f t="shared" si="60"/>
        <v>АУФ2 - CЛ. Отключение насоса BW</v>
      </c>
      <c r="C122" s="374" t="s">
        <v>4219</v>
      </c>
      <c r="D122" s="374" t="str">
        <f t="shared" si="62"/>
        <v>itg.step_dr2 = 5</v>
      </c>
      <c r="E122" s="374">
        <v>5</v>
      </c>
      <c r="F122" s="27" t="str">
        <f t="shared" si="52"/>
        <v>R40</v>
      </c>
      <c r="G122" s="27">
        <f t="shared" si="61"/>
        <v>78</v>
      </c>
      <c r="H122" s="27">
        <v>6</v>
      </c>
      <c r="I122" s="27" t="str">
        <f t="shared" si="53"/>
        <v>db600.dbx78.6 := itg.step_dr2 = 5; //АУФ2 - CЛ. Отключение насоса BW  R40.14</v>
      </c>
      <c r="J122" s="27" t="str">
        <f t="shared" si="54"/>
        <v>dbx78.6</v>
      </c>
      <c r="K122" s="27">
        <f t="shared" si="56"/>
        <v>40</v>
      </c>
      <c r="L122" s="384" t="s">
        <v>1307</v>
      </c>
      <c r="M122" s="384">
        <v>576</v>
      </c>
      <c r="N122" s="19" t="s">
        <v>4276</v>
      </c>
      <c r="O122" s="384" t="str">
        <f t="shared" si="48"/>
        <v>2MDB.R40</v>
      </c>
      <c r="P122" s="384">
        <f t="shared" si="57"/>
        <v>14</v>
      </c>
      <c r="Q122" s="374"/>
      <c r="R122" s="374"/>
      <c r="S122" s="374"/>
      <c r="T122" s="374"/>
      <c r="U122" s="374"/>
      <c r="V122" s="384">
        <v>0</v>
      </c>
      <c r="W122" s="374" t="s">
        <v>1308</v>
      </c>
      <c r="X122" s="384" t="str">
        <f t="shared" si="58"/>
        <v>ru-RU=АУФ2 - CЛ. Отключение насоса BW</v>
      </c>
      <c r="Y122" s="374"/>
      <c r="Z122" s="374" t="s">
        <v>1308</v>
      </c>
      <c r="AA122" s="19" t="s">
        <v>4272</v>
      </c>
      <c r="AB122" s="374">
        <f t="shared" si="59"/>
        <v>40040</v>
      </c>
      <c r="AC122" s="27">
        <v>14</v>
      </c>
    </row>
    <row r="123" spans="1:29" x14ac:dyDescent="0.25">
      <c r="A123" s="374">
        <v>120</v>
      </c>
      <c r="B123" s="374" t="str">
        <f t="shared" si="60"/>
        <v>АУФ2 - CЛ. Закрытие задвижки BW</v>
      </c>
      <c r="C123" s="374" t="s">
        <v>4220</v>
      </c>
      <c r="D123" s="374" t="str">
        <f t="shared" si="62"/>
        <v>itg.step_dr2 = 6</v>
      </c>
      <c r="E123" s="374">
        <v>6</v>
      </c>
      <c r="F123" s="27" t="str">
        <f t="shared" si="52"/>
        <v>R40</v>
      </c>
      <c r="G123" s="27">
        <f t="shared" si="61"/>
        <v>78</v>
      </c>
      <c r="H123" s="27">
        <v>7</v>
      </c>
      <c r="I123" s="27" t="str">
        <f t="shared" si="53"/>
        <v>db600.dbx78.7 := itg.step_dr2 = 6; //АУФ2 - CЛ. Закрытие задвижки BW  R40.15</v>
      </c>
      <c r="J123" s="27" t="str">
        <f t="shared" si="54"/>
        <v>dbx78.7</v>
      </c>
      <c r="K123" s="27">
        <f t="shared" si="56"/>
        <v>40</v>
      </c>
      <c r="L123" s="384" t="s">
        <v>1307</v>
      </c>
      <c r="M123" s="384">
        <v>577</v>
      </c>
      <c r="N123" s="19" t="s">
        <v>4276</v>
      </c>
      <c r="O123" s="384" t="str">
        <f t="shared" si="48"/>
        <v>2MDB.R40</v>
      </c>
      <c r="P123" s="384">
        <f t="shared" si="57"/>
        <v>15</v>
      </c>
      <c r="Q123" s="374"/>
      <c r="R123" s="374"/>
      <c r="S123" s="374"/>
      <c r="T123" s="374"/>
      <c r="U123" s="374"/>
      <c r="V123" s="384">
        <v>0</v>
      </c>
      <c r="W123" s="374" t="s">
        <v>1308</v>
      </c>
      <c r="X123" s="384" t="str">
        <f t="shared" si="58"/>
        <v>ru-RU=АУФ2 - CЛ. Закрытие задвижки BW</v>
      </c>
      <c r="Y123" s="374"/>
      <c r="Z123" s="374" t="s">
        <v>1308</v>
      </c>
      <c r="AA123" s="19" t="s">
        <v>4272</v>
      </c>
      <c r="AB123" s="374">
        <f t="shared" si="59"/>
        <v>40040</v>
      </c>
      <c r="AC123" s="27">
        <v>15</v>
      </c>
    </row>
    <row r="124" spans="1:29" x14ac:dyDescent="0.25">
      <c r="A124" s="374">
        <v>121</v>
      </c>
      <c r="B124" s="374" t="str">
        <f t="shared" si="60"/>
        <v>АУФ2 - CЛ. Завершено</v>
      </c>
      <c r="C124" s="374" t="s">
        <v>4221</v>
      </c>
      <c r="D124" s="374" t="str">
        <f t="shared" si="62"/>
        <v>itg.step_dr2 = 7</v>
      </c>
      <c r="E124" s="374">
        <v>7</v>
      </c>
      <c r="F124" s="27" t="str">
        <f t="shared" si="52"/>
        <v>R41</v>
      </c>
      <c r="G124" s="27">
        <f>G109+2</f>
        <v>81</v>
      </c>
      <c r="H124" s="27">
        <v>0</v>
      </c>
      <c r="I124" s="27" t="str">
        <f t="shared" si="53"/>
        <v>db600.dbx81.0 := itg.step_dr2 = 7; //АУФ2 - CЛ. Завершено  R41.0</v>
      </c>
      <c r="J124" s="27" t="str">
        <f t="shared" si="54"/>
        <v>dbx81.0</v>
      </c>
      <c r="K124" s="27">
        <f>K123+1</f>
        <v>41</v>
      </c>
      <c r="L124" s="384" t="s">
        <v>1307</v>
      </c>
      <c r="M124" s="384">
        <v>578</v>
      </c>
      <c r="N124" s="19" t="s">
        <v>4276</v>
      </c>
      <c r="O124" s="384" t="str">
        <f t="shared" si="48"/>
        <v>2MDB.R41</v>
      </c>
      <c r="P124" s="384">
        <f t="shared" si="57"/>
        <v>0</v>
      </c>
      <c r="Q124" s="374"/>
      <c r="R124" s="374"/>
      <c r="S124" s="374"/>
      <c r="T124" s="374"/>
      <c r="U124" s="374"/>
      <c r="V124" s="384">
        <v>0</v>
      </c>
      <c r="W124" s="374" t="s">
        <v>1308</v>
      </c>
      <c r="X124" s="384" t="str">
        <f t="shared" si="58"/>
        <v>ru-RU=АУФ2 - CЛ. Завершено</v>
      </c>
      <c r="Y124" s="374"/>
      <c r="Z124" s="374" t="s">
        <v>1308</v>
      </c>
      <c r="AA124" s="19" t="s">
        <v>4272</v>
      </c>
      <c r="AB124" s="374">
        <f t="shared" si="59"/>
        <v>40041</v>
      </c>
      <c r="AC124" s="27">
        <v>0</v>
      </c>
    </row>
    <row r="125" spans="1:29" x14ac:dyDescent="0.25">
      <c r="A125" s="374">
        <v>122</v>
      </c>
      <c r="B125" s="374" t="str">
        <f t="shared" si="60"/>
        <v>АУФ2 - CЛ. Завершено</v>
      </c>
      <c r="C125" s="374" t="s">
        <v>4221</v>
      </c>
      <c r="D125" s="374" t="str">
        <f t="shared" si="62"/>
        <v>itg.step_dr2 = 101</v>
      </c>
      <c r="E125" s="374">
        <v>101</v>
      </c>
      <c r="F125" s="27" t="str">
        <f t="shared" si="52"/>
        <v>R41</v>
      </c>
      <c r="G125" s="27">
        <f t="shared" ref="G125:G130" si="63">G124</f>
        <v>81</v>
      </c>
      <c r="H125" s="27">
        <v>1</v>
      </c>
      <c r="I125" s="27" t="str">
        <f t="shared" si="53"/>
        <v>db600.dbx81.1 := itg.step_dr2 = 101; //АУФ2 - CЛ. Завершено  R41.1</v>
      </c>
      <c r="J125" s="27" t="str">
        <f t="shared" si="54"/>
        <v>dbx81.1</v>
      </c>
      <c r="K125" s="27">
        <f>K124</f>
        <v>41</v>
      </c>
      <c r="L125" s="384" t="s">
        <v>1307</v>
      </c>
      <c r="M125" s="384">
        <v>579</v>
      </c>
      <c r="N125" s="19" t="s">
        <v>4276</v>
      </c>
      <c r="O125" s="384" t="str">
        <f t="shared" si="48"/>
        <v>2MDB.R41</v>
      </c>
      <c r="P125" s="384">
        <f t="shared" si="57"/>
        <v>1</v>
      </c>
      <c r="Q125" s="374"/>
      <c r="R125" s="374"/>
      <c r="S125" s="374"/>
      <c r="T125" s="374"/>
      <c r="U125" s="374"/>
      <c r="V125" s="384">
        <v>0</v>
      </c>
      <c r="W125" s="374" t="s">
        <v>1308</v>
      </c>
      <c r="X125" s="384" t="str">
        <f t="shared" si="58"/>
        <v>ru-RU=АУФ2 - CЛ. Завершено</v>
      </c>
      <c r="Y125" s="374"/>
      <c r="Z125" s="374" t="s">
        <v>1308</v>
      </c>
      <c r="AA125" s="19" t="s">
        <v>4272</v>
      </c>
      <c r="AB125" s="374">
        <f t="shared" si="59"/>
        <v>40041</v>
      </c>
      <c r="AC125" s="27">
        <v>1</v>
      </c>
    </row>
    <row r="126" spans="1:29" x14ac:dyDescent="0.25">
      <c r="A126" s="374">
        <v>123</v>
      </c>
      <c r="B126" s="374" t="str">
        <f t="shared" si="60"/>
        <v>АУФ2 - CЛ. Остановлен</v>
      </c>
      <c r="C126" s="374" t="s">
        <v>4222</v>
      </c>
      <c r="D126" s="374" t="str">
        <f t="shared" si="62"/>
        <v>itg.step_dr2 = 102</v>
      </c>
      <c r="E126" s="374">
        <v>102</v>
      </c>
      <c r="F126" s="27" t="str">
        <f t="shared" si="52"/>
        <v>R41</v>
      </c>
      <c r="G126" s="27">
        <f t="shared" si="63"/>
        <v>81</v>
      </c>
      <c r="H126" s="27">
        <v>3</v>
      </c>
      <c r="I126" s="27" t="str">
        <f t="shared" si="53"/>
        <v>db600.dbx81.3 := itg.step_dr2 = 102; //АУФ2 - CЛ. Остановлен  R41.3</v>
      </c>
      <c r="J126" s="27" t="str">
        <f t="shared" si="54"/>
        <v>dbx81.3</v>
      </c>
      <c r="K126" s="27">
        <f t="shared" ref="K126:K138" si="64">K125</f>
        <v>41</v>
      </c>
      <c r="L126" s="384" t="s">
        <v>1307</v>
      </c>
      <c r="M126" s="384">
        <v>580</v>
      </c>
      <c r="N126" s="19" t="s">
        <v>4276</v>
      </c>
      <c r="O126" s="384" t="str">
        <f t="shared" si="48"/>
        <v>2MDB.R41</v>
      </c>
      <c r="P126" s="384">
        <f t="shared" si="57"/>
        <v>3</v>
      </c>
      <c r="Q126" s="374"/>
      <c r="R126" s="374"/>
      <c r="S126" s="374"/>
      <c r="T126" s="374"/>
      <c r="U126" s="374"/>
      <c r="V126" s="384">
        <v>0</v>
      </c>
      <c r="W126" s="374" t="s">
        <v>1308</v>
      </c>
      <c r="X126" s="384" t="str">
        <f t="shared" si="58"/>
        <v>ru-RU=АУФ2 - CЛ. Остановлен</v>
      </c>
      <c r="Y126" s="374"/>
      <c r="Z126" s="374" t="s">
        <v>1308</v>
      </c>
      <c r="AA126" s="19" t="s">
        <v>4272</v>
      </c>
      <c r="AB126" s="374">
        <f t="shared" si="59"/>
        <v>40041</v>
      </c>
      <c r="AC126" s="27">
        <v>3</v>
      </c>
    </row>
    <row r="127" spans="1:29" x14ac:dyDescent="0.25">
      <c r="A127" s="374">
        <v>124</v>
      </c>
      <c r="B127" s="374" t="str">
        <f t="shared" si="60"/>
        <v>АУФ2 - CЛ. Остановка А</v>
      </c>
      <c r="C127" s="374" t="s">
        <v>4243</v>
      </c>
      <c r="D127" s="374" t="str">
        <f t="shared" si="62"/>
        <v>itg.step_dr2 = 201</v>
      </c>
      <c r="E127" s="374">
        <v>201</v>
      </c>
      <c r="F127" s="27" t="str">
        <f t="shared" si="52"/>
        <v>R41</v>
      </c>
      <c r="G127" s="27">
        <f t="shared" si="63"/>
        <v>81</v>
      </c>
      <c r="H127" s="27">
        <v>4</v>
      </c>
      <c r="I127" s="27" t="str">
        <f t="shared" si="53"/>
        <v>db600.dbx81.4 := itg.step_dr2 = 201; //АУФ2 - CЛ. Остановка А  R41.4</v>
      </c>
      <c r="J127" s="27" t="str">
        <f t="shared" si="54"/>
        <v>dbx81.4</v>
      </c>
      <c r="K127" s="27">
        <f t="shared" si="64"/>
        <v>41</v>
      </c>
      <c r="L127" s="384" t="s">
        <v>1307</v>
      </c>
      <c r="M127" s="384">
        <v>581</v>
      </c>
      <c r="N127" s="19" t="s">
        <v>4276</v>
      </c>
      <c r="O127" s="384" t="str">
        <f t="shared" si="48"/>
        <v>2MDB.R41</v>
      </c>
      <c r="P127" s="384">
        <f t="shared" si="57"/>
        <v>4</v>
      </c>
      <c r="Q127" s="374"/>
      <c r="R127" s="374"/>
      <c r="S127" s="374"/>
      <c r="T127" s="374"/>
      <c r="U127" s="374"/>
      <c r="V127" s="384">
        <v>0</v>
      </c>
      <c r="W127" s="374" t="s">
        <v>1308</v>
      </c>
      <c r="X127" s="384" t="str">
        <f t="shared" si="58"/>
        <v>ru-RU=АУФ2 - CЛ. Остановка А</v>
      </c>
      <c r="Y127" s="374"/>
      <c r="Z127" s="374" t="s">
        <v>1308</v>
      </c>
      <c r="AA127" s="19" t="s">
        <v>4272</v>
      </c>
      <c r="AB127" s="374">
        <f t="shared" si="59"/>
        <v>40041</v>
      </c>
      <c r="AC127" s="27">
        <v>4</v>
      </c>
    </row>
    <row r="128" spans="1:29" x14ac:dyDescent="0.25">
      <c r="A128" s="374">
        <v>125</v>
      </c>
      <c r="B128" s="374" t="str">
        <f t="shared" si="60"/>
        <v>АУФ2 - CЛ. А. Закрытие задвижек</v>
      </c>
      <c r="C128" s="374" t="s">
        <v>4246</v>
      </c>
      <c r="D128" s="374" t="str">
        <f t="shared" si="62"/>
        <v>itg.step_dr2 = 202</v>
      </c>
      <c r="E128" s="374">
        <v>202</v>
      </c>
      <c r="F128" s="27" t="str">
        <f t="shared" si="52"/>
        <v>R41</v>
      </c>
      <c r="G128" s="27">
        <f t="shared" si="63"/>
        <v>81</v>
      </c>
      <c r="H128" s="27">
        <v>5</v>
      </c>
      <c r="I128" s="27" t="str">
        <f t="shared" si="53"/>
        <v>db600.dbx81.5 := itg.step_dr2 = 202; //АУФ2 - CЛ. А. Закрытие задвижек  R41.5</v>
      </c>
      <c r="J128" s="27" t="str">
        <f t="shared" si="54"/>
        <v>dbx81.5</v>
      </c>
      <c r="K128" s="27">
        <f t="shared" si="64"/>
        <v>41</v>
      </c>
      <c r="L128" s="384" t="s">
        <v>1307</v>
      </c>
      <c r="M128" s="384">
        <v>582</v>
      </c>
      <c r="N128" s="19" t="s">
        <v>4276</v>
      </c>
      <c r="O128" s="384" t="str">
        <f t="shared" si="48"/>
        <v>2MDB.R41</v>
      </c>
      <c r="P128" s="384">
        <f t="shared" si="57"/>
        <v>5</v>
      </c>
      <c r="Q128" s="374"/>
      <c r="R128" s="374"/>
      <c r="S128" s="374"/>
      <c r="T128" s="374"/>
      <c r="U128" s="374"/>
      <c r="V128" s="384">
        <v>0</v>
      </c>
      <c r="W128" s="374" t="s">
        <v>1308</v>
      </c>
      <c r="X128" s="384" t="str">
        <f t="shared" si="58"/>
        <v>ru-RU=АУФ2 - CЛ. А. Закрытие задвижек</v>
      </c>
      <c r="Y128" s="374"/>
      <c r="Z128" s="374" t="s">
        <v>1308</v>
      </c>
      <c r="AA128" s="19" t="s">
        <v>4272</v>
      </c>
      <c r="AB128" s="374">
        <f t="shared" si="59"/>
        <v>40041</v>
      </c>
      <c r="AC128" s="27">
        <v>5</v>
      </c>
    </row>
    <row r="129" spans="1:29" x14ac:dyDescent="0.25">
      <c r="A129" s="374">
        <v>126</v>
      </c>
      <c r="B129" s="374" t="str">
        <f t="shared" si="60"/>
        <v>АУФ2 - CЛ. А. Завершено</v>
      </c>
      <c r="C129" s="374" t="s">
        <v>4247</v>
      </c>
      <c r="D129" s="374" t="str">
        <f t="shared" si="62"/>
        <v>itg.step_dr2 = 203</v>
      </c>
      <c r="E129" s="374">
        <v>203</v>
      </c>
      <c r="F129" s="27" t="str">
        <f t="shared" si="52"/>
        <v>R41</v>
      </c>
      <c r="G129" s="27">
        <f t="shared" si="63"/>
        <v>81</v>
      </c>
      <c r="H129" s="27">
        <v>6</v>
      </c>
      <c r="I129" s="27" t="str">
        <f t="shared" si="53"/>
        <v>db600.dbx81.6 := itg.step_dr2 = 203; //АУФ2 - CЛ. А. Завершено  R41.6</v>
      </c>
      <c r="J129" s="27" t="str">
        <f t="shared" si="54"/>
        <v>dbx81.6</v>
      </c>
      <c r="K129" s="27">
        <f t="shared" si="64"/>
        <v>41</v>
      </c>
      <c r="L129" s="384" t="s">
        <v>1307</v>
      </c>
      <c r="M129" s="384">
        <v>583</v>
      </c>
      <c r="N129" s="19" t="s">
        <v>4276</v>
      </c>
      <c r="O129" s="384" t="str">
        <f t="shared" si="48"/>
        <v>2MDB.R41</v>
      </c>
      <c r="P129" s="384">
        <f t="shared" si="57"/>
        <v>6</v>
      </c>
      <c r="Q129" s="374"/>
      <c r="R129" s="374"/>
      <c r="S129" s="374"/>
      <c r="T129" s="374"/>
      <c r="U129" s="374"/>
      <c r="V129" s="384">
        <v>0</v>
      </c>
      <c r="W129" s="374" t="s">
        <v>1308</v>
      </c>
      <c r="X129" s="384" t="str">
        <f t="shared" si="58"/>
        <v>ru-RU=АУФ2 - CЛ. А. Завершено</v>
      </c>
      <c r="Y129" s="374"/>
      <c r="Z129" s="374" t="s">
        <v>1308</v>
      </c>
      <c r="AA129" s="19" t="s">
        <v>4272</v>
      </c>
      <c r="AB129" s="374">
        <f t="shared" si="59"/>
        <v>40041</v>
      </c>
      <c r="AC129" s="27">
        <v>6</v>
      </c>
    </row>
    <row r="130" spans="1:29" x14ac:dyDescent="0.25">
      <c r="A130" s="374">
        <v>127</v>
      </c>
      <c r="B130" s="374" t="str">
        <f t="shared" si="60"/>
        <v>АУФ2 - CЛ. Остановка Б</v>
      </c>
      <c r="C130" s="374" t="s">
        <v>4248</v>
      </c>
      <c r="D130" s="374" t="str">
        <f t="shared" si="62"/>
        <v>itg.step_dr2 = 301</v>
      </c>
      <c r="E130" s="374">
        <v>301</v>
      </c>
      <c r="F130" s="27" t="str">
        <f t="shared" si="52"/>
        <v>R41</v>
      </c>
      <c r="G130" s="27">
        <f t="shared" si="63"/>
        <v>81</v>
      </c>
      <c r="H130" s="27">
        <v>7</v>
      </c>
      <c r="I130" s="27" t="str">
        <f t="shared" si="53"/>
        <v>db600.dbx81.7 := itg.step_dr2 = 301; //АУФ2 - CЛ. Остановка Б  R41.7</v>
      </c>
      <c r="J130" s="27" t="str">
        <f t="shared" si="54"/>
        <v>dbx81.7</v>
      </c>
      <c r="K130" s="27">
        <f t="shared" si="64"/>
        <v>41</v>
      </c>
      <c r="L130" s="384" t="s">
        <v>1307</v>
      </c>
      <c r="M130" s="384">
        <v>584</v>
      </c>
      <c r="N130" s="19" t="s">
        <v>4276</v>
      </c>
      <c r="O130" s="384" t="str">
        <f t="shared" si="48"/>
        <v>2MDB.R41</v>
      </c>
      <c r="P130" s="384">
        <f t="shared" si="57"/>
        <v>7</v>
      </c>
      <c r="Q130" s="374"/>
      <c r="R130" s="374"/>
      <c r="S130" s="374"/>
      <c r="T130" s="374"/>
      <c r="U130" s="374"/>
      <c r="V130" s="384">
        <v>0</v>
      </c>
      <c r="W130" s="374" t="s">
        <v>1308</v>
      </c>
      <c r="X130" s="384" t="str">
        <f t="shared" si="58"/>
        <v>ru-RU=АУФ2 - CЛ. Остановка Б</v>
      </c>
      <c r="Y130" s="374"/>
      <c r="Z130" s="374" t="s">
        <v>1308</v>
      </c>
      <c r="AA130" s="19" t="s">
        <v>4272</v>
      </c>
      <c r="AB130" s="374">
        <f t="shared" si="59"/>
        <v>40041</v>
      </c>
      <c r="AC130" s="27">
        <v>7</v>
      </c>
    </row>
    <row r="131" spans="1:29" x14ac:dyDescent="0.25">
      <c r="A131" s="374">
        <v>128</v>
      </c>
      <c r="B131" s="374" t="str">
        <f t="shared" si="60"/>
        <v>АУФ2 - CЛ. Б. Закрытие задвижек</v>
      </c>
      <c r="C131" s="374" t="s">
        <v>4250</v>
      </c>
      <c r="D131" s="374" t="str">
        <f t="shared" si="62"/>
        <v>itg.step_dr2 = 302</v>
      </c>
      <c r="E131" s="374">
        <v>302</v>
      </c>
      <c r="F131" s="27" t="str">
        <f t="shared" si="52"/>
        <v>R41</v>
      </c>
      <c r="G131" s="27">
        <f>G116+2</f>
        <v>80</v>
      </c>
      <c r="H131" s="27">
        <v>0</v>
      </c>
      <c r="I131" s="27" t="str">
        <f t="shared" si="53"/>
        <v>db600.dbx80.0 := itg.step_dr2 = 302; //АУФ2 - CЛ. Б. Закрытие задвижек  R41.8</v>
      </c>
      <c r="J131" s="27" t="str">
        <f t="shared" si="54"/>
        <v>dbx80.0</v>
      </c>
      <c r="K131" s="27">
        <f t="shared" si="64"/>
        <v>41</v>
      </c>
      <c r="L131" s="384" t="s">
        <v>1307</v>
      </c>
      <c r="M131" s="384">
        <v>585</v>
      </c>
      <c r="N131" s="19" t="s">
        <v>4276</v>
      </c>
      <c r="O131" s="384" t="str">
        <f t="shared" si="48"/>
        <v>2MDB.R41</v>
      </c>
      <c r="P131" s="384">
        <f t="shared" si="57"/>
        <v>8</v>
      </c>
      <c r="Q131" s="374"/>
      <c r="R131" s="374"/>
      <c r="S131" s="374"/>
      <c r="T131" s="374"/>
      <c r="U131" s="374"/>
      <c r="V131" s="384">
        <v>0</v>
      </c>
      <c r="W131" s="374" t="s">
        <v>1308</v>
      </c>
      <c r="X131" s="384" t="str">
        <f t="shared" si="58"/>
        <v>ru-RU=АУФ2 - CЛ. Б. Закрытие задвижек</v>
      </c>
      <c r="Y131" s="374"/>
      <c r="Z131" s="374" t="s">
        <v>1308</v>
      </c>
      <c r="AA131" s="19" t="s">
        <v>4272</v>
      </c>
      <c r="AB131" s="374">
        <f t="shared" si="59"/>
        <v>40041</v>
      </c>
      <c r="AC131" s="27">
        <v>8</v>
      </c>
    </row>
    <row r="132" spans="1:29" x14ac:dyDescent="0.25">
      <c r="A132" s="374">
        <v>129</v>
      </c>
      <c r="B132" s="374" t="str">
        <f t="shared" si="60"/>
        <v>АУФ2 - CЛ. Б. Завершено</v>
      </c>
      <c r="C132" s="374" t="s">
        <v>4249</v>
      </c>
      <c r="D132" s="374" t="str">
        <f t="shared" si="62"/>
        <v>itg.step_dr2 = 303</v>
      </c>
      <c r="E132" s="374">
        <v>303</v>
      </c>
      <c r="F132" s="27" t="str">
        <f t="shared" si="52"/>
        <v>R41</v>
      </c>
      <c r="G132" s="27">
        <f>G131</f>
        <v>80</v>
      </c>
      <c r="H132" s="27">
        <v>1</v>
      </c>
      <c r="I132" s="27" t="str">
        <f t="shared" si="53"/>
        <v>db600.dbx80.1 := itg.step_dr2 = 303; //АУФ2 - CЛ. Б. Завершено  R41.9</v>
      </c>
      <c r="J132" s="27" t="str">
        <f t="shared" si="54"/>
        <v>dbx80.1</v>
      </c>
      <c r="K132" s="27">
        <f t="shared" si="64"/>
        <v>41</v>
      </c>
      <c r="L132" s="384" t="s">
        <v>1307</v>
      </c>
      <c r="M132" s="384">
        <v>586</v>
      </c>
      <c r="N132" s="19" t="s">
        <v>4276</v>
      </c>
      <c r="O132" s="384" t="str">
        <f t="shared" ref="O132:O152" si="65">"2MDB.R"&amp;K132</f>
        <v>2MDB.R41</v>
      </c>
      <c r="P132" s="384">
        <f t="shared" si="57"/>
        <v>9</v>
      </c>
      <c r="Q132" s="374"/>
      <c r="R132" s="374"/>
      <c r="S132" s="374"/>
      <c r="T132" s="374"/>
      <c r="U132" s="374"/>
      <c r="V132" s="384">
        <v>0</v>
      </c>
      <c r="W132" s="374" t="s">
        <v>1308</v>
      </c>
      <c r="X132" s="384" t="str">
        <f t="shared" si="58"/>
        <v>ru-RU=АУФ2 - CЛ. Б. Завершено</v>
      </c>
      <c r="Y132" s="374"/>
      <c r="Z132" s="374" t="s">
        <v>1308</v>
      </c>
      <c r="AA132" s="19" t="s">
        <v>4272</v>
      </c>
      <c r="AB132" s="374">
        <f t="shared" si="59"/>
        <v>40041</v>
      </c>
      <c r="AC132" s="27">
        <v>9</v>
      </c>
    </row>
    <row r="133" spans="1:29" x14ac:dyDescent="0.25">
      <c r="A133" s="374">
        <v>130</v>
      </c>
      <c r="B133" s="374" t="str">
        <f t="shared" ref="B133:B153" si="66">"АУФ2 - ХП. "&amp;C133</f>
        <v>АУФ2 - ХП. Сброс ила</v>
      </c>
      <c r="C133" s="374" t="s">
        <v>4216</v>
      </c>
      <c r="D133" s="374" t="str">
        <f t="shared" ref="D133:D153" si="67">"itg.step_cw2 = "&amp;E133</f>
        <v>itg.step_cw2 = 1</v>
      </c>
      <c r="E133" s="374">
        <v>1</v>
      </c>
      <c r="F133" s="27" t="str">
        <f t="shared" si="52"/>
        <v>R41</v>
      </c>
      <c r="G133" s="27">
        <f t="shared" ref="G133:G138" si="68">G132</f>
        <v>80</v>
      </c>
      <c r="H133" s="27">
        <v>2</v>
      </c>
      <c r="I133" s="27" t="str">
        <f t="shared" si="53"/>
        <v>db600.dbx80.2 := itg.step_cw2 = 1; //АУФ2 - ХП. Сброс ила  R41.10</v>
      </c>
      <c r="J133" s="27" t="str">
        <f t="shared" si="54"/>
        <v>dbx80.2</v>
      </c>
      <c r="K133" s="27">
        <f t="shared" si="64"/>
        <v>41</v>
      </c>
      <c r="L133" s="384" t="s">
        <v>1307</v>
      </c>
      <c r="M133" s="384">
        <v>587</v>
      </c>
      <c r="N133" s="19" t="s">
        <v>4276</v>
      </c>
      <c r="O133" s="384" t="str">
        <f t="shared" si="65"/>
        <v>2MDB.R41</v>
      </c>
      <c r="P133" s="384">
        <f t="shared" si="57"/>
        <v>10</v>
      </c>
      <c r="Q133" s="374"/>
      <c r="R133" s="374"/>
      <c r="S133" s="374"/>
      <c r="T133" s="374"/>
      <c r="U133" s="374"/>
      <c r="V133" s="384">
        <v>0</v>
      </c>
      <c r="W133" s="374" t="s">
        <v>1308</v>
      </c>
      <c r="X133" s="384" t="str">
        <f t="shared" si="58"/>
        <v>ru-RU=АУФ2 - ХП. Сброс ила</v>
      </c>
      <c r="Y133" s="374"/>
      <c r="Z133" s="374" t="s">
        <v>1308</v>
      </c>
      <c r="AA133" s="19" t="s">
        <v>4272</v>
      </c>
      <c r="AB133" s="374">
        <f t="shared" si="59"/>
        <v>40041</v>
      </c>
      <c r="AC133" s="27">
        <v>10</v>
      </c>
    </row>
    <row r="134" spans="1:29" x14ac:dyDescent="0.25">
      <c r="A134" s="374">
        <v>131</v>
      </c>
      <c r="B134" s="374" t="str">
        <f t="shared" si="66"/>
        <v>АУФ2 - ХП. Слив</v>
      </c>
      <c r="C134" s="374" t="s">
        <v>4217</v>
      </c>
      <c r="D134" s="374" t="str">
        <f t="shared" si="67"/>
        <v>itg.step_cw2 = 2</v>
      </c>
      <c r="E134" s="374">
        <v>2</v>
      </c>
      <c r="F134" s="27" t="str">
        <f t="shared" si="52"/>
        <v>R41</v>
      </c>
      <c r="G134" s="27">
        <f t="shared" si="68"/>
        <v>80</v>
      </c>
      <c r="H134" s="27">
        <v>3</v>
      </c>
      <c r="I134" s="27" t="str">
        <f t="shared" si="53"/>
        <v>db600.dbx80.3 := itg.step_cw2 = 2; //АУФ2 - ХП. Слив  R41.11</v>
      </c>
      <c r="J134" s="27" t="str">
        <f t="shared" si="54"/>
        <v>dbx80.3</v>
      </c>
      <c r="K134" s="27">
        <f t="shared" si="64"/>
        <v>41</v>
      </c>
      <c r="L134" s="384" t="s">
        <v>1307</v>
      </c>
      <c r="M134" s="384">
        <v>588</v>
      </c>
      <c r="N134" s="19" t="s">
        <v>4276</v>
      </c>
      <c r="O134" s="384" t="str">
        <f t="shared" si="65"/>
        <v>2MDB.R41</v>
      </c>
      <c r="P134" s="384">
        <f t="shared" si="57"/>
        <v>11</v>
      </c>
      <c r="Q134" s="374"/>
      <c r="R134" s="374"/>
      <c r="S134" s="374"/>
      <c r="T134" s="374"/>
      <c r="U134" s="374"/>
      <c r="V134" s="384">
        <v>0</v>
      </c>
      <c r="W134" s="374" t="s">
        <v>1308</v>
      </c>
      <c r="X134" s="384" t="str">
        <f t="shared" si="58"/>
        <v>ru-RU=АУФ2 - ХП. Слив</v>
      </c>
      <c r="Y134" s="374"/>
      <c r="Z134" s="374" t="s">
        <v>1308</v>
      </c>
      <c r="AA134" s="19" t="s">
        <v>4272</v>
      </c>
      <c r="AB134" s="374">
        <f t="shared" si="59"/>
        <v>40041</v>
      </c>
      <c r="AC134" s="27">
        <v>11</v>
      </c>
    </row>
    <row r="135" spans="1:29" x14ac:dyDescent="0.25">
      <c r="A135" s="374">
        <v>132</v>
      </c>
      <c r="B135" s="374" t="str">
        <f t="shared" si="66"/>
        <v>АУФ2 - ХП. Слив с аэрацией</v>
      </c>
      <c r="C135" s="374" t="s">
        <v>4218</v>
      </c>
      <c r="D135" s="374" t="str">
        <f t="shared" si="67"/>
        <v>itg.step_cw2 = 3</v>
      </c>
      <c r="E135" s="374">
        <v>3</v>
      </c>
      <c r="F135" s="27" t="str">
        <f t="shared" si="52"/>
        <v>R41</v>
      </c>
      <c r="G135" s="27">
        <f t="shared" si="68"/>
        <v>80</v>
      </c>
      <c r="H135" s="27">
        <v>4</v>
      </c>
      <c r="I135" s="27" t="str">
        <f t="shared" si="53"/>
        <v>db600.dbx80.4 := itg.step_cw2 = 3; //АУФ2 - ХП. Слив с аэрацией  R41.12</v>
      </c>
      <c r="J135" s="27" t="str">
        <f t="shared" si="54"/>
        <v>dbx80.4</v>
      </c>
      <c r="K135" s="27">
        <f t="shared" si="64"/>
        <v>41</v>
      </c>
      <c r="L135" s="384" t="s">
        <v>1307</v>
      </c>
      <c r="M135" s="384">
        <v>589</v>
      </c>
      <c r="N135" s="19" t="s">
        <v>4276</v>
      </c>
      <c r="O135" s="384" t="str">
        <f t="shared" si="65"/>
        <v>2MDB.R41</v>
      </c>
      <c r="P135" s="384">
        <f t="shared" si="57"/>
        <v>12</v>
      </c>
      <c r="Q135" s="374"/>
      <c r="R135" s="374"/>
      <c r="S135" s="374"/>
      <c r="T135" s="374"/>
      <c r="U135" s="374"/>
      <c r="V135" s="384">
        <v>0</v>
      </c>
      <c r="W135" s="374" t="s">
        <v>1308</v>
      </c>
      <c r="X135" s="384" t="str">
        <f t="shared" si="58"/>
        <v>ru-RU=АУФ2 - ХП. Слив с аэрацией</v>
      </c>
      <c r="Y135" s="374"/>
      <c r="Z135" s="374" t="s">
        <v>1308</v>
      </c>
      <c r="AA135" s="19" t="s">
        <v>4272</v>
      </c>
      <c r="AB135" s="374">
        <f t="shared" si="59"/>
        <v>40041</v>
      </c>
      <c r="AC135" s="27">
        <v>12</v>
      </c>
    </row>
    <row r="136" spans="1:29" x14ac:dyDescent="0.25">
      <c r="A136" s="374">
        <v>133</v>
      </c>
      <c r="B136" s="374" t="str">
        <f t="shared" si="66"/>
        <v>АУФ2 - ХП. Задвижки закрыты</v>
      </c>
      <c r="C136" s="374" t="s">
        <v>4223</v>
      </c>
      <c r="D136" s="374" t="str">
        <f t="shared" si="67"/>
        <v>itg.step_cw2 = 4</v>
      </c>
      <c r="E136" s="374">
        <v>4</v>
      </c>
      <c r="F136" s="27" t="str">
        <f t="shared" si="52"/>
        <v>R41</v>
      </c>
      <c r="G136" s="27">
        <f t="shared" si="68"/>
        <v>80</v>
      </c>
      <c r="H136" s="27">
        <v>5</v>
      </c>
      <c r="I136" s="27" t="str">
        <f t="shared" si="53"/>
        <v>db600.dbx80.5 := itg.step_cw2 = 4; //АУФ2 - ХП. Задвижки закрыты  R41.13</v>
      </c>
      <c r="J136" s="27" t="str">
        <f t="shared" si="54"/>
        <v>dbx80.5</v>
      </c>
      <c r="K136" s="27">
        <f t="shared" si="64"/>
        <v>41</v>
      </c>
      <c r="L136" s="384" t="s">
        <v>1307</v>
      </c>
      <c r="M136" s="384">
        <v>590</v>
      </c>
      <c r="N136" s="19" t="s">
        <v>4276</v>
      </c>
      <c r="O136" s="384" t="str">
        <f t="shared" si="65"/>
        <v>2MDB.R41</v>
      </c>
      <c r="P136" s="384">
        <f t="shared" si="57"/>
        <v>13</v>
      </c>
      <c r="Q136" s="374"/>
      <c r="R136" s="374"/>
      <c r="S136" s="374"/>
      <c r="T136" s="374"/>
      <c r="U136" s="374"/>
      <c r="V136" s="384">
        <v>0</v>
      </c>
      <c r="W136" s="374" t="s">
        <v>1308</v>
      </c>
      <c r="X136" s="384" t="str">
        <f t="shared" si="58"/>
        <v>ru-RU=АУФ2 - ХП. Задвижки закрыты</v>
      </c>
      <c r="Y136" s="374"/>
      <c r="Z136" s="374" t="s">
        <v>1308</v>
      </c>
      <c r="AA136" s="19" t="s">
        <v>4272</v>
      </c>
      <c r="AB136" s="374">
        <f t="shared" si="59"/>
        <v>40041</v>
      </c>
      <c r="AC136" s="27">
        <v>13</v>
      </c>
    </row>
    <row r="137" spans="1:29" x14ac:dyDescent="0.25">
      <c r="A137" s="374">
        <v>134</v>
      </c>
      <c r="B137" s="374" t="str">
        <f t="shared" si="66"/>
        <v>АУФ2 - ХП. Дозирование</v>
      </c>
      <c r="C137" s="374" t="s">
        <v>4224</v>
      </c>
      <c r="D137" s="374" t="str">
        <f t="shared" si="67"/>
        <v>itg.step_cw2 = 5</v>
      </c>
      <c r="E137" s="374">
        <v>5</v>
      </c>
      <c r="F137" s="27" t="str">
        <f t="shared" si="52"/>
        <v>R41</v>
      </c>
      <c r="G137" s="27">
        <f t="shared" si="68"/>
        <v>80</v>
      </c>
      <c r="H137" s="27">
        <v>6</v>
      </c>
      <c r="I137" s="27" t="str">
        <f t="shared" si="53"/>
        <v>db600.dbx80.6 := itg.step_cw2 = 5; //АУФ2 - ХП. Дозирование  R41.14</v>
      </c>
      <c r="J137" s="27" t="str">
        <f t="shared" si="54"/>
        <v>dbx80.6</v>
      </c>
      <c r="K137" s="27">
        <f t="shared" si="64"/>
        <v>41</v>
      </c>
      <c r="L137" s="384" t="s">
        <v>1307</v>
      </c>
      <c r="M137" s="384">
        <v>591</v>
      </c>
      <c r="N137" s="19" t="s">
        <v>4276</v>
      </c>
      <c r="O137" s="384" t="str">
        <f t="shared" si="65"/>
        <v>2MDB.R41</v>
      </c>
      <c r="P137" s="384">
        <f t="shared" si="57"/>
        <v>14</v>
      </c>
      <c r="Q137" s="374"/>
      <c r="R137" s="374"/>
      <c r="S137" s="374"/>
      <c r="T137" s="374"/>
      <c r="U137" s="374"/>
      <c r="V137" s="384">
        <v>0</v>
      </c>
      <c r="W137" s="374" t="s">
        <v>1308</v>
      </c>
      <c r="X137" s="384" t="str">
        <f t="shared" si="58"/>
        <v>ru-RU=АУФ2 - ХП. Дозирование</v>
      </c>
      <c r="Y137" s="374"/>
      <c r="Z137" s="374" t="s">
        <v>1308</v>
      </c>
      <c r="AA137" s="19" t="s">
        <v>4272</v>
      </c>
      <c r="AB137" s="374">
        <f t="shared" si="59"/>
        <v>40041</v>
      </c>
      <c r="AC137" s="27">
        <v>14</v>
      </c>
    </row>
    <row r="138" spans="1:29" x14ac:dyDescent="0.25">
      <c r="A138" s="374">
        <v>135</v>
      </c>
      <c r="B138" s="374" t="str">
        <f t="shared" si="66"/>
        <v>АУФ2 - ХП. Промывка трубы</v>
      </c>
      <c r="C138" s="374" t="s">
        <v>4225</v>
      </c>
      <c r="D138" s="374" t="str">
        <f t="shared" si="67"/>
        <v>itg.step_cw2 = 6</v>
      </c>
      <c r="E138" s="374">
        <v>6</v>
      </c>
      <c r="F138" s="27" t="str">
        <f t="shared" si="52"/>
        <v>R41</v>
      </c>
      <c r="G138" s="27">
        <f t="shared" si="68"/>
        <v>80</v>
      </c>
      <c r="H138" s="27">
        <v>7</v>
      </c>
      <c r="I138" s="27" t="str">
        <f t="shared" si="53"/>
        <v>db600.dbx80.7 := itg.step_cw2 = 6; //АУФ2 - ХП. Промывка трубы  R41.15</v>
      </c>
      <c r="J138" s="27" t="str">
        <f t="shared" si="54"/>
        <v>dbx80.7</v>
      </c>
      <c r="K138" s="27">
        <f t="shared" si="64"/>
        <v>41</v>
      </c>
      <c r="L138" s="384" t="s">
        <v>1307</v>
      </c>
      <c r="M138" s="384">
        <v>592</v>
      </c>
      <c r="N138" s="19" t="s">
        <v>4276</v>
      </c>
      <c r="O138" s="384" t="str">
        <f t="shared" si="65"/>
        <v>2MDB.R41</v>
      </c>
      <c r="P138" s="384">
        <f t="shared" si="57"/>
        <v>15</v>
      </c>
      <c r="Q138" s="374"/>
      <c r="R138" s="374"/>
      <c r="S138" s="374"/>
      <c r="T138" s="374"/>
      <c r="U138" s="374"/>
      <c r="V138" s="384">
        <v>0</v>
      </c>
      <c r="W138" s="374" t="s">
        <v>1308</v>
      </c>
      <c r="X138" s="384" t="str">
        <f t="shared" si="58"/>
        <v>ru-RU=АУФ2 - ХП. Промывка трубы</v>
      </c>
      <c r="Y138" s="374"/>
      <c r="Z138" s="374" t="s">
        <v>1308</v>
      </c>
      <c r="AA138" s="19" t="s">
        <v>4272</v>
      </c>
      <c r="AB138" s="374">
        <f t="shared" si="59"/>
        <v>40041</v>
      </c>
      <c r="AC138" s="27">
        <v>15</v>
      </c>
    </row>
    <row r="139" spans="1:29" x14ac:dyDescent="0.25">
      <c r="A139" s="374">
        <v>136</v>
      </c>
      <c r="B139" s="374" t="str">
        <f t="shared" si="66"/>
        <v>АУФ2 - ХП. Отключение насоса BW</v>
      </c>
      <c r="C139" s="374" t="s">
        <v>4219</v>
      </c>
      <c r="D139" s="374" t="str">
        <f t="shared" si="67"/>
        <v>itg.step_cw2 = 7</v>
      </c>
      <c r="E139" s="374">
        <v>7</v>
      </c>
      <c r="F139" s="27" t="str">
        <f t="shared" si="52"/>
        <v>R42</v>
      </c>
      <c r="G139" s="27">
        <f>G124+2</f>
        <v>83</v>
      </c>
      <c r="H139" s="27">
        <v>0</v>
      </c>
      <c r="I139" s="27" t="str">
        <f t="shared" si="53"/>
        <v>db600.dbx83.0 := itg.step_cw2 = 7; //АУФ2 - ХП. Отключение насоса BW  R42.0</v>
      </c>
      <c r="J139" s="27" t="str">
        <f t="shared" si="54"/>
        <v>dbx83.0</v>
      </c>
      <c r="K139" s="27">
        <f>K138+1</f>
        <v>42</v>
      </c>
      <c r="L139" s="384" t="s">
        <v>1307</v>
      </c>
      <c r="M139" s="384">
        <v>593</v>
      </c>
      <c r="N139" s="19" t="s">
        <v>4276</v>
      </c>
      <c r="O139" s="384" t="str">
        <f t="shared" si="65"/>
        <v>2MDB.R42</v>
      </c>
      <c r="P139" s="384">
        <f t="shared" si="57"/>
        <v>0</v>
      </c>
      <c r="Q139" s="374"/>
      <c r="R139" s="374"/>
      <c r="S139" s="374"/>
      <c r="T139" s="374"/>
      <c r="U139" s="374"/>
      <c r="V139" s="384">
        <v>0</v>
      </c>
      <c r="W139" s="374" t="s">
        <v>1308</v>
      </c>
      <c r="X139" s="384" t="str">
        <f t="shared" si="58"/>
        <v>ru-RU=АУФ2 - ХП. Отключение насоса BW</v>
      </c>
      <c r="Y139" s="374"/>
      <c r="Z139" s="374" t="s">
        <v>1308</v>
      </c>
      <c r="AA139" s="19" t="s">
        <v>4272</v>
      </c>
      <c r="AB139" s="374">
        <f t="shared" si="59"/>
        <v>40042</v>
      </c>
      <c r="AC139" s="27">
        <v>0</v>
      </c>
    </row>
    <row r="140" spans="1:29" x14ac:dyDescent="0.25">
      <c r="A140" s="374">
        <v>137</v>
      </c>
      <c r="B140" s="374" t="str">
        <f t="shared" si="66"/>
        <v>АУФ2 - ХП. Замачивание</v>
      </c>
      <c r="C140" s="374" t="s">
        <v>4226</v>
      </c>
      <c r="D140" s="374" t="str">
        <f t="shared" si="67"/>
        <v>itg.step_cw2 = 8</v>
      </c>
      <c r="E140" s="374">
        <v>8</v>
      </c>
      <c r="F140" s="27" t="str">
        <f t="shared" si="52"/>
        <v>R42</v>
      </c>
      <c r="G140" s="27">
        <f t="shared" ref="G140:G145" si="69">G139</f>
        <v>83</v>
      </c>
      <c r="H140" s="27">
        <v>1</v>
      </c>
      <c r="I140" s="27" t="str">
        <f t="shared" si="53"/>
        <v>db600.dbx83.1 := itg.step_cw2 = 8; //АУФ2 - ХП. Замачивание  R42.1</v>
      </c>
      <c r="J140" s="27" t="str">
        <f t="shared" si="54"/>
        <v>dbx83.1</v>
      </c>
      <c r="K140" s="27">
        <f>K139</f>
        <v>42</v>
      </c>
      <c r="L140" s="384" t="s">
        <v>1307</v>
      </c>
      <c r="M140" s="384">
        <v>594</v>
      </c>
      <c r="N140" s="19" t="s">
        <v>4276</v>
      </c>
      <c r="O140" s="384" t="str">
        <f t="shared" si="65"/>
        <v>2MDB.R42</v>
      </c>
      <c r="P140" s="384">
        <f t="shared" si="57"/>
        <v>1</v>
      </c>
      <c r="Q140" s="374"/>
      <c r="R140" s="374"/>
      <c r="S140" s="374"/>
      <c r="T140" s="374"/>
      <c r="U140" s="374"/>
      <c r="V140" s="384">
        <v>0</v>
      </c>
      <c r="W140" s="374" t="s">
        <v>1308</v>
      </c>
      <c r="X140" s="384" t="str">
        <f t="shared" si="58"/>
        <v>ru-RU=АУФ2 - ХП. Замачивание</v>
      </c>
      <c r="Y140" s="374"/>
      <c r="Z140" s="374" t="s">
        <v>1308</v>
      </c>
      <c r="AA140" s="19" t="s">
        <v>4272</v>
      </c>
      <c r="AB140" s="374">
        <f t="shared" si="59"/>
        <v>40042</v>
      </c>
      <c r="AC140" s="27">
        <v>1</v>
      </c>
    </row>
    <row r="141" spans="1:29" x14ac:dyDescent="0.25">
      <c r="A141" s="374">
        <v>138</v>
      </c>
      <c r="B141" s="374" t="str">
        <f t="shared" si="66"/>
        <v>АУФ2 - ХП. Сброс химикатов</v>
      </c>
      <c r="C141" s="374" t="s">
        <v>4227</v>
      </c>
      <c r="D141" s="374" t="str">
        <f t="shared" si="67"/>
        <v>itg.step_cw2 = 9</v>
      </c>
      <c r="E141" s="374">
        <v>9</v>
      </c>
      <c r="F141" s="27" t="str">
        <f t="shared" si="52"/>
        <v>R42</v>
      </c>
      <c r="G141" s="27">
        <f t="shared" si="69"/>
        <v>83</v>
      </c>
      <c r="H141" s="27">
        <v>3</v>
      </c>
      <c r="I141" s="27" t="str">
        <f t="shared" si="53"/>
        <v>db600.dbx83.3 := itg.step_cw2 = 9; //АУФ2 - ХП. Сброс химикатов  R42.3</v>
      </c>
      <c r="J141" s="27" t="str">
        <f t="shared" si="54"/>
        <v>dbx83.3</v>
      </c>
      <c r="K141" s="27">
        <f t="shared" ref="K141:K153" si="70">K140</f>
        <v>42</v>
      </c>
      <c r="L141" s="384" t="s">
        <v>1307</v>
      </c>
      <c r="M141" s="384">
        <v>595</v>
      </c>
      <c r="N141" s="19" t="s">
        <v>4276</v>
      </c>
      <c r="O141" s="384" t="str">
        <f t="shared" si="65"/>
        <v>2MDB.R42</v>
      </c>
      <c r="P141" s="384">
        <f t="shared" si="57"/>
        <v>3</v>
      </c>
      <c r="Q141" s="374"/>
      <c r="R141" s="374"/>
      <c r="S141" s="374"/>
      <c r="T141" s="374"/>
      <c r="U141" s="374"/>
      <c r="V141" s="384">
        <v>0</v>
      </c>
      <c r="W141" s="374" t="s">
        <v>1308</v>
      </c>
      <c r="X141" s="384" t="str">
        <f t="shared" si="58"/>
        <v>ru-RU=АУФ2 - ХП. Сброс химикатов</v>
      </c>
      <c r="Y141" s="374"/>
      <c r="Z141" s="374" t="s">
        <v>1308</v>
      </c>
      <c r="AA141" s="19" t="s">
        <v>4272</v>
      </c>
      <c r="AB141" s="374">
        <f t="shared" si="59"/>
        <v>40042</v>
      </c>
      <c r="AC141" s="27">
        <v>3</v>
      </c>
    </row>
    <row r="142" spans="1:29" x14ac:dyDescent="0.25">
      <c r="A142" s="374">
        <v>139</v>
      </c>
      <c r="B142" s="374" t="str">
        <f t="shared" si="66"/>
        <v>АУФ2 - ХП. Слив</v>
      </c>
      <c r="C142" s="374" t="s">
        <v>4217</v>
      </c>
      <c r="D142" s="374" t="str">
        <f t="shared" si="67"/>
        <v>itg.step_cw2 = 10</v>
      </c>
      <c r="E142" s="374">
        <v>10</v>
      </c>
      <c r="F142" s="27" t="str">
        <f t="shared" si="52"/>
        <v>R42</v>
      </c>
      <c r="G142" s="27">
        <f t="shared" si="69"/>
        <v>83</v>
      </c>
      <c r="H142" s="27">
        <v>4</v>
      </c>
      <c r="I142" s="27" t="str">
        <f t="shared" si="53"/>
        <v>db600.dbx83.4 := itg.step_cw2 = 10; //АУФ2 - ХП. Слив  R42.4</v>
      </c>
      <c r="J142" s="27" t="str">
        <f t="shared" si="54"/>
        <v>dbx83.4</v>
      </c>
      <c r="K142" s="27">
        <f t="shared" si="70"/>
        <v>42</v>
      </c>
      <c r="L142" s="384" t="s">
        <v>1307</v>
      </c>
      <c r="M142" s="384">
        <v>596</v>
      </c>
      <c r="N142" s="19" t="s">
        <v>4276</v>
      </c>
      <c r="O142" s="384" t="str">
        <f t="shared" si="65"/>
        <v>2MDB.R42</v>
      </c>
      <c r="P142" s="384">
        <f t="shared" si="57"/>
        <v>4</v>
      </c>
      <c r="Q142" s="374"/>
      <c r="R142" s="374"/>
      <c r="S142" s="374"/>
      <c r="T142" s="374"/>
      <c r="U142" s="374"/>
      <c r="V142" s="384">
        <v>0</v>
      </c>
      <c r="W142" s="374" t="s">
        <v>1308</v>
      </c>
      <c r="X142" s="384" t="str">
        <f t="shared" si="58"/>
        <v>ru-RU=АУФ2 - ХП. Слив</v>
      </c>
      <c r="Y142" s="374"/>
      <c r="Z142" s="374" t="s">
        <v>1308</v>
      </c>
      <c r="AA142" s="19" t="s">
        <v>4272</v>
      </c>
      <c r="AB142" s="374">
        <f t="shared" si="59"/>
        <v>40042</v>
      </c>
      <c r="AC142" s="27">
        <v>4</v>
      </c>
    </row>
    <row r="143" spans="1:29" x14ac:dyDescent="0.25">
      <c r="A143" s="374">
        <v>140</v>
      </c>
      <c r="B143" s="374" t="str">
        <f t="shared" si="66"/>
        <v>АУФ2 - ХП. Слив с аэрацией</v>
      </c>
      <c r="C143" s="374" t="s">
        <v>4218</v>
      </c>
      <c r="D143" s="374" t="str">
        <f t="shared" si="67"/>
        <v>itg.step_cw2 = 11</v>
      </c>
      <c r="E143" s="374">
        <v>11</v>
      </c>
      <c r="F143" s="27" t="str">
        <f t="shared" si="52"/>
        <v>R42</v>
      </c>
      <c r="G143" s="27">
        <f t="shared" si="69"/>
        <v>83</v>
      </c>
      <c r="H143" s="27">
        <v>5</v>
      </c>
      <c r="I143" s="27" t="str">
        <f t="shared" si="53"/>
        <v>db600.dbx83.5 := itg.step_cw2 = 11; //АУФ2 - ХП. Слив с аэрацией  R42.5</v>
      </c>
      <c r="J143" s="27" t="str">
        <f t="shared" si="54"/>
        <v>dbx83.5</v>
      </c>
      <c r="K143" s="27">
        <f t="shared" si="70"/>
        <v>42</v>
      </c>
      <c r="L143" s="384" t="s">
        <v>1307</v>
      </c>
      <c r="M143" s="384">
        <v>597</v>
      </c>
      <c r="N143" s="19" t="s">
        <v>4276</v>
      </c>
      <c r="O143" s="384" t="str">
        <f t="shared" si="65"/>
        <v>2MDB.R42</v>
      </c>
      <c r="P143" s="384">
        <f t="shared" si="57"/>
        <v>5</v>
      </c>
      <c r="Q143" s="374"/>
      <c r="R143" s="374"/>
      <c r="S143" s="374"/>
      <c r="T143" s="374"/>
      <c r="U143" s="374"/>
      <c r="V143" s="384">
        <v>0</v>
      </c>
      <c r="W143" s="374" t="s">
        <v>1308</v>
      </c>
      <c r="X143" s="384" t="str">
        <f t="shared" si="58"/>
        <v>ru-RU=АУФ2 - ХП. Слив с аэрацией</v>
      </c>
      <c r="Y143" s="374"/>
      <c r="Z143" s="374" t="s">
        <v>1308</v>
      </c>
      <c r="AA143" s="19" t="s">
        <v>4272</v>
      </c>
      <c r="AB143" s="374">
        <f t="shared" si="59"/>
        <v>40042</v>
      </c>
      <c r="AC143" s="27">
        <v>5</v>
      </c>
    </row>
    <row r="144" spans="1:29" x14ac:dyDescent="0.25">
      <c r="A144" s="374">
        <v>141</v>
      </c>
      <c r="B144" s="374" t="str">
        <f t="shared" si="66"/>
        <v>АУФ2 - ХП. Заполнение</v>
      </c>
      <c r="C144" s="374" t="s">
        <v>4228</v>
      </c>
      <c r="D144" s="374" t="str">
        <f t="shared" si="67"/>
        <v>itg.step_cw2 = 12</v>
      </c>
      <c r="E144" s="374">
        <v>12</v>
      </c>
      <c r="F144" s="27" t="str">
        <f t="shared" si="52"/>
        <v>R42</v>
      </c>
      <c r="G144" s="27">
        <f t="shared" si="69"/>
        <v>83</v>
      </c>
      <c r="H144" s="27">
        <v>6</v>
      </c>
      <c r="I144" s="27" t="str">
        <f t="shared" si="53"/>
        <v>db600.dbx83.6 := itg.step_cw2 = 12; //АУФ2 - ХП. Заполнение  R42.6</v>
      </c>
      <c r="J144" s="27" t="str">
        <f t="shared" si="54"/>
        <v>dbx83.6</v>
      </c>
      <c r="K144" s="27">
        <f t="shared" si="70"/>
        <v>42</v>
      </c>
      <c r="L144" s="384" t="s">
        <v>1307</v>
      </c>
      <c r="M144" s="384">
        <v>598</v>
      </c>
      <c r="N144" s="19" t="s">
        <v>4276</v>
      </c>
      <c r="O144" s="384" t="str">
        <f t="shared" si="65"/>
        <v>2MDB.R42</v>
      </c>
      <c r="P144" s="384">
        <f t="shared" si="57"/>
        <v>6</v>
      </c>
      <c r="Q144" s="374"/>
      <c r="R144" s="374"/>
      <c r="S144" s="374"/>
      <c r="T144" s="374"/>
      <c r="U144" s="374"/>
      <c r="V144" s="384">
        <v>0</v>
      </c>
      <c r="W144" s="374" t="s">
        <v>1308</v>
      </c>
      <c r="X144" s="384" t="str">
        <f t="shared" si="58"/>
        <v>ru-RU=АУФ2 - ХП. Заполнение</v>
      </c>
      <c r="Y144" s="374"/>
      <c r="Z144" s="374" t="s">
        <v>1308</v>
      </c>
      <c r="AA144" s="19" t="s">
        <v>4272</v>
      </c>
      <c r="AB144" s="374">
        <f t="shared" si="59"/>
        <v>40042</v>
      </c>
      <c r="AC144" s="27">
        <v>6</v>
      </c>
    </row>
    <row r="145" spans="1:29" x14ac:dyDescent="0.25">
      <c r="A145" s="374">
        <v>142</v>
      </c>
      <c r="B145" s="374" t="str">
        <f t="shared" si="66"/>
        <v>АУФ2 - ХП. Заполнение завершено</v>
      </c>
      <c r="C145" s="374" t="s">
        <v>4229</v>
      </c>
      <c r="D145" s="374" t="str">
        <f t="shared" si="67"/>
        <v>itg.step_cw2 = 13</v>
      </c>
      <c r="E145" s="374">
        <v>13</v>
      </c>
      <c r="F145" s="27" t="str">
        <f t="shared" si="52"/>
        <v>R42</v>
      </c>
      <c r="G145" s="27">
        <f t="shared" si="69"/>
        <v>83</v>
      </c>
      <c r="H145" s="27">
        <v>7</v>
      </c>
      <c r="I145" s="27" t="str">
        <f t="shared" si="53"/>
        <v>db600.dbx83.7 := itg.step_cw2 = 13; //АУФ2 - ХП. Заполнение завершено  R42.7</v>
      </c>
      <c r="J145" s="27" t="str">
        <f t="shared" si="54"/>
        <v>dbx83.7</v>
      </c>
      <c r="K145" s="27">
        <f t="shared" si="70"/>
        <v>42</v>
      </c>
      <c r="L145" s="384" t="s">
        <v>1307</v>
      </c>
      <c r="M145" s="384">
        <v>599</v>
      </c>
      <c r="N145" s="19" t="s">
        <v>4276</v>
      </c>
      <c r="O145" s="384" t="str">
        <f t="shared" si="65"/>
        <v>2MDB.R42</v>
      </c>
      <c r="P145" s="384">
        <f t="shared" si="57"/>
        <v>7</v>
      </c>
      <c r="Q145" s="374"/>
      <c r="R145" s="374"/>
      <c r="S145" s="374"/>
      <c r="T145" s="374"/>
      <c r="U145" s="374"/>
      <c r="V145" s="384">
        <v>0</v>
      </c>
      <c r="W145" s="374" t="s">
        <v>1308</v>
      </c>
      <c r="X145" s="384" t="str">
        <f t="shared" si="58"/>
        <v>ru-RU=АУФ2 - ХП. Заполнение завершено</v>
      </c>
      <c r="Y145" s="374"/>
      <c r="Z145" s="374" t="s">
        <v>1308</v>
      </c>
      <c r="AA145" s="19" t="s">
        <v>4272</v>
      </c>
      <c r="AB145" s="374">
        <f t="shared" si="59"/>
        <v>40042</v>
      </c>
      <c r="AC145" s="27">
        <v>7</v>
      </c>
    </row>
    <row r="146" spans="1:29" x14ac:dyDescent="0.25">
      <c r="A146" s="374">
        <v>143</v>
      </c>
      <c r="B146" s="374" t="str">
        <f t="shared" si="66"/>
        <v>АУФ2 - ХП. Мин.расход достигнут</v>
      </c>
      <c r="C146" s="374" t="s">
        <v>4215</v>
      </c>
      <c r="D146" s="374" t="str">
        <f t="shared" si="67"/>
        <v>itg.step_cw2 = 14</v>
      </c>
      <c r="E146" s="374">
        <v>14</v>
      </c>
      <c r="F146" s="27" t="str">
        <f t="shared" si="52"/>
        <v>R42</v>
      </c>
      <c r="G146" s="27">
        <f>G131+2</f>
        <v>82</v>
      </c>
      <c r="H146" s="27">
        <v>0</v>
      </c>
      <c r="I146" s="27" t="str">
        <f t="shared" si="53"/>
        <v>db600.dbx82.0 := itg.step_cw2 = 14; //АУФ2 - ХП. Мин.расход достигнут  R42.8</v>
      </c>
      <c r="J146" s="27" t="str">
        <f t="shared" si="54"/>
        <v>dbx82.0</v>
      </c>
      <c r="K146" s="27">
        <f t="shared" si="70"/>
        <v>42</v>
      </c>
      <c r="L146" s="384" t="s">
        <v>1307</v>
      </c>
      <c r="M146" s="384">
        <v>600</v>
      </c>
      <c r="N146" s="19" t="s">
        <v>4276</v>
      </c>
      <c r="O146" s="384" t="str">
        <f t="shared" si="65"/>
        <v>2MDB.R42</v>
      </c>
      <c r="P146" s="384">
        <f t="shared" si="57"/>
        <v>8</v>
      </c>
      <c r="Q146" s="374"/>
      <c r="R146" s="374"/>
      <c r="S146" s="374"/>
      <c r="T146" s="374"/>
      <c r="U146" s="374"/>
      <c r="V146" s="384">
        <v>0</v>
      </c>
      <c r="W146" s="374" t="s">
        <v>1308</v>
      </c>
      <c r="X146" s="384" t="str">
        <f t="shared" si="58"/>
        <v>ru-RU=АУФ2 - ХП. Мин.расход достигнут</v>
      </c>
      <c r="Y146" s="374"/>
      <c r="Z146" s="374" t="s">
        <v>1308</v>
      </c>
      <c r="AA146" s="19" t="s">
        <v>4272</v>
      </c>
      <c r="AB146" s="374">
        <f t="shared" si="59"/>
        <v>40042</v>
      </c>
      <c r="AC146" s="27">
        <v>8</v>
      </c>
    </row>
    <row r="147" spans="1:29" x14ac:dyDescent="0.25">
      <c r="A147" s="374">
        <v>144</v>
      </c>
      <c r="B147" s="374" t="str">
        <f t="shared" si="66"/>
        <v>АУФ2 - ХП. Завершено</v>
      </c>
      <c r="C147" s="374" t="s">
        <v>4221</v>
      </c>
      <c r="D147" s="374" t="str">
        <f t="shared" si="67"/>
        <v>itg.step_cw2 = 15</v>
      </c>
      <c r="E147" s="374">
        <v>15</v>
      </c>
      <c r="F147" s="27" t="str">
        <f t="shared" si="52"/>
        <v>R42</v>
      </c>
      <c r="G147" s="27">
        <f>G146</f>
        <v>82</v>
      </c>
      <c r="H147" s="27">
        <v>1</v>
      </c>
      <c r="I147" s="27" t="str">
        <f t="shared" si="53"/>
        <v>db600.dbx82.1 := itg.step_cw2 = 15; //АУФ2 - ХП. Завершено  R42.9</v>
      </c>
      <c r="J147" s="27" t="str">
        <f t="shared" si="54"/>
        <v>dbx82.1</v>
      </c>
      <c r="K147" s="27">
        <f t="shared" si="70"/>
        <v>42</v>
      </c>
      <c r="L147" s="384" t="s">
        <v>1307</v>
      </c>
      <c r="M147" s="384">
        <v>601</v>
      </c>
      <c r="N147" s="19" t="s">
        <v>4276</v>
      </c>
      <c r="O147" s="384" t="str">
        <f t="shared" si="65"/>
        <v>2MDB.R42</v>
      </c>
      <c r="P147" s="384">
        <f t="shared" si="57"/>
        <v>9</v>
      </c>
      <c r="Q147" s="374"/>
      <c r="R147" s="374"/>
      <c r="S147" s="374"/>
      <c r="T147" s="374"/>
      <c r="U147" s="374"/>
      <c r="V147" s="384">
        <v>0</v>
      </c>
      <c r="W147" s="374" t="s">
        <v>1308</v>
      </c>
      <c r="X147" s="384" t="str">
        <f t="shared" si="58"/>
        <v>ru-RU=АУФ2 - ХП. Завершено</v>
      </c>
      <c r="Y147" s="374"/>
      <c r="Z147" s="374" t="s">
        <v>1308</v>
      </c>
      <c r="AA147" s="19" t="s">
        <v>4272</v>
      </c>
      <c r="AB147" s="374">
        <f t="shared" si="59"/>
        <v>40042</v>
      </c>
      <c r="AC147" s="27">
        <v>9</v>
      </c>
    </row>
    <row r="148" spans="1:29" x14ac:dyDescent="0.25">
      <c r="A148" s="374">
        <v>145</v>
      </c>
      <c r="B148" s="374" t="str">
        <f t="shared" si="66"/>
        <v>АУФ2 - ХП. Остановка работы</v>
      </c>
      <c r="C148" s="374" t="s">
        <v>2622</v>
      </c>
      <c r="D148" s="374" t="str">
        <f t="shared" si="67"/>
        <v>itg.step_cw2 = 101</v>
      </c>
      <c r="E148" s="374">
        <v>101</v>
      </c>
      <c r="F148" s="27" t="str">
        <f t="shared" si="52"/>
        <v>R42</v>
      </c>
      <c r="G148" s="27">
        <f t="shared" ref="G148:G153" si="71">G147</f>
        <v>82</v>
      </c>
      <c r="H148" s="27">
        <v>2</v>
      </c>
      <c r="I148" s="27" t="str">
        <f t="shared" si="53"/>
        <v>db600.dbx82.2 := itg.step_cw2 = 101; //АУФ2 - ХП. Остановка работы  R42.10</v>
      </c>
      <c r="J148" s="27" t="str">
        <f t="shared" si="54"/>
        <v>dbx82.2</v>
      </c>
      <c r="K148" s="27">
        <f t="shared" si="70"/>
        <v>42</v>
      </c>
      <c r="L148" s="384" t="s">
        <v>1307</v>
      </c>
      <c r="M148" s="384">
        <v>602</v>
      </c>
      <c r="N148" s="19" t="s">
        <v>4276</v>
      </c>
      <c r="O148" s="384" t="str">
        <f t="shared" si="65"/>
        <v>2MDB.R42</v>
      </c>
      <c r="P148" s="384">
        <f t="shared" si="57"/>
        <v>10</v>
      </c>
      <c r="Q148" s="374"/>
      <c r="R148" s="374"/>
      <c r="S148" s="374"/>
      <c r="T148" s="374"/>
      <c r="U148" s="374"/>
      <c r="V148" s="384">
        <v>0</v>
      </c>
      <c r="W148" s="374" t="s">
        <v>1308</v>
      </c>
      <c r="X148" s="384" t="str">
        <f t="shared" si="58"/>
        <v>ru-RU=АУФ2 - ХП. Остановка работы</v>
      </c>
      <c r="Y148" s="374"/>
      <c r="Z148" s="374" t="s">
        <v>1308</v>
      </c>
      <c r="AA148" s="19" t="s">
        <v>4272</v>
      </c>
      <c r="AB148" s="374">
        <f t="shared" si="59"/>
        <v>40042</v>
      </c>
      <c r="AC148" s="27">
        <v>10</v>
      </c>
    </row>
    <row r="149" spans="1:29" x14ac:dyDescent="0.25">
      <c r="A149" s="374">
        <v>146</v>
      </c>
      <c r="B149" s="374" t="str">
        <f t="shared" si="66"/>
        <v>АУФ2 - ХП. Остановлена</v>
      </c>
      <c r="C149" s="374" t="s">
        <v>4214</v>
      </c>
      <c r="D149" s="374" t="str">
        <f t="shared" si="67"/>
        <v>itg.step_cw2 = 102</v>
      </c>
      <c r="E149" s="374">
        <v>102</v>
      </c>
      <c r="F149" s="27" t="str">
        <f t="shared" si="52"/>
        <v>R42</v>
      </c>
      <c r="G149" s="27">
        <f t="shared" si="71"/>
        <v>82</v>
      </c>
      <c r="H149" s="27">
        <v>3</v>
      </c>
      <c r="I149" s="27" t="str">
        <f t="shared" si="53"/>
        <v>db600.dbx82.3 := itg.step_cw2 = 102; //АУФ2 - ХП. Остановлена  R42.11</v>
      </c>
      <c r="J149" s="27" t="str">
        <f t="shared" si="54"/>
        <v>dbx82.3</v>
      </c>
      <c r="K149" s="27">
        <f t="shared" si="70"/>
        <v>42</v>
      </c>
      <c r="L149" s="384" t="s">
        <v>1307</v>
      </c>
      <c r="M149" s="384">
        <v>603</v>
      </c>
      <c r="N149" s="19" t="s">
        <v>4276</v>
      </c>
      <c r="O149" s="384" t="str">
        <f t="shared" si="65"/>
        <v>2MDB.R42</v>
      </c>
      <c r="P149" s="384">
        <f t="shared" si="57"/>
        <v>11</v>
      </c>
      <c r="Q149" s="374"/>
      <c r="R149" s="374"/>
      <c r="S149" s="374"/>
      <c r="T149" s="374"/>
      <c r="U149" s="374"/>
      <c r="V149" s="384">
        <v>0</v>
      </c>
      <c r="W149" s="374" t="s">
        <v>1308</v>
      </c>
      <c r="X149" s="384" t="str">
        <f t="shared" si="58"/>
        <v>ru-RU=АУФ2 - ХП. Остановлена</v>
      </c>
      <c r="Y149" s="374"/>
      <c r="Z149" s="374" t="s">
        <v>1308</v>
      </c>
      <c r="AA149" s="19" t="s">
        <v>4272</v>
      </c>
      <c r="AB149" s="374">
        <f t="shared" si="59"/>
        <v>40042</v>
      </c>
      <c r="AC149" s="27">
        <v>11</v>
      </c>
    </row>
    <row r="150" spans="1:29" x14ac:dyDescent="0.25">
      <c r="A150" s="374">
        <v>147</v>
      </c>
      <c r="B150" s="374" t="str">
        <f t="shared" si="66"/>
        <v>АУФ2 - ХП. Остановка А</v>
      </c>
      <c r="C150" s="374" t="s">
        <v>4243</v>
      </c>
      <c r="D150" s="374" t="str">
        <f t="shared" si="67"/>
        <v>itg.step_cw2 = 201</v>
      </c>
      <c r="E150" s="374">
        <v>201</v>
      </c>
      <c r="F150" s="27" t="str">
        <f t="shared" si="52"/>
        <v>R42</v>
      </c>
      <c r="G150" s="27">
        <f t="shared" si="71"/>
        <v>82</v>
      </c>
      <c r="H150" s="27">
        <v>4</v>
      </c>
      <c r="I150" s="27" t="str">
        <f t="shared" si="53"/>
        <v>db600.dbx82.4 := itg.step_cw2 = 201; //АУФ2 - ХП. Остановка А  R42.12</v>
      </c>
      <c r="J150" s="27" t="str">
        <f t="shared" si="54"/>
        <v>dbx82.4</v>
      </c>
      <c r="K150" s="27">
        <f t="shared" si="70"/>
        <v>42</v>
      </c>
      <c r="L150" s="384" t="s">
        <v>1307</v>
      </c>
      <c r="M150" s="384">
        <v>604</v>
      </c>
      <c r="N150" s="19" t="s">
        <v>4276</v>
      </c>
      <c r="O150" s="384" t="str">
        <f t="shared" si="65"/>
        <v>2MDB.R42</v>
      </c>
      <c r="P150" s="384">
        <f t="shared" si="57"/>
        <v>12</v>
      </c>
      <c r="Q150" s="374"/>
      <c r="R150" s="374"/>
      <c r="S150" s="374"/>
      <c r="T150" s="374"/>
      <c r="U150" s="374"/>
      <c r="V150" s="384">
        <v>0</v>
      </c>
      <c r="W150" s="374" t="s">
        <v>1308</v>
      </c>
      <c r="X150" s="384" t="str">
        <f t="shared" si="58"/>
        <v>ru-RU=АУФ2 - ХП. Остановка А</v>
      </c>
      <c r="Y150" s="374"/>
      <c r="Z150" s="374" t="s">
        <v>1308</v>
      </c>
      <c r="AA150" s="19" t="s">
        <v>4272</v>
      </c>
      <c r="AB150" s="374">
        <f t="shared" si="59"/>
        <v>40042</v>
      </c>
      <c r="AC150" s="27">
        <v>12</v>
      </c>
    </row>
    <row r="151" spans="1:29" x14ac:dyDescent="0.25">
      <c r="A151" s="374">
        <v>148</v>
      </c>
      <c r="B151" s="374" t="str">
        <f t="shared" si="66"/>
        <v>АУФ2 - ХП. А. Завершено</v>
      </c>
      <c r="C151" s="374" t="s">
        <v>4247</v>
      </c>
      <c r="D151" s="374" t="str">
        <f t="shared" si="67"/>
        <v>itg.step_cw2 = 202</v>
      </c>
      <c r="E151" s="374">
        <v>202</v>
      </c>
      <c r="F151" s="27" t="str">
        <f t="shared" si="52"/>
        <v>R42</v>
      </c>
      <c r="G151" s="27">
        <f t="shared" si="71"/>
        <v>82</v>
      </c>
      <c r="H151" s="27">
        <v>5</v>
      </c>
      <c r="I151" s="27" t="str">
        <f t="shared" si="53"/>
        <v>db600.dbx82.5 := itg.step_cw2 = 202; //АУФ2 - ХП. А. Завершено  R42.13</v>
      </c>
      <c r="J151" s="27" t="str">
        <f t="shared" si="54"/>
        <v>dbx82.5</v>
      </c>
      <c r="K151" s="27">
        <f t="shared" si="70"/>
        <v>42</v>
      </c>
      <c r="L151" s="384" t="s">
        <v>1307</v>
      </c>
      <c r="M151" s="384">
        <v>605</v>
      </c>
      <c r="N151" s="19" t="s">
        <v>4276</v>
      </c>
      <c r="O151" s="384" t="str">
        <f t="shared" si="65"/>
        <v>2MDB.R42</v>
      </c>
      <c r="P151" s="384">
        <f t="shared" si="57"/>
        <v>13</v>
      </c>
      <c r="Q151" s="374"/>
      <c r="R151" s="374"/>
      <c r="S151" s="374"/>
      <c r="T151" s="374"/>
      <c r="U151" s="374"/>
      <c r="V151" s="384">
        <v>0</v>
      </c>
      <c r="W151" s="374" t="s">
        <v>1308</v>
      </c>
      <c r="X151" s="384" t="str">
        <f t="shared" si="58"/>
        <v>ru-RU=АУФ2 - ХП. А. Завершено</v>
      </c>
      <c r="Y151" s="374"/>
      <c r="Z151" s="374" t="s">
        <v>1308</v>
      </c>
      <c r="AA151" s="19" t="s">
        <v>4272</v>
      </c>
      <c r="AB151" s="374">
        <f t="shared" si="59"/>
        <v>40042</v>
      </c>
      <c r="AC151" s="27">
        <v>13</v>
      </c>
    </row>
    <row r="152" spans="1:29" x14ac:dyDescent="0.25">
      <c r="A152" s="374">
        <v>149</v>
      </c>
      <c r="B152" s="374" t="str">
        <f t="shared" si="66"/>
        <v>АУФ2 - ХП. Остановка Б</v>
      </c>
      <c r="C152" s="374" t="s">
        <v>4248</v>
      </c>
      <c r="D152" s="374" t="str">
        <f t="shared" si="67"/>
        <v>itg.step_cw2 = 301</v>
      </c>
      <c r="E152" s="374">
        <v>301</v>
      </c>
      <c r="F152" s="27" t="str">
        <f t="shared" si="52"/>
        <v>R42</v>
      </c>
      <c r="G152" s="27">
        <f t="shared" si="71"/>
        <v>82</v>
      </c>
      <c r="H152" s="27">
        <v>6</v>
      </c>
      <c r="I152" s="27" t="str">
        <f t="shared" si="53"/>
        <v>db600.dbx82.6 := itg.step_cw2 = 301; //АУФ2 - ХП. Остановка Б  R42.14</v>
      </c>
      <c r="J152" s="27" t="str">
        <f t="shared" si="54"/>
        <v>dbx82.6</v>
      </c>
      <c r="K152" s="27">
        <f t="shared" si="70"/>
        <v>42</v>
      </c>
      <c r="L152" s="384" t="s">
        <v>1307</v>
      </c>
      <c r="M152" s="384">
        <v>606</v>
      </c>
      <c r="N152" s="19" t="s">
        <v>4276</v>
      </c>
      <c r="O152" s="384" t="str">
        <f t="shared" si="65"/>
        <v>2MDB.R42</v>
      </c>
      <c r="P152" s="384">
        <f t="shared" si="57"/>
        <v>14</v>
      </c>
      <c r="Q152" s="374"/>
      <c r="R152" s="374"/>
      <c r="S152" s="374"/>
      <c r="T152" s="374"/>
      <c r="U152" s="374"/>
      <c r="V152" s="384">
        <v>0</v>
      </c>
      <c r="W152" s="374" t="s">
        <v>1308</v>
      </c>
      <c r="X152" s="384" t="str">
        <f t="shared" si="58"/>
        <v>ru-RU=АУФ2 - ХП. Остановка Б</v>
      </c>
      <c r="Y152" s="374"/>
      <c r="Z152" s="374" t="s">
        <v>1308</v>
      </c>
      <c r="AA152" s="19" t="s">
        <v>4272</v>
      </c>
      <c r="AB152" s="374">
        <f t="shared" si="59"/>
        <v>40042</v>
      </c>
      <c r="AC152" s="27">
        <v>14</v>
      </c>
    </row>
    <row r="153" spans="1:29" x14ac:dyDescent="0.25">
      <c r="A153" s="374">
        <v>150</v>
      </c>
      <c r="B153" s="374" t="str">
        <f t="shared" si="66"/>
        <v>АУФ2 - ХП. Б. Завершено</v>
      </c>
      <c r="C153" s="374" t="s">
        <v>4249</v>
      </c>
      <c r="D153" s="374" t="str">
        <f t="shared" si="67"/>
        <v>itg.step_cw2 = 302</v>
      </c>
      <c r="E153" s="374">
        <v>302</v>
      </c>
      <c r="F153" s="27" t="str">
        <f t="shared" si="52"/>
        <v>R42</v>
      </c>
      <c r="G153" s="27">
        <f t="shared" si="71"/>
        <v>82</v>
      </c>
      <c r="H153" s="27">
        <v>7</v>
      </c>
      <c r="I153" s="27" t="str">
        <f t="shared" si="53"/>
        <v>db600.dbx82.7 := itg.step_cw2 = 302; //АУФ2 - ХП. Б. Завершено  R42.15</v>
      </c>
      <c r="J153" s="27" t="str">
        <f t="shared" si="54"/>
        <v>dbx82.7</v>
      </c>
      <c r="K153" s="27">
        <f t="shared" si="70"/>
        <v>42</v>
      </c>
      <c r="L153" s="384" t="s">
        <v>1307</v>
      </c>
      <c r="M153" s="384">
        <v>607</v>
      </c>
      <c r="N153" s="19" t="s">
        <v>4276</v>
      </c>
      <c r="O153" s="384" t="str">
        <f>"22MDB.R"&amp;K153</f>
        <v>22MDB.R42</v>
      </c>
      <c r="P153" s="384">
        <f t="shared" si="57"/>
        <v>15</v>
      </c>
      <c r="Q153" s="374"/>
      <c r="R153" s="374"/>
      <c r="S153" s="374"/>
      <c r="T153" s="374"/>
      <c r="U153" s="374"/>
      <c r="V153" s="384">
        <v>0</v>
      </c>
      <c r="W153" s="374" t="s">
        <v>1308</v>
      </c>
      <c r="X153" s="384" t="str">
        <f t="shared" si="58"/>
        <v>ru-RU=АУФ2 - ХП. Б. Завершено</v>
      </c>
      <c r="Y153" s="374"/>
      <c r="Z153" s="374" t="s">
        <v>1308</v>
      </c>
      <c r="AA153" s="19" t="s">
        <v>4272</v>
      </c>
      <c r="AB153" s="374">
        <f t="shared" si="59"/>
        <v>40042</v>
      </c>
      <c r="AC153" s="27">
        <v>15</v>
      </c>
    </row>
    <row r="154" spans="1:29" x14ac:dyDescent="0.25">
      <c r="A154" s="374">
        <v>151</v>
      </c>
      <c r="B154" s="374" t="str">
        <f t="shared" ref="B154:B162" si="72">"АУФ2 - ОЖ. "&amp;C154</f>
        <v>АУФ2 - ОЖ. Цирк.задвижка открыта</v>
      </c>
      <c r="C154" s="374" t="s">
        <v>4230</v>
      </c>
      <c r="D154" s="374" t="str">
        <f t="shared" ref="D154:D162" si="73">"itg.step_wt2 = "&amp;E154</f>
        <v>itg.step_wt2 = 1</v>
      </c>
      <c r="E154" s="374">
        <v>1</v>
      </c>
      <c r="F154" s="27" t="str">
        <f t="shared" si="52"/>
        <v>R43</v>
      </c>
      <c r="G154" s="27">
        <f>G139+2</f>
        <v>85</v>
      </c>
      <c r="H154" s="27">
        <v>0</v>
      </c>
      <c r="I154" s="27" t="str">
        <f t="shared" si="53"/>
        <v>db600.dbx85.0 := itg.step_wt2 = 1; //АУФ2 - ОЖ. Цирк.задвижка открыта  R43.0</v>
      </c>
      <c r="J154" s="27" t="str">
        <f t="shared" si="54"/>
        <v>dbx85.0</v>
      </c>
      <c r="K154" s="27">
        <f>K153+1</f>
        <v>43</v>
      </c>
      <c r="L154" s="384" t="s">
        <v>1307</v>
      </c>
      <c r="M154" s="384">
        <v>608</v>
      </c>
      <c r="N154" s="19" t="s">
        <v>4276</v>
      </c>
      <c r="O154" s="384" t="str">
        <f t="shared" ref="O154:O198" si="74">"2MDB.R"&amp;K154</f>
        <v>2MDB.R43</v>
      </c>
      <c r="P154" s="384">
        <f t="shared" si="57"/>
        <v>0</v>
      </c>
      <c r="Q154" s="374"/>
      <c r="R154" s="374"/>
      <c r="S154" s="374"/>
      <c r="T154" s="374"/>
      <c r="U154" s="374"/>
      <c r="V154" s="384">
        <v>0</v>
      </c>
      <c r="W154" s="374" t="s">
        <v>1308</v>
      </c>
      <c r="X154" s="384" t="str">
        <f t="shared" si="58"/>
        <v>ru-RU=АУФ2 - ОЖ. Цирк.задвижка открыта</v>
      </c>
      <c r="Y154" s="374"/>
      <c r="Z154" s="374" t="s">
        <v>1308</v>
      </c>
      <c r="AA154" s="19" t="s">
        <v>4272</v>
      </c>
      <c r="AB154" s="374">
        <f t="shared" si="59"/>
        <v>40043</v>
      </c>
      <c r="AC154" s="27">
        <v>0</v>
      </c>
    </row>
    <row r="155" spans="1:29" x14ac:dyDescent="0.25">
      <c r="A155" s="374">
        <v>152</v>
      </c>
      <c r="B155" s="374" t="str">
        <f t="shared" si="72"/>
        <v>АУФ2 - ОЖ. Рециркуляция начата</v>
      </c>
      <c r="C155" s="374" t="s">
        <v>4231</v>
      </c>
      <c r="D155" s="374" t="str">
        <f t="shared" si="73"/>
        <v>itg.step_wt2 = 2</v>
      </c>
      <c r="E155" s="374">
        <v>2</v>
      </c>
      <c r="F155" s="27" t="str">
        <f t="shared" si="52"/>
        <v>R43</v>
      </c>
      <c r="G155" s="27">
        <f t="shared" ref="G155:G160" si="75">G154</f>
        <v>85</v>
      </c>
      <c r="H155" s="27">
        <v>1</v>
      </c>
      <c r="I155" s="27" t="str">
        <f t="shared" si="53"/>
        <v>db600.dbx85.1 := itg.step_wt2 = 2; //АУФ2 - ОЖ. Рециркуляция начата  R43.1</v>
      </c>
      <c r="J155" s="27" t="str">
        <f t="shared" si="54"/>
        <v>dbx85.1</v>
      </c>
      <c r="K155" s="27">
        <f>K154</f>
        <v>43</v>
      </c>
      <c r="L155" s="384" t="s">
        <v>1307</v>
      </c>
      <c r="M155" s="384">
        <v>609</v>
      </c>
      <c r="N155" s="19" t="s">
        <v>4276</v>
      </c>
      <c r="O155" s="384" t="str">
        <f t="shared" si="74"/>
        <v>2MDB.R43</v>
      </c>
      <c r="P155" s="384">
        <f t="shared" si="57"/>
        <v>1</v>
      </c>
      <c r="Q155" s="374"/>
      <c r="R155" s="374"/>
      <c r="S155" s="374"/>
      <c r="T155" s="374"/>
      <c r="U155" s="374"/>
      <c r="V155" s="384">
        <v>0</v>
      </c>
      <c r="W155" s="374" t="s">
        <v>1308</v>
      </c>
      <c r="X155" s="384" t="str">
        <f t="shared" si="58"/>
        <v>ru-RU=АУФ2 - ОЖ. Рециркуляция начата</v>
      </c>
      <c r="Y155" s="374"/>
      <c r="Z155" s="374" t="s">
        <v>1308</v>
      </c>
      <c r="AA155" s="19" t="s">
        <v>4272</v>
      </c>
      <c r="AB155" s="374">
        <f t="shared" si="59"/>
        <v>40043</v>
      </c>
      <c r="AC155" s="27">
        <v>1</v>
      </c>
    </row>
    <row r="156" spans="1:29" x14ac:dyDescent="0.25">
      <c r="A156" s="374">
        <v>153</v>
      </c>
      <c r="B156" s="374" t="str">
        <f t="shared" si="72"/>
        <v>АУФ2 - ОЖ. Аэрация</v>
      </c>
      <c r="C156" s="374" t="s">
        <v>4232</v>
      </c>
      <c r="D156" s="374" t="str">
        <f t="shared" si="73"/>
        <v>itg.step_wt2 = 3</v>
      </c>
      <c r="E156" s="374">
        <v>3</v>
      </c>
      <c r="F156" s="27" t="str">
        <f t="shared" si="52"/>
        <v>R43</v>
      </c>
      <c r="G156" s="27">
        <f t="shared" si="75"/>
        <v>85</v>
      </c>
      <c r="H156" s="27">
        <v>3</v>
      </c>
      <c r="I156" s="27" t="str">
        <f t="shared" si="53"/>
        <v>db600.dbx85.3 := itg.step_wt2 = 3; //АУФ2 - ОЖ. Аэрация  R43.3</v>
      </c>
      <c r="J156" s="27" t="str">
        <f t="shared" si="54"/>
        <v>dbx85.3</v>
      </c>
      <c r="K156" s="27">
        <f t="shared" ref="K156:K168" si="76">K155</f>
        <v>43</v>
      </c>
      <c r="L156" s="384" t="s">
        <v>1307</v>
      </c>
      <c r="M156" s="384">
        <v>610</v>
      </c>
      <c r="N156" s="19" t="s">
        <v>4276</v>
      </c>
      <c r="O156" s="384" t="str">
        <f t="shared" si="74"/>
        <v>2MDB.R43</v>
      </c>
      <c r="P156" s="384">
        <f t="shared" si="57"/>
        <v>3</v>
      </c>
      <c r="Q156" s="374"/>
      <c r="R156" s="374"/>
      <c r="S156" s="374"/>
      <c r="T156" s="374"/>
      <c r="U156" s="374"/>
      <c r="V156" s="384">
        <v>0</v>
      </c>
      <c r="W156" s="374" t="s">
        <v>1308</v>
      </c>
      <c r="X156" s="384" t="str">
        <f t="shared" si="58"/>
        <v>ru-RU=АУФ2 - ОЖ. Аэрация</v>
      </c>
      <c r="Y156" s="374"/>
      <c r="Z156" s="374" t="s">
        <v>1308</v>
      </c>
      <c r="AA156" s="19" t="s">
        <v>4272</v>
      </c>
      <c r="AB156" s="374">
        <f t="shared" si="59"/>
        <v>40043</v>
      </c>
      <c r="AC156" s="27">
        <v>3</v>
      </c>
    </row>
    <row r="157" spans="1:29" x14ac:dyDescent="0.25">
      <c r="A157" s="374">
        <v>154</v>
      </c>
      <c r="B157" s="374" t="str">
        <f t="shared" si="72"/>
        <v>АУФ2 - ОЖ. Рециркуляция завершена</v>
      </c>
      <c r="C157" s="374" t="s">
        <v>4233</v>
      </c>
      <c r="D157" s="374" t="str">
        <f t="shared" si="73"/>
        <v>itg.step_wt2 = 4</v>
      </c>
      <c r="E157" s="374">
        <v>4</v>
      </c>
      <c r="F157" s="27" t="str">
        <f t="shared" si="52"/>
        <v>R43</v>
      </c>
      <c r="G157" s="27">
        <f t="shared" si="75"/>
        <v>85</v>
      </c>
      <c r="H157" s="27">
        <v>4</v>
      </c>
      <c r="I157" s="27" t="str">
        <f t="shared" si="53"/>
        <v>db600.dbx85.4 := itg.step_wt2 = 4; //АУФ2 - ОЖ. Рециркуляция завершена  R43.4</v>
      </c>
      <c r="J157" s="27" t="str">
        <f t="shared" si="54"/>
        <v>dbx85.4</v>
      </c>
      <c r="K157" s="27">
        <f t="shared" si="76"/>
        <v>43</v>
      </c>
      <c r="L157" s="384" t="s">
        <v>1307</v>
      </c>
      <c r="M157" s="384">
        <v>611</v>
      </c>
      <c r="N157" s="19" t="s">
        <v>4276</v>
      </c>
      <c r="O157" s="384" t="str">
        <f t="shared" si="74"/>
        <v>2MDB.R43</v>
      </c>
      <c r="P157" s="384">
        <f t="shared" si="57"/>
        <v>4</v>
      </c>
      <c r="Q157" s="374"/>
      <c r="R157" s="374"/>
      <c r="S157" s="374"/>
      <c r="T157" s="374"/>
      <c r="U157" s="374"/>
      <c r="V157" s="384">
        <v>0</v>
      </c>
      <c r="W157" s="374" t="s">
        <v>1308</v>
      </c>
      <c r="X157" s="384" t="str">
        <f t="shared" si="58"/>
        <v>ru-RU=АУФ2 - ОЖ. Рециркуляция завершена</v>
      </c>
      <c r="Y157" s="374"/>
      <c r="Z157" s="374" t="s">
        <v>1308</v>
      </c>
      <c r="AA157" s="19" t="s">
        <v>4272</v>
      </c>
      <c r="AB157" s="374">
        <f t="shared" si="59"/>
        <v>40043</v>
      </c>
      <c r="AC157" s="27">
        <v>4</v>
      </c>
    </row>
    <row r="158" spans="1:29" x14ac:dyDescent="0.25">
      <c r="A158" s="374">
        <v>155</v>
      </c>
      <c r="B158" s="374" t="str">
        <f t="shared" si="72"/>
        <v>АУФ2 - ОЖ. Ожидание</v>
      </c>
      <c r="C158" s="374" t="s">
        <v>4234</v>
      </c>
      <c r="D158" s="374" t="str">
        <f t="shared" si="73"/>
        <v>itg.step_wt2 = 5</v>
      </c>
      <c r="E158" s="374">
        <v>5</v>
      </c>
      <c r="F158" s="27" t="str">
        <f t="shared" si="52"/>
        <v>R43</v>
      </c>
      <c r="G158" s="27">
        <f t="shared" si="75"/>
        <v>85</v>
      </c>
      <c r="H158" s="27">
        <v>5</v>
      </c>
      <c r="I158" s="27" t="str">
        <f t="shared" si="53"/>
        <v>db600.dbx85.5 := itg.step_wt2 = 5; //АУФ2 - ОЖ. Ожидание  R43.5</v>
      </c>
      <c r="J158" s="27" t="str">
        <f t="shared" si="54"/>
        <v>dbx85.5</v>
      </c>
      <c r="K158" s="27">
        <f t="shared" si="76"/>
        <v>43</v>
      </c>
      <c r="L158" s="384" t="s">
        <v>1307</v>
      </c>
      <c r="M158" s="384">
        <v>612</v>
      </c>
      <c r="N158" s="19" t="s">
        <v>4276</v>
      </c>
      <c r="O158" s="384" t="str">
        <f t="shared" si="74"/>
        <v>2MDB.R43</v>
      </c>
      <c r="P158" s="384">
        <f t="shared" si="57"/>
        <v>5</v>
      </c>
      <c r="Q158" s="374"/>
      <c r="R158" s="374"/>
      <c r="S158" s="374"/>
      <c r="T158" s="374"/>
      <c r="U158" s="374"/>
      <c r="V158" s="384">
        <v>0</v>
      </c>
      <c r="W158" s="374" t="s">
        <v>1308</v>
      </c>
      <c r="X158" s="384" t="str">
        <f t="shared" si="58"/>
        <v>ru-RU=АУФ2 - ОЖ. Ожидание</v>
      </c>
      <c r="Y158" s="374"/>
      <c r="Z158" s="374" t="s">
        <v>1308</v>
      </c>
      <c r="AA158" s="19" t="s">
        <v>4272</v>
      </c>
      <c r="AB158" s="374">
        <f t="shared" si="59"/>
        <v>40043</v>
      </c>
      <c r="AC158" s="27">
        <v>5</v>
      </c>
    </row>
    <row r="159" spans="1:29" x14ac:dyDescent="0.25">
      <c r="A159" s="374">
        <v>156</v>
      </c>
      <c r="B159" s="374" t="str">
        <f t="shared" si="72"/>
        <v>АУФ2 - ОЖ. Остановка работы</v>
      </c>
      <c r="C159" s="374" t="s">
        <v>2622</v>
      </c>
      <c r="D159" s="374" t="str">
        <f t="shared" si="73"/>
        <v>itg.step_wt2 = 101</v>
      </c>
      <c r="E159" s="374">
        <v>101</v>
      </c>
      <c r="F159" s="27" t="str">
        <f t="shared" si="52"/>
        <v>R43</v>
      </c>
      <c r="G159" s="27">
        <f t="shared" si="75"/>
        <v>85</v>
      </c>
      <c r="H159" s="27">
        <v>6</v>
      </c>
      <c r="I159" s="27" t="str">
        <f t="shared" si="53"/>
        <v>db600.dbx85.6 := itg.step_wt2 = 101; //АУФ2 - ОЖ. Остановка работы  R43.6</v>
      </c>
      <c r="J159" s="27" t="str">
        <f t="shared" si="54"/>
        <v>dbx85.6</v>
      </c>
      <c r="K159" s="27">
        <f t="shared" si="76"/>
        <v>43</v>
      </c>
      <c r="L159" s="384" t="s">
        <v>1307</v>
      </c>
      <c r="M159" s="384">
        <v>613</v>
      </c>
      <c r="N159" s="19" t="s">
        <v>4276</v>
      </c>
      <c r="O159" s="384" t="str">
        <f t="shared" si="74"/>
        <v>2MDB.R43</v>
      </c>
      <c r="P159" s="384">
        <f t="shared" si="57"/>
        <v>6</v>
      </c>
      <c r="Q159" s="374"/>
      <c r="R159" s="374"/>
      <c r="S159" s="374"/>
      <c r="T159" s="374"/>
      <c r="U159" s="374"/>
      <c r="V159" s="384">
        <v>0</v>
      </c>
      <c r="W159" s="374" t="s">
        <v>1308</v>
      </c>
      <c r="X159" s="384" t="str">
        <f t="shared" si="58"/>
        <v>ru-RU=АУФ2 - ОЖ. Остановка работы</v>
      </c>
      <c r="Y159" s="374"/>
      <c r="Z159" s="374" t="s">
        <v>1308</v>
      </c>
      <c r="AA159" s="19" t="s">
        <v>4272</v>
      </c>
      <c r="AB159" s="374">
        <f t="shared" si="59"/>
        <v>40043</v>
      </c>
      <c r="AC159" s="27">
        <v>6</v>
      </c>
    </row>
    <row r="160" spans="1:29" x14ac:dyDescent="0.25">
      <c r="A160" s="374">
        <v>157</v>
      </c>
      <c r="B160" s="374" t="str">
        <f t="shared" si="72"/>
        <v>АУФ2 - ОЖ. Остановлена</v>
      </c>
      <c r="C160" s="374" t="s">
        <v>4214</v>
      </c>
      <c r="D160" s="374" t="str">
        <f t="shared" si="73"/>
        <v>itg.step_wt2 = 102</v>
      </c>
      <c r="E160" s="374">
        <v>102</v>
      </c>
      <c r="F160" s="27" t="str">
        <f t="shared" si="52"/>
        <v>R43</v>
      </c>
      <c r="G160" s="27">
        <f t="shared" si="75"/>
        <v>85</v>
      </c>
      <c r="H160" s="27">
        <v>7</v>
      </c>
      <c r="I160" s="27" t="str">
        <f t="shared" si="53"/>
        <v>db600.dbx85.7 := itg.step_wt2 = 102; //АУФ2 - ОЖ. Остановлена  R43.7</v>
      </c>
      <c r="J160" s="27" t="str">
        <f t="shared" si="54"/>
        <v>dbx85.7</v>
      </c>
      <c r="K160" s="27">
        <f t="shared" si="76"/>
        <v>43</v>
      </c>
      <c r="L160" s="384" t="s">
        <v>1307</v>
      </c>
      <c r="M160" s="384">
        <v>614</v>
      </c>
      <c r="N160" s="19" t="s">
        <v>4276</v>
      </c>
      <c r="O160" s="384" t="str">
        <f t="shared" si="74"/>
        <v>2MDB.R43</v>
      </c>
      <c r="P160" s="384">
        <f t="shared" si="57"/>
        <v>7</v>
      </c>
      <c r="Q160" s="374"/>
      <c r="R160" s="374"/>
      <c r="S160" s="374"/>
      <c r="T160" s="374"/>
      <c r="U160" s="374"/>
      <c r="V160" s="384">
        <v>0</v>
      </c>
      <c r="W160" s="374" t="s">
        <v>1308</v>
      </c>
      <c r="X160" s="384" t="str">
        <f t="shared" si="58"/>
        <v>ru-RU=АУФ2 - ОЖ. Остановлена</v>
      </c>
      <c r="Y160" s="374"/>
      <c r="Z160" s="374" t="s">
        <v>1308</v>
      </c>
      <c r="AA160" s="19" t="s">
        <v>4272</v>
      </c>
      <c r="AB160" s="374">
        <f t="shared" si="59"/>
        <v>40043</v>
      </c>
      <c r="AC160" s="27">
        <v>7</v>
      </c>
    </row>
    <row r="161" spans="1:29" x14ac:dyDescent="0.25">
      <c r="A161" s="374">
        <v>158</v>
      </c>
      <c r="B161" s="374" t="str">
        <f t="shared" si="72"/>
        <v>АУФ2 - ОЖ. Остановка Б</v>
      </c>
      <c r="C161" s="374" t="s">
        <v>4248</v>
      </c>
      <c r="D161" s="374" t="str">
        <f t="shared" si="73"/>
        <v>itg.step_wt2 = 301</v>
      </c>
      <c r="E161" s="374">
        <v>301</v>
      </c>
      <c r="F161" s="27" t="str">
        <f t="shared" si="52"/>
        <v>R43</v>
      </c>
      <c r="G161" s="27">
        <f>G146+2</f>
        <v>84</v>
      </c>
      <c r="H161" s="27">
        <v>0</v>
      </c>
      <c r="I161" s="27" t="str">
        <f t="shared" si="53"/>
        <v>db600.dbx84.0 := itg.step_wt2 = 301; //АУФ2 - ОЖ. Остановка Б  R43.8</v>
      </c>
      <c r="J161" s="27" t="str">
        <f t="shared" si="54"/>
        <v>dbx84.0</v>
      </c>
      <c r="K161" s="27">
        <f t="shared" si="76"/>
        <v>43</v>
      </c>
      <c r="L161" s="384" t="s">
        <v>1307</v>
      </c>
      <c r="M161" s="384">
        <v>615</v>
      </c>
      <c r="N161" s="19" t="s">
        <v>4276</v>
      </c>
      <c r="O161" s="384" t="str">
        <f t="shared" si="74"/>
        <v>2MDB.R43</v>
      </c>
      <c r="P161" s="384">
        <f t="shared" si="57"/>
        <v>8</v>
      </c>
      <c r="Q161" s="374"/>
      <c r="R161" s="374"/>
      <c r="S161" s="374"/>
      <c r="T161" s="374"/>
      <c r="U161" s="374"/>
      <c r="V161" s="384">
        <v>0</v>
      </c>
      <c r="W161" s="374" t="s">
        <v>1308</v>
      </c>
      <c r="X161" s="384" t="str">
        <f t="shared" si="58"/>
        <v>ru-RU=АУФ2 - ОЖ. Остановка Б</v>
      </c>
      <c r="Y161" s="374"/>
      <c r="Z161" s="374" t="s">
        <v>1308</v>
      </c>
      <c r="AA161" s="19" t="s">
        <v>4272</v>
      </c>
      <c r="AB161" s="374">
        <f t="shared" si="59"/>
        <v>40043</v>
      </c>
      <c r="AC161" s="27">
        <v>8</v>
      </c>
    </row>
    <row r="162" spans="1:29" x14ac:dyDescent="0.25">
      <c r="A162" s="374">
        <v>159</v>
      </c>
      <c r="B162" s="374" t="str">
        <f t="shared" si="72"/>
        <v>АУФ2 - ОЖ. Б. Завершено</v>
      </c>
      <c r="C162" s="374" t="s">
        <v>4249</v>
      </c>
      <c r="D162" s="374" t="str">
        <f t="shared" si="73"/>
        <v>itg.step_wt2 = 302</v>
      </c>
      <c r="E162" s="374">
        <v>302</v>
      </c>
      <c r="F162" s="27" t="str">
        <f t="shared" si="52"/>
        <v>R43</v>
      </c>
      <c r="G162" s="27">
        <f>G161</f>
        <v>84</v>
      </c>
      <c r="H162" s="27">
        <v>1</v>
      </c>
      <c r="I162" s="27" t="str">
        <f t="shared" si="53"/>
        <v>db600.dbx84.1 := itg.step_wt2 = 302; //АУФ2 - ОЖ. Б. Завершено  R43.9</v>
      </c>
      <c r="J162" s="27" t="str">
        <f t="shared" si="54"/>
        <v>dbx84.1</v>
      </c>
      <c r="K162" s="27">
        <f t="shared" si="76"/>
        <v>43</v>
      </c>
      <c r="L162" s="384" t="s">
        <v>1307</v>
      </c>
      <c r="M162" s="384">
        <v>616</v>
      </c>
      <c r="N162" s="19" t="s">
        <v>4276</v>
      </c>
      <c r="O162" s="384" t="str">
        <f t="shared" si="74"/>
        <v>2MDB.R43</v>
      </c>
      <c r="P162" s="384">
        <f t="shared" si="57"/>
        <v>9</v>
      </c>
      <c r="Q162" s="374"/>
      <c r="R162" s="374"/>
      <c r="S162" s="374"/>
      <c r="T162" s="374"/>
      <c r="U162" s="374"/>
      <c r="V162" s="384">
        <v>0</v>
      </c>
      <c r="W162" s="374" t="s">
        <v>1308</v>
      </c>
      <c r="X162" s="384" t="str">
        <f t="shared" si="58"/>
        <v>ru-RU=АУФ2 - ОЖ. Б. Завершено</v>
      </c>
      <c r="Y162" s="374"/>
      <c r="Z162" s="374" t="s">
        <v>1308</v>
      </c>
      <c r="AA162" s="19" t="s">
        <v>4272</v>
      </c>
      <c r="AB162" s="374">
        <f t="shared" si="59"/>
        <v>40043</v>
      </c>
      <c r="AC162" s="27">
        <v>9</v>
      </c>
    </row>
    <row r="163" spans="1:29" x14ac:dyDescent="0.25">
      <c r="A163" s="374">
        <v>160</v>
      </c>
      <c r="B163" s="374" t="str">
        <f t="shared" ref="B163:B174" si="77">"АУФ2 -СЗ. "&amp;C163</f>
        <v>АУФ2 -СЗ. Сброс ила</v>
      </c>
      <c r="C163" s="374" t="s">
        <v>4216</v>
      </c>
      <c r="D163" s="374" t="str">
        <f t="shared" ref="D163:D174" si="78">"itg.step_df2 = "&amp;E163</f>
        <v>itg.step_df2 = 1</v>
      </c>
      <c r="E163" s="374">
        <v>1</v>
      </c>
      <c r="F163" s="27" t="str">
        <f t="shared" si="52"/>
        <v>R43</v>
      </c>
      <c r="G163" s="27">
        <f t="shared" ref="G163:G168" si="79">G162</f>
        <v>84</v>
      </c>
      <c r="H163" s="27">
        <v>2</v>
      </c>
      <c r="I163" s="27" t="str">
        <f t="shared" si="53"/>
        <v>db600.dbx84.2 := itg.step_df2 = 1; //АУФ2 -СЗ. Сброс ила  R43.10</v>
      </c>
      <c r="J163" s="27" t="str">
        <f t="shared" si="54"/>
        <v>dbx84.2</v>
      </c>
      <c r="K163" s="27">
        <f t="shared" si="76"/>
        <v>43</v>
      </c>
      <c r="L163" s="384" t="s">
        <v>1307</v>
      </c>
      <c r="M163" s="384">
        <v>617</v>
      </c>
      <c r="N163" s="19" t="s">
        <v>4276</v>
      </c>
      <c r="O163" s="384" t="str">
        <f t="shared" si="74"/>
        <v>2MDB.R43</v>
      </c>
      <c r="P163" s="384">
        <f t="shared" si="57"/>
        <v>10</v>
      </c>
      <c r="Q163" s="374"/>
      <c r="R163" s="374"/>
      <c r="S163" s="374"/>
      <c r="T163" s="374"/>
      <c r="U163" s="374"/>
      <c r="V163" s="384">
        <v>0</v>
      </c>
      <c r="W163" s="374" t="s">
        <v>1308</v>
      </c>
      <c r="X163" s="384" t="str">
        <f t="shared" si="58"/>
        <v>ru-RU=АУФ2 -СЗ. Сброс ила</v>
      </c>
      <c r="Y163" s="374"/>
      <c r="Z163" s="374" t="s">
        <v>1308</v>
      </c>
      <c r="AA163" s="19" t="s">
        <v>4272</v>
      </c>
      <c r="AB163" s="374">
        <f t="shared" si="59"/>
        <v>40043</v>
      </c>
      <c r="AC163" s="27">
        <v>10</v>
      </c>
    </row>
    <row r="164" spans="1:29" x14ac:dyDescent="0.25">
      <c r="A164" s="374">
        <v>161</v>
      </c>
      <c r="B164" s="374" t="str">
        <f t="shared" si="77"/>
        <v>АУФ2 -СЗ. Слив</v>
      </c>
      <c r="C164" s="374" t="s">
        <v>4217</v>
      </c>
      <c r="D164" s="374" t="str">
        <f t="shared" si="78"/>
        <v>itg.step_df2 = 2</v>
      </c>
      <c r="E164" s="374">
        <v>2</v>
      </c>
      <c r="F164" s="27" t="str">
        <f t="shared" si="52"/>
        <v>R43</v>
      </c>
      <c r="G164" s="27">
        <f t="shared" si="79"/>
        <v>84</v>
      </c>
      <c r="H164" s="27">
        <v>3</v>
      </c>
      <c r="I164" s="27" t="str">
        <f t="shared" si="53"/>
        <v>db600.dbx84.3 := itg.step_df2 = 2; //АУФ2 -СЗ. Слив  R43.11</v>
      </c>
      <c r="J164" s="27" t="str">
        <f t="shared" si="54"/>
        <v>dbx84.3</v>
      </c>
      <c r="K164" s="27">
        <f t="shared" si="76"/>
        <v>43</v>
      </c>
      <c r="L164" s="384" t="s">
        <v>1307</v>
      </c>
      <c r="M164" s="384">
        <v>618</v>
      </c>
      <c r="N164" s="19" t="s">
        <v>4276</v>
      </c>
      <c r="O164" s="384" t="str">
        <f t="shared" si="74"/>
        <v>2MDB.R43</v>
      </c>
      <c r="P164" s="384">
        <f t="shared" si="57"/>
        <v>11</v>
      </c>
      <c r="Q164" s="374"/>
      <c r="R164" s="374"/>
      <c r="S164" s="374"/>
      <c r="T164" s="374"/>
      <c r="U164" s="374"/>
      <c r="V164" s="384">
        <v>0</v>
      </c>
      <c r="W164" s="374" t="s">
        <v>1308</v>
      </c>
      <c r="X164" s="384" t="str">
        <f t="shared" si="58"/>
        <v>ru-RU=АУФ2 -СЗ. Слив</v>
      </c>
      <c r="Y164" s="374"/>
      <c r="Z164" s="374" t="s">
        <v>1308</v>
      </c>
      <c r="AA164" s="19" t="s">
        <v>4272</v>
      </c>
      <c r="AB164" s="374">
        <f t="shared" si="59"/>
        <v>40043</v>
      </c>
      <c r="AC164" s="27">
        <v>11</v>
      </c>
    </row>
    <row r="165" spans="1:29" x14ac:dyDescent="0.25">
      <c r="A165" s="374">
        <v>162</v>
      </c>
      <c r="B165" s="374" t="str">
        <f t="shared" si="77"/>
        <v>АУФ2 -СЗ. Слив с аэрацией</v>
      </c>
      <c r="C165" s="374" t="s">
        <v>4218</v>
      </c>
      <c r="D165" s="374" t="str">
        <f t="shared" si="78"/>
        <v>itg.step_df2 = 3</v>
      </c>
      <c r="E165" s="374">
        <v>3</v>
      </c>
      <c r="F165" s="27" t="str">
        <f t="shared" si="52"/>
        <v>R43</v>
      </c>
      <c r="G165" s="27">
        <f t="shared" si="79"/>
        <v>84</v>
      </c>
      <c r="H165" s="27">
        <v>4</v>
      </c>
      <c r="I165" s="27" t="str">
        <f t="shared" si="53"/>
        <v>db600.dbx84.4 := itg.step_df2 = 3; //АУФ2 -СЗ. Слив с аэрацией  R43.12</v>
      </c>
      <c r="J165" s="27" t="str">
        <f t="shared" si="54"/>
        <v>dbx84.4</v>
      </c>
      <c r="K165" s="27">
        <f t="shared" si="76"/>
        <v>43</v>
      </c>
      <c r="L165" s="384" t="s">
        <v>1307</v>
      </c>
      <c r="M165" s="384">
        <v>619</v>
      </c>
      <c r="N165" s="19" t="s">
        <v>4276</v>
      </c>
      <c r="O165" s="384" t="str">
        <f t="shared" si="74"/>
        <v>2MDB.R43</v>
      </c>
      <c r="P165" s="384">
        <f t="shared" si="57"/>
        <v>12</v>
      </c>
      <c r="Q165" s="374"/>
      <c r="R165" s="374"/>
      <c r="S165" s="374"/>
      <c r="T165" s="374"/>
      <c r="U165" s="374"/>
      <c r="V165" s="384">
        <v>0</v>
      </c>
      <c r="W165" s="374" t="s">
        <v>1308</v>
      </c>
      <c r="X165" s="384" t="str">
        <f t="shared" si="58"/>
        <v>ru-RU=АУФ2 -СЗ. Слив с аэрацией</v>
      </c>
      <c r="Y165" s="374"/>
      <c r="Z165" s="374" t="s">
        <v>1308</v>
      </c>
      <c r="AA165" s="19" t="s">
        <v>4272</v>
      </c>
      <c r="AB165" s="374">
        <f t="shared" si="59"/>
        <v>40043</v>
      </c>
      <c r="AC165" s="27">
        <v>12</v>
      </c>
    </row>
    <row r="166" spans="1:29" x14ac:dyDescent="0.25">
      <c r="A166" s="374">
        <v>163</v>
      </c>
      <c r="B166" s="374" t="str">
        <f t="shared" si="77"/>
        <v>АУФ2 -СЗ. Слив завершен</v>
      </c>
      <c r="C166" s="374" t="s">
        <v>4235</v>
      </c>
      <c r="D166" s="374" t="str">
        <f t="shared" si="78"/>
        <v>itg.step_df2 = 4</v>
      </c>
      <c r="E166" s="374">
        <v>4</v>
      </c>
      <c r="F166" s="27" t="str">
        <f t="shared" si="52"/>
        <v>R43</v>
      </c>
      <c r="G166" s="27">
        <f t="shared" si="79"/>
        <v>84</v>
      </c>
      <c r="H166" s="27">
        <v>5</v>
      </c>
      <c r="I166" s="27" t="str">
        <f t="shared" si="53"/>
        <v>db600.dbx84.5 := itg.step_df2 = 4; //АУФ2 -СЗ. Слив завершен  R43.13</v>
      </c>
      <c r="J166" s="27" t="str">
        <f t="shared" si="54"/>
        <v>dbx84.5</v>
      </c>
      <c r="K166" s="27">
        <f t="shared" si="76"/>
        <v>43</v>
      </c>
      <c r="L166" s="384" t="s">
        <v>1307</v>
      </c>
      <c r="M166" s="384">
        <v>620</v>
      </c>
      <c r="N166" s="19" t="s">
        <v>4276</v>
      </c>
      <c r="O166" s="384" t="str">
        <f t="shared" si="74"/>
        <v>2MDB.R43</v>
      </c>
      <c r="P166" s="384">
        <f t="shared" si="57"/>
        <v>13</v>
      </c>
      <c r="Q166" s="374"/>
      <c r="R166" s="374"/>
      <c r="S166" s="374"/>
      <c r="T166" s="374"/>
      <c r="U166" s="374"/>
      <c r="V166" s="384">
        <v>0</v>
      </c>
      <c r="W166" s="374" t="s">
        <v>1308</v>
      </c>
      <c r="X166" s="384" t="str">
        <f t="shared" si="58"/>
        <v>ru-RU=АУФ2 -СЗ. Слив завершен</v>
      </c>
      <c r="Y166" s="374"/>
      <c r="Z166" s="374" t="s">
        <v>1308</v>
      </c>
      <c r="AA166" s="19" t="s">
        <v>4272</v>
      </c>
      <c r="AB166" s="374">
        <f t="shared" si="59"/>
        <v>40043</v>
      </c>
      <c r="AC166" s="27">
        <v>13</v>
      </c>
    </row>
    <row r="167" spans="1:29" x14ac:dyDescent="0.25">
      <c r="A167" s="374">
        <v>164</v>
      </c>
      <c r="B167" s="374" t="str">
        <f t="shared" si="77"/>
        <v>АУФ2 -СЗ. Заполнение</v>
      </c>
      <c r="C167" s="374" t="s">
        <v>4228</v>
      </c>
      <c r="D167" s="374" t="str">
        <f t="shared" si="78"/>
        <v>itg.step_df2 = 5</v>
      </c>
      <c r="E167" s="374">
        <v>5</v>
      </c>
      <c r="F167" s="27" t="str">
        <f t="shared" si="52"/>
        <v>R43</v>
      </c>
      <c r="G167" s="27">
        <f t="shared" si="79"/>
        <v>84</v>
      </c>
      <c r="H167" s="27">
        <v>6</v>
      </c>
      <c r="I167" s="27" t="str">
        <f t="shared" si="53"/>
        <v>db600.dbx84.6 := itg.step_df2 = 5; //АУФ2 -СЗ. Заполнение  R43.14</v>
      </c>
      <c r="J167" s="27" t="str">
        <f t="shared" si="54"/>
        <v>dbx84.6</v>
      </c>
      <c r="K167" s="27">
        <f t="shared" si="76"/>
        <v>43</v>
      </c>
      <c r="L167" s="384" t="s">
        <v>1307</v>
      </c>
      <c r="M167" s="384">
        <v>621</v>
      </c>
      <c r="N167" s="19" t="s">
        <v>4276</v>
      </c>
      <c r="O167" s="384" t="str">
        <f t="shared" si="74"/>
        <v>2MDB.R43</v>
      </c>
      <c r="P167" s="384">
        <f t="shared" si="57"/>
        <v>14</v>
      </c>
      <c r="Q167" s="374"/>
      <c r="R167" s="374"/>
      <c r="S167" s="374"/>
      <c r="T167" s="374"/>
      <c r="U167" s="374"/>
      <c r="V167" s="384">
        <v>0</v>
      </c>
      <c r="W167" s="374" t="s">
        <v>1308</v>
      </c>
      <c r="X167" s="384" t="str">
        <f t="shared" si="58"/>
        <v>ru-RU=АУФ2 -СЗ. Заполнение</v>
      </c>
      <c r="Y167" s="374"/>
      <c r="Z167" s="374" t="s">
        <v>1308</v>
      </c>
      <c r="AA167" s="19" t="s">
        <v>4272</v>
      </c>
      <c r="AB167" s="374">
        <f t="shared" si="59"/>
        <v>40043</v>
      </c>
      <c r="AC167" s="27">
        <v>14</v>
      </c>
    </row>
    <row r="168" spans="1:29" x14ac:dyDescent="0.25">
      <c r="A168" s="374">
        <v>165</v>
      </c>
      <c r="B168" s="374" t="str">
        <f t="shared" si="77"/>
        <v>АУФ2 -СЗ. Заполнение завершено</v>
      </c>
      <c r="C168" s="374" t="s">
        <v>4229</v>
      </c>
      <c r="D168" s="374" t="str">
        <f t="shared" si="78"/>
        <v>itg.step_df2 = 6</v>
      </c>
      <c r="E168" s="374">
        <v>6</v>
      </c>
      <c r="F168" s="27" t="str">
        <f t="shared" si="52"/>
        <v>R43</v>
      </c>
      <c r="G168" s="27">
        <f t="shared" si="79"/>
        <v>84</v>
      </c>
      <c r="H168" s="27">
        <v>7</v>
      </c>
      <c r="I168" s="27" t="str">
        <f t="shared" si="53"/>
        <v>db600.dbx84.7 := itg.step_df2 = 6; //АУФ2 -СЗ. Заполнение завершено  R43.15</v>
      </c>
      <c r="J168" s="27" t="str">
        <f t="shared" si="54"/>
        <v>dbx84.7</v>
      </c>
      <c r="K168" s="27">
        <f t="shared" si="76"/>
        <v>43</v>
      </c>
      <c r="L168" s="384" t="s">
        <v>1307</v>
      </c>
      <c r="M168" s="384">
        <v>622</v>
      </c>
      <c r="N168" s="19" t="s">
        <v>4276</v>
      </c>
      <c r="O168" s="384" t="str">
        <f t="shared" si="74"/>
        <v>2MDB.R43</v>
      </c>
      <c r="P168" s="384">
        <f t="shared" si="57"/>
        <v>15</v>
      </c>
      <c r="Q168" s="374"/>
      <c r="R168" s="374"/>
      <c r="S168" s="374"/>
      <c r="T168" s="374"/>
      <c r="U168" s="374"/>
      <c r="V168" s="384">
        <v>0</v>
      </c>
      <c r="W168" s="374" t="s">
        <v>1308</v>
      </c>
      <c r="X168" s="384" t="str">
        <f t="shared" si="58"/>
        <v>ru-RU=АУФ2 -СЗ. Заполнение завершено</v>
      </c>
      <c r="Y168" s="374"/>
      <c r="Z168" s="374" t="s">
        <v>1308</v>
      </c>
      <c r="AA168" s="19" t="s">
        <v>4272</v>
      </c>
      <c r="AB168" s="374">
        <f t="shared" si="59"/>
        <v>40043</v>
      </c>
      <c r="AC168" s="27">
        <v>15</v>
      </c>
    </row>
    <row r="169" spans="1:29" x14ac:dyDescent="0.25">
      <c r="A169" s="374">
        <v>166</v>
      </c>
      <c r="B169" s="374" t="str">
        <f t="shared" si="77"/>
        <v>АУФ2 -СЗ. Закрытие задвижки BW</v>
      </c>
      <c r="C169" s="374" t="s">
        <v>4220</v>
      </c>
      <c r="D169" s="374" t="str">
        <f t="shared" si="78"/>
        <v>itg.step_df2 = 7</v>
      </c>
      <c r="E169" s="374">
        <v>7</v>
      </c>
      <c r="F169" s="27" t="str">
        <f t="shared" si="52"/>
        <v>R44</v>
      </c>
      <c r="G169" s="27">
        <f>G154+2</f>
        <v>87</v>
      </c>
      <c r="H169" s="27">
        <v>0</v>
      </c>
      <c r="I169" s="27" t="str">
        <f t="shared" si="53"/>
        <v>db600.dbx87.0 := itg.step_df2 = 7; //АУФ2 -СЗ. Закрытие задвижки BW  R44.0</v>
      </c>
      <c r="J169" s="27" t="str">
        <f t="shared" si="54"/>
        <v>dbx87.0</v>
      </c>
      <c r="K169" s="27">
        <f>K168+1</f>
        <v>44</v>
      </c>
      <c r="L169" s="384" t="s">
        <v>1307</v>
      </c>
      <c r="M169" s="384">
        <v>623</v>
      </c>
      <c r="N169" s="19" t="s">
        <v>4276</v>
      </c>
      <c r="O169" s="384" t="str">
        <f t="shared" si="74"/>
        <v>2MDB.R44</v>
      </c>
      <c r="P169" s="384">
        <f t="shared" si="57"/>
        <v>0</v>
      </c>
      <c r="Q169" s="374"/>
      <c r="R169" s="374"/>
      <c r="S169" s="374"/>
      <c r="T169" s="374"/>
      <c r="U169" s="374"/>
      <c r="V169" s="384">
        <v>0</v>
      </c>
      <c r="W169" s="374" t="s">
        <v>1308</v>
      </c>
      <c r="X169" s="384" t="str">
        <f t="shared" si="58"/>
        <v>ru-RU=АУФ2 -СЗ. Закрытие задвижки BW</v>
      </c>
      <c r="Y169" s="374"/>
      <c r="Z169" s="374" t="s">
        <v>1308</v>
      </c>
      <c r="AA169" s="19" t="s">
        <v>4272</v>
      </c>
      <c r="AB169" s="374">
        <f t="shared" si="59"/>
        <v>40044</v>
      </c>
      <c r="AC169" s="27">
        <v>0</v>
      </c>
    </row>
    <row r="170" spans="1:29" x14ac:dyDescent="0.25">
      <c r="A170" s="374">
        <v>167</v>
      </c>
      <c r="B170" s="374" t="str">
        <f t="shared" si="77"/>
        <v>АУФ2 -СЗ. Завершено</v>
      </c>
      <c r="C170" s="374" t="s">
        <v>4221</v>
      </c>
      <c r="D170" s="374" t="str">
        <f t="shared" si="78"/>
        <v>itg.step_df2 = 8</v>
      </c>
      <c r="E170" s="374">
        <v>8</v>
      </c>
      <c r="F170" s="27" t="str">
        <f t="shared" si="52"/>
        <v>R44</v>
      </c>
      <c r="G170" s="27">
        <f t="shared" ref="G170:G175" si="80">G169</f>
        <v>87</v>
      </c>
      <c r="H170" s="27">
        <v>1</v>
      </c>
      <c r="I170" s="27" t="str">
        <f t="shared" si="53"/>
        <v>db600.dbx87.1 := itg.step_df2 = 8; //АУФ2 -СЗ. Завершено  R44.1</v>
      </c>
      <c r="J170" s="27" t="str">
        <f t="shared" si="54"/>
        <v>dbx87.1</v>
      </c>
      <c r="K170" s="27">
        <f>K169</f>
        <v>44</v>
      </c>
      <c r="L170" s="384" t="s">
        <v>1307</v>
      </c>
      <c r="M170" s="384">
        <v>624</v>
      </c>
      <c r="N170" s="19" t="s">
        <v>4276</v>
      </c>
      <c r="O170" s="384" t="str">
        <f t="shared" si="74"/>
        <v>2MDB.R44</v>
      </c>
      <c r="P170" s="384">
        <f t="shared" si="57"/>
        <v>1</v>
      </c>
      <c r="Q170" s="374"/>
      <c r="R170" s="374"/>
      <c r="S170" s="374"/>
      <c r="T170" s="374"/>
      <c r="U170" s="374"/>
      <c r="V170" s="384">
        <v>0</v>
      </c>
      <c r="W170" s="374" t="s">
        <v>1308</v>
      </c>
      <c r="X170" s="384" t="str">
        <f t="shared" si="58"/>
        <v>ru-RU=АУФ2 -СЗ. Завершено</v>
      </c>
      <c r="Y170" s="374"/>
      <c r="Z170" s="374" t="s">
        <v>1308</v>
      </c>
      <c r="AA170" s="19" t="s">
        <v>4272</v>
      </c>
      <c r="AB170" s="374">
        <f t="shared" si="59"/>
        <v>40044</v>
      </c>
      <c r="AC170" s="27">
        <v>1</v>
      </c>
    </row>
    <row r="171" spans="1:29" x14ac:dyDescent="0.25">
      <c r="A171" s="374">
        <v>168</v>
      </c>
      <c r="B171" s="374" t="str">
        <f t="shared" si="77"/>
        <v>АУФ2 -СЗ. Остановка работы</v>
      </c>
      <c r="C171" s="374" t="s">
        <v>2622</v>
      </c>
      <c r="D171" s="374" t="str">
        <f t="shared" si="78"/>
        <v>itg.step_df2 = 101</v>
      </c>
      <c r="E171" s="374">
        <v>101</v>
      </c>
      <c r="F171" s="27" t="str">
        <f t="shared" si="52"/>
        <v>R44</v>
      </c>
      <c r="G171" s="27">
        <f t="shared" si="80"/>
        <v>87</v>
      </c>
      <c r="H171" s="27">
        <v>3</v>
      </c>
      <c r="I171" s="27" t="str">
        <f t="shared" si="53"/>
        <v>db600.dbx87.3 := itg.step_df2 = 101; //АУФ2 -СЗ. Остановка работы  R44.3</v>
      </c>
      <c r="J171" s="27" t="str">
        <f t="shared" si="54"/>
        <v>dbx87.3</v>
      </c>
      <c r="K171" s="27">
        <f t="shared" ref="K171:K183" si="81">K170</f>
        <v>44</v>
      </c>
      <c r="L171" s="384" t="s">
        <v>1307</v>
      </c>
      <c r="M171" s="384">
        <v>625</v>
      </c>
      <c r="N171" s="19" t="s">
        <v>4276</v>
      </c>
      <c r="O171" s="384" t="str">
        <f t="shared" si="74"/>
        <v>2MDB.R44</v>
      </c>
      <c r="P171" s="384">
        <f t="shared" si="57"/>
        <v>3</v>
      </c>
      <c r="Q171" s="374"/>
      <c r="R171" s="374"/>
      <c r="S171" s="374"/>
      <c r="T171" s="374"/>
      <c r="U171" s="374"/>
      <c r="V171" s="384">
        <v>0</v>
      </c>
      <c r="W171" s="374" t="s">
        <v>1308</v>
      </c>
      <c r="X171" s="384" t="str">
        <f t="shared" si="58"/>
        <v>ru-RU=АУФ2 -СЗ. Остановка работы</v>
      </c>
      <c r="Y171" s="374"/>
      <c r="Z171" s="374" t="s">
        <v>1308</v>
      </c>
      <c r="AA171" s="19" t="s">
        <v>4272</v>
      </c>
      <c r="AB171" s="374">
        <f t="shared" si="59"/>
        <v>40044</v>
      </c>
      <c r="AC171" s="27">
        <v>3</v>
      </c>
    </row>
    <row r="172" spans="1:29" x14ac:dyDescent="0.25">
      <c r="A172" s="374">
        <v>169</v>
      </c>
      <c r="B172" s="374" t="str">
        <f t="shared" si="77"/>
        <v>АУФ2 -СЗ. Остановлена</v>
      </c>
      <c r="C172" s="374" t="s">
        <v>4214</v>
      </c>
      <c r="D172" s="374" t="str">
        <f t="shared" si="78"/>
        <v>itg.step_df2 = 102</v>
      </c>
      <c r="E172" s="374">
        <v>102</v>
      </c>
      <c r="F172" s="27" t="str">
        <f t="shared" si="52"/>
        <v>R44</v>
      </c>
      <c r="G172" s="27">
        <f t="shared" si="80"/>
        <v>87</v>
      </c>
      <c r="H172" s="27">
        <v>4</v>
      </c>
      <c r="I172" s="27" t="str">
        <f t="shared" si="53"/>
        <v>db600.dbx87.4 := itg.step_df2 = 102; //АУФ2 -СЗ. Остановлена  R44.4</v>
      </c>
      <c r="J172" s="27" t="str">
        <f t="shared" si="54"/>
        <v>dbx87.4</v>
      </c>
      <c r="K172" s="27">
        <f t="shared" si="81"/>
        <v>44</v>
      </c>
      <c r="L172" s="384" t="s">
        <v>1307</v>
      </c>
      <c r="M172" s="384">
        <v>626</v>
      </c>
      <c r="N172" s="19" t="s">
        <v>4276</v>
      </c>
      <c r="O172" s="384" t="str">
        <f t="shared" si="74"/>
        <v>2MDB.R44</v>
      </c>
      <c r="P172" s="384">
        <f t="shared" si="57"/>
        <v>4</v>
      </c>
      <c r="Q172" s="374"/>
      <c r="R172" s="374"/>
      <c r="S172" s="374"/>
      <c r="T172" s="374"/>
      <c r="U172" s="374"/>
      <c r="V172" s="384">
        <v>0</v>
      </c>
      <c r="W172" s="374" t="s">
        <v>1308</v>
      </c>
      <c r="X172" s="384" t="str">
        <f t="shared" si="58"/>
        <v>ru-RU=АУФ2 -СЗ. Остановлена</v>
      </c>
      <c r="Y172" s="374"/>
      <c r="Z172" s="374" t="s">
        <v>1308</v>
      </c>
      <c r="AA172" s="19" t="s">
        <v>4272</v>
      </c>
      <c r="AB172" s="374">
        <f t="shared" si="59"/>
        <v>40044</v>
      </c>
      <c r="AC172" s="27">
        <v>4</v>
      </c>
    </row>
    <row r="173" spans="1:29" x14ac:dyDescent="0.25">
      <c r="A173" s="374">
        <v>170</v>
      </c>
      <c r="B173" s="374" t="str">
        <f t="shared" si="77"/>
        <v>АУФ2 -СЗ. Остановка А</v>
      </c>
      <c r="C173" s="374" t="s">
        <v>4243</v>
      </c>
      <c r="D173" s="374" t="str">
        <f t="shared" si="78"/>
        <v>itg.step_df2 = 201</v>
      </c>
      <c r="E173" s="374">
        <v>201</v>
      </c>
      <c r="F173" s="27" t="str">
        <f t="shared" ref="F173:F198" si="82">"R"&amp;K173</f>
        <v>R44</v>
      </c>
      <c r="G173" s="27">
        <f t="shared" si="80"/>
        <v>87</v>
      </c>
      <c r="H173" s="27">
        <v>5</v>
      </c>
      <c r="I173" s="27" t="str">
        <f t="shared" ref="I173:I198" si="83">"db600.dbx"&amp;G173&amp;"."&amp;H173&amp;" := "&amp;D173&amp;"; //"&amp;B173&amp;"  "&amp;F173&amp;"."&amp;AC173</f>
        <v>db600.dbx87.5 := itg.step_df2 = 201; //АУФ2 -СЗ. Остановка А  R44.5</v>
      </c>
      <c r="J173" s="27" t="str">
        <f t="shared" ref="J173:J198" si="84">"dbx"&amp;G173&amp;"."&amp;H173</f>
        <v>dbx87.5</v>
      </c>
      <c r="K173" s="27">
        <f t="shared" si="81"/>
        <v>44</v>
      </c>
      <c r="L173" s="384" t="s">
        <v>1307</v>
      </c>
      <c r="M173" s="384">
        <v>627</v>
      </c>
      <c r="N173" s="19" t="s">
        <v>4276</v>
      </c>
      <c r="O173" s="384" t="str">
        <f t="shared" si="74"/>
        <v>2MDB.R44</v>
      </c>
      <c r="P173" s="384">
        <f t="shared" si="57"/>
        <v>5</v>
      </c>
      <c r="Q173" s="374"/>
      <c r="R173" s="374"/>
      <c r="S173" s="374"/>
      <c r="T173" s="374"/>
      <c r="U173" s="374"/>
      <c r="V173" s="384">
        <v>0</v>
      </c>
      <c r="W173" s="374" t="s">
        <v>1308</v>
      </c>
      <c r="X173" s="384" t="str">
        <f t="shared" si="58"/>
        <v>ru-RU=АУФ2 -СЗ. Остановка А</v>
      </c>
      <c r="Y173" s="374"/>
      <c r="Z173" s="374" t="s">
        <v>1308</v>
      </c>
      <c r="AA173" s="19" t="s">
        <v>4272</v>
      </c>
      <c r="AB173" s="374">
        <f t="shared" si="59"/>
        <v>40044</v>
      </c>
      <c r="AC173" s="27">
        <v>5</v>
      </c>
    </row>
    <row r="174" spans="1:29" x14ac:dyDescent="0.25">
      <c r="A174" s="374">
        <v>171</v>
      </c>
      <c r="B174" s="374" t="str">
        <f t="shared" si="77"/>
        <v>АУФ2 -СЗ. А. Завершено</v>
      </c>
      <c r="C174" s="374" t="s">
        <v>4247</v>
      </c>
      <c r="D174" s="374" t="str">
        <f t="shared" si="78"/>
        <v>itg.step_df2 = 202</v>
      </c>
      <c r="E174" s="374">
        <v>202</v>
      </c>
      <c r="F174" s="27" t="str">
        <f t="shared" si="82"/>
        <v>R44</v>
      </c>
      <c r="G174" s="27">
        <f t="shared" si="80"/>
        <v>87</v>
      </c>
      <c r="H174" s="27">
        <v>6</v>
      </c>
      <c r="I174" s="27" t="str">
        <f t="shared" si="83"/>
        <v>db600.dbx87.6 := itg.step_df2 = 202; //АУФ2 -СЗ. А. Завершено  R44.6</v>
      </c>
      <c r="J174" s="27" t="str">
        <f t="shared" si="84"/>
        <v>dbx87.6</v>
      </c>
      <c r="K174" s="27">
        <f t="shared" si="81"/>
        <v>44</v>
      </c>
      <c r="L174" s="384" t="s">
        <v>1307</v>
      </c>
      <c r="M174" s="384">
        <v>628</v>
      </c>
      <c r="N174" s="19" t="s">
        <v>4276</v>
      </c>
      <c r="O174" s="384" t="str">
        <f t="shared" si="74"/>
        <v>2MDB.R44</v>
      </c>
      <c r="P174" s="384">
        <f t="shared" si="57"/>
        <v>6</v>
      </c>
      <c r="Q174" s="374"/>
      <c r="R174" s="374"/>
      <c r="S174" s="374"/>
      <c r="T174" s="374"/>
      <c r="U174" s="374"/>
      <c r="V174" s="384">
        <v>0</v>
      </c>
      <c r="W174" s="374" t="s">
        <v>1308</v>
      </c>
      <c r="X174" s="384" t="str">
        <f t="shared" si="58"/>
        <v>ru-RU=АУФ2 -СЗ. А. Завершено</v>
      </c>
      <c r="Y174" s="374"/>
      <c r="Z174" s="374" t="s">
        <v>1308</v>
      </c>
      <c r="AA174" s="19" t="s">
        <v>4272</v>
      </c>
      <c r="AB174" s="374">
        <f t="shared" si="59"/>
        <v>40044</v>
      </c>
      <c r="AC174" s="27">
        <v>6</v>
      </c>
    </row>
    <row r="175" spans="1:29" x14ac:dyDescent="0.25">
      <c r="A175" s="374">
        <v>172</v>
      </c>
      <c r="B175" s="374" t="str">
        <f t="shared" ref="B175:B191" si="85">"АУФ2 - ОП. "&amp;C175</f>
        <v>АУФ2 - ОП. Открытие З-11-05</v>
      </c>
      <c r="C175" s="374" t="s">
        <v>4236</v>
      </c>
      <c r="D175" s="374" t="str">
        <f t="shared" ref="D175:D191" si="86">"(itg.step_bw2 = "&amp;E175&amp;") OR  (itg.step_bw = "&amp;E175&amp;")"</f>
        <v>(itg.step_bw2 = 1) OR  (itg.step_bw = 1)</v>
      </c>
      <c r="E175" s="374">
        <v>1</v>
      </c>
      <c r="F175" s="27" t="str">
        <f t="shared" si="82"/>
        <v>R44</v>
      </c>
      <c r="G175" s="27">
        <f t="shared" si="80"/>
        <v>87</v>
      </c>
      <c r="H175" s="27">
        <v>7</v>
      </c>
      <c r="I175" s="27" t="str">
        <f t="shared" si="83"/>
        <v>db600.dbx87.7 := (itg.step_bw2 = 1) OR  (itg.step_bw = 1); //АУФ2 - ОП. Открытие З-11-05  R44.7</v>
      </c>
      <c r="J175" s="27" t="str">
        <f t="shared" si="84"/>
        <v>dbx87.7</v>
      </c>
      <c r="K175" s="27">
        <f t="shared" si="81"/>
        <v>44</v>
      </c>
      <c r="L175" s="384" t="s">
        <v>1307</v>
      </c>
      <c r="M175" s="384">
        <v>629</v>
      </c>
      <c r="N175" s="19" t="s">
        <v>4276</v>
      </c>
      <c r="O175" s="384" t="str">
        <f t="shared" si="74"/>
        <v>2MDB.R44</v>
      </c>
      <c r="P175" s="384">
        <f t="shared" si="57"/>
        <v>7</v>
      </c>
      <c r="Q175" s="374"/>
      <c r="R175" s="374"/>
      <c r="S175" s="374"/>
      <c r="T175" s="374"/>
      <c r="U175" s="374"/>
      <c r="V175" s="384">
        <v>0</v>
      </c>
      <c r="W175" s="374" t="s">
        <v>1308</v>
      </c>
      <c r="X175" s="384" t="str">
        <f t="shared" si="58"/>
        <v>ru-RU=АУФ2 - ОП. Открытие З-11-05</v>
      </c>
      <c r="Y175" s="374"/>
      <c r="Z175" s="374" t="s">
        <v>1308</v>
      </c>
      <c r="AA175" s="19" t="s">
        <v>4272</v>
      </c>
      <c r="AB175" s="374">
        <f t="shared" si="59"/>
        <v>40044</v>
      </c>
      <c r="AC175" s="27">
        <v>7</v>
      </c>
    </row>
    <row r="176" spans="1:29" x14ac:dyDescent="0.25">
      <c r="A176" s="374">
        <v>173</v>
      </c>
      <c r="B176" s="374" t="str">
        <f t="shared" si="85"/>
        <v>АУФ2 - ОП. Включение насоса BW</v>
      </c>
      <c r="C176" s="374" t="s">
        <v>4237</v>
      </c>
      <c r="D176" s="374" t="str">
        <f t="shared" si="86"/>
        <v>(itg.step_bw2 = 2) OR  (itg.step_bw = 2)</v>
      </c>
      <c r="E176" s="374">
        <v>2</v>
      </c>
      <c r="F176" s="27" t="str">
        <f t="shared" si="82"/>
        <v>R44</v>
      </c>
      <c r="G176" s="27">
        <f>G161+2</f>
        <v>86</v>
      </c>
      <c r="H176" s="27">
        <v>0</v>
      </c>
      <c r="I176" s="27" t="str">
        <f t="shared" si="83"/>
        <v>db600.dbx86.0 := (itg.step_bw2 = 2) OR  (itg.step_bw = 2); //АУФ2 - ОП. Включение насоса BW  R44.8</v>
      </c>
      <c r="J176" s="27" t="str">
        <f t="shared" si="84"/>
        <v>dbx86.0</v>
      </c>
      <c r="K176" s="27">
        <f t="shared" si="81"/>
        <v>44</v>
      </c>
      <c r="L176" s="384" t="s">
        <v>1307</v>
      </c>
      <c r="M176" s="384">
        <v>630</v>
      </c>
      <c r="N176" s="19" t="s">
        <v>4276</v>
      </c>
      <c r="O176" s="384" t="str">
        <f t="shared" si="74"/>
        <v>2MDB.R44</v>
      </c>
      <c r="P176" s="384">
        <f t="shared" si="57"/>
        <v>8</v>
      </c>
      <c r="Q176" s="374"/>
      <c r="R176" s="374"/>
      <c r="S176" s="374"/>
      <c r="T176" s="374"/>
      <c r="U176" s="374"/>
      <c r="V176" s="384">
        <v>0</v>
      </c>
      <c r="W176" s="374" t="s">
        <v>1308</v>
      </c>
      <c r="X176" s="384" t="str">
        <f t="shared" si="58"/>
        <v>ru-RU=АУФ2 - ОП. Включение насоса BW</v>
      </c>
      <c r="Y176" s="374"/>
      <c r="Z176" s="374" t="s">
        <v>1308</v>
      </c>
      <c r="AA176" s="19" t="s">
        <v>4272</v>
      </c>
      <c r="AB176" s="374">
        <f t="shared" si="59"/>
        <v>40044</v>
      </c>
      <c r="AC176" s="27">
        <v>8</v>
      </c>
    </row>
    <row r="177" spans="1:29" x14ac:dyDescent="0.25">
      <c r="A177" s="374">
        <v>174</v>
      </c>
      <c r="B177" s="374" t="str">
        <f t="shared" si="85"/>
        <v>АУФ2 - ОП. BW блока 1</v>
      </c>
      <c r="C177" s="374" t="s">
        <v>4238</v>
      </c>
      <c r="D177" s="374" t="str">
        <f t="shared" si="86"/>
        <v>(itg.step_bw2 = 3) OR  (itg.step_bw = 3)</v>
      </c>
      <c r="E177" s="374">
        <v>3</v>
      </c>
      <c r="F177" s="27" t="str">
        <f t="shared" si="82"/>
        <v>R44</v>
      </c>
      <c r="G177" s="27">
        <f>G176</f>
        <v>86</v>
      </c>
      <c r="H177" s="27">
        <v>1</v>
      </c>
      <c r="I177" s="27" t="str">
        <f t="shared" si="83"/>
        <v>db600.dbx86.1 := (itg.step_bw2 = 3) OR  (itg.step_bw = 3); //АУФ2 - ОП. BW блока 1  R44.9</v>
      </c>
      <c r="J177" s="27" t="str">
        <f t="shared" si="84"/>
        <v>dbx86.1</v>
      </c>
      <c r="K177" s="27">
        <f t="shared" si="81"/>
        <v>44</v>
      </c>
      <c r="L177" s="384" t="s">
        <v>1307</v>
      </c>
      <c r="M177" s="384">
        <v>631</v>
      </c>
      <c r="N177" s="19" t="s">
        <v>4276</v>
      </c>
      <c r="O177" s="384" t="str">
        <f t="shared" si="74"/>
        <v>2MDB.R44</v>
      </c>
      <c r="P177" s="384">
        <f t="shared" ref="P177:P198" si="87">AC177</f>
        <v>9</v>
      </c>
      <c r="Q177" s="374"/>
      <c r="R177" s="374"/>
      <c r="S177" s="374"/>
      <c r="T177" s="374"/>
      <c r="U177" s="374"/>
      <c r="V177" s="384">
        <v>0</v>
      </c>
      <c r="W177" s="374" t="s">
        <v>1308</v>
      </c>
      <c r="X177" s="384" t="str">
        <f t="shared" ref="X177:X198" si="88">AA177&amp;B177</f>
        <v>ru-RU=АУФ2 - ОП. BW блока 1</v>
      </c>
      <c r="Y177" s="374"/>
      <c r="Z177" s="374" t="s">
        <v>1308</v>
      </c>
      <c r="AA177" s="19" t="s">
        <v>4272</v>
      </c>
      <c r="AB177" s="374">
        <f t="shared" ref="AB177:AB198" si="89">K177+40000</f>
        <v>40044</v>
      </c>
      <c r="AC177" s="27">
        <v>9</v>
      </c>
    </row>
    <row r="178" spans="1:29" x14ac:dyDescent="0.25">
      <c r="A178" s="374">
        <v>175</v>
      </c>
      <c r="B178" s="374" t="str">
        <f t="shared" si="85"/>
        <v>АУФ2 - ОП. Открытие З-12-05</v>
      </c>
      <c r="C178" s="374" t="s">
        <v>4239</v>
      </c>
      <c r="D178" s="374" t="str">
        <f t="shared" si="86"/>
        <v>(itg.step_bw2 = 4) OR  (itg.step_bw = 4)</v>
      </c>
      <c r="E178" s="374">
        <v>4</v>
      </c>
      <c r="F178" s="27" t="str">
        <f t="shared" si="82"/>
        <v>R44</v>
      </c>
      <c r="G178" s="27">
        <f t="shared" ref="G178:G183" si="90">G177</f>
        <v>86</v>
      </c>
      <c r="H178" s="27">
        <v>2</v>
      </c>
      <c r="I178" s="27" t="str">
        <f t="shared" si="83"/>
        <v>db600.dbx86.2 := (itg.step_bw2 = 4) OR  (itg.step_bw = 4); //АУФ2 - ОП. Открытие З-12-05  R44.10</v>
      </c>
      <c r="J178" s="27" t="str">
        <f t="shared" si="84"/>
        <v>dbx86.2</v>
      </c>
      <c r="K178" s="27">
        <f t="shared" si="81"/>
        <v>44</v>
      </c>
      <c r="L178" s="384" t="s">
        <v>1307</v>
      </c>
      <c r="M178" s="384">
        <v>632</v>
      </c>
      <c r="N178" s="19" t="s">
        <v>4276</v>
      </c>
      <c r="O178" s="384" t="str">
        <f t="shared" si="74"/>
        <v>2MDB.R44</v>
      </c>
      <c r="P178" s="384">
        <f t="shared" si="87"/>
        <v>10</v>
      </c>
      <c r="Q178" s="374"/>
      <c r="R178" s="374"/>
      <c r="S178" s="374"/>
      <c r="T178" s="374"/>
      <c r="U178" s="374"/>
      <c r="V178" s="384">
        <v>0</v>
      </c>
      <c r="W178" s="374" t="s">
        <v>1308</v>
      </c>
      <c r="X178" s="384" t="str">
        <f t="shared" si="88"/>
        <v>ru-RU=АУФ2 - ОП. Открытие З-12-05</v>
      </c>
      <c r="Y178" s="374"/>
      <c r="Z178" s="374" t="s">
        <v>1308</v>
      </c>
      <c r="AA178" s="19" t="s">
        <v>4272</v>
      </c>
      <c r="AB178" s="374">
        <f t="shared" si="89"/>
        <v>40044</v>
      </c>
      <c r="AC178" s="27">
        <v>10</v>
      </c>
    </row>
    <row r="179" spans="1:29" x14ac:dyDescent="0.25">
      <c r="A179" s="374">
        <v>176</v>
      </c>
      <c r="B179" s="374" t="str">
        <f t="shared" si="85"/>
        <v>АУФ2 - ОП. Закрытие З-11-05</v>
      </c>
      <c r="C179" s="374" t="s">
        <v>4240</v>
      </c>
      <c r="D179" s="374" t="str">
        <f t="shared" si="86"/>
        <v>(itg.step_bw2 = 5) OR  (itg.step_bw = 5)</v>
      </c>
      <c r="E179" s="374">
        <v>5</v>
      </c>
      <c r="F179" s="27" t="str">
        <f t="shared" si="82"/>
        <v>R44</v>
      </c>
      <c r="G179" s="27">
        <f t="shared" si="90"/>
        <v>86</v>
      </c>
      <c r="H179" s="27">
        <v>3</v>
      </c>
      <c r="I179" s="27" t="str">
        <f t="shared" si="83"/>
        <v>db600.dbx86.3 := (itg.step_bw2 = 5) OR  (itg.step_bw = 5); //АУФ2 - ОП. Закрытие З-11-05  R44.11</v>
      </c>
      <c r="J179" s="27" t="str">
        <f t="shared" si="84"/>
        <v>dbx86.3</v>
      </c>
      <c r="K179" s="27">
        <f t="shared" si="81"/>
        <v>44</v>
      </c>
      <c r="L179" s="384" t="s">
        <v>1307</v>
      </c>
      <c r="M179" s="384">
        <v>633</v>
      </c>
      <c r="N179" s="19" t="s">
        <v>4276</v>
      </c>
      <c r="O179" s="384" t="str">
        <f t="shared" si="74"/>
        <v>2MDB.R44</v>
      </c>
      <c r="P179" s="384">
        <f t="shared" si="87"/>
        <v>11</v>
      </c>
      <c r="Q179" s="374"/>
      <c r="R179" s="374"/>
      <c r="S179" s="374"/>
      <c r="T179" s="374"/>
      <c r="U179" s="374"/>
      <c r="V179" s="384">
        <v>0</v>
      </c>
      <c r="W179" s="374" t="s">
        <v>1308</v>
      </c>
      <c r="X179" s="384" t="str">
        <f t="shared" si="88"/>
        <v>ru-RU=АУФ2 - ОП. Закрытие З-11-05</v>
      </c>
      <c r="Y179" s="374"/>
      <c r="Z179" s="374" t="s">
        <v>1308</v>
      </c>
      <c r="AA179" s="19" t="s">
        <v>4272</v>
      </c>
      <c r="AB179" s="374">
        <f t="shared" si="89"/>
        <v>40044</v>
      </c>
      <c r="AC179" s="27">
        <v>11</v>
      </c>
    </row>
    <row r="180" spans="1:29" x14ac:dyDescent="0.25">
      <c r="A180" s="374">
        <v>177</v>
      </c>
      <c r="B180" s="374" t="str">
        <f t="shared" si="85"/>
        <v>АУФ2 - ОП. BW блока 2</v>
      </c>
      <c r="C180" s="374" t="s">
        <v>4241</v>
      </c>
      <c r="D180" s="374" t="str">
        <f t="shared" si="86"/>
        <v>(itg.step_bw2 = 6) OR  (itg.step_bw = 6)</v>
      </c>
      <c r="E180" s="374">
        <v>6</v>
      </c>
      <c r="F180" s="27" t="str">
        <f t="shared" si="82"/>
        <v>R44</v>
      </c>
      <c r="G180" s="27">
        <f t="shared" si="90"/>
        <v>86</v>
      </c>
      <c r="H180" s="27">
        <v>4</v>
      </c>
      <c r="I180" s="27" t="str">
        <f t="shared" si="83"/>
        <v>db600.dbx86.4 := (itg.step_bw2 = 6) OR  (itg.step_bw = 6); //АУФ2 - ОП. BW блока 2  R44.12</v>
      </c>
      <c r="J180" s="27" t="str">
        <f t="shared" si="84"/>
        <v>dbx86.4</v>
      </c>
      <c r="K180" s="27">
        <f t="shared" si="81"/>
        <v>44</v>
      </c>
      <c r="L180" s="384" t="s">
        <v>1307</v>
      </c>
      <c r="M180" s="384">
        <v>634</v>
      </c>
      <c r="N180" s="19" t="s">
        <v>4276</v>
      </c>
      <c r="O180" s="384" t="str">
        <f t="shared" si="74"/>
        <v>2MDB.R44</v>
      </c>
      <c r="P180" s="384">
        <f t="shared" si="87"/>
        <v>12</v>
      </c>
      <c r="Q180" s="374"/>
      <c r="R180" s="374"/>
      <c r="S180" s="374"/>
      <c r="T180" s="374"/>
      <c r="U180" s="374"/>
      <c r="V180" s="384">
        <v>0</v>
      </c>
      <c r="W180" s="374" t="s">
        <v>1308</v>
      </c>
      <c r="X180" s="384" t="str">
        <f t="shared" si="88"/>
        <v>ru-RU=АУФ2 - ОП. BW блока 2</v>
      </c>
      <c r="Y180" s="374"/>
      <c r="Z180" s="374" t="s">
        <v>1308</v>
      </c>
      <c r="AA180" s="19" t="s">
        <v>4272</v>
      </c>
      <c r="AB180" s="374">
        <f t="shared" si="89"/>
        <v>40044</v>
      </c>
      <c r="AC180" s="27">
        <v>12</v>
      </c>
    </row>
    <row r="181" spans="1:29" x14ac:dyDescent="0.25">
      <c r="A181" s="374">
        <v>178</v>
      </c>
      <c r="B181" s="374" t="str">
        <f t="shared" si="85"/>
        <v>АУФ2 - ОП. Стоп насоса BW</v>
      </c>
      <c r="C181" s="374" t="s">
        <v>4242</v>
      </c>
      <c r="D181" s="374" t="str">
        <f t="shared" si="86"/>
        <v>(itg.step_bw2 = 7) OR  (itg.step_bw = 7)</v>
      </c>
      <c r="E181" s="374">
        <v>7</v>
      </c>
      <c r="F181" s="27" t="str">
        <f t="shared" si="82"/>
        <v>R44</v>
      </c>
      <c r="G181" s="27">
        <f t="shared" si="90"/>
        <v>86</v>
      </c>
      <c r="H181" s="27">
        <v>5</v>
      </c>
      <c r="I181" s="27" t="str">
        <f t="shared" si="83"/>
        <v>db600.dbx86.5 := (itg.step_bw2 = 7) OR  (itg.step_bw = 7); //АУФ2 - ОП. Стоп насоса BW  R44.13</v>
      </c>
      <c r="J181" s="27" t="str">
        <f t="shared" si="84"/>
        <v>dbx86.5</v>
      </c>
      <c r="K181" s="27">
        <f t="shared" si="81"/>
        <v>44</v>
      </c>
      <c r="L181" s="384" t="s">
        <v>1307</v>
      </c>
      <c r="M181" s="384">
        <v>635</v>
      </c>
      <c r="N181" s="19" t="s">
        <v>4276</v>
      </c>
      <c r="O181" s="384" t="str">
        <f t="shared" si="74"/>
        <v>2MDB.R44</v>
      </c>
      <c r="P181" s="384">
        <f t="shared" si="87"/>
        <v>13</v>
      </c>
      <c r="Q181" s="374"/>
      <c r="R181" s="374"/>
      <c r="S181" s="374"/>
      <c r="T181" s="374"/>
      <c r="U181" s="374"/>
      <c r="V181" s="384">
        <v>0</v>
      </c>
      <c r="W181" s="374" t="s">
        <v>1308</v>
      </c>
      <c r="X181" s="384" t="str">
        <f t="shared" si="88"/>
        <v>ru-RU=АУФ2 - ОП. Стоп насоса BW</v>
      </c>
      <c r="Y181" s="374"/>
      <c r="Z181" s="374" t="s">
        <v>1308</v>
      </c>
      <c r="AA181" s="19" t="s">
        <v>4272</v>
      </c>
      <c r="AB181" s="374">
        <f t="shared" si="89"/>
        <v>40044</v>
      </c>
      <c r="AC181" s="27">
        <v>13</v>
      </c>
    </row>
    <row r="182" spans="1:29" x14ac:dyDescent="0.25">
      <c r="A182" s="374">
        <v>179</v>
      </c>
      <c r="B182" s="374" t="str">
        <f t="shared" si="85"/>
        <v>АУФ2 - ОП. Завершено</v>
      </c>
      <c r="C182" s="374" t="s">
        <v>4221</v>
      </c>
      <c r="D182" s="374" t="str">
        <f t="shared" si="86"/>
        <v>(itg.step_bw2 = 8) OR  (itg.step_bw = 8)</v>
      </c>
      <c r="E182" s="374">
        <v>8</v>
      </c>
      <c r="F182" s="27" t="str">
        <f t="shared" si="82"/>
        <v>R44</v>
      </c>
      <c r="G182" s="27">
        <f t="shared" si="90"/>
        <v>86</v>
      </c>
      <c r="H182" s="27">
        <v>6</v>
      </c>
      <c r="I182" s="27" t="str">
        <f t="shared" si="83"/>
        <v>db600.dbx86.6 := (itg.step_bw2 = 8) OR  (itg.step_bw = 8); //АУФ2 - ОП. Завершено  R44.14</v>
      </c>
      <c r="J182" s="27" t="str">
        <f t="shared" si="84"/>
        <v>dbx86.6</v>
      </c>
      <c r="K182" s="27">
        <f t="shared" si="81"/>
        <v>44</v>
      </c>
      <c r="L182" s="384" t="s">
        <v>1307</v>
      </c>
      <c r="M182" s="384">
        <v>636</v>
      </c>
      <c r="N182" s="19" t="s">
        <v>4276</v>
      </c>
      <c r="O182" s="384" t="str">
        <f t="shared" si="74"/>
        <v>2MDB.R44</v>
      </c>
      <c r="P182" s="384">
        <f t="shared" si="87"/>
        <v>14</v>
      </c>
      <c r="Q182" s="374"/>
      <c r="R182" s="374"/>
      <c r="S182" s="374"/>
      <c r="T182" s="374"/>
      <c r="U182" s="374"/>
      <c r="V182" s="384">
        <v>0</v>
      </c>
      <c r="W182" s="374" t="s">
        <v>1308</v>
      </c>
      <c r="X182" s="384" t="str">
        <f t="shared" si="88"/>
        <v>ru-RU=АУФ2 - ОП. Завершено</v>
      </c>
      <c r="Y182" s="374"/>
      <c r="Z182" s="374" t="s">
        <v>1308</v>
      </c>
      <c r="AA182" s="19" t="s">
        <v>4272</v>
      </c>
      <c r="AB182" s="374">
        <f t="shared" si="89"/>
        <v>40044</v>
      </c>
      <c r="AC182" s="27">
        <v>14</v>
      </c>
    </row>
    <row r="183" spans="1:29" x14ac:dyDescent="0.25">
      <c r="A183" s="374">
        <v>180</v>
      </c>
      <c r="B183" s="374" t="str">
        <f t="shared" si="85"/>
        <v>АУФ2 - ОП. Остановка работы</v>
      </c>
      <c r="C183" s="374" t="s">
        <v>2622</v>
      </c>
      <c r="D183" s="374" t="str">
        <f t="shared" si="86"/>
        <v>(itg.step_bw2 = 101) OR  (itg.step_bw = 101)</v>
      </c>
      <c r="E183" s="374">
        <v>101</v>
      </c>
      <c r="F183" s="27" t="str">
        <f t="shared" si="82"/>
        <v>R44</v>
      </c>
      <c r="G183" s="27">
        <f t="shared" si="90"/>
        <v>86</v>
      </c>
      <c r="H183" s="27">
        <v>7</v>
      </c>
      <c r="I183" s="27" t="str">
        <f t="shared" si="83"/>
        <v>db600.dbx86.7 := (itg.step_bw2 = 101) OR  (itg.step_bw = 101); //АУФ2 - ОП. Остановка работы  R44.15</v>
      </c>
      <c r="J183" s="27" t="str">
        <f t="shared" si="84"/>
        <v>dbx86.7</v>
      </c>
      <c r="K183" s="27">
        <f t="shared" si="81"/>
        <v>44</v>
      </c>
      <c r="L183" s="384" t="s">
        <v>1307</v>
      </c>
      <c r="M183" s="384">
        <v>637</v>
      </c>
      <c r="N183" s="19" t="s">
        <v>4276</v>
      </c>
      <c r="O183" s="384" t="str">
        <f t="shared" si="74"/>
        <v>2MDB.R44</v>
      </c>
      <c r="P183" s="384">
        <f t="shared" si="87"/>
        <v>15</v>
      </c>
      <c r="Q183" s="374"/>
      <c r="R183" s="374"/>
      <c r="S183" s="374"/>
      <c r="T183" s="374"/>
      <c r="U183" s="374"/>
      <c r="V183" s="384">
        <v>0</v>
      </c>
      <c r="W183" s="374" t="s">
        <v>1308</v>
      </c>
      <c r="X183" s="384" t="str">
        <f t="shared" si="88"/>
        <v>ru-RU=АУФ2 - ОП. Остановка работы</v>
      </c>
      <c r="Y183" s="374"/>
      <c r="Z183" s="374" t="s">
        <v>1308</v>
      </c>
      <c r="AA183" s="19" t="s">
        <v>4272</v>
      </c>
      <c r="AB183" s="374">
        <f t="shared" si="89"/>
        <v>40044</v>
      </c>
      <c r="AC183" s="27">
        <v>15</v>
      </c>
    </row>
    <row r="184" spans="1:29" x14ac:dyDescent="0.25">
      <c r="A184" s="374">
        <v>181</v>
      </c>
      <c r="B184" s="374" t="str">
        <f t="shared" si="85"/>
        <v>АУФ2 - ОП. Остановлена</v>
      </c>
      <c r="C184" s="374" t="s">
        <v>4214</v>
      </c>
      <c r="D184" s="374" t="str">
        <f t="shared" si="86"/>
        <v>(itg.step_bw2 = 102) OR  (itg.step_bw = 102)</v>
      </c>
      <c r="E184" s="374">
        <v>102</v>
      </c>
      <c r="F184" s="27" t="str">
        <f t="shared" si="82"/>
        <v>R45</v>
      </c>
      <c r="G184" s="27">
        <f>G169+2</f>
        <v>89</v>
      </c>
      <c r="H184" s="27">
        <v>0</v>
      </c>
      <c r="I184" s="27" t="str">
        <f t="shared" si="83"/>
        <v>db600.dbx89.0 := (itg.step_bw2 = 102) OR  (itg.step_bw = 102); //АУФ2 - ОП. Остановлена  R45.0</v>
      </c>
      <c r="J184" s="27" t="str">
        <f t="shared" si="84"/>
        <v>dbx89.0</v>
      </c>
      <c r="K184" s="27">
        <f>K183+1</f>
        <v>45</v>
      </c>
      <c r="L184" s="384" t="s">
        <v>1307</v>
      </c>
      <c r="M184" s="384">
        <v>638</v>
      </c>
      <c r="N184" s="19" t="s">
        <v>4276</v>
      </c>
      <c r="O184" s="384" t="str">
        <f t="shared" si="74"/>
        <v>2MDB.R45</v>
      </c>
      <c r="P184" s="384">
        <f t="shared" si="87"/>
        <v>0</v>
      </c>
      <c r="Q184" s="374"/>
      <c r="R184" s="374"/>
      <c r="S184" s="374"/>
      <c r="T184" s="374"/>
      <c r="U184" s="374"/>
      <c r="V184" s="384">
        <v>0</v>
      </c>
      <c r="W184" s="374" t="s">
        <v>1308</v>
      </c>
      <c r="X184" s="384" t="str">
        <f t="shared" si="88"/>
        <v>ru-RU=АУФ2 - ОП. Остановлена</v>
      </c>
      <c r="Y184" s="374"/>
      <c r="Z184" s="374" t="s">
        <v>1308</v>
      </c>
      <c r="AA184" s="19" t="s">
        <v>4272</v>
      </c>
      <c r="AB184" s="374">
        <f t="shared" si="89"/>
        <v>40045</v>
      </c>
      <c r="AC184" s="27">
        <v>0</v>
      </c>
    </row>
    <row r="185" spans="1:29" x14ac:dyDescent="0.25">
      <c r="A185" s="374">
        <v>182</v>
      </c>
      <c r="B185" s="374" t="str">
        <f t="shared" si="85"/>
        <v>АУФ2 - ОП. Остановка А</v>
      </c>
      <c r="C185" s="374" t="s">
        <v>4243</v>
      </c>
      <c r="D185" s="374" t="str">
        <f t="shared" si="86"/>
        <v>(itg.step_bw2 = 2002) OR  (itg.step_bw = 2002)</v>
      </c>
      <c r="E185" s="374">
        <v>2002</v>
      </c>
      <c r="F185" s="27" t="str">
        <f t="shared" si="82"/>
        <v>R45</v>
      </c>
      <c r="G185" s="27">
        <f t="shared" ref="G185:G190" si="91">G184</f>
        <v>89</v>
      </c>
      <c r="H185" s="27">
        <v>1</v>
      </c>
      <c r="I185" s="27" t="str">
        <f t="shared" si="83"/>
        <v>db600.dbx89.1 := (itg.step_bw2 = 2002) OR  (itg.step_bw = 2002); //АУФ2 - ОП. Остановка А  R45.1</v>
      </c>
      <c r="J185" s="27" t="str">
        <f t="shared" si="84"/>
        <v>dbx89.1</v>
      </c>
      <c r="K185" s="27">
        <f>K184</f>
        <v>45</v>
      </c>
      <c r="L185" s="384" t="s">
        <v>1307</v>
      </c>
      <c r="M185" s="384">
        <v>639</v>
      </c>
      <c r="N185" s="19" t="s">
        <v>4276</v>
      </c>
      <c r="O185" s="384" t="str">
        <f t="shared" si="74"/>
        <v>2MDB.R45</v>
      </c>
      <c r="P185" s="384">
        <f t="shared" si="87"/>
        <v>1</v>
      </c>
      <c r="Q185" s="374"/>
      <c r="R185" s="374"/>
      <c r="S185" s="374"/>
      <c r="T185" s="374"/>
      <c r="U185" s="374"/>
      <c r="V185" s="384">
        <v>0</v>
      </c>
      <c r="W185" s="374" t="s">
        <v>1308</v>
      </c>
      <c r="X185" s="384" t="str">
        <f t="shared" si="88"/>
        <v>ru-RU=АУФ2 - ОП. Остановка А</v>
      </c>
      <c r="Y185" s="374"/>
      <c r="Z185" s="374" t="s">
        <v>1308</v>
      </c>
      <c r="AA185" s="19" t="s">
        <v>4272</v>
      </c>
      <c r="AB185" s="374">
        <f t="shared" si="89"/>
        <v>40045</v>
      </c>
      <c r="AC185" s="27">
        <v>1</v>
      </c>
    </row>
    <row r="186" spans="1:29" x14ac:dyDescent="0.25">
      <c r="A186" s="374">
        <v>183</v>
      </c>
      <c r="B186" s="374" t="str">
        <f t="shared" si="85"/>
        <v>АУФ2 - ОП. А. Отключение насоса BW</v>
      </c>
      <c r="C186" s="374" t="s">
        <v>4244</v>
      </c>
      <c r="D186" s="374" t="str">
        <f t="shared" si="86"/>
        <v>(itg.step_bw2 = 2003) OR  (itg.step_bw = 2003)</v>
      </c>
      <c r="E186" s="374">
        <v>2003</v>
      </c>
      <c r="F186" s="27" t="str">
        <f t="shared" si="82"/>
        <v>R45</v>
      </c>
      <c r="G186" s="27">
        <f t="shared" si="91"/>
        <v>89</v>
      </c>
      <c r="H186" s="27">
        <v>3</v>
      </c>
      <c r="I186" s="27" t="str">
        <f t="shared" si="83"/>
        <v>db600.dbx89.3 := (itg.step_bw2 = 2003) OR  (itg.step_bw = 2003); //АУФ2 - ОП. А. Отключение насоса BW  R45.3</v>
      </c>
      <c r="J186" s="27" t="str">
        <f t="shared" si="84"/>
        <v>dbx89.3</v>
      </c>
      <c r="K186" s="27">
        <f t="shared" ref="K186:K198" si="92">K185</f>
        <v>45</v>
      </c>
      <c r="L186" s="384" t="s">
        <v>1307</v>
      </c>
      <c r="M186" s="384">
        <v>640</v>
      </c>
      <c r="N186" s="19" t="s">
        <v>4276</v>
      </c>
      <c r="O186" s="384" t="str">
        <f t="shared" si="74"/>
        <v>2MDB.R45</v>
      </c>
      <c r="P186" s="384">
        <f t="shared" si="87"/>
        <v>3</v>
      </c>
      <c r="Q186" s="374"/>
      <c r="R186" s="374"/>
      <c r="S186" s="374"/>
      <c r="T186" s="374"/>
      <c r="U186" s="374"/>
      <c r="V186" s="384">
        <v>0</v>
      </c>
      <c r="W186" s="374" t="s">
        <v>1308</v>
      </c>
      <c r="X186" s="384" t="str">
        <f t="shared" si="88"/>
        <v>ru-RU=АУФ2 - ОП. А. Отключение насоса BW</v>
      </c>
      <c r="Y186" s="374"/>
      <c r="Z186" s="374" t="s">
        <v>1308</v>
      </c>
      <c r="AA186" s="19" t="s">
        <v>4272</v>
      </c>
      <c r="AB186" s="374">
        <f t="shared" si="89"/>
        <v>40045</v>
      </c>
      <c r="AC186" s="27">
        <v>3</v>
      </c>
    </row>
    <row r="187" spans="1:29" x14ac:dyDescent="0.25">
      <c r="A187" s="374">
        <v>184</v>
      </c>
      <c r="B187" s="374" t="str">
        <f t="shared" si="85"/>
        <v>АУФ2 - ОП. А. Отключение компрессора</v>
      </c>
      <c r="C187" s="374" t="s">
        <v>4245</v>
      </c>
      <c r="D187" s="374" t="str">
        <f t="shared" si="86"/>
        <v>(itg.step_bw2 = 2004) OR  (itg.step_bw = 2004)</v>
      </c>
      <c r="E187" s="374">
        <v>2004</v>
      </c>
      <c r="F187" s="27" t="str">
        <f t="shared" si="82"/>
        <v>R45</v>
      </c>
      <c r="G187" s="27">
        <f t="shared" si="91"/>
        <v>89</v>
      </c>
      <c r="H187" s="27">
        <v>4</v>
      </c>
      <c r="I187" s="27" t="str">
        <f t="shared" si="83"/>
        <v>db600.dbx89.4 := (itg.step_bw2 = 2004) OR  (itg.step_bw = 2004); //АУФ2 - ОП. А. Отключение компрессора  R45.4</v>
      </c>
      <c r="J187" s="27" t="str">
        <f t="shared" si="84"/>
        <v>dbx89.4</v>
      </c>
      <c r="K187" s="27">
        <f t="shared" si="92"/>
        <v>45</v>
      </c>
      <c r="L187" s="384" t="s">
        <v>1307</v>
      </c>
      <c r="M187" s="384">
        <v>641</v>
      </c>
      <c r="N187" s="19" t="s">
        <v>4276</v>
      </c>
      <c r="O187" s="384" t="str">
        <f t="shared" si="74"/>
        <v>2MDB.R45</v>
      </c>
      <c r="P187" s="384">
        <f t="shared" si="87"/>
        <v>4</v>
      </c>
      <c r="Q187" s="374"/>
      <c r="R187" s="374"/>
      <c r="S187" s="374"/>
      <c r="T187" s="374"/>
      <c r="U187" s="374"/>
      <c r="V187" s="384">
        <v>0</v>
      </c>
      <c r="W187" s="374" t="s">
        <v>1308</v>
      </c>
      <c r="X187" s="384" t="str">
        <f t="shared" si="88"/>
        <v>ru-RU=АУФ2 - ОП. А. Отключение компрессора</v>
      </c>
      <c r="Y187" s="374"/>
      <c r="Z187" s="374" t="s">
        <v>1308</v>
      </c>
      <c r="AA187" s="19" t="s">
        <v>4272</v>
      </c>
      <c r="AB187" s="374">
        <f t="shared" si="89"/>
        <v>40045</v>
      </c>
      <c r="AC187" s="27">
        <v>4</v>
      </c>
    </row>
    <row r="188" spans="1:29" x14ac:dyDescent="0.25">
      <c r="A188" s="374">
        <v>185</v>
      </c>
      <c r="B188" s="374" t="str">
        <f t="shared" si="85"/>
        <v>АУФ2 - ОП. А. Закрытие задвижек</v>
      </c>
      <c r="C188" s="374" t="s">
        <v>4246</v>
      </c>
      <c r="D188" s="374" t="str">
        <f t="shared" si="86"/>
        <v>(itg.step_bw2 = 201) OR  (itg.step_bw = 201)</v>
      </c>
      <c r="E188" s="374">
        <v>201</v>
      </c>
      <c r="F188" s="27" t="str">
        <f t="shared" si="82"/>
        <v>R45</v>
      </c>
      <c r="G188" s="27">
        <f t="shared" si="91"/>
        <v>89</v>
      </c>
      <c r="H188" s="27">
        <v>5</v>
      </c>
      <c r="I188" s="27" t="str">
        <f t="shared" si="83"/>
        <v>db600.dbx89.5 := (itg.step_bw2 = 201) OR  (itg.step_bw = 201); //АУФ2 - ОП. А. Закрытие задвижек  R45.5</v>
      </c>
      <c r="J188" s="27" t="str">
        <f t="shared" si="84"/>
        <v>dbx89.5</v>
      </c>
      <c r="K188" s="27">
        <f t="shared" si="92"/>
        <v>45</v>
      </c>
      <c r="L188" s="384" t="s">
        <v>1307</v>
      </c>
      <c r="M188" s="384">
        <v>642</v>
      </c>
      <c r="N188" s="19" t="s">
        <v>4276</v>
      </c>
      <c r="O188" s="384" t="str">
        <f t="shared" si="74"/>
        <v>2MDB.R45</v>
      </c>
      <c r="P188" s="384">
        <f t="shared" si="87"/>
        <v>5</v>
      </c>
      <c r="Q188" s="374"/>
      <c r="R188" s="374"/>
      <c r="S188" s="374"/>
      <c r="T188" s="374"/>
      <c r="U188" s="374"/>
      <c r="V188" s="384">
        <v>0</v>
      </c>
      <c r="W188" s="374" t="s">
        <v>1308</v>
      </c>
      <c r="X188" s="384" t="str">
        <f t="shared" si="88"/>
        <v>ru-RU=АУФ2 - ОП. А. Закрытие задвижек</v>
      </c>
      <c r="Y188" s="374"/>
      <c r="Z188" s="374" t="s">
        <v>1308</v>
      </c>
      <c r="AA188" s="19" t="s">
        <v>4272</v>
      </c>
      <c r="AB188" s="374">
        <f t="shared" si="89"/>
        <v>40045</v>
      </c>
      <c r="AC188" s="27">
        <v>5</v>
      </c>
    </row>
    <row r="189" spans="1:29" x14ac:dyDescent="0.25">
      <c r="A189" s="374">
        <v>186</v>
      </c>
      <c r="B189" s="374" t="str">
        <f t="shared" si="85"/>
        <v>АУФ2 - ОП. А. Завершено</v>
      </c>
      <c r="C189" s="374" t="s">
        <v>4247</v>
      </c>
      <c r="D189" s="374" t="str">
        <f t="shared" si="86"/>
        <v>(itg.step_bw2 = 202) OR  (itg.step_bw = 202)</v>
      </c>
      <c r="E189" s="374">
        <v>202</v>
      </c>
      <c r="F189" s="27" t="str">
        <f t="shared" si="82"/>
        <v>R45</v>
      </c>
      <c r="G189" s="27">
        <f t="shared" si="91"/>
        <v>89</v>
      </c>
      <c r="H189" s="27">
        <v>6</v>
      </c>
      <c r="I189" s="27" t="str">
        <f t="shared" si="83"/>
        <v>db600.dbx89.6 := (itg.step_bw2 = 202) OR  (itg.step_bw = 202); //АУФ2 - ОП. А. Завершено  R45.6</v>
      </c>
      <c r="J189" s="27" t="str">
        <f t="shared" si="84"/>
        <v>dbx89.6</v>
      </c>
      <c r="K189" s="27">
        <f t="shared" si="92"/>
        <v>45</v>
      </c>
      <c r="L189" s="384" t="s">
        <v>1307</v>
      </c>
      <c r="M189" s="384">
        <v>643</v>
      </c>
      <c r="N189" s="19" t="s">
        <v>4276</v>
      </c>
      <c r="O189" s="384" t="str">
        <f t="shared" si="74"/>
        <v>2MDB.R45</v>
      </c>
      <c r="P189" s="384">
        <f t="shared" si="87"/>
        <v>6</v>
      </c>
      <c r="Q189" s="374"/>
      <c r="R189" s="374"/>
      <c r="S189" s="374"/>
      <c r="T189" s="374"/>
      <c r="U189" s="374"/>
      <c r="V189" s="384">
        <v>0</v>
      </c>
      <c r="W189" s="374" t="s">
        <v>1308</v>
      </c>
      <c r="X189" s="384" t="str">
        <f t="shared" si="88"/>
        <v>ru-RU=АУФ2 - ОП. А. Завершено</v>
      </c>
      <c r="Y189" s="374"/>
      <c r="Z189" s="374" t="s">
        <v>1308</v>
      </c>
      <c r="AA189" s="19" t="s">
        <v>4272</v>
      </c>
      <c r="AB189" s="374">
        <f t="shared" si="89"/>
        <v>40045</v>
      </c>
      <c r="AC189" s="27">
        <v>6</v>
      </c>
    </row>
    <row r="190" spans="1:29" x14ac:dyDescent="0.25">
      <c r="A190" s="374">
        <v>187</v>
      </c>
      <c r="B190" s="374" t="str">
        <f t="shared" si="85"/>
        <v>АУФ2 - ОП. Остановка Б</v>
      </c>
      <c r="C190" s="374" t="s">
        <v>4248</v>
      </c>
      <c r="D190" s="374" t="str">
        <f t="shared" si="86"/>
        <v>(itg.step_bw2 = 301) OR  (itg.step_bw = 301)</v>
      </c>
      <c r="E190" s="374">
        <v>301</v>
      </c>
      <c r="F190" s="27" t="str">
        <f t="shared" si="82"/>
        <v>R45</v>
      </c>
      <c r="G190" s="27">
        <f t="shared" si="91"/>
        <v>89</v>
      </c>
      <c r="H190" s="27">
        <v>7</v>
      </c>
      <c r="I190" s="27" t="str">
        <f t="shared" si="83"/>
        <v>db600.dbx89.7 := (itg.step_bw2 = 301) OR  (itg.step_bw = 301); //АУФ2 - ОП. Остановка Б  R45.7</v>
      </c>
      <c r="J190" s="27" t="str">
        <f t="shared" si="84"/>
        <v>dbx89.7</v>
      </c>
      <c r="K190" s="27">
        <f t="shared" si="92"/>
        <v>45</v>
      </c>
      <c r="L190" s="384" t="s">
        <v>1307</v>
      </c>
      <c r="M190" s="384">
        <v>644</v>
      </c>
      <c r="N190" s="19" t="s">
        <v>4276</v>
      </c>
      <c r="O190" s="384" t="str">
        <f t="shared" si="74"/>
        <v>2MDB.R45</v>
      </c>
      <c r="P190" s="384">
        <f t="shared" si="87"/>
        <v>7</v>
      </c>
      <c r="Q190" s="374"/>
      <c r="R190" s="374"/>
      <c r="S190" s="374"/>
      <c r="T190" s="374"/>
      <c r="U190" s="374"/>
      <c r="V190" s="384">
        <v>0</v>
      </c>
      <c r="W190" s="374" t="s">
        <v>1308</v>
      </c>
      <c r="X190" s="384" t="str">
        <f t="shared" si="88"/>
        <v>ru-RU=АУФ2 - ОП. Остановка Б</v>
      </c>
      <c r="Y190" s="374"/>
      <c r="Z190" s="374" t="s">
        <v>1308</v>
      </c>
      <c r="AA190" s="19" t="s">
        <v>4272</v>
      </c>
      <c r="AB190" s="374">
        <f t="shared" si="89"/>
        <v>40045</v>
      </c>
      <c r="AC190" s="27">
        <v>7</v>
      </c>
    </row>
    <row r="191" spans="1:29" x14ac:dyDescent="0.25">
      <c r="A191" s="374">
        <v>188</v>
      </c>
      <c r="B191" s="374" t="str">
        <f t="shared" si="85"/>
        <v>АУФ2 - ОП. Б. Завершено</v>
      </c>
      <c r="C191" s="374" t="s">
        <v>4249</v>
      </c>
      <c r="D191" s="374" t="str">
        <f t="shared" si="86"/>
        <v>(itg.step_bw2 = 302) OR  (itg.step_bw = 302)</v>
      </c>
      <c r="E191" s="374">
        <v>302</v>
      </c>
      <c r="F191" s="27" t="str">
        <f t="shared" si="82"/>
        <v>R45</v>
      </c>
      <c r="G191" s="27">
        <f>G176+2</f>
        <v>88</v>
      </c>
      <c r="H191" s="27">
        <v>0</v>
      </c>
      <c r="I191" s="27" t="str">
        <f t="shared" si="83"/>
        <v>db600.dbx88.0 := (itg.step_bw2 = 302) OR  (itg.step_bw = 302); //АУФ2 - ОП. Б. Завершено  R45.8</v>
      </c>
      <c r="J191" s="27" t="str">
        <f t="shared" si="84"/>
        <v>dbx88.0</v>
      </c>
      <c r="K191" s="27">
        <f t="shared" si="92"/>
        <v>45</v>
      </c>
      <c r="L191" s="384" t="s">
        <v>1307</v>
      </c>
      <c r="M191" s="384">
        <v>645</v>
      </c>
      <c r="N191" s="19" t="s">
        <v>4276</v>
      </c>
      <c r="O191" s="384" t="str">
        <f t="shared" si="74"/>
        <v>2MDB.R45</v>
      </c>
      <c r="P191" s="384">
        <f t="shared" si="87"/>
        <v>8</v>
      </c>
      <c r="Q191" s="374"/>
      <c r="R191" s="374"/>
      <c r="S191" s="374"/>
      <c r="T191" s="374"/>
      <c r="U191" s="374"/>
      <c r="V191" s="384">
        <v>0</v>
      </c>
      <c r="W191" s="374" t="s">
        <v>1308</v>
      </c>
      <c r="X191" s="384" t="str">
        <f t="shared" si="88"/>
        <v>ru-RU=АУФ2 - ОП. Б. Завершено</v>
      </c>
      <c r="Y191" s="374"/>
      <c r="Z191" s="374" t="s">
        <v>1308</v>
      </c>
      <c r="AA191" s="19" t="s">
        <v>4272</v>
      </c>
      <c r="AB191" s="374">
        <f t="shared" si="89"/>
        <v>40045</v>
      </c>
      <c r="AC191" s="27">
        <v>8</v>
      </c>
    </row>
    <row r="192" spans="1:29" x14ac:dyDescent="0.25">
      <c r="F192" s="27" t="str">
        <f t="shared" si="82"/>
        <v>R45</v>
      </c>
      <c r="G192" s="27">
        <f>G191</f>
        <v>88</v>
      </c>
      <c r="H192" s="27">
        <v>1</v>
      </c>
      <c r="I192" s="27" t="str">
        <f t="shared" si="83"/>
        <v>db600.dbx88.1 := ; //  R45.9</v>
      </c>
      <c r="J192" s="27" t="str">
        <f t="shared" si="84"/>
        <v>dbx88.1</v>
      </c>
      <c r="K192" s="27">
        <f t="shared" si="92"/>
        <v>45</v>
      </c>
      <c r="L192" s="384" t="s">
        <v>1307</v>
      </c>
      <c r="M192" s="389"/>
      <c r="N192" s="19" t="s">
        <v>4276</v>
      </c>
      <c r="O192" s="384" t="str">
        <f t="shared" si="74"/>
        <v>2MDB.R45</v>
      </c>
      <c r="P192" s="384">
        <f t="shared" si="87"/>
        <v>9</v>
      </c>
      <c r="Q192" s="374"/>
      <c r="R192" s="374"/>
      <c r="S192" s="374"/>
      <c r="T192" s="374"/>
      <c r="U192" s="374"/>
      <c r="V192" s="384">
        <v>0</v>
      </c>
      <c r="W192" s="374" t="s">
        <v>1308</v>
      </c>
      <c r="X192" s="384" t="str">
        <f t="shared" si="88"/>
        <v>ru-RU=</v>
      </c>
      <c r="Y192" s="374"/>
      <c r="Z192" s="374" t="s">
        <v>1308</v>
      </c>
      <c r="AA192" s="19" t="s">
        <v>4272</v>
      </c>
      <c r="AB192" s="374">
        <f t="shared" si="89"/>
        <v>40045</v>
      </c>
      <c r="AC192" s="27">
        <v>9</v>
      </c>
    </row>
    <row r="193" spans="6:29" x14ac:dyDescent="0.25">
      <c r="F193" s="27" t="str">
        <f t="shared" si="82"/>
        <v>R45</v>
      </c>
      <c r="G193" s="27">
        <f t="shared" ref="G193:G198" si="93">G192</f>
        <v>88</v>
      </c>
      <c r="H193" s="27">
        <v>2</v>
      </c>
      <c r="I193" s="27" t="str">
        <f t="shared" si="83"/>
        <v>db600.dbx88.2 := ; //  R45.10</v>
      </c>
      <c r="J193" s="27" t="str">
        <f t="shared" si="84"/>
        <v>dbx88.2</v>
      </c>
      <c r="K193" s="27">
        <f t="shared" si="92"/>
        <v>45</v>
      </c>
      <c r="L193" s="384" t="s">
        <v>1307</v>
      </c>
      <c r="M193" s="389"/>
      <c r="N193" s="19" t="s">
        <v>4276</v>
      </c>
      <c r="O193" s="384" t="str">
        <f t="shared" si="74"/>
        <v>2MDB.R45</v>
      </c>
      <c r="P193" s="384">
        <f t="shared" si="87"/>
        <v>10</v>
      </c>
      <c r="Q193" s="374"/>
      <c r="R193" s="374"/>
      <c r="S193" s="374"/>
      <c r="T193" s="374"/>
      <c r="U193" s="374"/>
      <c r="V193" s="384">
        <v>0</v>
      </c>
      <c r="W193" s="374" t="s">
        <v>1308</v>
      </c>
      <c r="X193" s="384" t="str">
        <f t="shared" si="88"/>
        <v>ru-RU=</v>
      </c>
      <c r="Y193" s="374"/>
      <c r="Z193" s="374" t="s">
        <v>1308</v>
      </c>
      <c r="AA193" s="19" t="s">
        <v>4272</v>
      </c>
      <c r="AB193" s="374">
        <f t="shared" si="89"/>
        <v>40045</v>
      </c>
      <c r="AC193" s="27">
        <v>10</v>
      </c>
    </row>
    <row r="194" spans="6:29" x14ac:dyDescent="0.25">
      <c r="F194" s="27" t="str">
        <f t="shared" si="82"/>
        <v>R45</v>
      </c>
      <c r="G194" s="27">
        <f t="shared" si="93"/>
        <v>88</v>
      </c>
      <c r="H194" s="27">
        <v>3</v>
      </c>
      <c r="I194" s="27" t="str">
        <f t="shared" si="83"/>
        <v>db600.dbx88.3 := ; //  R45.11</v>
      </c>
      <c r="J194" s="27" t="str">
        <f t="shared" si="84"/>
        <v>dbx88.3</v>
      </c>
      <c r="K194" s="27">
        <f t="shared" si="92"/>
        <v>45</v>
      </c>
      <c r="L194" s="384" t="s">
        <v>1307</v>
      </c>
      <c r="M194" s="389"/>
      <c r="N194" s="19" t="s">
        <v>4276</v>
      </c>
      <c r="O194" s="384" t="str">
        <f t="shared" si="74"/>
        <v>2MDB.R45</v>
      </c>
      <c r="P194" s="384">
        <f t="shared" si="87"/>
        <v>11</v>
      </c>
      <c r="Q194" s="374"/>
      <c r="R194" s="374"/>
      <c r="S194" s="374"/>
      <c r="T194" s="374"/>
      <c r="U194" s="374"/>
      <c r="V194" s="384">
        <v>0</v>
      </c>
      <c r="W194" s="374" t="s">
        <v>1308</v>
      </c>
      <c r="X194" s="384" t="str">
        <f t="shared" si="88"/>
        <v>ru-RU=</v>
      </c>
      <c r="Y194" s="374"/>
      <c r="Z194" s="374" t="s">
        <v>1308</v>
      </c>
      <c r="AA194" s="19" t="s">
        <v>4272</v>
      </c>
      <c r="AB194" s="374">
        <f t="shared" si="89"/>
        <v>40045</v>
      </c>
      <c r="AC194" s="27">
        <v>11</v>
      </c>
    </row>
    <row r="195" spans="6:29" x14ac:dyDescent="0.25">
      <c r="F195" s="27" t="str">
        <f t="shared" si="82"/>
        <v>R45</v>
      </c>
      <c r="G195" s="27">
        <f t="shared" si="93"/>
        <v>88</v>
      </c>
      <c r="H195" s="27">
        <v>4</v>
      </c>
      <c r="I195" s="27" t="str">
        <f t="shared" si="83"/>
        <v>db600.dbx88.4 := ; //  R45.12</v>
      </c>
      <c r="J195" s="27" t="str">
        <f t="shared" si="84"/>
        <v>dbx88.4</v>
      </c>
      <c r="K195" s="27">
        <f t="shared" si="92"/>
        <v>45</v>
      </c>
      <c r="L195" s="384" t="s">
        <v>1307</v>
      </c>
      <c r="M195" s="389"/>
      <c r="N195" s="19" t="s">
        <v>4276</v>
      </c>
      <c r="O195" s="384" t="str">
        <f t="shared" si="74"/>
        <v>2MDB.R45</v>
      </c>
      <c r="P195" s="384">
        <f t="shared" si="87"/>
        <v>12</v>
      </c>
      <c r="Q195" s="374"/>
      <c r="R195" s="374"/>
      <c r="S195" s="374"/>
      <c r="T195" s="374"/>
      <c r="U195" s="374"/>
      <c r="V195" s="384">
        <v>0</v>
      </c>
      <c r="W195" s="374" t="s">
        <v>1308</v>
      </c>
      <c r="X195" s="384" t="str">
        <f t="shared" si="88"/>
        <v>ru-RU=</v>
      </c>
      <c r="Y195" s="374"/>
      <c r="Z195" s="374" t="s">
        <v>1308</v>
      </c>
      <c r="AA195" s="19" t="s">
        <v>4272</v>
      </c>
      <c r="AB195" s="374">
        <f t="shared" si="89"/>
        <v>40045</v>
      </c>
      <c r="AC195" s="27">
        <v>12</v>
      </c>
    </row>
    <row r="196" spans="6:29" x14ac:dyDescent="0.25">
      <c r="F196" s="27" t="str">
        <f t="shared" si="82"/>
        <v>R45</v>
      </c>
      <c r="G196" s="27">
        <f t="shared" si="93"/>
        <v>88</v>
      </c>
      <c r="H196" s="27">
        <v>5</v>
      </c>
      <c r="I196" s="27" t="str">
        <f t="shared" si="83"/>
        <v>db600.dbx88.5 := ; //  R45.13</v>
      </c>
      <c r="J196" s="27" t="str">
        <f t="shared" si="84"/>
        <v>dbx88.5</v>
      </c>
      <c r="K196" s="27">
        <f t="shared" si="92"/>
        <v>45</v>
      </c>
      <c r="L196" s="384" t="s">
        <v>1307</v>
      </c>
      <c r="M196" s="389"/>
      <c r="N196" s="19" t="s">
        <v>4276</v>
      </c>
      <c r="O196" s="384" t="str">
        <f t="shared" si="74"/>
        <v>2MDB.R45</v>
      </c>
      <c r="P196" s="384">
        <f t="shared" si="87"/>
        <v>13</v>
      </c>
      <c r="Q196" s="374"/>
      <c r="R196" s="374"/>
      <c r="S196" s="374"/>
      <c r="T196" s="374"/>
      <c r="U196" s="374"/>
      <c r="V196" s="384">
        <v>0</v>
      </c>
      <c r="W196" s="374" t="s">
        <v>1308</v>
      </c>
      <c r="X196" s="384" t="str">
        <f t="shared" si="88"/>
        <v>ru-RU=</v>
      </c>
      <c r="Y196" s="374"/>
      <c r="Z196" s="374" t="s">
        <v>1308</v>
      </c>
      <c r="AA196" s="19" t="s">
        <v>4272</v>
      </c>
      <c r="AB196" s="374">
        <f t="shared" si="89"/>
        <v>40045</v>
      </c>
      <c r="AC196" s="27">
        <v>13</v>
      </c>
    </row>
    <row r="197" spans="6:29" x14ac:dyDescent="0.25">
      <c r="F197" s="27" t="str">
        <f t="shared" si="82"/>
        <v>R45</v>
      </c>
      <c r="G197" s="27">
        <f t="shared" si="93"/>
        <v>88</v>
      </c>
      <c r="H197" s="27">
        <v>6</v>
      </c>
      <c r="I197" s="27" t="str">
        <f t="shared" si="83"/>
        <v>db600.dbx88.6 := ; //  R45.14</v>
      </c>
      <c r="J197" s="27" t="str">
        <f t="shared" si="84"/>
        <v>dbx88.6</v>
      </c>
      <c r="K197" s="27">
        <f t="shared" si="92"/>
        <v>45</v>
      </c>
      <c r="L197" s="384" t="s">
        <v>1307</v>
      </c>
      <c r="M197" s="389"/>
      <c r="N197" s="19" t="s">
        <v>4276</v>
      </c>
      <c r="O197" s="384" t="str">
        <f t="shared" si="74"/>
        <v>2MDB.R45</v>
      </c>
      <c r="P197" s="384">
        <f t="shared" si="87"/>
        <v>14</v>
      </c>
      <c r="Q197" s="374"/>
      <c r="R197" s="374"/>
      <c r="S197" s="374"/>
      <c r="T197" s="374"/>
      <c r="U197" s="374"/>
      <c r="V197" s="384">
        <v>0</v>
      </c>
      <c r="W197" s="374" t="s">
        <v>1308</v>
      </c>
      <c r="X197" s="384" t="str">
        <f t="shared" si="88"/>
        <v>ru-RU=</v>
      </c>
      <c r="Y197" s="374"/>
      <c r="Z197" s="374" t="s">
        <v>1308</v>
      </c>
      <c r="AA197" s="19" t="s">
        <v>4272</v>
      </c>
      <c r="AB197" s="374">
        <f t="shared" si="89"/>
        <v>40045</v>
      </c>
      <c r="AC197" s="27">
        <v>14</v>
      </c>
    </row>
    <row r="198" spans="6:29" x14ac:dyDescent="0.25">
      <c r="F198" s="27" t="str">
        <f t="shared" si="82"/>
        <v>R45</v>
      </c>
      <c r="G198" s="27">
        <f t="shared" si="93"/>
        <v>88</v>
      </c>
      <c r="H198" s="27">
        <v>7</v>
      </c>
      <c r="I198" s="27" t="str">
        <f t="shared" si="83"/>
        <v>db600.dbx88.7 := ; //  R45.15</v>
      </c>
      <c r="J198" s="27" t="str">
        <f t="shared" si="84"/>
        <v>dbx88.7</v>
      </c>
      <c r="K198" s="27">
        <f t="shared" si="92"/>
        <v>45</v>
      </c>
      <c r="L198" s="384" t="s">
        <v>1307</v>
      </c>
      <c r="M198" s="389"/>
      <c r="N198" s="19" t="s">
        <v>4276</v>
      </c>
      <c r="O198" s="384" t="str">
        <f t="shared" si="74"/>
        <v>2MDB.R45</v>
      </c>
      <c r="P198" s="384">
        <f t="shared" si="87"/>
        <v>15</v>
      </c>
      <c r="Q198" s="374"/>
      <c r="R198" s="374"/>
      <c r="S198" s="374"/>
      <c r="T198" s="374"/>
      <c r="U198" s="374"/>
      <c r="V198" s="384">
        <v>0</v>
      </c>
      <c r="W198" s="374" t="s">
        <v>1308</v>
      </c>
      <c r="X198" s="384" t="str">
        <f t="shared" si="88"/>
        <v>ru-RU=</v>
      </c>
      <c r="Y198" s="374"/>
      <c r="Z198" s="374" t="s">
        <v>1308</v>
      </c>
      <c r="AA198" s="19" t="s">
        <v>4272</v>
      </c>
      <c r="AB198" s="374">
        <f t="shared" si="89"/>
        <v>40045</v>
      </c>
      <c r="AC198" s="27">
        <v>15</v>
      </c>
    </row>
    <row r="199" spans="6:29" x14ac:dyDescent="0.25">
      <c r="AC199" s="27">
        <v>0</v>
      </c>
    </row>
    <row r="200" spans="6:29" x14ac:dyDescent="0.25">
      <c r="AC200" s="27">
        <v>1</v>
      </c>
    </row>
    <row r="201" spans="6:29" x14ac:dyDescent="0.25">
      <c r="AC201" s="27">
        <v>3</v>
      </c>
    </row>
    <row r="202" spans="6:29" x14ac:dyDescent="0.25">
      <c r="AC202" s="27">
        <v>4</v>
      </c>
    </row>
    <row r="203" spans="6:29" x14ac:dyDescent="0.25">
      <c r="AC203" s="27">
        <v>5</v>
      </c>
    </row>
    <row r="204" spans="6:29" x14ac:dyDescent="0.25">
      <c r="AC204" s="27">
        <v>6</v>
      </c>
    </row>
    <row r="205" spans="6:29" x14ac:dyDescent="0.25">
      <c r="AC205" s="27">
        <v>7</v>
      </c>
    </row>
    <row r="206" spans="6:29" x14ac:dyDescent="0.25">
      <c r="AC206" s="27">
        <v>8</v>
      </c>
    </row>
    <row r="207" spans="6:29" x14ac:dyDescent="0.25">
      <c r="AC207" s="27">
        <v>9</v>
      </c>
    </row>
    <row r="208" spans="6:29" x14ac:dyDescent="0.25">
      <c r="AC208" s="27">
        <v>10</v>
      </c>
    </row>
    <row r="209" spans="29:29" x14ac:dyDescent="0.25">
      <c r="AC209" s="27">
        <v>11</v>
      </c>
    </row>
    <row r="210" spans="29:29" x14ac:dyDescent="0.25">
      <c r="AC210" s="27">
        <v>12</v>
      </c>
    </row>
    <row r="211" spans="29:29" x14ac:dyDescent="0.25">
      <c r="AC211" s="27">
        <v>13</v>
      </c>
    </row>
    <row r="212" spans="29:29" x14ac:dyDescent="0.25">
      <c r="AC212" s="27">
        <v>14</v>
      </c>
    </row>
    <row r="213" spans="29:29" x14ac:dyDescent="0.25">
      <c r="AC213" s="27">
        <v>15</v>
      </c>
    </row>
    <row r="214" spans="29:29" x14ac:dyDescent="0.25">
      <c r="AC214" s="27">
        <v>0</v>
      </c>
    </row>
    <row r="215" spans="29:29" x14ac:dyDescent="0.25">
      <c r="AC215" s="27">
        <v>1</v>
      </c>
    </row>
    <row r="216" spans="29:29" x14ac:dyDescent="0.25">
      <c r="AC216" s="27">
        <v>3</v>
      </c>
    </row>
    <row r="217" spans="29:29" x14ac:dyDescent="0.25">
      <c r="AC217" s="27">
        <v>4</v>
      </c>
    </row>
    <row r="218" spans="29:29" x14ac:dyDescent="0.25">
      <c r="AC218" s="27">
        <v>5</v>
      </c>
    </row>
    <row r="219" spans="29:29" x14ac:dyDescent="0.25">
      <c r="AC219" s="27">
        <v>6</v>
      </c>
    </row>
    <row r="220" spans="29:29" x14ac:dyDescent="0.25">
      <c r="AC220" s="27">
        <v>7</v>
      </c>
    </row>
    <row r="221" spans="29:29" x14ac:dyDescent="0.25">
      <c r="AC221" s="27">
        <v>8</v>
      </c>
    </row>
    <row r="222" spans="29:29" x14ac:dyDescent="0.25">
      <c r="AC222" s="27">
        <v>9</v>
      </c>
    </row>
    <row r="223" spans="29:29" x14ac:dyDescent="0.25">
      <c r="AC223" s="27">
        <v>10</v>
      </c>
    </row>
    <row r="224" spans="29:29" x14ac:dyDescent="0.25">
      <c r="AC224" s="27">
        <v>11</v>
      </c>
    </row>
    <row r="225" spans="29:29" x14ac:dyDescent="0.25">
      <c r="AC225" s="27">
        <v>12</v>
      </c>
    </row>
    <row r="226" spans="29:29" x14ac:dyDescent="0.25">
      <c r="AC226" s="27">
        <v>13</v>
      </c>
    </row>
    <row r="227" spans="29:29" x14ac:dyDescent="0.25">
      <c r="AC227" s="27">
        <v>14</v>
      </c>
    </row>
    <row r="228" spans="29:29" x14ac:dyDescent="0.25">
      <c r="AC228" s="2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228"/>
  <sheetViews>
    <sheetView topLeftCell="C1" zoomScale="85" zoomScaleNormal="85" workbookViewId="0">
      <selection activeCell="Q3" sqref="Q3:AA5"/>
    </sheetView>
  </sheetViews>
  <sheetFormatPr defaultRowHeight="15" x14ac:dyDescent="0.25"/>
  <cols>
    <col min="1" max="1" width="4.140625" bestFit="1" customWidth="1"/>
    <col min="2" max="2" width="39.42578125" bestFit="1" customWidth="1"/>
    <col min="4" max="4" width="14.5703125" customWidth="1"/>
    <col min="5" max="5" width="4.140625" bestFit="1" customWidth="1"/>
    <col min="6" max="6" width="5.140625" bestFit="1" customWidth="1"/>
    <col min="7" max="7" width="4.140625" bestFit="1" customWidth="1"/>
    <col min="11" max="11" width="3" bestFit="1" customWidth="1"/>
    <col min="12" max="12" width="2.28515625" bestFit="1" customWidth="1"/>
    <col min="13" max="13" width="4.140625" bestFit="1" customWidth="1"/>
    <col min="14" max="14" width="4.5703125" bestFit="1" customWidth="1"/>
    <col min="15" max="15" width="8.85546875" bestFit="1" customWidth="1"/>
    <col min="16" max="16" width="4.140625" bestFit="1" customWidth="1"/>
    <col min="17" max="22" width="2.28515625" customWidth="1"/>
    <col min="23" max="23" width="7.28515625" bestFit="1" customWidth="1"/>
    <col min="26" max="26" width="7.28515625" bestFit="1" customWidth="1"/>
    <col min="27" max="27" width="8.85546875" customWidth="1"/>
    <col min="29" max="29" width="4.140625" bestFit="1" customWidth="1"/>
  </cols>
  <sheetData>
    <row r="1" spans="1:29" x14ac:dyDescent="0.25">
      <c r="C1" s="26" t="s">
        <v>482</v>
      </c>
      <c r="D1" s="26" t="s">
        <v>949</v>
      </c>
      <c r="E1" s="374"/>
      <c r="F1" s="374"/>
      <c r="G1" s="374"/>
      <c r="H1" s="374"/>
      <c r="I1" s="374"/>
      <c r="J1" s="374"/>
      <c r="K1" s="374"/>
      <c r="L1" s="374"/>
      <c r="M1" s="374"/>
      <c r="N1" s="374"/>
      <c r="O1" s="374"/>
      <c r="P1" s="374"/>
      <c r="Q1" s="374"/>
      <c r="R1" s="374"/>
      <c r="S1" s="374"/>
      <c r="T1" s="374"/>
      <c r="U1" s="374"/>
      <c r="V1" s="374"/>
      <c r="W1" s="374"/>
      <c r="X1" s="374"/>
      <c r="Y1" s="374"/>
      <c r="Z1" s="374"/>
      <c r="AA1" s="374"/>
      <c r="AB1" s="374"/>
      <c r="AC1" s="374"/>
    </row>
    <row r="2" spans="1:29" x14ac:dyDescent="0.25">
      <c r="B2" s="374"/>
      <c r="C2" s="26"/>
      <c r="D2" s="26"/>
      <c r="E2" s="374"/>
      <c r="F2" s="374"/>
      <c r="G2" s="374"/>
      <c r="H2" s="374"/>
      <c r="I2" s="374"/>
      <c r="J2" s="374"/>
      <c r="K2" s="374"/>
      <c r="L2" s="374"/>
      <c r="M2" s="374"/>
      <c r="N2" s="374"/>
      <c r="O2" s="374"/>
      <c r="P2" s="374"/>
      <c r="Q2" s="374"/>
      <c r="R2" s="374"/>
      <c r="S2" s="374"/>
      <c r="T2" s="374"/>
      <c r="U2" s="374"/>
      <c r="V2" s="374"/>
      <c r="W2" s="374"/>
      <c r="X2" s="374"/>
      <c r="Y2" s="374"/>
      <c r="Z2" s="374"/>
      <c r="AA2" s="374"/>
      <c r="AB2" s="374"/>
      <c r="AC2" s="374"/>
    </row>
    <row r="3" spans="1:29" x14ac:dyDescent="0.25">
      <c r="B3" s="374"/>
      <c r="C3" s="26"/>
      <c r="D3" s="26"/>
      <c r="E3" s="27" t="s">
        <v>4271</v>
      </c>
      <c r="F3" s="27" t="s">
        <v>792</v>
      </c>
      <c r="G3" s="27" t="s">
        <v>793</v>
      </c>
      <c r="H3" s="27"/>
      <c r="I3" s="27" t="s">
        <v>1301</v>
      </c>
      <c r="J3" s="27"/>
      <c r="K3" s="27"/>
      <c r="L3" s="385"/>
      <c r="M3" s="384" t="s">
        <v>1303</v>
      </c>
      <c r="N3" s="384" t="s">
        <v>1028</v>
      </c>
      <c r="O3" s="384" t="s">
        <v>1304</v>
      </c>
      <c r="P3" s="384" t="s">
        <v>793</v>
      </c>
      <c r="Q3" s="384"/>
      <c r="R3" s="384"/>
      <c r="S3" s="384"/>
      <c r="T3" s="384"/>
      <c r="U3" s="384"/>
      <c r="V3" s="384"/>
      <c r="W3" s="374"/>
      <c r="X3" s="384" t="s">
        <v>1305</v>
      </c>
      <c r="Y3" s="385"/>
      <c r="Z3" s="374"/>
      <c r="AA3" s="374"/>
      <c r="AB3" s="374" t="s">
        <v>4273</v>
      </c>
      <c r="AC3" s="374" t="s">
        <v>4274</v>
      </c>
    </row>
    <row r="4" spans="1:29" x14ac:dyDescent="0.25">
      <c r="A4" s="374">
        <v>1</v>
      </c>
      <c r="B4" s="374" t="s">
        <v>4124</v>
      </c>
      <c r="C4" s="374" t="s">
        <v>4126</v>
      </c>
      <c r="D4" s="19" t="str">
        <f t="shared" ref="D4:D27" si="0">"btn."&amp;C4</f>
        <v>btn.START</v>
      </c>
      <c r="E4" s="27" t="str">
        <f>"R"&amp;K4</f>
        <v>R46</v>
      </c>
      <c r="F4" s="27">
        <f>K4*2-1</f>
        <v>91</v>
      </c>
      <c r="G4" s="27">
        <v>0</v>
      </c>
      <c r="H4" s="19" t="s">
        <v>4275</v>
      </c>
      <c r="I4" s="27" t="str">
        <f>"db600.dbx"&amp;F4&amp;"."&amp;G4&amp;" := "&amp;H4&amp;"."&amp;C4&amp;"; //"&amp;B4&amp;"  "&amp;E4&amp;"."&amp;AC4</f>
        <v>db600.dbx91.0 := BTN.START; //Нажата кнопка "СТАРТ"  R46.0</v>
      </c>
      <c r="J4" s="27" t="str">
        <f>"dbx"&amp;F4&amp;"."&amp;G4</f>
        <v>dbx91.0</v>
      </c>
      <c r="K4" s="27">
        <v>46</v>
      </c>
      <c r="L4" s="384" t="s">
        <v>1307</v>
      </c>
      <c r="M4" s="384">
        <v>646</v>
      </c>
      <c r="N4" s="19" t="s">
        <v>4275</v>
      </c>
      <c r="O4" s="384" t="str">
        <f t="shared" ref="O4:O33" si="1">"2MDB.R"&amp;K4</f>
        <v>2MDB.R46</v>
      </c>
      <c r="P4" s="384">
        <f>AC4</f>
        <v>0</v>
      </c>
      <c r="Q4" s="384"/>
      <c r="R4" s="384"/>
      <c r="S4" s="384"/>
      <c r="T4" s="384"/>
      <c r="U4" s="384"/>
      <c r="V4" s="384">
        <v>0</v>
      </c>
      <c r="W4" s="374" t="s">
        <v>1308</v>
      </c>
      <c r="X4" s="384" t="str">
        <f>AA4&amp;B4</f>
        <v>ru-RU=Нажата кнопка "СТАРТ"</v>
      </c>
      <c r="Y4" s="374"/>
      <c r="Z4" s="374" t="s">
        <v>1308</v>
      </c>
      <c r="AA4" s="19" t="s">
        <v>4272</v>
      </c>
      <c r="AB4" s="374">
        <f>K4+40000</f>
        <v>40046</v>
      </c>
      <c r="AC4" s="27">
        <v>0</v>
      </c>
    </row>
    <row r="5" spans="1:29" x14ac:dyDescent="0.25">
      <c r="A5" s="374">
        <v>2</v>
      </c>
      <c r="B5" s="374" t="s">
        <v>4125</v>
      </c>
      <c r="C5" s="374" t="s">
        <v>4127</v>
      </c>
      <c r="D5" s="19" t="str">
        <f t="shared" si="0"/>
        <v>btn.STOP</v>
      </c>
      <c r="E5" s="27" t="str">
        <f>"R"&amp;K5</f>
        <v>R46</v>
      </c>
      <c r="F5" s="27">
        <f t="shared" ref="F5:F10" si="2">F4</f>
        <v>91</v>
      </c>
      <c r="G5" s="27">
        <v>1</v>
      </c>
      <c r="H5" s="19" t="s">
        <v>4275</v>
      </c>
      <c r="I5" s="27" t="str">
        <f t="shared" ref="I5:I33" si="3">"db600.dbx"&amp;F5&amp;"."&amp;G5&amp;" := "&amp;H5&amp;"."&amp;C5&amp;"; //"&amp;B5&amp;"  "&amp;E5&amp;"."&amp;AC5</f>
        <v>db600.dbx91.1 := BTN.STOP; //Нажата кнопка "СТОП"  R46.1</v>
      </c>
      <c r="J5" s="27" t="str">
        <f t="shared" ref="J5:J33" si="4">"dbx"&amp;F5&amp;"."&amp;G5</f>
        <v>dbx91.1</v>
      </c>
      <c r="K5" s="27">
        <f>K4</f>
        <v>46</v>
      </c>
      <c r="L5" s="384" t="s">
        <v>1307</v>
      </c>
      <c r="M5" s="384">
        <v>647</v>
      </c>
      <c r="N5" s="19" t="s">
        <v>4275</v>
      </c>
      <c r="O5" s="384" t="str">
        <f t="shared" si="1"/>
        <v>2MDB.R46</v>
      </c>
      <c r="P5" s="384">
        <f t="shared" ref="P5:P33" si="5">AC5</f>
        <v>1</v>
      </c>
      <c r="Q5" s="384"/>
      <c r="R5" s="384"/>
      <c r="S5" s="384"/>
      <c r="T5" s="384"/>
      <c r="U5" s="384"/>
      <c r="V5" s="384">
        <v>0</v>
      </c>
      <c r="W5" s="374" t="s">
        <v>1308</v>
      </c>
      <c r="X5" s="384" t="str">
        <f t="shared" ref="X5:X33" si="6">AA5&amp;B5</f>
        <v>ru-RU=Нажата кнопка "СТОП"</v>
      </c>
      <c r="Y5" s="374"/>
      <c r="Z5" s="374" t="s">
        <v>1308</v>
      </c>
      <c r="AA5" s="19" t="s">
        <v>4272</v>
      </c>
      <c r="AB5" s="374">
        <f t="shared" ref="AB5:AB33" si="7">K5+40000</f>
        <v>40046</v>
      </c>
      <c r="AC5" s="27">
        <v>1</v>
      </c>
    </row>
    <row r="6" spans="1:29" x14ac:dyDescent="0.25">
      <c r="A6" s="374">
        <v>3</v>
      </c>
      <c r="B6" s="374" t="s">
        <v>4129</v>
      </c>
      <c r="C6" s="374" t="s">
        <v>4130</v>
      </c>
      <c r="D6" s="19" t="str">
        <f t="shared" si="0"/>
        <v>btn.DU_All</v>
      </c>
      <c r="E6" s="27" t="str">
        <f t="shared" ref="E6:E33" si="8">"R"&amp;K6</f>
        <v>R46</v>
      </c>
      <c r="F6" s="27">
        <f t="shared" si="2"/>
        <v>91</v>
      </c>
      <c r="G6" s="27">
        <v>3</v>
      </c>
      <c r="H6" s="19" t="s">
        <v>4275</v>
      </c>
      <c r="I6" s="27" t="str">
        <f t="shared" si="3"/>
        <v>db600.dbx91.3 := BTN.DU_All; //Нажата кнопка "Все в ДУ"  R46.3</v>
      </c>
      <c r="J6" s="27" t="str">
        <f t="shared" si="4"/>
        <v>dbx91.3</v>
      </c>
      <c r="K6" s="27">
        <f t="shared" ref="K6:K18" si="9">K5</f>
        <v>46</v>
      </c>
      <c r="L6" s="384" t="s">
        <v>1307</v>
      </c>
      <c r="M6" s="384">
        <v>648</v>
      </c>
      <c r="N6" s="19" t="s">
        <v>4275</v>
      </c>
      <c r="O6" s="384" t="str">
        <f t="shared" si="1"/>
        <v>2MDB.R46</v>
      </c>
      <c r="P6" s="384">
        <f t="shared" si="5"/>
        <v>3</v>
      </c>
      <c r="Q6" s="384"/>
      <c r="R6" s="384"/>
      <c r="S6" s="384"/>
      <c r="T6" s="384"/>
      <c r="U6" s="384"/>
      <c r="V6" s="384">
        <v>0</v>
      </c>
      <c r="W6" s="374" t="s">
        <v>1308</v>
      </c>
      <c r="X6" s="384" t="str">
        <f t="shared" si="6"/>
        <v>ru-RU=Нажата кнопка "Все в ДУ"</v>
      </c>
      <c r="Y6" s="374"/>
      <c r="Z6" s="374" t="s">
        <v>1308</v>
      </c>
      <c r="AA6" s="19" t="s">
        <v>4272</v>
      </c>
      <c r="AB6" s="374">
        <f t="shared" si="7"/>
        <v>40046</v>
      </c>
      <c r="AC6" s="27">
        <v>3</v>
      </c>
    </row>
    <row r="7" spans="1:29" x14ac:dyDescent="0.25">
      <c r="A7" s="374">
        <v>4</v>
      </c>
      <c r="B7" s="374" t="s">
        <v>4128</v>
      </c>
      <c r="C7" t="s">
        <v>4131</v>
      </c>
      <c r="D7" s="19" t="str">
        <f t="shared" si="0"/>
        <v>btn.AU_All</v>
      </c>
      <c r="E7" s="27" t="str">
        <f t="shared" si="8"/>
        <v>R46</v>
      </c>
      <c r="F7" s="27">
        <f t="shared" si="2"/>
        <v>91</v>
      </c>
      <c r="G7" s="27">
        <v>4</v>
      </c>
      <c r="H7" s="19" t="s">
        <v>4275</v>
      </c>
      <c r="I7" s="27" t="str">
        <f t="shared" si="3"/>
        <v>db600.dbx91.4 := BTN.AU_All; //Нажата кнопка "Все в AУ"  R46.4</v>
      </c>
      <c r="J7" s="27" t="str">
        <f t="shared" si="4"/>
        <v>dbx91.4</v>
      </c>
      <c r="K7" s="27">
        <f t="shared" si="9"/>
        <v>46</v>
      </c>
      <c r="L7" s="384" t="s">
        <v>1307</v>
      </c>
      <c r="M7" s="384">
        <v>649</v>
      </c>
      <c r="N7" s="19" t="s">
        <v>4275</v>
      </c>
      <c r="O7" s="384" t="str">
        <f t="shared" si="1"/>
        <v>2MDB.R46</v>
      </c>
      <c r="P7" s="384">
        <f t="shared" si="5"/>
        <v>4</v>
      </c>
      <c r="Q7" s="374"/>
      <c r="R7" s="374"/>
      <c r="S7" s="374"/>
      <c r="T7" s="374"/>
      <c r="U7" s="374"/>
      <c r="V7" s="384">
        <v>0</v>
      </c>
      <c r="W7" s="374" t="s">
        <v>1308</v>
      </c>
      <c r="X7" s="384" t="str">
        <f t="shared" si="6"/>
        <v>ru-RU=Нажата кнопка "Все в AУ"</v>
      </c>
      <c r="Y7" s="374"/>
      <c r="Z7" s="374" t="s">
        <v>1308</v>
      </c>
      <c r="AA7" s="19" t="s">
        <v>4272</v>
      </c>
      <c r="AB7" s="374">
        <f t="shared" si="7"/>
        <v>40046</v>
      </c>
      <c r="AC7" s="27">
        <v>4</v>
      </c>
    </row>
    <row r="8" spans="1:29" x14ac:dyDescent="0.25">
      <c r="A8" s="374">
        <v>5</v>
      </c>
      <c r="B8" s="374" t="s">
        <v>4132</v>
      </c>
      <c r="C8" t="s">
        <v>2209</v>
      </c>
      <c r="D8" s="19" t="str">
        <f t="shared" si="0"/>
        <v>btn.F1_stop</v>
      </c>
      <c r="E8" s="27" t="str">
        <f t="shared" si="8"/>
        <v>R46</v>
      </c>
      <c r="F8" s="27">
        <f t="shared" si="2"/>
        <v>91</v>
      </c>
      <c r="G8" s="27">
        <v>5</v>
      </c>
      <c r="H8" s="19" t="s">
        <v>4275</v>
      </c>
      <c r="I8" s="27" t="str">
        <f t="shared" si="3"/>
        <v>db600.dbx91.5 := BTN.F1_stop; //Нажата кнопка "Стоп Ф1.1-Ф1.3"  R46.5</v>
      </c>
      <c r="J8" s="27" t="str">
        <f t="shared" si="4"/>
        <v>dbx91.5</v>
      </c>
      <c r="K8" s="27">
        <f t="shared" si="9"/>
        <v>46</v>
      </c>
      <c r="L8" s="384" t="s">
        <v>1307</v>
      </c>
      <c r="M8" s="384">
        <v>650</v>
      </c>
      <c r="N8" s="19" t="s">
        <v>4275</v>
      </c>
      <c r="O8" s="384" t="str">
        <f t="shared" si="1"/>
        <v>2MDB.R46</v>
      </c>
      <c r="P8" s="384">
        <f t="shared" si="5"/>
        <v>5</v>
      </c>
      <c r="Q8" s="374"/>
      <c r="R8" s="374"/>
      <c r="S8" s="374"/>
      <c r="T8" s="374"/>
      <c r="U8" s="374"/>
      <c r="V8" s="384">
        <v>0</v>
      </c>
      <c r="W8" s="374" t="s">
        <v>1308</v>
      </c>
      <c r="X8" s="384" t="str">
        <f t="shared" si="6"/>
        <v>ru-RU=Нажата кнопка "Стоп Ф1.1-Ф1.3"</v>
      </c>
      <c r="Y8" s="374"/>
      <c r="Z8" s="374" t="s">
        <v>1308</v>
      </c>
      <c r="AA8" s="19" t="s">
        <v>4272</v>
      </c>
      <c r="AB8" s="374">
        <f t="shared" si="7"/>
        <v>40046</v>
      </c>
      <c r="AC8" s="27">
        <v>5</v>
      </c>
    </row>
    <row r="9" spans="1:29" x14ac:dyDescent="0.25">
      <c r="A9" s="374">
        <v>6</v>
      </c>
      <c r="B9" s="374" t="s">
        <v>4133</v>
      </c>
      <c r="C9" t="s">
        <v>4135</v>
      </c>
      <c r="D9" s="19" t="str">
        <f t="shared" si="0"/>
        <v>btn.F1_wash</v>
      </c>
      <c r="E9" s="27" t="str">
        <f t="shared" si="8"/>
        <v>R46</v>
      </c>
      <c r="F9" s="27">
        <f t="shared" si="2"/>
        <v>91</v>
      </c>
      <c r="G9" s="27">
        <v>6</v>
      </c>
      <c r="H9" s="19" t="s">
        <v>4275</v>
      </c>
      <c r="I9" s="27" t="str">
        <f t="shared" si="3"/>
        <v>db600.dbx91.6 := BTN.F1_wash; //Нажата кнопка "Промывка Ф1.1-Ф1.3"  R46.6</v>
      </c>
      <c r="J9" s="27" t="str">
        <f t="shared" si="4"/>
        <v>dbx91.6</v>
      </c>
      <c r="K9" s="27">
        <f t="shared" si="9"/>
        <v>46</v>
      </c>
      <c r="L9" s="384" t="s">
        <v>1307</v>
      </c>
      <c r="M9" s="384">
        <v>651</v>
      </c>
      <c r="N9" s="19" t="s">
        <v>4275</v>
      </c>
      <c r="O9" s="384" t="str">
        <f t="shared" si="1"/>
        <v>2MDB.R46</v>
      </c>
      <c r="P9" s="384">
        <f t="shared" si="5"/>
        <v>6</v>
      </c>
      <c r="Q9" s="374"/>
      <c r="R9" s="374"/>
      <c r="S9" s="374"/>
      <c r="T9" s="374"/>
      <c r="U9" s="374"/>
      <c r="V9" s="384">
        <v>0</v>
      </c>
      <c r="W9" s="374" t="s">
        <v>1308</v>
      </c>
      <c r="X9" s="384" t="str">
        <f t="shared" si="6"/>
        <v>ru-RU=Нажата кнопка "Промывка Ф1.1-Ф1.3"</v>
      </c>
      <c r="Y9" s="374"/>
      <c r="Z9" s="374" t="s">
        <v>1308</v>
      </c>
      <c r="AA9" s="19" t="s">
        <v>4272</v>
      </c>
      <c r="AB9" s="374">
        <f t="shared" si="7"/>
        <v>40046</v>
      </c>
      <c r="AC9" s="27">
        <v>6</v>
      </c>
    </row>
    <row r="10" spans="1:29" x14ac:dyDescent="0.25">
      <c r="A10" s="374">
        <v>7</v>
      </c>
      <c r="B10" s="374" t="s">
        <v>4134</v>
      </c>
      <c r="C10" t="s">
        <v>4136</v>
      </c>
      <c r="D10" s="19" t="str">
        <f t="shared" si="0"/>
        <v>btn.F1_filtr</v>
      </c>
      <c r="E10" s="27" t="str">
        <f t="shared" si="8"/>
        <v>R46</v>
      </c>
      <c r="F10" s="27">
        <f t="shared" si="2"/>
        <v>91</v>
      </c>
      <c r="G10" s="27">
        <v>7</v>
      </c>
      <c r="H10" s="19" t="s">
        <v>4275</v>
      </c>
      <c r="I10" s="27" t="str">
        <f t="shared" si="3"/>
        <v>db600.dbx91.7 := BTN.F1_filtr; //Нажата кнопка "Фильтрация Ф1.1-Ф1.3"  R46.7</v>
      </c>
      <c r="J10" s="27" t="str">
        <f t="shared" si="4"/>
        <v>dbx91.7</v>
      </c>
      <c r="K10" s="27">
        <f t="shared" si="9"/>
        <v>46</v>
      </c>
      <c r="L10" s="384" t="s">
        <v>1307</v>
      </c>
      <c r="M10" s="384">
        <v>652</v>
      </c>
      <c r="N10" s="19" t="s">
        <v>4275</v>
      </c>
      <c r="O10" s="384" t="str">
        <f t="shared" si="1"/>
        <v>2MDB.R46</v>
      </c>
      <c r="P10" s="384">
        <f t="shared" si="5"/>
        <v>7</v>
      </c>
      <c r="Q10" s="374"/>
      <c r="R10" s="374"/>
      <c r="S10" s="374"/>
      <c r="T10" s="374"/>
      <c r="U10" s="374"/>
      <c r="V10" s="384">
        <v>0</v>
      </c>
      <c r="W10" s="374" t="s">
        <v>1308</v>
      </c>
      <c r="X10" s="384" t="str">
        <f t="shared" si="6"/>
        <v>ru-RU=Нажата кнопка "Фильтрация Ф1.1-Ф1.3"</v>
      </c>
      <c r="Y10" s="374"/>
      <c r="Z10" s="374" t="s">
        <v>1308</v>
      </c>
      <c r="AA10" s="19" t="s">
        <v>4272</v>
      </c>
      <c r="AB10" s="374">
        <f t="shared" si="7"/>
        <v>40046</v>
      </c>
      <c r="AC10" s="27">
        <v>7</v>
      </c>
    </row>
    <row r="11" spans="1:29" x14ac:dyDescent="0.25">
      <c r="A11" s="374">
        <v>8</v>
      </c>
      <c r="B11" s="374" t="s">
        <v>4137</v>
      </c>
      <c r="C11" t="s">
        <v>4150</v>
      </c>
      <c r="D11" s="19" t="str">
        <f t="shared" si="0"/>
        <v>btn.UF1_stop</v>
      </c>
      <c r="E11" s="27" t="str">
        <f t="shared" si="8"/>
        <v>R46</v>
      </c>
      <c r="F11" s="27">
        <f>K4*2-2</f>
        <v>90</v>
      </c>
      <c r="G11" s="27">
        <v>0</v>
      </c>
      <c r="H11" s="19" t="s">
        <v>4275</v>
      </c>
      <c r="I11" s="27" t="str">
        <f t="shared" si="3"/>
        <v>db600.dbx90.0 := BTN.UF1_stop; //Нажата кнопка "АУФ1. Стоп"  R46.8</v>
      </c>
      <c r="J11" s="27" t="str">
        <f t="shared" si="4"/>
        <v>dbx90.0</v>
      </c>
      <c r="K11" s="27">
        <f t="shared" si="9"/>
        <v>46</v>
      </c>
      <c r="L11" s="384" t="s">
        <v>1307</v>
      </c>
      <c r="M11" s="384">
        <v>653</v>
      </c>
      <c r="N11" s="19" t="s">
        <v>4275</v>
      </c>
      <c r="O11" s="384" t="str">
        <f t="shared" si="1"/>
        <v>2MDB.R46</v>
      </c>
      <c r="P11" s="384">
        <f t="shared" si="5"/>
        <v>8</v>
      </c>
      <c r="Q11" s="374"/>
      <c r="R11" s="374"/>
      <c r="S11" s="374"/>
      <c r="T11" s="374"/>
      <c r="U11" s="374"/>
      <c r="V11" s="384">
        <v>0</v>
      </c>
      <c r="W11" s="374" t="s">
        <v>1308</v>
      </c>
      <c r="X11" s="384" t="str">
        <f t="shared" si="6"/>
        <v>ru-RU=Нажата кнопка "АУФ1. Стоп"</v>
      </c>
      <c r="Y11" s="374"/>
      <c r="Z11" s="374" t="s">
        <v>1308</v>
      </c>
      <c r="AA11" s="19" t="s">
        <v>4272</v>
      </c>
      <c r="AB11" s="374">
        <f t="shared" si="7"/>
        <v>40046</v>
      </c>
      <c r="AC11" s="27">
        <v>8</v>
      </c>
    </row>
    <row r="12" spans="1:29" x14ac:dyDescent="0.25">
      <c r="A12" s="374">
        <v>9</v>
      </c>
      <c r="B12" s="374" t="s">
        <v>4138</v>
      </c>
      <c r="C12" t="s">
        <v>4151</v>
      </c>
      <c r="D12" s="19" t="str">
        <f t="shared" si="0"/>
        <v>btn.UF1_start</v>
      </c>
      <c r="E12" s="27" t="str">
        <f t="shared" si="8"/>
        <v>R46</v>
      </c>
      <c r="F12" s="27">
        <f>F11</f>
        <v>90</v>
      </c>
      <c r="G12" s="27">
        <v>1</v>
      </c>
      <c r="H12" s="19" t="s">
        <v>4275</v>
      </c>
      <c r="I12" s="27" t="str">
        <f t="shared" si="3"/>
        <v>db600.dbx90.1 := BTN.UF1_start; //Нажата кнопка "АУФ1. Старт"  R46.9</v>
      </c>
      <c r="J12" s="27" t="str">
        <f t="shared" si="4"/>
        <v>dbx90.1</v>
      </c>
      <c r="K12" s="27">
        <f t="shared" si="9"/>
        <v>46</v>
      </c>
      <c r="L12" s="384" t="s">
        <v>1307</v>
      </c>
      <c r="M12" s="384">
        <v>654</v>
      </c>
      <c r="N12" s="19" t="s">
        <v>4275</v>
      </c>
      <c r="O12" s="384" t="str">
        <f t="shared" si="1"/>
        <v>2MDB.R46</v>
      </c>
      <c r="P12" s="384">
        <f t="shared" si="5"/>
        <v>9</v>
      </c>
      <c r="Q12" s="374"/>
      <c r="R12" s="374"/>
      <c r="S12" s="374"/>
      <c r="T12" s="374"/>
      <c r="U12" s="374"/>
      <c r="V12" s="384">
        <v>0</v>
      </c>
      <c r="W12" s="374" t="s">
        <v>1308</v>
      </c>
      <c r="X12" s="384" t="str">
        <f t="shared" si="6"/>
        <v>ru-RU=Нажата кнопка "АУФ1. Старт"</v>
      </c>
      <c r="Y12" s="374"/>
      <c r="Z12" s="374" t="s">
        <v>1308</v>
      </c>
      <c r="AA12" s="19" t="s">
        <v>4272</v>
      </c>
      <c r="AB12" s="374">
        <f t="shared" si="7"/>
        <v>40046</v>
      </c>
      <c r="AC12" s="27">
        <v>9</v>
      </c>
    </row>
    <row r="13" spans="1:29" x14ac:dyDescent="0.25">
      <c r="A13" s="374">
        <v>10</v>
      </c>
      <c r="B13" s="374" t="s">
        <v>4139</v>
      </c>
      <c r="C13" t="s">
        <v>4152</v>
      </c>
      <c r="D13" s="19" t="str">
        <f t="shared" si="0"/>
        <v>btn.UF1_cw</v>
      </c>
      <c r="E13" s="27" t="str">
        <f t="shared" si="8"/>
        <v>R46</v>
      </c>
      <c r="F13" s="27">
        <f t="shared" ref="F13:F18" si="10">F12</f>
        <v>90</v>
      </c>
      <c r="G13" s="27">
        <v>2</v>
      </c>
      <c r="H13" s="19" t="s">
        <v>4275</v>
      </c>
      <c r="I13" s="27" t="str">
        <f t="shared" si="3"/>
        <v>db600.dbx90.2 := BTN.UF1_cw; //Нажата кнопка "АУФ1. ХП"  R46.10</v>
      </c>
      <c r="J13" s="27" t="str">
        <f t="shared" si="4"/>
        <v>dbx90.2</v>
      </c>
      <c r="K13" s="27">
        <f t="shared" si="9"/>
        <v>46</v>
      </c>
      <c r="L13" s="384" t="s">
        <v>1307</v>
      </c>
      <c r="M13" s="384">
        <v>655</v>
      </c>
      <c r="N13" s="19" t="s">
        <v>4275</v>
      </c>
      <c r="O13" s="384" t="str">
        <f t="shared" si="1"/>
        <v>2MDB.R46</v>
      </c>
      <c r="P13" s="384">
        <f t="shared" si="5"/>
        <v>10</v>
      </c>
      <c r="Q13" s="374"/>
      <c r="R13" s="374"/>
      <c r="S13" s="374"/>
      <c r="T13" s="374"/>
      <c r="U13" s="374"/>
      <c r="V13" s="384">
        <v>0</v>
      </c>
      <c r="W13" s="374" t="s">
        <v>1308</v>
      </c>
      <c r="X13" s="384" t="str">
        <f t="shared" si="6"/>
        <v>ru-RU=Нажата кнопка "АУФ1. ХП"</v>
      </c>
      <c r="Y13" s="374"/>
      <c r="Z13" s="374" t="s">
        <v>1308</v>
      </c>
      <c r="AA13" s="19" t="s">
        <v>4272</v>
      </c>
      <c r="AB13" s="374">
        <f t="shared" si="7"/>
        <v>40046</v>
      </c>
      <c r="AC13" s="27">
        <v>10</v>
      </c>
    </row>
    <row r="14" spans="1:29" x14ac:dyDescent="0.25">
      <c r="A14" s="374">
        <v>11</v>
      </c>
      <c r="B14" s="374" t="s">
        <v>4140</v>
      </c>
      <c r="C14" t="s">
        <v>4153</v>
      </c>
      <c r="D14" s="19" t="str">
        <f t="shared" si="0"/>
        <v>btn.UF1_dr</v>
      </c>
      <c r="E14" s="27" t="str">
        <f t="shared" si="8"/>
        <v>R46</v>
      </c>
      <c r="F14" s="27">
        <f t="shared" si="10"/>
        <v>90</v>
      </c>
      <c r="G14" s="27">
        <v>3</v>
      </c>
      <c r="H14" s="19" t="s">
        <v>4275</v>
      </c>
      <c r="I14" s="27" t="str">
        <f t="shared" si="3"/>
        <v>db600.dbx90.3 := BTN.UF1_dr; //Нажата кнопка "АУФ1. Слив"  R46.11</v>
      </c>
      <c r="J14" s="27" t="str">
        <f t="shared" si="4"/>
        <v>dbx90.3</v>
      </c>
      <c r="K14" s="27">
        <f t="shared" si="9"/>
        <v>46</v>
      </c>
      <c r="L14" s="384" t="s">
        <v>1307</v>
      </c>
      <c r="M14" s="384">
        <v>656</v>
      </c>
      <c r="N14" s="19" t="s">
        <v>4275</v>
      </c>
      <c r="O14" s="384" t="str">
        <f t="shared" si="1"/>
        <v>2MDB.R46</v>
      </c>
      <c r="P14" s="384">
        <f t="shared" si="5"/>
        <v>11</v>
      </c>
      <c r="Q14" s="374"/>
      <c r="R14" s="374"/>
      <c r="S14" s="374"/>
      <c r="T14" s="374"/>
      <c r="U14" s="374"/>
      <c r="V14" s="384">
        <v>0</v>
      </c>
      <c r="W14" s="374" t="s">
        <v>1308</v>
      </c>
      <c r="X14" s="384" t="str">
        <f t="shared" si="6"/>
        <v>ru-RU=Нажата кнопка "АУФ1. Слив"</v>
      </c>
      <c r="Y14" s="374"/>
      <c r="Z14" s="374" t="s">
        <v>1308</v>
      </c>
      <c r="AA14" s="19" t="s">
        <v>4272</v>
      </c>
      <c r="AB14" s="374">
        <f t="shared" si="7"/>
        <v>40046</v>
      </c>
      <c r="AC14" s="27">
        <v>11</v>
      </c>
    </row>
    <row r="15" spans="1:29" x14ac:dyDescent="0.25">
      <c r="A15" s="374">
        <v>12</v>
      </c>
      <c r="B15" s="374" t="s">
        <v>4141</v>
      </c>
      <c r="C15" t="s">
        <v>4154</v>
      </c>
      <c r="D15" s="19" t="str">
        <f t="shared" si="0"/>
        <v>btn.UF1_dr_fil</v>
      </c>
      <c r="E15" s="27" t="str">
        <f t="shared" si="8"/>
        <v>R46</v>
      </c>
      <c r="F15" s="27">
        <f t="shared" si="10"/>
        <v>90</v>
      </c>
      <c r="G15" s="27">
        <v>4</v>
      </c>
      <c r="H15" s="19" t="s">
        <v>4275</v>
      </c>
      <c r="I15" s="27" t="str">
        <f t="shared" si="3"/>
        <v>db600.dbx90.4 := BTN.UF1_dr_fil; //Нажата кнопка "АУФ1. Слив-Заполнение"  R46.12</v>
      </c>
      <c r="J15" s="27" t="str">
        <f t="shared" si="4"/>
        <v>dbx90.4</v>
      </c>
      <c r="K15" s="27">
        <f t="shared" si="9"/>
        <v>46</v>
      </c>
      <c r="L15" s="384" t="s">
        <v>1307</v>
      </c>
      <c r="M15" s="384">
        <v>657</v>
      </c>
      <c r="N15" s="19" t="s">
        <v>4275</v>
      </c>
      <c r="O15" s="384" t="str">
        <f t="shared" si="1"/>
        <v>2MDB.R46</v>
      </c>
      <c r="P15" s="384">
        <f t="shared" si="5"/>
        <v>12</v>
      </c>
      <c r="Q15" s="374"/>
      <c r="R15" s="374"/>
      <c r="S15" s="374"/>
      <c r="T15" s="374"/>
      <c r="U15" s="374"/>
      <c r="V15" s="384">
        <v>0</v>
      </c>
      <c r="W15" s="374" t="s">
        <v>1308</v>
      </c>
      <c r="X15" s="384" t="str">
        <f t="shared" si="6"/>
        <v>ru-RU=Нажата кнопка "АУФ1. Слив-Заполнение"</v>
      </c>
      <c r="Y15" s="374"/>
      <c r="Z15" s="374" t="s">
        <v>1308</v>
      </c>
      <c r="AA15" s="19" t="s">
        <v>4272</v>
      </c>
      <c r="AB15" s="374">
        <f t="shared" si="7"/>
        <v>40046</v>
      </c>
      <c r="AC15" s="27">
        <v>12</v>
      </c>
    </row>
    <row r="16" spans="1:29" x14ac:dyDescent="0.25">
      <c r="A16" s="374">
        <v>13</v>
      </c>
      <c r="B16" s="374" t="s">
        <v>4142</v>
      </c>
      <c r="C16" t="s">
        <v>4155</v>
      </c>
      <c r="D16" s="19" t="str">
        <f t="shared" si="0"/>
        <v>btn.UF_bw1</v>
      </c>
      <c r="E16" s="27" t="str">
        <f t="shared" si="8"/>
        <v>R46</v>
      </c>
      <c r="F16" s="27">
        <f t="shared" si="10"/>
        <v>90</v>
      </c>
      <c r="G16" s="27">
        <v>5</v>
      </c>
      <c r="H16" s="19" t="s">
        <v>4275</v>
      </c>
      <c r="I16" s="27" t="str">
        <f t="shared" si="3"/>
        <v>db600.dbx90.5 := BTN.UF_bw1; //Нажата кнопка "АУФ1. Обратная промывка"  R46.13</v>
      </c>
      <c r="J16" s="27" t="str">
        <f t="shared" si="4"/>
        <v>dbx90.5</v>
      </c>
      <c r="K16" s="27">
        <f t="shared" si="9"/>
        <v>46</v>
      </c>
      <c r="L16" s="384" t="s">
        <v>1307</v>
      </c>
      <c r="M16" s="384">
        <v>658</v>
      </c>
      <c r="N16" s="19" t="s">
        <v>4275</v>
      </c>
      <c r="O16" s="384" t="str">
        <f t="shared" si="1"/>
        <v>2MDB.R46</v>
      </c>
      <c r="P16" s="384">
        <f t="shared" si="5"/>
        <v>13</v>
      </c>
      <c r="Q16" s="374"/>
      <c r="R16" s="374"/>
      <c r="S16" s="374"/>
      <c r="T16" s="374"/>
      <c r="U16" s="374"/>
      <c r="V16" s="384">
        <v>0</v>
      </c>
      <c r="W16" s="374" t="s">
        <v>1308</v>
      </c>
      <c r="X16" s="384" t="str">
        <f t="shared" si="6"/>
        <v>ru-RU=Нажата кнопка "АУФ1. Обратная промывка"</v>
      </c>
      <c r="Y16" s="374"/>
      <c r="Z16" s="374" t="s">
        <v>1308</v>
      </c>
      <c r="AA16" s="19" t="s">
        <v>4272</v>
      </c>
      <c r="AB16" s="374">
        <f t="shared" si="7"/>
        <v>40046</v>
      </c>
      <c r="AC16" s="27">
        <v>13</v>
      </c>
    </row>
    <row r="17" spans="1:29" x14ac:dyDescent="0.25">
      <c r="A17" s="374">
        <v>14</v>
      </c>
      <c r="B17" s="374" t="s">
        <v>4143</v>
      </c>
      <c r="C17" s="374" t="s">
        <v>4157</v>
      </c>
      <c r="D17" s="19" t="str">
        <f t="shared" si="0"/>
        <v>btn.UF2_stop</v>
      </c>
      <c r="E17" s="27" t="str">
        <f t="shared" si="8"/>
        <v>R46</v>
      </c>
      <c r="F17" s="27">
        <f t="shared" si="10"/>
        <v>90</v>
      </c>
      <c r="G17" s="27">
        <v>6</v>
      </c>
      <c r="H17" s="19" t="s">
        <v>4275</v>
      </c>
      <c r="I17" s="27" t="str">
        <f t="shared" si="3"/>
        <v>db600.dbx90.6 := BTN.UF2_stop; //Нажата кнопка "АУФ2. Стоп"  R46.14</v>
      </c>
      <c r="J17" s="27" t="str">
        <f t="shared" si="4"/>
        <v>dbx90.6</v>
      </c>
      <c r="K17" s="27">
        <f t="shared" si="9"/>
        <v>46</v>
      </c>
      <c r="L17" s="384" t="s">
        <v>1307</v>
      </c>
      <c r="M17" s="384">
        <v>659</v>
      </c>
      <c r="N17" s="19" t="s">
        <v>4275</v>
      </c>
      <c r="O17" s="384" t="str">
        <f t="shared" si="1"/>
        <v>2MDB.R46</v>
      </c>
      <c r="P17" s="384">
        <f t="shared" si="5"/>
        <v>14</v>
      </c>
      <c r="Q17" s="374"/>
      <c r="R17" s="374"/>
      <c r="S17" s="374"/>
      <c r="T17" s="374"/>
      <c r="U17" s="374"/>
      <c r="V17" s="384">
        <v>0</v>
      </c>
      <c r="W17" s="374" t="s">
        <v>1308</v>
      </c>
      <c r="X17" s="384" t="str">
        <f t="shared" si="6"/>
        <v>ru-RU=Нажата кнопка "АУФ2. Стоп"</v>
      </c>
      <c r="Y17" s="374"/>
      <c r="Z17" s="374" t="s">
        <v>1308</v>
      </c>
      <c r="AA17" s="19" t="s">
        <v>4272</v>
      </c>
      <c r="AB17" s="374">
        <f t="shared" si="7"/>
        <v>40046</v>
      </c>
      <c r="AC17" s="27">
        <v>14</v>
      </c>
    </row>
    <row r="18" spans="1:29" x14ac:dyDescent="0.25">
      <c r="A18" s="374">
        <v>15</v>
      </c>
      <c r="B18" s="374" t="s">
        <v>4144</v>
      </c>
      <c r="C18" s="374" t="s">
        <v>4158</v>
      </c>
      <c r="D18" s="19" t="str">
        <f t="shared" si="0"/>
        <v>btn.UF2_start</v>
      </c>
      <c r="E18" s="27" t="str">
        <f t="shared" si="8"/>
        <v>R46</v>
      </c>
      <c r="F18" s="27">
        <f t="shared" si="10"/>
        <v>90</v>
      </c>
      <c r="G18" s="27">
        <v>7</v>
      </c>
      <c r="H18" s="19" t="s">
        <v>4275</v>
      </c>
      <c r="I18" s="27" t="str">
        <f t="shared" si="3"/>
        <v>db600.dbx90.7 := BTN.UF2_start; //Нажата кнопка "АУФ2. Старт"  R46.15</v>
      </c>
      <c r="J18" s="27" t="str">
        <f t="shared" si="4"/>
        <v>dbx90.7</v>
      </c>
      <c r="K18" s="27">
        <f t="shared" si="9"/>
        <v>46</v>
      </c>
      <c r="L18" s="384" t="s">
        <v>1307</v>
      </c>
      <c r="M18" s="384">
        <v>660</v>
      </c>
      <c r="N18" s="19" t="s">
        <v>4275</v>
      </c>
      <c r="O18" s="384" t="str">
        <f t="shared" si="1"/>
        <v>2MDB.R46</v>
      </c>
      <c r="P18" s="384">
        <f t="shared" si="5"/>
        <v>15</v>
      </c>
      <c r="Q18" s="374"/>
      <c r="R18" s="374"/>
      <c r="S18" s="374"/>
      <c r="T18" s="374"/>
      <c r="U18" s="374"/>
      <c r="V18" s="384">
        <v>0</v>
      </c>
      <c r="W18" s="374" t="s">
        <v>1308</v>
      </c>
      <c r="X18" s="384" t="str">
        <f t="shared" si="6"/>
        <v>ru-RU=Нажата кнопка "АУФ2. Старт"</v>
      </c>
      <c r="Y18" s="374"/>
      <c r="Z18" s="374" t="s">
        <v>1308</v>
      </c>
      <c r="AA18" s="19" t="s">
        <v>4272</v>
      </c>
      <c r="AB18" s="374">
        <f t="shared" si="7"/>
        <v>40046</v>
      </c>
      <c r="AC18" s="27">
        <v>15</v>
      </c>
    </row>
    <row r="19" spans="1:29" x14ac:dyDescent="0.25">
      <c r="A19" s="374">
        <v>16</v>
      </c>
      <c r="B19" s="374" t="s">
        <v>4145</v>
      </c>
      <c r="C19" s="374" t="s">
        <v>4159</v>
      </c>
      <c r="D19" s="19" t="str">
        <f t="shared" si="0"/>
        <v>btn.UF2_cw</v>
      </c>
      <c r="E19" s="27" t="str">
        <f t="shared" si="8"/>
        <v>R47</v>
      </c>
      <c r="F19" s="27">
        <f>F4+2</f>
        <v>93</v>
      </c>
      <c r="G19" s="27">
        <v>0</v>
      </c>
      <c r="H19" s="19" t="s">
        <v>4275</v>
      </c>
      <c r="I19" s="27" t="str">
        <f t="shared" si="3"/>
        <v>db600.dbx93.0 := BTN.UF2_cw; //Нажата кнопка "АУФ2. ХП"  R47.0</v>
      </c>
      <c r="J19" s="27" t="str">
        <f t="shared" si="4"/>
        <v>dbx93.0</v>
      </c>
      <c r="K19" s="27">
        <f>K18+1</f>
        <v>47</v>
      </c>
      <c r="L19" s="384" t="s">
        <v>1307</v>
      </c>
      <c r="M19" s="384">
        <v>661</v>
      </c>
      <c r="N19" s="19" t="s">
        <v>4275</v>
      </c>
      <c r="O19" s="384" t="str">
        <f t="shared" si="1"/>
        <v>2MDB.R47</v>
      </c>
      <c r="P19" s="384">
        <f t="shared" si="5"/>
        <v>0</v>
      </c>
      <c r="Q19" s="374"/>
      <c r="R19" s="374"/>
      <c r="S19" s="374"/>
      <c r="T19" s="374"/>
      <c r="U19" s="374"/>
      <c r="V19" s="384">
        <v>0</v>
      </c>
      <c r="W19" s="374" t="s">
        <v>1308</v>
      </c>
      <c r="X19" s="384" t="str">
        <f t="shared" si="6"/>
        <v>ru-RU=Нажата кнопка "АУФ2. ХП"</v>
      </c>
      <c r="Y19" s="374"/>
      <c r="Z19" s="374" t="s">
        <v>1308</v>
      </c>
      <c r="AA19" s="19" t="s">
        <v>4272</v>
      </c>
      <c r="AB19" s="374">
        <f t="shared" si="7"/>
        <v>40047</v>
      </c>
      <c r="AC19" s="27">
        <v>0</v>
      </c>
    </row>
    <row r="20" spans="1:29" x14ac:dyDescent="0.25">
      <c r="A20" s="374">
        <v>17</v>
      </c>
      <c r="B20" s="374" t="s">
        <v>4146</v>
      </c>
      <c r="C20" s="374" t="s">
        <v>4160</v>
      </c>
      <c r="D20" s="19" t="str">
        <f t="shared" si="0"/>
        <v>btn.UF2_dr</v>
      </c>
      <c r="E20" s="27" t="str">
        <f t="shared" si="8"/>
        <v>R47</v>
      </c>
      <c r="F20" s="27">
        <f t="shared" ref="F20:F25" si="11">F19</f>
        <v>93</v>
      </c>
      <c r="G20" s="27">
        <v>1</v>
      </c>
      <c r="H20" s="19" t="s">
        <v>4275</v>
      </c>
      <c r="I20" s="27" t="str">
        <f t="shared" si="3"/>
        <v>db600.dbx93.1 := BTN.UF2_dr; //Нажата кнопка "АУФ2. Слив"  R47.1</v>
      </c>
      <c r="J20" s="27" t="str">
        <f t="shared" si="4"/>
        <v>dbx93.1</v>
      </c>
      <c r="K20" s="27">
        <f>K19</f>
        <v>47</v>
      </c>
      <c r="L20" s="384" t="s">
        <v>1307</v>
      </c>
      <c r="M20" s="384">
        <v>662</v>
      </c>
      <c r="N20" s="19" t="s">
        <v>4275</v>
      </c>
      <c r="O20" s="384" t="str">
        <f t="shared" si="1"/>
        <v>2MDB.R47</v>
      </c>
      <c r="P20" s="384">
        <f t="shared" si="5"/>
        <v>1</v>
      </c>
      <c r="Q20" s="374"/>
      <c r="R20" s="374"/>
      <c r="S20" s="374"/>
      <c r="T20" s="374"/>
      <c r="U20" s="374"/>
      <c r="V20" s="384">
        <v>0</v>
      </c>
      <c r="W20" s="374" t="s">
        <v>1308</v>
      </c>
      <c r="X20" s="384" t="str">
        <f t="shared" si="6"/>
        <v>ru-RU=Нажата кнопка "АУФ2. Слив"</v>
      </c>
      <c r="Y20" s="374"/>
      <c r="Z20" s="374" t="s">
        <v>1308</v>
      </c>
      <c r="AA20" s="19" t="s">
        <v>4272</v>
      </c>
      <c r="AB20" s="374">
        <f t="shared" si="7"/>
        <v>40047</v>
      </c>
      <c r="AC20" s="27">
        <v>1</v>
      </c>
    </row>
    <row r="21" spans="1:29" x14ac:dyDescent="0.25">
      <c r="A21" s="374">
        <v>18</v>
      </c>
      <c r="B21" s="374" t="s">
        <v>4147</v>
      </c>
      <c r="C21" s="374" t="s">
        <v>4161</v>
      </c>
      <c r="D21" s="19" t="str">
        <f t="shared" si="0"/>
        <v>btn.UF2_dr_fil</v>
      </c>
      <c r="E21" s="27" t="str">
        <f t="shared" si="8"/>
        <v>R47</v>
      </c>
      <c r="F21" s="27">
        <f t="shared" si="11"/>
        <v>93</v>
      </c>
      <c r="G21" s="27">
        <v>3</v>
      </c>
      <c r="H21" s="19" t="s">
        <v>4275</v>
      </c>
      <c r="I21" s="27" t="str">
        <f t="shared" si="3"/>
        <v>db600.dbx93.3 := BTN.UF2_dr_fil; //Нажата кнопка "АУФ2. Слив-Заполнение"  R47.3</v>
      </c>
      <c r="J21" s="27" t="str">
        <f t="shared" si="4"/>
        <v>dbx93.3</v>
      </c>
      <c r="K21" s="27">
        <f t="shared" ref="K21:K33" si="12">K20</f>
        <v>47</v>
      </c>
      <c r="L21" s="384" t="s">
        <v>1307</v>
      </c>
      <c r="M21" s="384">
        <v>663</v>
      </c>
      <c r="N21" s="19" t="s">
        <v>4275</v>
      </c>
      <c r="O21" s="384" t="str">
        <f t="shared" si="1"/>
        <v>2MDB.R47</v>
      </c>
      <c r="P21" s="384">
        <f t="shared" si="5"/>
        <v>3</v>
      </c>
      <c r="Q21" s="374"/>
      <c r="R21" s="374"/>
      <c r="S21" s="374"/>
      <c r="T21" s="374"/>
      <c r="U21" s="374"/>
      <c r="V21" s="384">
        <v>0</v>
      </c>
      <c r="W21" s="374" t="s">
        <v>1308</v>
      </c>
      <c r="X21" s="384" t="str">
        <f t="shared" si="6"/>
        <v>ru-RU=Нажата кнопка "АУФ2. Слив-Заполнение"</v>
      </c>
      <c r="Y21" s="374"/>
      <c r="Z21" s="374" t="s">
        <v>1308</v>
      </c>
      <c r="AA21" s="19" t="s">
        <v>4272</v>
      </c>
      <c r="AB21" s="374">
        <f t="shared" si="7"/>
        <v>40047</v>
      </c>
      <c r="AC21" s="27">
        <v>3</v>
      </c>
    </row>
    <row r="22" spans="1:29" x14ac:dyDescent="0.25">
      <c r="A22" s="374">
        <v>19</v>
      </c>
      <c r="B22" s="374" t="s">
        <v>4148</v>
      </c>
      <c r="C22" s="374" t="s">
        <v>4162</v>
      </c>
      <c r="D22" s="19" t="str">
        <f t="shared" si="0"/>
        <v>btn.UF_bw2</v>
      </c>
      <c r="E22" s="27" t="str">
        <f t="shared" si="8"/>
        <v>R47</v>
      </c>
      <c r="F22" s="27">
        <f t="shared" si="11"/>
        <v>93</v>
      </c>
      <c r="G22" s="27">
        <v>4</v>
      </c>
      <c r="H22" s="19" t="s">
        <v>4275</v>
      </c>
      <c r="I22" s="27" t="str">
        <f t="shared" si="3"/>
        <v>db600.dbx93.4 := BTN.UF_bw2; //Нажата кнопка "АУФ2. Обратная промывка"  R47.4</v>
      </c>
      <c r="J22" s="27" t="str">
        <f t="shared" si="4"/>
        <v>dbx93.4</v>
      </c>
      <c r="K22" s="27">
        <f t="shared" si="12"/>
        <v>47</v>
      </c>
      <c r="L22" s="384" t="s">
        <v>1307</v>
      </c>
      <c r="M22" s="384">
        <v>664</v>
      </c>
      <c r="N22" s="19" t="s">
        <v>4275</v>
      </c>
      <c r="O22" s="384" t="str">
        <f t="shared" si="1"/>
        <v>2MDB.R47</v>
      </c>
      <c r="P22" s="384">
        <f t="shared" si="5"/>
        <v>4</v>
      </c>
      <c r="Q22" s="374"/>
      <c r="R22" s="374"/>
      <c r="S22" s="374"/>
      <c r="T22" s="374"/>
      <c r="U22" s="374"/>
      <c r="V22" s="384">
        <v>0</v>
      </c>
      <c r="W22" s="374" t="s">
        <v>1308</v>
      </c>
      <c r="X22" s="384" t="str">
        <f t="shared" si="6"/>
        <v>ru-RU=Нажата кнопка "АУФ2. Обратная промывка"</v>
      </c>
      <c r="Y22" s="374"/>
      <c r="Z22" s="374" t="s">
        <v>1308</v>
      </c>
      <c r="AA22" s="19" t="s">
        <v>4272</v>
      </c>
      <c r="AB22" s="374">
        <f t="shared" si="7"/>
        <v>40047</v>
      </c>
      <c r="AC22" s="27">
        <v>4</v>
      </c>
    </row>
    <row r="23" spans="1:29" x14ac:dyDescent="0.25">
      <c r="A23" s="374">
        <v>20</v>
      </c>
      <c r="B23" s="374" t="s">
        <v>4149</v>
      </c>
      <c r="C23" t="s">
        <v>4156</v>
      </c>
      <c r="D23" s="19" t="str">
        <f t="shared" si="0"/>
        <v>btn.UF_bw</v>
      </c>
      <c r="E23" s="27" t="str">
        <f t="shared" si="8"/>
        <v>R47</v>
      </c>
      <c r="F23" s="27">
        <f t="shared" si="11"/>
        <v>93</v>
      </c>
      <c r="G23" s="27">
        <v>5</v>
      </c>
      <c r="H23" s="19" t="s">
        <v>4275</v>
      </c>
      <c r="I23" s="27" t="str">
        <f t="shared" si="3"/>
        <v>db600.dbx93.5 := BTN.UF_bw; //Нажата кнопка "Общая обратная промывка"  R47.5</v>
      </c>
      <c r="J23" s="27" t="str">
        <f t="shared" si="4"/>
        <v>dbx93.5</v>
      </c>
      <c r="K23" s="27">
        <f t="shared" si="12"/>
        <v>47</v>
      </c>
      <c r="L23" s="384" t="s">
        <v>1307</v>
      </c>
      <c r="M23" s="384">
        <v>665</v>
      </c>
      <c r="N23" s="19" t="s">
        <v>4275</v>
      </c>
      <c r="O23" s="384" t="str">
        <f t="shared" si="1"/>
        <v>2MDB.R47</v>
      </c>
      <c r="P23" s="384">
        <f t="shared" si="5"/>
        <v>5</v>
      </c>
      <c r="Q23" s="374"/>
      <c r="R23" s="374"/>
      <c r="S23" s="374"/>
      <c r="T23" s="374"/>
      <c r="U23" s="374"/>
      <c r="V23" s="384">
        <v>0</v>
      </c>
      <c r="W23" s="374" t="s">
        <v>1308</v>
      </c>
      <c r="X23" s="384" t="str">
        <f t="shared" si="6"/>
        <v>ru-RU=Нажата кнопка "Общая обратная промывка"</v>
      </c>
      <c r="Y23" s="374"/>
      <c r="Z23" s="374" t="s">
        <v>1308</v>
      </c>
      <c r="AA23" s="19" t="s">
        <v>4272</v>
      </c>
      <c r="AB23" s="374">
        <f t="shared" si="7"/>
        <v>40047</v>
      </c>
      <c r="AC23" s="27">
        <v>5</v>
      </c>
    </row>
    <row r="24" spans="1:29" x14ac:dyDescent="0.25">
      <c r="A24" s="374">
        <v>21</v>
      </c>
      <c r="B24" s="374" t="s">
        <v>4163</v>
      </c>
      <c r="C24" t="s">
        <v>4167</v>
      </c>
      <c r="D24" s="19" t="str">
        <f t="shared" si="0"/>
        <v>btn.UF1_DU</v>
      </c>
      <c r="E24" s="27" t="str">
        <f t="shared" si="8"/>
        <v>R47</v>
      </c>
      <c r="F24" s="27">
        <f t="shared" si="11"/>
        <v>93</v>
      </c>
      <c r="G24" s="27">
        <v>6</v>
      </c>
      <c r="H24" s="19" t="s">
        <v>4275</v>
      </c>
      <c r="I24" s="27" t="str">
        <f t="shared" si="3"/>
        <v>db600.dbx93.6 := BTN.UF1_DU; //Нажата кнопка "АУФ1 в ДУ"  R47.6</v>
      </c>
      <c r="J24" s="27" t="str">
        <f t="shared" si="4"/>
        <v>dbx93.6</v>
      </c>
      <c r="K24" s="27">
        <f t="shared" si="12"/>
        <v>47</v>
      </c>
      <c r="L24" s="384" t="s">
        <v>1307</v>
      </c>
      <c r="M24" s="384">
        <v>666</v>
      </c>
      <c r="N24" s="19" t="s">
        <v>4275</v>
      </c>
      <c r="O24" s="384" t="str">
        <f t="shared" si="1"/>
        <v>2MDB.R47</v>
      </c>
      <c r="P24" s="384">
        <f t="shared" si="5"/>
        <v>6</v>
      </c>
      <c r="Q24" s="374"/>
      <c r="R24" s="374"/>
      <c r="S24" s="374"/>
      <c r="T24" s="374"/>
      <c r="U24" s="374"/>
      <c r="V24" s="384">
        <v>0</v>
      </c>
      <c r="W24" s="374" t="s">
        <v>1308</v>
      </c>
      <c r="X24" s="384" t="str">
        <f t="shared" si="6"/>
        <v>ru-RU=Нажата кнопка "АУФ1 в ДУ"</v>
      </c>
      <c r="Y24" s="374"/>
      <c r="Z24" s="374" t="s">
        <v>1308</v>
      </c>
      <c r="AA24" s="19" t="s">
        <v>4272</v>
      </c>
      <c r="AB24" s="374">
        <f t="shared" si="7"/>
        <v>40047</v>
      </c>
      <c r="AC24" s="27">
        <v>6</v>
      </c>
    </row>
    <row r="25" spans="1:29" x14ac:dyDescent="0.25">
      <c r="A25" s="374">
        <v>22</v>
      </c>
      <c r="B25" s="374" t="s">
        <v>4164</v>
      </c>
      <c r="C25" t="s">
        <v>4168</v>
      </c>
      <c r="D25" s="19" t="str">
        <f t="shared" si="0"/>
        <v>btn.UF1_AU</v>
      </c>
      <c r="E25" s="27" t="str">
        <f t="shared" si="8"/>
        <v>R47</v>
      </c>
      <c r="F25" s="27">
        <f t="shared" si="11"/>
        <v>93</v>
      </c>
      <c r="G25" s="27">
        <v>7</v>
      </c>
      <c r="H25" s="19" t="s">
        <v>4275</v>
      </c>
      <c r="I25" s="27" t="str">
        <f t="shared" si="3"/>
        <v>db600.dbx93.7 := BTN.UF1_AU; //Нажата кнопка "АУФ1 в АУ"  R47.7</v>
      </c>
      <c r="J25" s="27" t="str">
        <f t="shared" si="4"/>
        <v>dbx93.7</v>
      </c>
      <c r="K25" s="27">
        <f t="shared" si="12"/>
        <v>47</v>
      </c>
      <c r="L25" s="384" t="s">
        <v>1307</v>
      </c>
      <c r="M25" s="384">
        <v>667</v>
      </c>
      <c r="N25" s="19" t="s">
        <v>4275</v>
      </c>
      <c r="O25" s="384" t="str">
        <f t="shared" si="1"/>
        <v>2MDB.R47</v>
      </c>
      <c r="P25" s="384">
        <f t="shared" si="5"/>
        <v>7</v>
      </c>
      <c r="Q25" s="374"/>
      <c r="R25" s="374"/>
      <c r="S25" s="374"/>
      <c r="T25" s="374"/>
      <c r="U25" s="374"/>
      <c r="V25" s="384">
        <v>0</v>
      </c>
      <c r="W25" s="374" t="s">
        <v>1308</v>
      </c>
      <c r="X25" s="384" t="str">
        <f t="shared" si="6"/>
        <v>ru-RU=Нажата кнопка "АУФ1 в АУ"</v>
      </c>
      <c r="Y25" s="374"/>
      <c r="Z25" s="374" t="s">
        <v>1308</v>
      </c>
      <c r="AA25" s="19" t="s">
        <v>4272</v>
      </c>
      <c r="AB25" s="374">
        <f t="shared" si="7"/>
        <v>40047</v>
      </c>
      <c r="AC25" s="27">
        <v>7</v>
      </c>
    </row>
    <row r="26" spans="1:29" x14ac:dyDescent="0.25">
      <c r="A26" s="374">
        <v>23</v>
      </c>
      <c r="B26" s="374" t="s">
        <v>4165</v>
      </c>
      <c r="C26" t="s">
        <v>4169</v>
      </c>
      <c r="D26" s="19" t="str">
        <f>"btn."&amp;C26</f>
        <v>btn.UF2_DU</v>
      </c>
      <c r="E26" s="27" t="str">
        <f t="shared" si="8"/>
        <v>R47</v>
      </c>
      <c r="F26" s="27">
        <f>F11+2</f>
        <v>92</v>
      </c>
      <c r="G26" s="27">
        <v>0</v>
      </c>
      <c r="H26" s="19" t="s">
        <v>4275</v>
      </c>
      <c r="I26" s="27" t="str">
        <f t="shared" si="3"/>
        <v>db600.dbx92.0 := BTN.UF2_DU; //Нажата кнопка "АУФ2 в ДУ"  R47.8</v>
      </c>
      <c r="J26" s="27" t="str">
        <f t="shared" si="4"/>
        <v>dbx92.0</v>
      </c>
      <c r="K26" s="27">
        <f t="shared" si="12"/>
        <v>47</v>
      </c>
      <c r="L26" s="384" t="s">
        <v>1307</v>
      </c>
      <c r="M26" s="384">
        <v>668</v>
      </c>
      <c r="N26" s="19" t="s">
        <v>4275</v>
      </c>
      <c r="O26" s="384" t="str">
        <f t="shared" si="1"/>
        <v>2MDB.R47</v>
      </c>
      <c r="P26" s="384">
        <f t="shared" si="5"/>
        <v>8</v>
      </c>
      <c r="Q26" s="374"/>
      <c r="R26" s="374"/>
      <c r="S26" s="374"/>
      <c r="T26" s="374"/>
      <c r="U26" s="374"/>
      <c r="V26" s="384">
        <v>0</v>
      </c>
      <c r="W26" s="374" t="s">
        <v>1308</v>
      </c>
      <c r="X26" s="384" t="str">
        <f t="shared" si="6"/>
        <v>ru-RU=Нажата кнопка "АУФ2 в ДУ"</v>
      </c>
      <c r="Y26" s="374"/>
      <c r="Z26" s="374" t="s">
        <v>1308</v>
      </c>
      <c r="AA26" s="19" t="s">
        <v>4272</v>
      </c>
      <c r="AB26" s="374">
        <f t="shared" si="7"/>
        <v>40047</v>
      </c>
      <c r="AC26" s="27">
        <v>8</v>
      </c>
    </row>
    <row r="27" spans="1:29" x14ac:dyDescent="0.25">
      <c r="A27" s="374">
        <v>24</v>
      </c>
      <c r="B27" s="374" t="s">
        <v>4166</v>
      </c>
      <c r="C27" t="s">
        <v>4170</v>
      </c>
      <c r="D27" s="19" t="str">
        <f t="shared" si="0"/>
        <v>btn.UF2_AU</v>
      </c>
      <c r="E27" s="27" t="str">
        <f t="shared" si="8"/>
        <v>R47</v>
      </c>
      <c r="F27" s="27">
        <f>F26</f>
        <v>92</v>
      </c>
      <c r="G27" s="27">
        <v>1</v>
      </c>
      <c r="H27" s="19" t="s">
        <v>4275</v>
      </c>
      <c r="I27" s="27" t="str">
        <f>"db600.dbx"&amp;F27&amp;"."&amp;G27&amp;" := "&amp;H27&amp;"."&amp;C27&amp;"; //"&amp;B27&amp;"  "&amp;E27&amp;"."&amp;AC27</f>
        <v>db600.dbx92.1 := BTN.UF2_AU; //Нажата кнопка "АУФ2 в АУ"  R47.9</v>
      </c>
      <c r="J27" s="27" t="str">
        <f t="shared" si="4"/>
        <v>dbx92.1</v>
      </c>
      <c r="K27" s="27">
        <f t="shared" si="12"/>
        <v>47</v>
      </c>
      <c r="L27" s="384" t="s">
        <v>1307</v>
      </c>
      <c r="M27" s="384">
        <v>669</v>
      </c>
      <c r="N27" s="19" t="s">
        <v>4275</v>
      </c>
      <c r="O27" s="384" t="str">
        <f t="shared" si="1"/>
        <v>2MDB.R47</v>
      </c>
      <c r="P27" s="384">
        <f t="shared" si="5"/>
        <v>9</v>
      </c>
      <c r="Q27" s="374"/>
      <c r="R27" s="374"/>
      <c r="S27" s="374"/>
      <c r="T27" s="374"/>
      <c r="U27" s="374"/>
      <c r="V27" s="384">
        <v>0</v>
      </c>
      <c r="W27" s="374" t="s">
        <v>1308</v>
      </c>
      <c r="X27" s="384" t="str">
        <f t="shared" si="6"/>
        <v>ru-RU=Нажата кнопка "АУФ2 в АУ"</v>
      </c>
      <c r="Y27" s="374"/>
      <c r="Z27" s="374" t="s">
        <v>1308</v>
      </c>
      <c r="AA27" s="19" t="s">
        <v>4272</v>
      </c>
      <c r="AB27" s="374">
        <f t="shared" si="7"/>
        <v>40047</v>
      </c>
      <c r="AC27" s="27">
        <v>9</v>
      </c>
    </row>
    <row r="28" spans="1:29" x14ac:dyDescent="0.25">
      <c r="A28" s="374">
        <v>25</v>
      </c>
      <c r="B28" t="s">
        <v>4316</v>
      </c>
      <c r="C28" t="s">
        <v>4498</v>
      </c>
      <c r="E28" s="27" t="str">
        <f t="shared" si="8"/>
        <v>R47</v>
      </c>
      <c r="F28" s="27">
        <f t="shared" ref="F28:F33" si="13">F27</f>
        <v>92</v>
      </c>
      <c r="G28" s="27">
        <v>2</v>
      </c>
      <c r="H28" s="19" t="s">
        <v>4347</v>
      </c>
      <c r="I28" s="27" t="str">
        <f>"db600.dbx"&amp;F28&amp;"."&amp;G28&amp;" := "&amp;H28&amp;"."&amp;C28&amp;"; //"&amp;B28&amp;"  "&amp;E28&amp;"."&amp;AC28</f>
        <v>db600.dbx92.2 := ACT.Z1.btnON; //Кн. 'Закрыть ЗЭШ1-1'  R47.10</v>
      </c>
      <c r="J28" s="27" t="str">
        <f t="shared" si="4"/>
        <v>dbx92.2</v>
      </c>
      <c r="K28" s="27">
        <f t="shared" si="12"/>
        <v>47</v>
      </c>
      <c r="L28" s="384" t="s">
        <v>1307</v>
      </c>
      <c r="M28" s="389">
        <v>806</v>
      </c>
      <c r="N28" s="19" t="s">
        <v>4275</v>
      </c>
      <c r="O28" s="384" t="str">
        <f t="shared" si="1"/>
        <v>2MDB.R47</v>
      </c>
      <c r="P28" s="384">
        <f t="shared" si="5"/>
        <v>10</v>
      </c>
      <c r="Q28" s="374"/>
      <c r="R28" s="374"/>
      <c r="S28" s="374"/>
      <c r="T28" s="374"/>
      <c r="U28" s="374"/>
      <c r="V28" s="384">
        <v>0</v>
      </c>
      <c r="W28" s="374" t="s">
        <v>1308</v>
      </c>
      <c r="X28" s="384" t="str">
        <f t="shared" si="6"/>
        <v>ru-RU=Кн. 'Закрыть ЗЭШ1-1'</v>
      </c>
      <c r="Y28" s="374"/>
      <c r="Z28" s="374" t="s">
        <v>1308</v>
      </c>
      <c r="AA28" s="19" t="s">
        <v>4272</v>
      </c>
      <c r="AB28" s="374">
        <f t="shared" si="7"/>
        <v>40047</v>
      </c>
      <c r="AC28" s="27">
        <v>10</v>
      </c>
    </row>
    <row r="29" spans="1:29" x14ac:dyDescent="0.25">
      <c r="A29" s="374">
        <v>26</v>
      </c>
      <c r="B29" t="s">
        <v>4317</v>
      </c>
      <c r="C29" t="s">
        <v>4499</v>
      </c>
      <c r="E29" s="27" t="str">
        <f t="shared" si="8"/>
        <v>R47</v>
      </c>
      <c r="F29" s="27">
        <f t="shared" si="13"/>
        <v>92</v>
      </c>
      <c r="G29" s="27">
        <v>3</v>
      </c>
      <c r="H29" s="19" t="s">
        <v>4347</v>
      </c>
      <c r="I29" s="27" t="str">
        <f t="shared" si="3"/>
        <v>db600.dbx92.3 := ACT.Z1_1.btnON; //Кн. 'Закрыть ЗЭ1-1'  R47.11</v>
      </c>
      <c r="J29" s="27" t="str">
        <f t="shared" si="4"/>
        <v>dbx92.3</v>
      </c>
      <c r="K29" s="27">
        <f t="shared" si="12"/>
        <v>47</v>
      </c>
      <c r="L29" s="384" t="s">
        <v>1307</v>
      </c>
      <c r="M29" s="389">
        <v>807</v>
      </c>
      <c r="N29" s="19" t="s">
        <v>4275</v>
      </c>
      <c r="O29" s="384" t="str">
        <f t="shared" si="1"/>
        <v>2MDB.R47</v>
      </c>
      <c r="P29" s="384">
        <f t="shared" si="5"/>
        <v>11</v>
      </c>
      <c r="Q29" s="374"/>
      <c r="R29" s="374"/>
      <c r="S29" s="374"/>
      <c r="T29" s="374"/>
      <c r="U29" s="374"/>
      <c r="V29" s="384">
        <v>0</v>
      </c>
      <c r="W29" s="374" t="s">
        <v>1308</v>
      </c>
      <c r="X29" s="384" t="str">
        <f t="shared" si="6"/>
        <v>ru-RU=Кн. 'Закрыть ЗЭ1-1'</v>
      </c>
      <c r="Y29" s="374"/>
      <c r="Z29" s="374" t="s">
        <v>1308</v>
      </c>
      <c r="AA29" s="19" t="s">
        <v>4272</v>
      </c>
      <c r="AB29" s="374">
        <f t="shared" si="7"/>
        <v>40047</v>
      </c>
      <c r="AC29" s="27">
        <v>11</v>
      </c>
    </row>
    <row r="30" spans="1:29" x14ac:dyDescent="0.25">
      <c r="A30" s="374">
        <v>27</v>
      </c>
      <c r="B30" t="s">
        <v>4318</v>
      </c>
      <c r="C30" t="s">
        <v>4500</v>
      </c>
      <c r="E30" s="27" t="str">
        <f t="shared" si="8"/>
        <v>R47</v>
      </c>
      <c r="F30" s="27">
        <f t="shared" si="13"/>
        <v>92</v>
      </c>
      <c r="G30" s="27">
        <v>4</v>
      </c>
      <c r="H30" s="19" t="s">
        <v>4347</v>
      </c>
      <c r="I30" s="27" t="str">
        <f t="shared" si="3"/>
        <v>db600.dbx92.4 := ACT.Z1_2.btnON; //Кн. 'Закрыть ЗЭ1-2'  R47.12</v>
      </c>
      <c r="J30" s="27" t="str">
        <f t="shared" si="4"/>
        <v>dbx92.4</v>
      </c>
      <c r="K30" s="27">
        <f t="shared" si="12"/>
        <v>47</v>
      </c>
      <c r="L30" s="384" t="s">
        <v>1307</v>
      </c>
      <c r="M30" s="389">
        <v>808</v>
      </c>
      <c r="N30" s="19" t="s">
        <v>4275</v>
      </c>
      <c r="O30" s="384" t="str">
        <f t="shared" si="1"/>
        <v>2MDB.R47</v>
      </c>
      <c r="P30" s="384">
        <f t="shared" si="5"/>
        <v>12</v>
      </c>
      <c r="Q30" s="374"/>
      <c r="R30" s="374"/>
      <c r="S30" s="374"/>
      <c r="T30" s="374"/>
      <c r="U30" s="374"/>
      <c r="V30" s="384">
        <v>0</v>
      </c>
      <c r="W30" s="374" t="s">
        <v>1308</v>
      </c>
      <c r="X30" s="384" t="str">
        <f t="shared" si="6"/>
        <v>ru-RU=Кн. 'Закрыть ЗЭ1-2'</v>
      </c>
      <c r="Y30" s="374"/>
      <c r="Z30" s="374" t="s">
        <v>1308</v>
      </c>
      <c r="AA30" s="19" t="s">
        <v>4272</v>
      </c>
      <c r="AB30" s="374">
        <f t="shared" si="7"/>
        <v>40047</v>
      </c>
      <c r="AC30" s="27">
        <v>12</v>
      </c>
    </row>
    <row r="31" spans="1:29" x14ac:dyDescent="0.25">
      <c r="A31" s="374">
        <v>28</v>
      </c>
      <c r="B31" t="s">
        <v>4319</v>
      </c>
      <c r="C31" t="s">
        <v>4501</v>
      </c>
      <c r="E31" s="27" t="str">
        <f t="shared" si="8"/>
        <v>R47</v>
      </c>
      <c r="F31" s="27">
        <f t="shared" si="13"/>
        <v>92</v>
      </c>
      <c r="G31" s="27">
        <v>5</v>
      </c>
      <c r="H31" s="19" t="s">
        <v>4347</v>
      </c>
      <c r="I31" s="27" t="str">
        <f t="shared" si="3"/>
        <v>db600.dbx92.5 := ACT.Z1_3.btnON; //Кн. 'Закрыть ЗЭ1-3'  R47.13</v>
      </c>
      <c r="J31" s="27" t="str">
        <f t="shared" si="4"/>
        <v>dbx92.5</v>
      </c>
      <c r="K31" s="27">
        <f t="shared" si="12"/>
        <v>47</v>
      </c>
      <c r="L31" s="384" t="s">
        <v>1307</v>
      </c>
      <c r="M31" s="389">
        <v>809</v>
      </c>
      <c r="N31" s="19" t="s">
        <v>4275</v>
      </c>
      <c r="O31" s="384" t="str">
        <f t="shared" si="1"/>
        <v>2MDB.R47</v>
      </c>
      <c r="P31" s="384">
        <f t="shared" si="5"/>
        <v>13</v>
      </c>
      <c r="Q31" s="374"/>
      <c r="R31" s="374"/>
      <c r="S31" s="374"/>
      <c r="T31" s="374"/>
      <c r="U31" s="374"/>
      <c r="V31" s="384">
        <v>0</v>
      </c>
      <c r="W31" s="374" t="s">
        <v>1308</v>
      </c>
      <c r="X31" s="384" t="str">
        <f t="shared" si="6"/>
        <v>ru-RU=Кн. 'Закрыть ЗЭ1-3'</v>
      </c>
      <c r="Y31" s="374"/>
      <c r="Z31" s="374" t="s">
        <v>1308</v>
      </c>
      <c r="AA31" s="19" t="s">
        <v>4272</v>
      </c>
      <c r="AB31" s="374">
        <f t="shared" si="7"/>
        <v>40047</v>
      </c>
      <c r="AC31" s="27">
        <v>13</v>
      </c>
    </row>
    <row r="32" spans="1:29" x14ac:dyDescent="0.25">
      <c r="A32" s="374">
        <v>29</v>
      </c>
      <c r="B32" t="s">
        <v>4320</v>
      </c>
      <c r="C32" t="s">
        <v>4502</v>
      </c>
      <c r="E32" s="27" t="str">
        <f t="shared" si="8"/>
        <v>R47</v>
      </c>
      <c r="F32" s="27">
        <f t="shared" si="13"/>
        <v>92</v>
      </c>
      <c r="G32" s="27">
        <v>6</v>
      </c>
      <c r="H32" s="19" t="s">
        <v>4347</v>
      </c>
      <c r="I32" s="27" t="str">
        <f t="shared" si="3"/>
        <v>db600.dbx92.6 := ACT.Z1_4.btnON; //Кн. 'Закрыть ЗЭ1-4'  R47.14</v>
      </c>
      <c r="J32" s="27" t="str">
        <f t="shared" si="4"/>
        <v>dbx92.6</v>
      </c>
      <c r="K32" s="27">
        <f t="shared" si="12"/>
        <v>47</v>
      </c>
      <c r="L32" s="384" t="s">
        <v>1307</v>
      </c>
      <c r="M32" s="389">
        <v>810</v>
      </c>
      <c r="N32" s="19" t="s">
        <v>4275</v>
      </c>
      <c r="O32" s="384" t="str">
        <f t="shared" si="1"/>
        <v>2MDB.R47</v>
      </c>
      <c r="P32" s="384">
        <f t="shared" si="5"/>
        <v>14</v>
      </c>
      <c r="Q32" s="374"/>
      <c r="R32" s="374"/>
      <c r="S32" s="374"/>
      <c r="T32" s="374"/>
      <c r="U32" s="374"/>
      <c r="V32" s="384">
        <v>0</v>
      </c>
      <c r="W32" s="374" t="s">
        <v>1308</v>
      </c>
      <c r="X32" s="384" t="str">
        <f t="shared" si="6"/>
        <v>ru-RU=Кн. 'Закрыть ЗЭ1-4'</v>
      </c>
      <c r="Y32" s="374"/>
      <c r="Z32" s="374" t="s">
        <v>1308</v>
      </c>
      <c r="AA32" s="19" t="s">
        <v>4272</v>
      </c>
      <c r="AB32" s="374">
        <f t="shared" si="7"/>
        <v>40047</v>
      </c>
      <c r="AC32" s="27">
        <v>14</v>
      </c>
    </row>
    <row r="33" spans="1:29" x14ac:dyDescent="0.25">
      <c r="A33" s="374">
        <v>30</v>
      </c>
      <c r="B33" t="s">
        <v>4321</v>
      </c>
      <c r="C33" t="s">
        <v>4503</v>
      </c>
      <c r="E33" s="27" t="str">
        <f t="shared" si="8"/>
        <v>R47</v>
      </c>
      <c r="F33" s="27">
        <f t="shared" si="13"/>
        <v>92</v>
      </c>
      <c r="G33" s="27">
        <v>7</v>
      </c>
      <c r="H33" s="19" t="s">
        <v>4347</v>
      </c>
      <c r="I33" s="27" t="str">
        <f t="shared" si="3"/>
        <v>db600.dbx92.7 := ACT.Z1_5.btnON; //Кн. 'Закрыть ЗЭ1-5'  R47.15</v>
      </c>
      <c r="J33" s="27" t="str">
        <f t="shared" si="4"/>
        <v>dbx92.7</v>
      </c>
      <c r="K33" s="27">
        <f t="shared" si="12"/>
        <v>47</v>
      </c>
      <c r="L33" s="384" t="s">
        <v>1307</v>
      </c>
      <c r="M33" s="389">
        <v>811</v>
      </c>
      <c r="N33" s="19" t="s">
        <v>4275</v>
      </c>
      <c r="O33" s="384" t="str">
        <f t="shared" si="1"/>
        <v>2MDB.R47</v>
      </c>
      <c r="P33" s="384">
        <f t="shared" si="5"/>
        <v>15</v>
      </c>
      <c r="Q33" s="374"/>
      <c r="R33" s="374"/>
      <c r="S33" s="374"/>
      <c r="T33" s="374"/>
      <c r="U33" s="374"/>
      <c r="V33" s="384">
        <v>0</v>
      </c>
      <c r="W33" s="374" t="s">
        <v>1308</v>
      </c>
      <c r="X33" s="384" t="str">
        <f t="shared" si="6"/>
        <v>ru-RU=Кн. 'Закрыть ЗЭ1-5'</v>
      </c>
      <c r="Y33" s="374"/>
      <c r="Z33" s="374" t="s">
        <v>1308</v>
      </c>
      <c r="AA33" s="19" t="s">
        <v>4272</v>
      </c>
      <c r="AB33" s="374">
        <f t="shared" si="7"/>
        <v>40047</v>
      </c>
      <c r="AC33" s="27">
        <v>15</v>
      </c>
    </row>
    <row r="34" spans="1:29" x14ac:dyDescent="0.25">
      <c r="A34" s="374">
        <v>31</v>
      </c>
      <c r="B34" t="s">
        <v>4322</v>
      </c>
      <c r="C34" t="s">
        <v>4504</v>
      </c>
      <c r="E34" s="27" t="str">
        <f>"R"&amp;K34</f>
        <v>R58</v>
      </c>
      <c r="F34" s="27">
        <f>K34*2-1</f>
        <v>115</v>
      </c>
      <c r="G34" s="27">
        <v>0</v>
      </c>
      <c r="H34" s="19" t="s">
        <v>4347</v>
      </c>
      <c r="I34" s="27" t="str">
        <f>"db600.dbx"&amp;F34&amp;"."&amp;G34&amp;" := "&amp;H34&amp;"."&amp;C34&amp;"; //"&amp;B34&amp;"  "&amp;E34&amp;"."&amp;AC34</f>
        <v>db600.dbx115.0 := ACT.Z1_6.btnON; //Кн. 'Закрыть ЗЭ1-6'  R58.0</v>
      </c>
      <c r="J34" s="27" t="str">
        <f>"dbx"&amp;F34&amp;"."&amp;G34</f>
        <v>dbx115.0</v>
      </c>
      <c r="K34" s="390">
        <v>58</v>
      </c>
      <c r="L34" s="384" t="s">
        <v>1307</v>
      </c>
      <c r="M34" s="389">
        <v>812</v>
      </c>
      <c r="N34" s="19" t="s">
        <v>4275</v>
      </c>
      <c r="O34" s="384" t="str">
        <f t="shared" ref="O34:O63" si="14">"2MDB.R"&amp;K34</f>
        <v>2MDB.R58</v>
      </c>
      <c r="P34" s="384">
        <f>AC34</f>
        <v>0</v>
      </c>
      <c r="Q34" s="384"/>
      <c r="R34" s="384"/>
      <c r="S34" s="384"/>
      <c r="T34" s="384"/>
      <c r="U34" s="384"/>
      <c r="V34" s="384">
        <v>0</v>
      </c>
      <c r="W34" s="374" t="s">
        <v>1308</v>
      </c>
      <c r="X34" s="384" t="str">
        <f>AA34&amp;B34</f>
        <v>ru-RU=Кн. 'Закрыть ЗЭ1-6'</v>
      </c>
      <c r="Y34" s="374"/>
      <c r="Z34" s="374" t="s">
        <v>1308</v>
      </c>
      <c r="AA34" s="19" t="s">
        <v>4272</v>
      </c>
      <c r="AB34" s="374">
        <f>K34+40000</f>
        <v>40058</v>
      </c>
      <c r="AC34" s="27">
        <v>0</v>
      </c>
    </row>
    <row r="35" spans="1:29" x14ac:dyDescent="0.25">
      <c r="A35" s="374">
        <v>32</v>
      </c>
      <c r="B35" t="s">
        <v>4323</v>
      </c>
      <c r="C35" t="s">
        <v>4505</v>
      </c>
      <c r="E35" s="27" t="str">
        <f>"R"&amp;K35</f>
        <v>R58</v>
      </c>
      <c r="F35" s="27">
        <f t="shared" ref="F35:F40" si="15">F34</f>
        <v>115</v>
      </c>
      <c r="G35" s="27">
        <v>1</v>
      </c>
      <c r="H35" s="19" t="s">
        <v>4347</v>
      </c>
      <c r="I35" s="27" t="str">
        <f t="shared" ref="I35:I63" si="16">"db600.dbx"&amp;F35&amp;"."&amp;G35&amp;" := "&amp;H35&amp;"."&amp;C35&amp;"; //"&amp;B35&amp;"  "&amp;E35&amp;"."&amp;AC35</f>
        <v>db600.dbx115.1 := ACT.Z1_7.btnON; //Кн. 'Закрыть ЗЭ1-7'  R58.1</v>
      </c>
      <c r="J35" s="27" t="str">
        <f t="shared" ref="J35:J63" si="17">"dbx"&amp;F35&amp;"."&amp;G35</f>
        <v>dbx115.1</v>
      </c>
      <c r="K35" s="390">
        <f>K34</f>
        <v>58</v>
      </c>
      <c r="L35" s="384" t="s">
        <v>1307</v>
      </c>
      <c r="M35" s="389">
        <v>813</v>
      </c>
      <c r="N35" s="19" t="s">
        <v>4275</v>
      </c>
      <c r="O35" s="384" t="str">
        <f t="shared" si="14"/>
        <v>2MDB.R58</v>
      </c>
      <c r="P35" s="384">
        <f t="shared" ref="P35:P63" si="18">AC35</f>
        <v>1</v>
      </c>
      <c r="Q35" s="384"/>
      <c r="R35" s="384"/>
      <c r="S35" s="384"/>
      <c r="T35" s="384"/>
      <c r="U35" s="384"/>
      <c r="V35" s="384">
        <v>0</v>
      </c>
      <c r="W35" s="374" t="s">
        <v>1308</v>
      </c>
      <c r="X35" s="384" t="str">
        <f t="shared" ref="X35:X63" si="19">AA35&amp;B35</f>
        <v>ru-RU=Кн. 'Закрыть ЗЭ1-7'</v>
      </c>
      <c r="Y35" s="374"/>
      <c r="Z35" s="374" t="s">
        <v>1308</v>
      </c>
      <c r="AA35" s="19" t="s">
        <v>4272</v>
      </c>
      <c r="AB35" s="374">
        <f t="shared" ref="AB35:AB63" si="20">K35+40000</f>
        <v>40058</v>
      </c>
      <c r="AC35" s="27">
        <v>1</v>
      </c>
    </row>
    <row r="36" spans="1:29" x14ac:dyDescent="0.25">
      <c r="A36" s="374">
        <v>33</v>
      </c>
      <c r="B36" t="s">
        <v>4324</v>
      </c>
      <c r="C36" t="s">
        <v>4506</v>
      </c>
      <c r="E36" s="27" t="str">
        <f t="shared" ref="E36:E63" si="21">"R"&amp;K36</f>
        <v>R58</v>
      </c>
      <c r="F36" s="27">
        <f t="shared" si="15"/>
        <v>115</v>
      </c>
      <c r="G36" s="27">
        <v>3</v>
      </c>
      <c r="H36" s="19" t="s">
        <v>4347</v>
      </c>
      <c r="I36" s="27" t="str">
        <f t="shared" si="16"/>
        <v>db600.dbx115.3 := ACT.Z1_8.btnON; //Кн. 'Закрыть ЗЭ1-8'  R58.3</v>
      </c>
      <c r="J36" s="27" t="str">
        <f t="shared" si="17"/>
        <v>dbx115.3</v>
      </c>
      <c r="K36" s="390">
        <f t="shared" ref="K36:K48" si="22">K35</f>
        <v>58</v>
      </c>
      <c r="L36" s="384" t="s">
        <v>1307</v>
      </c>
      <c r="M36" s="389">
        <v>814</v>
      </c>
      <c r="N36" s="19" t="s">
        <v>4275</v>
      </c>
      <c r="O36" s="384" t="str">
        <f t="shared" si="14"/>
        <v>2MDB.R58</v>
      </c>
      <c r="P36" s="384">
        <f t="shared" si="18"/>
        <v>3</v>
      </c>
      <c r="Q36" s="384"/>
      <c r="R36" s="384"/>
      <c r="S36" s="384"/>
      <c r="T36" s="384"/>
      <c r="U36" s="384"/>
      <c r="V36" s="384">
        <v>0</v>
      </c>
      <c r="W36" s="374" t="s">
        <v>1308</v>
      </c>
      <c r="X36" s="384" t="str">
        <f t="shared" si="19"/>
        <v>ru-RU=Кн. 'Закрыть ЗЭ1-8'</v>
      </c>
      <c r="Y36" s="374"/>
      <c r="Z36" s="374" t="s">
        <v>1308</v>
      </c>
      <c r="AA36" s="19" t="s">
        <v>4272</v>
      </c>
      <c r="AB36" s="374">
        <f t="shared" si="20"/>
        <v>40058</v>
      </c>
      <c r="AC36" s="27">
        <v>3</v>
      </c>
    </row>
    <row r="37" spans="1:29" x14ac:dyDescent="0.25">
      <c r="A37" s="374">
        <v>34</v>
      </c>
      <c r="B37" t="s">
        <v>4325</v>
      </c>
      <c r="C37" t="s">
        <v>4507</v>
      </c>
      <c r="E37" s="27" t="str">
        <f t="shared" si="21"/>
        <v>R58</v>
      </c>
      <c r="F37" s="27">
        <f t="shared" si="15"/>
        <v>115</v>
      </c>
      <c r="G37" s="27">
        <v>4</v>
      </c>
      <c r="H37" s="19" t="s">
        <v>4347</v>
      </c>
      <c r="I37" s="27" t="str">
        <f t="shared" si="16"/>
        <v>db600.dbx115.4 := ACT.Z1_9.btnON; //Кн. 'Закрыть ЗЭ1-9'  R58.4</v>
      </c>
      <c r="J37" s="27" t="str">
        <f t="shared" si="17"/>
        <v>dbx115.4</v>
      </c>
      <c r="K37" s="390">
        <f t="shared" si="22"/>
        <v>58</v>
      </c>
      <c r="L37" s="384" t="s">
        <v>1307</v>
      </c>
      <c r="M37" s="389">
        <v>815</v>
      </c>
      <c r="N37" s="19" t="s">
        <v>4275</v>
      </c>
      <c r="O37" s="384" t="str">
        <f t="shared" si="14"/>
        <v>2MDB.R58</v>
      </c>
      <c r="P37" s="384">
        <f t="shared" si="18"/>
        <v>4</v>
      </c>
      <c r="Q37" s="374"/>
      <c r="R37" s="374"/>
      <c r="S37" s="374"/>
      <c r="T37" s="374"/>
      <c r="U37" s="374"/>
      <c r="V37" s="384">
        <v>0</v>
      </c>
      <c r="W37" s="374" t="s">
        <v>1308</v>
      </c>
      <c r="X37" s="384" t="str">
        <f t="shared" si="19"/>
        <v>ru-RU=Кн. 'Закрыть ЗЭ1-9'</v>
      </c>
      <c r="Y37" s="374"/>
      <c r="Z37" s="374" t="s">
        <v>1308</v>
      </c>
      <c r="AA37" s="19" t="s">
        <v>4272</v>
      </c>
      <c r="AB37" s="374">
        <f t="shared" si="20"/>
        <v>40058</v>
      </c>
      <c r="AC37" s="27">
        <v>4</v>
      </c>
    </row>
    <row r="38" spans="1:29" x14ac:dyDescent="0.25">
      <c r="A38" s="374">
        <v>35</v>
      </c>
      <c r="B38" t="s">
        <v>4326</v>
      </c>
      <c r="C38" t="s">
        <v>4508</v>
      </c>
      <c r="E38" s="27" t="str">
        <f t="shared" si="21"/>
        <v>R58</v>
      </c>
      <c r="F38" s="27">
        <f t="shared" si="15"/>
        <v>115</v>
      </c>
      <c r="G38" s="27">
        <v>5</v>
      </c>
      <c r="H38" s="19" t="s">
        <v>4347</v>
      </c>
      <c r="I38" s="27" t="str">
        <f t="shared" si="16"/>
        <v>db600.dbx115.5 := ACT.Z1_10.btnON; //Кн. 'Закрыть ЗЭ1-10'  R58.5</v>
      </c>
      <c r="J38" s="27" t="str">
        <f t="shared" si="17"/>
        <v>dbx115.5</v>
      </c>
      <c r="K38" s="390">
        <f t="shared" si="22"/>
        <v>58</v>
      </c>
      <c r="L38" s="384" t="s">
        <v>1307</v>
      </c>
      <c r="M38" s="389">
        <v>816</v>
      </c>
      <c r="N38" s="19" t="s">
        <v>4275</v>
      </c>
      <c r="O38" s="384" t="str">
        <f t="shared" si="14"/>
        <v>2MDB.R58</v>
      </c>
      <c r="P38" s="384">
        <f t="shared" si="18"/>
        <v>5</v>
      </c>
      <c r="Q38" s="374"/>
      <c r="R38" s="374"/>
      <c r="S38" s="374"/>
      <c r="T38" s="374"/>
      <c r="U38" s="374"/>
      <c r="V38" s="384">
        <v>0</v>
      </c>
      <c r="W38" s="374" t="s">
        <v>1308</v>
      </c>
      <c r="X38" s="384" t="str">
        <f t="shared" si="19"/>
        <v>ru-RU=Кн. 'Закрыть ЗЭ1-10'</v>
      </c>
      <c r="Y38" s="374"/>
      <c r="Z38" s="374" t="s">
        <v>1308</v>
      </c>
      <c r="AA38" s="19" t="s">
        <v>4272</v>
      </c>
      <c r="AB38" s="374">
        <f t="shared" si="20"/>
        <v>40058</v>
      </c>
      <c r="AC38" s="27">
        <v>5</v>
      </c>
    </row>
    <row r="39" spans="1:29" x14ac:dyDescent="0.25">
      <c r="A39" s="374">
        <v>36</v>
      </c>
      <c r="B39" t="s">
        <v>4327</v>
      </c>
      <c r="C39" t="s">
        <v>4509</v>
      </c>
      <c r="E39" s="27" t="str">
        <f t="shared" si="21"/>
        <v>R58</v>
      </c>
      <c r="F39" s="27">
        <f t="shared" si="15"/>
        <v>115</v>
      </c>
      <c r="G39" s="27">
        <v>6</v>
      </c>
      <c r="H39" s="19" t="s">
        <v>4347</v>
      </c>
      <c r="I39" s="27" t="str">
        <f t="shared" si="16"/>
        <v>db600.dbx115.6 := ACT.Z1_11.btnON; //Кн. 'Закрыть ЗЭ1-11'  R58.6</v>
      </c>
      <c r="J39" s="27" t="str">
        <f t="shared" si="17"/>
        <v>dbx115.6</v>
      </c>
      <c r="K39" s="390">
        <f t="shared" si="22"/>
        <v>58</v>
      </c>
      <c r="L39" s="384" t="s">
        <v>1307</v>
      </c>
      <c r="M39" s="389">
        <v>817</v>
      </c>
      <c r="N39" s="19" t="s">
        <v>4275</v>
      </c>
      <c r="O39" s="384" t="str">
        <f t="shared" si="14"/>
        <v>2MDB.R58</v>
      </c>
      <c r="P39" s="384">
        <f t="shared" si="18"/>
        <v>6</v>
      </c>
      <c r="Q39" s="374"/>
      <c r="R39" s="374"/>
      <c r="S39" s="374"/>
      <c r="T39" s="374"/>
      <c r="U39" s="374"/>
      <c r="V39" s="384">
        <v>0</v>
      </c>
      <c r="W39" s="374" t="s">
        <v>1308</v>
      </c>
      <c r="X39" s="384" t="str">
        <f t="shared" si="19"/>
        <v>ru-RU=Кн. 'Закрыть ЗЭ1-11'</v>
      </c>
      <c r="Y39" s="374"/>
      <c r="Z39" s="374" t="s">
        <v>1308</v>
      </c>
      <c r="AA39" s="19" t="s">
        <v>4272</v>
      </c>
      <c r="AB39" s="374">
        <f t="shared" si="20"/>
        <v>40058</v>
      </c>
      <c r="AC39" s="27">
        <v>6</v>
      </c>
    </row>
    <row r="40" spans="1:29" x14ac:dyDescent="0.25">
      <c r="A40" s="374">
        <v>37</v>
      </c>
      <c r="B40" t="s">
        <v>4328</v>
      </c>
      <c r="C40" t="s">
        <v>4510</v>
      </c>
      <c r="E40" s="27" t="str">
        <f t="shared" si="21"/>
        <v>R58</v>
      </c>
      <c r="F40" s="27">
        <f t="shared" si="15"/>
        <v>115</v>
      </c>
      <c r="G40" s="27">
        <v>7</v>
      </c>
      <c r="H40" s="19" t="s">
        <v>4347</v>
      </c>
      <c r="I40" s="27" t="str">
        <f t="shared" si="16"/>
        <v>db600.dbx115.7 := ACT.Z1_12.btnON; //Кн. 'Закрыть ЗЭ1-12'  R58.7</v>
      </c>
      <c r="J40" s="27" t="str">
        <f t="shared" si="17"/>
        <v>dbx115.7</v>
      </c>
      <c r="K40" s="390">
        <f t="shared" si="22"/>
        <v>58</v>
      </c>
      <c r="L40" s="384" t="s">
        <v>1307</v>
      </c>
      <c r="M40" s="389">
        <v>818</v>
      </c>
      <c r="N40" s="19" t="s">
        <v>4275</v>
      </c>
      <c r="O40" s="384" t="str">
        <f t="shared" si="14"/>
        <v>2MDB.R58</v>
      </c>
      <c r="P40" s="384">
        <f t="shared" si="18"/>
        <v>7</v>
      </c>
      <c r="Q40" s="374"/>
      <c r="R40" s="374"/>
      <c r="S40" s="374"/>
      <c r="T40" s="374"/>
      <c r="U40" s="374"/>
      <c r="V40" s="384">
        <v>0</v>
      </c>
      <c r="W40" s="374" t="s">
        <v>1308</v>
      </c>
      <c r="X40" s="384" t="str">
        <f t="shared" si="19"/>
        <v>ru-RU=Кн. 'Закрыть ЗЭ1-12'</v>
      </c>
      <c r="Y40" s="374"/>
      <c r="Z40" s="374" t="s">
        <v>1308</v>
      </c>
      <c r="AA40" s="19" t="s">
        <v>4272</v>
      </c>
      <c r="AB40" s="374">
        <f t="shared" si="20"/>
        <v>40058</v>
      </c>
      <c r="AC40" s="27">
        <v>7</v>
      </c>
    </row>
    <row r="41" spans="1:29" x14ac:dyDescent="0.25">
      <c r="A41" s="374">
        <v>38</v>
      </c>
      <c r="B41" t="s">
        <v>4329</v>
      </c>
      <c r="C41" t="s">
        <v>4511</v>
      </c>
      <c r="E41" s="27" t="str">
        <f t="shared" si="21"/>
        <v>R58</v>
      </c>
      <c r="F41" s="27">
        <f>K34*2-2</f>
        <v>114</v>
      </c>
      <c r="G41" s="27">
        <v>0</v>
      </c>
      <c r="H41" s="19" t="s">
        <v>4347</v>
      </c>
      <c r="I41" s="27" t="str">
        <f t="shared" si="16"/>
        <v>db600.dbx114.0 := ACT.Z1_13.btnON; //Кн. 'Закрыть ЗЭ1-13'  R58.8</v>
      </c>
      <c r="J41" s="27" t="str">
        <f t="shared" si="17"/>
        <v>dbx114.0</v>
      </c>
      <c r="K41" s="390">
        <f t="shared" si="22"/>
        <v>58</v>
      </c>
      <c r="L41" s="384" t="s">
        <v>1307</v>
      </c>
      <c r="M41" s="389">
        <v>819</v>
      </c>
      <c r="N41" s="19" t="s">
        <v>4275</v>
      </c>
      <c r="O41" s="384" t="str">
        <f t="shared" si="14"/>
        <v>2MDB.R58</v>
      </c>
      <c r="P41" s="384">
        <f t="shared" si="18"/>
        <v>8</v>
      </c>
      <c r="Q41" s="374"/>
      <c r="R41" s="374"/>
      <c r="S41" s="374"/>
      <c r="T41" s="374"/>
      <c r="U41" s="374"/>
      <c r="V41" s="384">
        <v>0</v>
      </c>
      <c r="W41" s="374" t="s">
        <v>1308</v>
      </c>
      <c r="X41" s="384" t="str">
        <f t="shared" si="19"/>
        <v>ru-RU=Кн. 'Закрыть ЗЭ1-13'</v>
      </c>
      <c r="Y41" s="374"/>
      <c r="Z41" s="374" t="s">
        <v>1308</v>
      </c>
      <c r="AA41" s="19" t="s">
        <v>4272</v>
      </c>
      <c r="AB41" s="374">
        <f t="shared" si="20"/>
        <v>40058</v>
      </c>
      <c r="AC41" s="27">
        <v>8</v>
      </c>
    </row>
    <row r="42" spans="1:29" x14ac:dyDescent="0.25">
      <c r="A42" s="374">
        <v>39</v>
      </c>
      <c r="B42" t="s">
        <v>4330</v>
      </c>
      <c r="C42" t="s">
        <v>4512</v>
      </c>
      <c r="E42" s="27" t="str">
        <f t="shared" si="21"/>
        <v>R58</v>
      </c>
      <c r="F42" s="27">
        <f>F41</f>
        <v>114</v>
      </c>
      <c r="G42" s="27">
        <v>1</v>
      </c>
      <c r="H42" s="19" t="s">
        <v>4347</v>
      </c>
      <c r="I42" s="27" t="str">
        <f t="shared" si="16"/>
        <v>db600.dbx114.1 := ACT.Z1_14.btnON; //Кн. 'Закрыть ЗЭ1-14'  R58.9</v>
      </c>
      <c r="J42" s="27" t="str">
        <f t="shared" si="17"/>
        <v>dbx114.1</v>
      </c>
      <c r="K42" s="390">
        <f t="shared" si="22"/>
        <v>58</v>
      </c>
      <c r="L42" s="384" t="s">
        <v>1307</v>
      </c>
      <c r="M42" s="389">
        <v>820</v>
      </c>
      <c r="N42" s="19" t="s">
        <v>4275</v>
      </c>
      <c r="O42" s="384" t="str">
        <f t="shared" si="14"/>
        <v>2MDB.R58</v>
      </c>
      <c r="P42" s="384">
        <f t="shared" si="18"/>
        <v>9</v>
      </c>
      <c r="Q42" s="374"/>
      <c r="R42" s="374"/>
      <c r="S42" s="374"/>
      <c r="T42" s="374"/>
      <c r="U42" s="374"/>
      <c r="V42" s="384">
        <v>0</v>
      </c>
      <c r="W42" s="374" t="s">
        <v>1308</v>
      </c>
      <c r="X42" s="384" t="str">
        <f t="shared" si="19"/>
        <v>ru-RU=Кн. 'Закрыть ЗЭ1-14'</v>
      </c>
      <c r="Y42" s="374"/>
      <c r="Z42" s="374" t="s">
        <v>1308</v>
      </c>
      <c r="AA42" s="19" t="s">
        <v>4272</v>
      </c>
      <c r="AB42" s="374">
        <f t="shared" si="20"/>
        <v>40058</v>
      </c>
      <c r="AC42" s="27">
        <v>9</v>
      </c>
    </row>
    <row r="43" spans="1:29" x14ac:dyDescent="0.25">
      <c r="A43" s="374">
        <v>40</v>
      </c>
      <c r="B43" t="s">
        <v>4331</v>
      </c>
      <c r="C43" t="s">
        <v>4513</v>
      </c>
      <c r="E43" s="27" t="str">
        <f t="shared" si="21"/>
        <v>R58</v>
      </c>
      <c r="F43" s="27">
        <f t="shared" ref="F43:F48" si="23">F42</f>
        <v>114</v>
      </c>
      <c r="G43" s="27">
        <v>2</v>
      </c>
      <c r="H43" s="19" t="s">
        <v>4347</v>
      </c>
      <c r="I43" s="27" t="str">
        <f t="shared" si="16"/>
        <v>db600.dbx114.2 := ACT.Z3_1.btnON; //Кн. 'Закрыть ЗЭ3-1'  R58.10</v>
      </c>
      <c r="J43" s="27" t="str">
        <f t="shared" si="17"/>
        <v>dbx114.2</v>
      </c>
      <c r="K43" s="390">
        <f t="shared" si="22"/>
        <v>58</v>
      </c>
      <c r="L43" s="384" t="s">
        <v>1307</v>
      </c>
      <c r="M43" s="389">
        <v>821</v>
      </c>
      <c r="N43" s="19" t="s">
        <v>4275</v>
      </c>
      <c r="O43" s="384" t="str">
        <f t="shared" si="14"/>
        <v>2MDB.R58</v>
      </c>
      <c r="P43" s="384">
        <f t="shared" si="18"/>
        <v>10</v>
      </c>
      <c r="Q43" s="374"/>
      <c r="R43" s="374"/>
      <c r="S43" s="374"/>
      <c r="T43" s="374"/>
      <c r="U43" s="374"/>
      <c r="V43" s="384">
        <v>0</v>
      </c>
      <c r="W43" s="374" t="s">
        <v>1308</v>
      </c>
      <c r="X43" s="384" t="str">
        <f t="shared" si="19"/>
        <v>ru-RU=Кн. 'Закрыть ЗЭ3-1'</v>
      </c>
      <c r="Y43" s="374"/>
      <c r="Z43" s="374" t="s">
        <v>1308</v>
      </c>
      <c r="AA43" s="19" t="s">
        <v>4272</v>
      </c>
      <c r="AB43" s="374">
        <f t="shared" si="20"/>
        <v>40058</v>
      </c>
      <c r="AC43" s="27">
        <v>10</v>
      </c>
    </row>
    <row r="44" spans="1:29" x14ac:dyDescent="0.25">
      <c r="A44" s="374">
        <v>41</v>
      </c>
      <c r="B44" t="s">
        <v>4332</v>
      </c>
      <c r="C44" t="s">
        <v>4514</v>
      </c>
      <c r="E44" s="27" t="str">
        <f t="shared" si="21"/>
        <v>R58</v>
      </c>
      <c r="F44" s="27">
        <f t="shared" si="23"/>
        <v>114</v>
      </c>
      <c r="G44" s="27">
        <v>3</v>
      </c>
      <c r="H44" s="19" t="s">
        <v>4347</v>
      </c>
      <c r="I44" s="27" t="str">
        <f t="shared" si="16"/>
        <v>db600.dbx114.3 := ACT.Z3_2.btnON; //Кн. 'Закрыть ЗЭ3-2'  R58.11</v>
      </c>
      <c r="J44" s="27" t="str">
        <f t="shared" si="17"/>
        <v>dbx114.3</v>
      </c>
      <c r="K44" s="390">
        <f t="shared" si="22"/>
        <v>58</v>
      </c>
      <c r="L44" s="384" t="s">
        <v>1307</v>
      </c>
      <c r="M44" s="389">
        <v>822</v>
      </c>
      <c r="N44" s="19" t="s">
        <v>4275</v>
      </c>
      <c r="O44" s="384" t="str">
        <f t="shared" si="14"/>
        <v>2MDB.R58</v>
      </c>
      <c r="P44" s="384">
        <f t="shared" si="18"/>
        <v>11</v>
      </c>
      <c r="Q44" s="374"/>
      <c r="R44" s="374"/>
      <c r="S44" s="374"/>
      <c r="T44" s="374"/>
      <c r="U44" s="374"/>
      <c r="V44" s="384">
        <v>0</v>
      </c>
      <c r="W44" s="374" t="s">
        <v>1308</v>
      </c>
      <c r="X44" s="384" t="str">
        <f t="shared" si="19"/>
        <v>ru-RU=Кн. 'Закрыть ЗЭ3-2'</v>
      </c>
      <c r="Y44" s="374"/>
      <c r="Z44" s="374" t="s">
        <v>1308</v>
      </c>
      <c r="AA44" s="19" t="s">
        <v>4272</v>
      </c>
      <c r="AB44" s="374">
        <f t="shared" si="20"/>
        <v>40058</v>
      </c>
      <c r="AC44" s="27">
        <v>11</v>
      </c>
    </row>
    <row r="45" spans="1:29" x14ac:dyDescent="0.25">
      <c r="A45" s="374">
        <v>42</v>
      </c>
      <c r="B45" t="s">
        <v>4333</v>
      </c>
      <c r="C45" t="s">
        <v>4515</v>
      </c>
      <c r="E45" s="27" t="str">
        <f t="shared" si="21"/>
        <v>R58</v>
      </c>
      <c r="F45" s="27">
        <f t="shared" si="23"/>
        <v>114</v>
      </c>
      <c r="G45" s="27">
        <v>4</v>
      </c>
      <c r="H45" s="19" t="s">
        <v>4347</v>
      </c>
      <c r="I45" s="27" t="str">
        <f t="shared" si="16"/>
        <v>db600.dbx114.4 := ACT.Z4_1.btnON; //Кн. 'Закрыть ЗЭ4-1'  R58.12</v>
      </c>
      <c r="J45" s="27" t="str">
        <f t="shared" si="17"/>
        <v>dbx114.4</v>
      </c>
      <c r="K45" s="390">
        <f t="shared" si="22"/>
        <v>58</v>
      </c>
      <c r="L45" s="384" t="s">
        <v>1307</v>
      </c>
      <c r="M45" s="389">
        <v>823</v>
      </c>
      <c r="N45" s="19" t="s">
        <v>4275</v>
      </c>
      <c r="O45" s="384" t="str">
        <f t="shared" si="14"/>
        <v>2MDB.R58</v>
      </c>
      <c r="P45" s="384">
        <f t="shared" si="18"/>
        <v>12</v>
      </c>
      <c r="Q45" s="374"/>
      <c r="R45" s="374"/>
      <c r="S45" s="374"/>
      <c r="T45" s="374"/>
      <c r="U45" s="374"/>
      <c r="V45" s="384">
        <v>0</v>
      </c>
      <c r="W45" s="374" t="s">
        <v>1308</v>
      </c>
      <c r="X45" s="384" t="str">
        <f t="shared" si="19"/>
        <v>ru-RU=Кн. 'Закрыть ЗЭ4-1'</v>
      </c>
      <c r="Y45" s="374"/>
      <c r="Z45" s="374" t="s">
        <v>1308</v>
      </c>
      <c r="AA45" s="19" t="s">
        <v>4272</v>
      </c>
      <c r="AB45" s="374">
        <f t="shared" si="20"/>
        <v>40058</v>
      </c>
      <c r="AC45" s="27">
        <v>12</v>
      </c>
    </row>
    <row r="46" spans="1:29" x14ac:dyDescent="0.25">
      <c r="A46" s="374">
        <v>43</v>
      </c>
      <c r="B46" t="s">
        <v>4334</v>
      </c>
      <c r="C46" t="s">
        <v>4516</v>
      </c>
      <c r="E46" s="27" t="str">
        <f t="shared" si="21"/>
        <v>R58</v>
      </c>
      <c r="F46" s="27">
        <f t="shared" si="23"/>
        <v>114</v>
      </c>
      <c r="G46" s="27">
        <v>5</v>
      </c>
      <c r="H46" s="19" t="s">
        <v>4347</v>
      </c>
      <c r="I46" s="27" t="str">
        <f t="shared" si="16"/>
        <v>db600.dbx114.5 := ACT.Z4_2.btnON; //Кн. 'Закрыть ЗЭ4-2'  R58.13</v>
      </c>
      <c r="J46" s="27" t="str">
        <f t="shared" si="17"/>
        <v>dbx114.5</v>
      </c>
      <c r="K46" s="390">
        <f t="shared" si="22"/>
        <v>58</v>
      </c>
      <c r="L46" s="384" t="s">
        <v>1307</v>
      </c>
      <c r="M46" s="389">
        <v>824</v>
      </c>
      <c r="N46" s="19" t="s">
        <v>4275</v>
      </c>
      <c r="O46" s="384" t="str">
        <f t="shared" si="14"/>
        <v>2MDB.R58</v>
      </c>
      <c r="P46" s="384">
        <f t="shared" si="18"/>
        <v>13</v>
      </c>
      <c r="Q46" s="374"/>
      <c r="R46" s="374"/>
      <c r="S46" s="374"/>
      <c r="T46" s="374"/>
      <c r="U46" s="374"/>
      <c r="V46" s="384">
        <v>0</v>
      </c>
      <c r="W46" s="374" t="s">
        <v>1308</v>
      </c>
      <c r="X46" s="384" t="str">
        <f t="shared" si="19"/>
        <v>ru-RU=Кн. 'Закрыть ЗЭ4-2'</v>
      </c>
      <c r="Y46" s="374"/>
      <c r="Z46" s="374" t="s">
        <v>1308</v>
      </c>
      <c r="AA46" s="19" t="s">
        <v>4272</v>
      </c>
      <c r="AB46" s="374">
        <f t="shared" si="20"/>
        <v>40058</v>
      </c>
      <c r="AC46" s="27">
        <v>13</v>
      </c>
    </row>
    <row r="47" spans="1:29" x14ac:dyDescent="0.25">
      <c r="A47" s="374">
        <v>44</v>
      </c>
      <c r="B47" t="s">
        <v>4335</v>
      </c>
      <c r="C47" t="s">
        <v>4517</v>
      </c>
      <c r="E47" s="27" t="str">
        <f t="shared" si="21"/>
        <v>R58</v>
      </c>
      <c r="F47" s="27">
        <f t="shared" si="23"/>
        <v>114</v>
      </c>
      <c r="G47" s="27">
        <v>6</v>
      </c>
      <c r="H47" s="19" t="s">
        <v>4347</v>
      </c>
      <c r="I47" s="27" t="str">
        <f t="shared" si="16"/>
        <v>db600.dbx114.6 := ACT.Z4_3.btnON; //Кн. 'Закрыть ЗЭ4-3'  R58.14</v>
      </c>
      <c r="J47" s="27" t="str">
        <f t="shared" si="17"/>
        <v>dbx114.6</v>
      </c>
      <c r="K47" s="390">
        <f t="shared" si="22"/>
        <v>58</v>
      </c>
      <c r="L47" s="384" t="s">
        <v>1307</v>
      </c>
      <c r="M47" s="389">
        <v>825</v>
      </c>
      <c r="N47" s="19" t="s">
        <v>4275</v>
      </c>
      <c r="O47" s="384" t="str">
        <f t="shared" si="14"/>
        <v>2MDB.R58</v>
      </c>
      <c r="P47" s="384">
        <f t="shared" si="18"/>
        <v>14</v>
      </c>
      <c r="Q47" s="374"/>
      <c r="R47" s="374"/>
      <c r="S47" s="374"/>
      <c r="T47" s="374"/>
      <c r="U47" s="374"/>
      <c r="V47" s="384">
        <v>0</v>
      </c>
      <c r="W47" s="374" t="s">
        <v>1308</v>
      </c>
      <c r="X47" s="384" t="str">
        <f t="shared" si="19"/>
        <v>ru-RU=Кн. 'Закрыть ЗЭ4-3'</v>
      </c>
      <c r="Y47" s="374"/>
      <c r="Z47" s="374" t="s">
        <v>1308</v>
      </c>
      <c r="AA47" s="19" t="s">
        <v>4272</v>
      </c>
      <c r="AB47" s="374">
        <f t="shared" si="20"/>
        <v>40058</v>
      </c>
      <c r="AC47" s="27">
        <v>14</v>
      </c>
    </row>
    <row r="48" spans="1:29" x14ac:dyDescent="0.25">
      <c r="A48" s="374">
        <v>45</v>
      </c>
      <c r="B48" t="s">
        <v>4336</v>
      </c>
      <c r="C48" t="s">
        <v>4518</v>
      </c>
      <c r="E48" s="27" t="str">
        <f t="shared" si="21"/>
        <v>R58</v>
      </c>
      <c r="F48" s="27">
        <f t="shared" si="23"/>
        <v>114</v>
      </c>
      <c r="G48" s="27">
        <v>7</v>
      </c>
      <c r="H48" s="19" t="s">
        <v>4347</v>
      </c>
      <c r="I48" s="27" t="str">
        <f t="shared" si="16"/>
        <v>db600.dbx114.7 := ACT.Z4_4.btnON; //Кн. 'Закрыть ЗЭ4-4'  R58.15</v>
      </c>
      <c r="J48" s="27" t="str">
        <f t="shared" si="17"/>
        <v>dbx114.7</v>
      </c>
      <c r="K48" s="390">
        <f t="shared" si="22"/>
        <v>58</v>
      </c>
      <c r="L48" s="384" t="s">
        <v>1307</v>
      </c>
      <c r="M48" s="389">
        <v>826</v>
      </c>
      <c r="N48" s="19" t="s">
        <v>4275</v>
      </c>
      <c r="O48" s="384" t="str">
        <f t="shared" si="14"/>
        <v>2MDB.R58</v>
      </c>
      <c r="P48" s="384">
        <f t="shared" si="18"/>
        <v>15</v>
      </c>
      <c r="Q48" s="374"/>
      <c r="R48" s="374"/>
      <c r="S48" s="374"/>
      <c r="T48" s="374"/>
      <c r="U48" s="374"/>
      <c r="V48" s="384">
        <v>0</v>
      </c>
      <c r="W48" s="374" t="s">
        <v>1308</v>
      </c>
      <c r="X48" s="384" t="str">
        <f t="shared" si="19"/>
        <v>ru-RU=Кн. 'Закрыть ЗЭ4-4'</v>
      </c>
      <c r="Y48" s="374"/>
      <c r="Z48" s="374" t="s">
        <v>1308</v>
      </c>
      <c r="AA48" s="19" t="s">
        <v>4272</v>
      </c>
      <c r="AB48" s="374">
        <f t="shared" si="20"/>
        <v>40058</v>
      </c>
      <c r="AC48" s="27">
        <v>15</v>
      </c>
    </row>
    <row r="49" spans="1:29" x14ac:dyDescent="0.25">
      <c r="A49" s="374">
        <v>46</v>
      </c>
      <c r="B49" t="s">
        <v>4337</v>
      </c>
      <c r="C49" t="s">
        <v>4519</v>
      </c>
      <c r="E49" s="27" t="str">
        <f t="shared" si="21"/>
        <v>R59</v>
      </c>
      <c r="F49" s="27">
        <f>F34+2</f>
        <v>117</v>
      </c>
      <c r="G49" s="27">
        <v>0</v>
      </c>
      <c r="H49" s="19" t="s">
        <v>4347</v>
      </c>
      <c r="I49" s="27" t="str">
        <f t="shared" si="16"/>
        <v>db600.dbx117.0 := ACT.Z4_5.btnON; //Кн. 'Закрыть ЗЭ4-5'  R59.0</v>
      </c>
      <c r="J49" s="27" t="str">
        <f t="shared" si="17"/>
        <v>dbx117.0</v>
      </c>
      <c r="K49" s="27">
        <f>K48+1</f>
        <v>59</v>
      </c>
      <c r="L49" s="384" t="s">
        <v>1307</v>
      </c>
      <c r="M49" s="389">
        <v>827</v>
      </c>
      <c r="N49" s="19" t="s">
        <v>4275</v>
      </c>
      <c r="O49" s="384" t="str">
        <f t="shared" si="14"/>
        <v>2MDB.R59</v>
      </c>
      <c r="P49" s="384">
        <f t="shared" si="18"/>
        <v>0</v>
      </c>
      <c r="Q49" s="374"/>
      <c r="R49" s="374"/>
      <c r="S49" s="374"/>
      <c r="T49" s="374"/>
      <c r="U49" s="374"/>
      <c r="V49" s="384">
        <v>0</v>
      </c>
      <c r="W49" s="374" t="s">
        <v>1308</v>
      </c>
      <c r="X49" s="384" t="str">
        <f t="shared" si="19"/>
        <v>ru-RU=Кн. 'Закрыть ЗЭ4-5'</v>
      </c>
      <c r="Y49" s="374"/>
      <c r="Z49" s="374" t="s">
        <v>1308</v>
      </c>
      <c r="AA49" s="19" t="s">
        <v>4272</v>
      </c>
      <c r="AB49" s="374">
        <f t="shared" si="20"/>
        <v>40059</v>
      </c>
      <c r="AC49" s="27">
        <v>0</v>
      </c>
    </row>
    <row r="50" spans="1:29" x14ac:dyDescent="0.25">
      <c r="A50" s="374">
        <v>47</v>
      </c>
      <c r="B50" t="s">
        <v>4338</v>
      </c>
      <c r="C50" t="s">
        <v>4520</v>
      </c>
      <c r="E50" s="27" t="str">
        <f t="shared" si="21"/>
        <v>R59</v>
      </c>
      <c r="F50" s="27">
        <f t="shared" ref="F50:F55" si="24">F49</f>
        <v>117</v>
      </c>
      <c r="G50" s="27">
        <v>1</v>
      </c>
      <c r="H50" s="19" t="s">
        <v>4347</v>
      </c>
      <c r="I50" s="27" t="str">
        <f t="shared" si="16"/>
        <v>db600.dbx117.1 := ACT.Z4_6.btnON; //Кн. 'Закрыть ЗЭ4-6'  R59.1</v>
      </c>
      <c r="J50" s="27" t="str">
        <f t="shared" si="17"/>
        <v>dbx117.1</v>
      </c>
      <c r="K50" s="27">
        <f>K49</f>
        <v>59</v>
      </c>
      <c r="L50" s="384" t="s">
        <v>1307</v>
      </c>
      <c r="M50" s="389">
        <v>828</v>
      </c>
      <c r="N50" s="19" t="s">
        <v>4275</v>
      </c>
      <c r="O50" s="384" t="str">
        <f t="shared" si="14"/>
        <v>2MDB.R59</v>
      </c>
      <c r="P50" s="384">
        <f t="shared" si="18"/>
        <v>1</v>
      </c>
      <c r="Q50" s="374"/>
      <c r="R50" s="374"/>
      <c r="S50" s="374"/>
      <c r="T50" s="374"/>
      <c r="U50" s="374"/>
      <c r="V50" s="384">
        <v>0</v>
      </c>
      <c r="W50" s="374" t="s">
        <v>1308</v>
      </c>
      <c r="X50" s="384" t="str">
        <f t="shared" si="19"/>
        <v>ru-RU=Кн. 'Закрыть ЗЭ4-6'</v>
      </c>
      <c r="Y50" s="374"/>
      <c r="Z50" s="374" t="s">
        <v>1308</v>
      </c>
      <c r="AA50" s="19" t="s">
        <v>4272</v>
      </c>
      <c r="AB50" s="374">
        <f t="shared" si="20"/>
        <v>40059</v>
      </c>
      <c r="AC50" s="27">
        <v>1</v>
      </c>
    </row>
    <row r="51" spans="1:29" x14ac:dyDescent="0.25">
      <c r="A51" s="374">
        <v>48</v>
      </c>
      <c r="B51" t="s">
        <v>4339</v>
      </c>
      <c r="C51" t="s">
        <v>4521</v>
      </c>
      <c r="E51" s="27" t="str">
        <f t="shared" si="21"/>
        <v>R59</v>
      </c>
      <c r="F51" s="27">
        <f t="shared" si="24"/>
        <v>117</v>
      </c>
      <c r="G51" s="27">
        <v>3</v>
      </c>
      <c r="H51" s="19" t="s">
        <v>4347</v>
      </c>
      <c r="I51" s="27" t="str">
        <f t="shared" si="16"/>
        <v>db600.dbx117.3 := ACT.Z11_03.btnON; //Кн. 'Закрыть 11-03'  R59.3</v>
      </c>
      <c r="J51" s="27" t="str">
        <f t="shared" si="17"/>
        <v>dbx117.3</v>
      </c>
      <c r="K51" s="27">
        <f t="shared" ref="K51:K63" si="25">K50</f>
        <v>59</v>
      </c>
      <c r="L51" s="384" t="s">
        <v>1307</v>
      </c>
      <c r="M51" s="389">
        <v>829</v>
      </c>
      <c r="N51" s="19" t="s">
        <v>4275</v>
      </c>
      <c r="O51" s="384" t="str">
        <f t="shared" si="14"/>
        <v>2MDB.R59</v>
      </c>
      <c r="P51" s="384">
        <f t="shared" si="18"/>
        <v>3</v>
      </c>
      <c r="Q51" s="374"/>
      <c r="R51" s="374"/>
      <c r="S51" s="374"/>
      <c r="T51" s="374"/>
      <c r="U51" s="374"/>
      <c r="V51" s="384">
        <v>0</v>
      </c>
      <c r="W51" s="374" t="s">
        <v>1308</v>
      </c>
      <c r="X51" s="384" t="str">
        <f t="shared" si="19"/>
        <v>ru-RU=Кн. 'Закрыть 11-03'</v>
      </c>
      <c r="Y51" s="374"/>
      <c r="Z51" s="374" t="s">
        <v>1308</v>
      </c>
      <c r="AA51" s="19" t="s">
        <v>4272</v>
      </c>
      <c r="AB51" s="374">
        <f t="shared" si="20"/>
        <v>40059</v>
      </c>
      <c r="AC51" s="27">
        <v>3</v>
      </c>
    </row>
    <row r="52" spans="1:29" x14ac:dyDescent="0.25">
      <c r="A52" s="374">
        <v>49</v>
      </c>
      <c r="B52" t="s">
        <v>4340</v>
      </c>
      <c r="C52" t="s">
        <v>4522</v>
      </c>
      <c r="E52" s="27" t="str">
        <f t="shared" si="21"/>
        <v>R59</v>
      </c>
      <c r="F52" s="27">
        <f t="shared" si="24"/>
        <v>117</v>
      </c>
      <c r="G52" s="27">
        <v>4</v>
      </c>
      <c r="H52" s="19" t="s">
        <v>4347</v>
      </c>
      <c r="I52" s="27" t="str">
        <f t="shared" si="16"/>
        <v>db600.dbx117.4 := ACT.Z11_05.btnON; //Кн. 'Закрыть 11-05'  R59.4</v>
      </c>
      <c r="J52" s="27" t="str">
        <f t="shared" si="17"/>
        <v>dbx117.4</v>
      </c>
      <c r="K52" s="27">
        <f t="shared" si="25"/>
        <v>59</v>
      </c>
      <c r="L52" s="384" t="s">
        <v>1307</v>
      </c>
      <c r="M52" s="389">
        <v>830</v>
      </c>
      <c r="N52" s="19" t="s">
        <v>4275</v>
      </c>
      <c r="O52" s="384" t="str">
        <f t="shared" si="14"/>
        <v>2MDB.R59</v>
      </c>
      <c r="P52" s="384">
        <f t="shared" si="18"/>
        <v>4</v>
      </c>
      <c r="Q52" s="374"/>
      <c r="R52" s="374"/>
      <c r="S52" s="374"/>
      <c r="T52" s="374"/>
      <c r="U52" s="374"/>
      <c r="V52" s="384">
        <v>0</v>
      </c>
      <c r="W52" s="374" t="s">
        <v>1308</v>
      </c>
      <c r="X52" s="384" t="str">
        <f t="shared" si="19"/>
        <v>ru-RU=Кн. 'Закрыть 11-05'</v>
      </c>
      <c r="Y52" s="374"/>
      <c r="Z52" s="374" t="s">
        <v>1308</v>
      </c>
      <c r="AA52" s="19" t="s">
        <v>4272</v>
      </c>
      <c r="AB52" s="374">
        <f t="shared" si="20"/>
        <v>40059</v>
      </c>
      <c r="AC52" s="27">
        <v>4</v>
      </c>
    </row>
    <row r="53" spans="1:29" x14ac:dyDescent="0.25">
      <c r="A53" s="374">
        <v>50</v>
      </c>
      <c r="B53" t="s">
        <v>4341</v>
      </c>
      <c r="C53" t="s">
        <v>4523</v>
      </c>
      <c r="E53" s="27" t="str">
        <f t="shared" si="21"/>
        <v>R59</v>
      </c>
      <c r="F53" s="27">
        <f t="shared" si="24"/>
        <v>117</v>
      </c>
      <c r="G53" s="27">
        <v>5</v>
      </c>
      <c r="H53" s="19" t="s">
        <v>4347</v>
      </c>
      <c r="I53" s="27" t="str">
        <f t="shared" si="16"/>
        <v>db600.dbx117.5 := ACT.Z11_06.btnON; //Кн. 'Закрыть 11-06'  R59.5</v>
      </c>
      <c r="J53" s="27" t="str">
        <f t="shared" si="17"/>
        <v>dbx117.5</v>
      </c>
      <c r="K53" s="27">
        <f t="shared" si="25"/>
        <v>59</v>
      </c>
      <c r="L53" s="384" t="s">
        <v>1307</v>
      </c>
      <c r="M53" s="389">
        <v>831</v>
      </c>
      <c r="N53" s="19" t="s">
        <v>4275</v>
      </c>
      <c r="O53" s="384" t="str">
        <f t="shared" si="14"/>
        <v>2MDB.R59</v>
      </c>
      <c r="P53" s="384">
        <f t="shared" si="18"/>
        <v>5</v>
      </c>
      <c r="Q53" s="374"/>
      <c r="R53" s="374"/>
      <c r="S53" s="374"/>
      <c r="T53" s="374"/>
      <c r="U53" s="374"/>
      <c r="V53" s="384">
        <v>0</v>
      </c>
      <c r="W53" s="374" t="s">
        <v>1308</v>
      </c>
      <c r="X53" s="384" t="str">
        <f t="shared" si="19"/>
        <v>ru-RU=Кн. 'Закрыть 11-06'</v>
      </c>
      <c r="Y53" s="374"/>
      <c r="Z53" s="374" t="s">
        <v>1308</v>
      </c>
      <c r="AA53" s="19" t="s">
        <v>4272</v>
      </c>
      <c r="AB53" s="374">
        <f t="shared" si="20"/>
        <v>40059</v>
      </c>
      <c r="AC53" s="27">
        <v>5</v>
      </c>
    </row>
    <row r="54" spans="1:29" x14ac:dyDescent="0.25">
      <c r="A54" s="374">
        <v>51</v>
      </c>
      <c r="B54" t="s">
        <v>4342</v>
      </c>
      <c r="C54" t="s">
        <v>4524</v>
      </c>
      <c r="E54" s="27" t="str">
        <f t="shared" si="21"/>
        <v>R59</v>
      </c>
      <c r="F54" s="27">
        <f t="shared" si="24"/>
        <v>117</v>
      </c>
      <c r="G54" s="27">
        <v>6</v>
      </c>
      <c r="H54" s="19" t="s">
        <v>4347</v>
      </c>
      <c r="I54" s="27" t="str">
        <f t="shared" si="16"/>
        <v>db600.dbx117.6 := ACT.Z11_07.btnON; //Кн. 'Закрыть 11-07'  R59.6</v>
      </c>
      <c r="J54" s="27" t="str">
        <f t="shared" si="17"/>
        <v>dbx117.6</v>
      </c>
      <c r="K54" s="27">
        <f t="shared" si="25"/>
        <v>59</v>
      </c>
      <c r="L54" s="384" t="s">
        <v>1307</v>
      </c>
      <c r="M54" s="389">
        <v>832</v>
      </c>
      <c r="N54" s="19" t="s">
        <v>4275</v>
      </c>
      <c r="O54" s="384" t="str">
        <f t="shared" si="14"/>
        <v>2MDB.R59</v>
      </c>
      <c r="P54" s="384">
        <f t="shared" si="18"/>
        <v>6</v>
      </c>
      <c r="Q54" s="374"/>
      <c r="R54" s="374"/>
      <c r="S54" s="374"/>
      <c r="T54" s="374"/>
      <c r="U54" s="374"/>
      <c r="V54" s="384">
        <v>0</v>
      </c>
      <c r="W54" s="374" t="s">
        <v>1308</v>
      </c>
      <c r="X54" s="384" t="str">
        <f t="shared" si="19"/>
        <v>ru-RU=Кн. 'Закрыть 11-07'</v>
      </c>
      <c r="Y54" s="374"/>
      <c r="Z54" s="374" t="s">
        <v>1308</v>
      </c>
      <c r="AA54" s="19" t="s">
        <v>4272</v>
      </c>
      <c r="AB54" s="374">
        <f t="shared" si="20"/>
        <v>40059</v>
      </c>
      <c r="AC54" s="27">
        <v>6</v>
      </c>
    </row>
    <row r="55" spans="1:29" x14ac:dyDescent="0.25">
      <c r="A55" s="374">
        <v>52</v>
      </c>
      <c r="B55" t="s">
        <v>4343</v>
      </c>
      <c r="C55" t="s">
        <v>4525</v>
      </c>
      <c r="E55" s="27" t="str">
        <f t="shared" si="21"/>
        <v>R59</v>
      </c>
      <c r="F55" s="27">
        <f t="shared" si="24"/>
        <v>117</v>
      </c>
      <c r="G55" s="27">
        <v>7</v>
      </c>
      <c r="H55" s="19" t="s">
        <v>4347</v>
      </c>
      <c r="I55" s="27" t="str">
        <f t="shared" si="16"/>
        <v>db600.dbx117.7 := ACT.Z12_03.btnON; //Кн. 'Закрыть 12-03'  R59.7</v>
      </c>
      <c r="J55" s="27" t="str">
        <f t="shared" si="17"/>
        <v>dbx117.7</v>
      </c>
      <c r="K55" s="27">
        <f t="shared" si="25"/>
        <v>59</v>
      </c>
      <c r="L55" s="384" t="s">
        <v>1307</v>
      </c>
      <c r="M55" s="389">
        <v>833</v>
      </c>
      <c r="N55" s="19" t="s">
        <v>4275</v>
      </c>
      <c r="O55" s="384" t="str">
        <f t="shared" si="14"/>
        <v>2MDB.R59</v>
      </c>
      <c r="P55" s="384">
        <f t="shared" si="18"/>
        <v>7</v>
      </c>
      <c r="Q55" s="374"/>
      <c r="R55" s="374"/>
      <c r="S55" s="374"/>
      <c r="T55" s="374"/>
      <c r="U55" s="374"/>
      <c r="V55" s="384">
        <v>0</v>
      </c>
      <c r="W55" s="374" t="s">
        <v>1308</v>
      </c>
      <c r="X55" s="384" t="str">
        <f t="shared" si="19"/>
        <v>ru-RU=Кн. 'Закрыть 12-03'</v>
      </c>
      <c r="Y55" s="374"/>
      <c r="Z55" s="374" t="s">
        <v>1308</v>
      </c>
      <c r="AA55" s="19" t="s">
        <v>4272</v>
      </c>
      <c r="AB55" s="374">
        <f t="shared" si="20"/>
        <v>40059</v>
      </c>
      <c r="AC55" s="27">
        <v>7</v>
      </c>
    </row>
    <row r="56" spans="1:29" x14ac:dyDescent="0.25">
      <c r="A56" s="374">
        <v>53</v>
      </c>
      <c r="B56" t="s">
        <v>4344</v>
      </c>
      <c r="C56" t="s">
        <v>4526</v>
      </c>
      <c r="E56" s="27" t="str">
        <f t="shared" si="21"/>
        <v>R59</v>
      </c>
      <c r="F56" s="27">
        <f>F41+2</f>
        <v>116</v>
      </c>
      <c r="G56" s="27">
        <v>0</v>
      </c>
      <c r="H56" s="19" t="s">
        <v>4347</v>
      </c>
      <c r="I56" s="27" t="str">
        <f t="shared" si="16"/>
        <v>db600.dbx116.0 := ACT.Z12_05.btnON; //Кн. 'Закрыть 12-05'  R59.8</v>
      </c>
      <c r="J56" s="27" t="str">
        <f t="shared" si="17"/>
        <v>dbx116.0</v>
      </c>
      <c r="K56" s="27">
        <f t="shared" si="25"/>
        <v>59</v>
      </c>
      <c r="L56" s="384" t="s">
        <v>1307</v>
      </c>
      <c r="M56" s="389">
        <v>834</v>
      </c>
      <c r="N56" s="19" t="s">
        <v>4275</v>
      </c>
      <c r="O56" s="384" t="str">
        <f t="shared" si="14"/>
        <v>2MDB.R59</v>
      </c>
      <c r="P56" s="384">
        <f t="shared" si="18"/>
        <v>8</v>
      </c>
      <c r="Q56" s="374"/>
      <c r="R56" s="374"/>
      <c r="S56" s="374"/>
      <c r="T56" s="374"/>
      <c r="U56" s="374"/>
      <c r="V56" s="384">
        <v>0</v>
      </c>
      <c r="W56" s="374" t="s">
        <v>1308</v>
      </c>
      <c r="X56" s="384" t="str">
        <f t="shared" si="19"/>
        <v>ru-RU=Кн. 'Закрыть 12-05'</v>
      </c>
      <c r="Y56" s="374"/>
      <c r="Z56" s="374" t="s">
        <v>1308</v>
      </c>
      <c r="AA56" s="19" t="s">
        <v>4272</v>
      </c>
      <c r="AB56" s="374">
        <f t="shared" si="20"/>
        <v>40059</v>
      </c>
      <c r="AC56" s="27">
        <v>8</v>
      </c>
    </row>
    <row r="57" spans="1:29" x14ac:dyDescent="0.25">
      <c r="A57" s="374">
        <v>54</v>
      </c>
      <c r="B57" t="s">
        <v>4345</v>
      </c>
      <c r="C57" t="s">
        <v>4527</v>
      </c>
      <c r="E57" s="27" t="str">
        <f t="shared" si="21"/>
        <v>R59</v>
      </c>
      <c r="F57" s="27">
        <f>F56</f>
        <v>116</v>
      </c>
      <c r="G57" s="27">
        <v>1</v>
      </c>
      <c r="H57" s="19" t="s">
        <v>4347</v>
      </c>
      <c r="I57" s="27" t="str">
        <f t="shared" si="16"/>
        <v>db600.dbx116.1 := ACT.Z12_06.btnON; //Кн. 'Закрыть 12-06'  R59.9</v>
      </c>
      <c r="J57" s="27" t="str">
        <f t="shared" si="17"/>
        <v>dbx116.1</v>
      </c>
      <c r="K57" s="27">
        <f t="shared" si="25"/>
        <v>59</v>
      </c>
      <c r="L57" s="384" t="s">
        <v>1307</v>
      </c>
      <c r="M57" s="389">
        <v>835</v>
      </c>
      <c r="N57" s="19" t="s">
        <v>4275</v>
      </c>
      <c r="O57" s="384" t="str">
        <f t="shared" si="14"/>
        <v>2MDB.R59</v>
      </c>
      <c r="P57" s="384">
        <f t="shared" si="18"/>
        <v>9</v>
      </c>
      <c r="Q57" s="374"/>
      <c r="R57" s="374"/>
      <c r="S57" s="374"/>
      <c r="T57" s="374"/>
      <c r="U57" s="374"/>
      <c r="V57" s="384">
        <v>0</v>
      </c>
      <c r="W57" s="374" t="s">
        <v>1308</v>
      </c>
      <c r="X57" s="384" t="str">
        <f t="shared" si="19"/>
        <v>ru-RU=Кн. 'Закрыть 12-06'</v>
      </c>
      <c r="Y57" s="374"/>
      <c r="Z57" s="374" t="s">
        <v>1308</v>
      </c>
      <c r="AA57" s="19" t="s">
        <v>4272</v>
      </c>
      <c r="AB57" s="374">
        <f t="shared" si="20"/>
        <v>40059</v>
      </c>
      <c r="AC57" s="27">
        <v>9</v>
      </c>
    </row>
    <row r="58" spans="1:29" x14ac:dyDescent="0.25">
      <c r="A58" s="374">
        <v>55</v>
      </c>
      <c r="B58" t="s">
        <v>4346</v>
      </c>
      <c r="C58" t="s">
        <v>4528</v>
      </c>
      <c r="E58" s="27" t="str">
        <f t="shared" si="21"/>
        <v>R59</v>
      </c>
      <c r="F58" s="27">
        <f t="shared" ref="F58:F63" si="26">F57</f>
        <v>116</v>
      </c>
      <c r="G58" s="27">
        <v>2</v>
      </c>
      <c r="H58" s="19" t="s">
        <v>4347</v>
      </c>
      <c r="I58" s="27" t="str">
        <f t="shared" si="16"/>
        <v>db600.dbx116.2 := ACT.Z12_07.btnON; //Кн. 'Закрыть 12-07'  R59.10</v>
      </c>
      <c r="J58" s="27" t="str">
        <f t="shared" si="17"/>
        <v>dbx116.2</v>
      </c>
      <c r="K58" s="27">
        <f t="shared" si="25"/>
        <v>59</v>
      </c>
      <c r="L58" s="384" t="s">
        <v>1307</v>
      </c>
      <c r="M58" s="389">
        <v>836</v>
      </c>
      <c r="N58" s="19" t="s">
        <v>4275</v>
      </c>
      <c r="O58" s="384" t="str">
        <f t="shared" si="14"/>
        <v>2MDB.R59</v>
      </c>
      <c r="P58" s="384">
        <f t="shared" si="18"/>
        <v>10</v>
      </c>
      <c r="Q58" s="374"/>
      <c r="R58" s="374"/>
      <c r="S58" s="374"/>
      <c r="T58" s="374"/>
      <c r="U58" s="374"/>
      <c r="V58" s="384">
        <v>0</v>
      </c>
      <c r="W58" s="374" t="s">
        <v>1308</v>
      </c>
      <c r="X58" s="384" t="str">
        <f t="shared" si="19"/>
        <v>ru-RU=Кн. 'Закрыть 12-07'</v>
      </c>
      <c r="Y58" s="374"/>
      <c r="Z58" s="374" t="s">
        <v>1308</v>
      </c>
      <c r="AA58" s="19" t="s">
        <v>4272</v>
      </c>
      <c r="AB58" s="374">
        <f t="shared" si="20"/>
        <v>40059</v>
      </c>
      <c r="AC58" s="27">
        <v>10</v>
      </c>
    </row>
    <row r="59" spans="1:29" x14ac:dyDescent="0.25">
      <c r="A59" s="374">
        <v>56</v>
      </c>
      <c r="B59" t="s">
        <v>4348</v>
      </c>
      <c r="C59" t="s">
        <v>4529</v>
      </c>
      <c r="E59" s="27" t="str">
        <f t="shared" si="21"/>
        <v>R59</v>
      </c>
      <c r="F59" s="27">
        <f t="shared" si="26"/>
        <v>116</v>
      </c>
      <c r="G59" s="27">
        <v>3</v>
      </c>
      <c r="H59" s="19" t="s">
        <v>4347</v>
      </c>
      <c r="I59" s="27" t="str">
        <f t="shared" si="16"/>
        <v>db600.dbx116.3 := ACT.Z1.btnOF; //Кн. 'Открыть ЗЭШ1-1'  R59.11</v>
      </c>
      <c r="J59" s="27" t="str">
        <f t="shared" si="17"/>
        <v>dbx116.3</v>
      </c>
      <c r="K59" s="27">
        <f t="shared" si="25"/>
        <v>59</v>
      </c>
      <c r="L59" s="384" t="s">
        <v>1307</v>
      </c>
      <c r="M59" s="389">
        <v>837</v>
      </c>
      <c r="N59" s="19" t="s">
        <v>4275</v>
      </c>
      <c r="O59" s="384" t="str">
        <f t="shared" si="14"/>
        <v>2MDB.R59</v>
      </c>
      <c r="P59" s="384">
        <f t="shared" si="18"/>
        <v>11</v>
      </c>
      <c r="Q59" s="374"/>
      <c r="R59" s="374"/>
      <c r="S59" s="374"/>
      <c r="T59" s="374"/>
      <c r="U59" s="374"/>
      <c r="V59" s="384">
        <v>0</v>
      </c>
      <c r="W59" s="374" t="s">
        <v>1308</v>
      </c>
      <c r="X59" s="384" t="str">
        <f t="shared" si="19"/>
        <v>ru-RU=Кн. 'Открыть ЗЭШ1-1'</v>
      </c>
      <c r="Y59" s="374"/>
      <c r="Z59" s="374" t="s">
        <v>1308</v>
      </c>
      <c r="AA59" s="19" t="s">
        <v>4272</v>
      </c>
      <c r="AB59" s="374">
        <f t="shared" si="20"/>
        <v>40059</v>
      </c>
      <c r="AC59" s="27">
        <v>11</v>
      </c>
    </row>
    <row r="60" spans="1:29" x14ac:dyDescent="0.25">
      <c r="A60" s="374">
        <v>57</v>
      </c>
      <c r="B60" t="s">
        <v>4349</v>
      </c>
      <c r="C60" t="s">
        <v>4530</v>
      </c>
      <c r="E60" s="27" t="str">
        <f t="shared" si="21"/>
        <v>R59</v>
      </c>
      <c r="F60" s="27">
        <f t="shared" si="26"/>
        <v>116</v>
      </c>
      <c r="G60" s="27">
        <v>4</v>
      </c>
      <c r="H60" s="19" t="s">
        <v>4347</v>
      </c>
      <c r="I60" s="27" t="str">
        <f t="shared" si="16"/>
        <v>db600.dbx116.4 := ACT.Z1_1.btnOF; //Кн. 'Открыть ЗЭ1-1'  R59.12</v>
      </c>
      <c r="J60" s="27" t="str">
        <f t="shared" si="17"/>
        <v>dbx116.4</v>
      </c>
      <c r="K60" s="27">
        <f t="shared" si="25"/>
        <v>59</v>
      </c>
      <c r="L60" s="384" t="s">
        <v>1307</v>
      </c>
      <c r="M60" s="389">
        <v>838</v>
      </c>
      <c r="N60" s="19" t="s">
        <v>4275</v>
      </c>
      <c r="O60" s="384" t="str">
        <f t="shared" si="14"/>
        <v>2MDB.R59</v>
      </c>
      <c r="P60" s="384">
        <f t="shared" si="18"/>
        <v>12</v>
      </c>
      <c r="Q60" s="374"/>
      <c r="R60" s="374"/>
      <c r="S60" s="374"/>
      <c r="T60" s="374"/>
      <c r="U60" s="374"/>
      <c r="V60" s="384">
        <v>0</v>
      </c>
      <c r="W60" s="374" t="s">
        <v>1308</v>
      </c>
      <c r="X60" s="384" t="str">
        <f t="shared" si="19"/>
        <v>ru-RU=Кн. 'Открыть ЗЭ1-1'</v>
      </c>
      <c r="Y60" s="374"/>
      <c r="Z60" s="374" t="s">
        <v>1308</v>
      </c>
      <c r="AA60" s="19" t="s">
        <v>4272</v>
      </c>
      <c r="AB60" s="374">
        <f t="shared" si="20"/>
        <v>40059</v>
      </c>
      <c r="AC60" s="27">
        <v>12</v>
      </c>
    </row>
    <row r="61" spans="1:29" x14ac:dyDescent="0.25">
      <c r="A61" s="374">
        <v>58</v>
      </c>
      <c r="B61" t="s">
        <v>4350</v>
      </c>
      <c r="C61" t="s">
        <v>4531</v>
      </c>
      <c r="E61" s="27" t="str">
        <f t="shared" si="21"/>
        <v>R59</v>
      </c>
      <c r="F61" s="27">
        <f t="shared" si="26"/>
        <v>116</v>
      </c>
      <c r="G61" s="27">
        <v>5</v>
      </c>
      <c r="H61" s="19" t="s">
        <v>4347</v>
      </c>
      <c r="I61" s="27" t="str">
        <f t="shared" si="16"/>
        <v>db600.dbx116.5 := ACT.Z1_2.btnOF; //Кн. 'Открыть ЗЭ1-2'  R59.13</v>
      </c>
      <c r="J61" s="27" t="str">
        <f t="shared" si="17"/>
        <v>dbx116.5</v>
      </c>
      <c r="K61" s="27">
        <f t="shared" si="25"/>
        <v>59</v>
      </c>
      <c r="L61" s="384" t="s">
        <v>1307</v>
      </c>
      <c r="M61" s="389">
        <v>839</v>
      </c>
      <c r="N61" s="19" t="s">
        <v>4275</v>
      </c>
      <c r="O61" s="384" t="str">
        <f t="shared" si="14"/>
        <v>2MDB.R59</v>
      </c>
      <c r="P61" s="384">
        <f t="shared" si="18"/>
        <v>13</v>
      </c>
      <c r="Q61" s="374"/>
      <c r="R61" s="374"/>
      <c r="S61" s="374"/>
      <c r="T61" s="374"/>
      <c r="U61" s="374"/>
      <c r="V61" s="384">
        <v>0</v>
      </c>
      <c r="W61" s="374" t="s">
        <v>1308</v>
      </c>
      <c r="X61" s="384" t="str">
        <f t="shared" si="19"/>
        <v>ru-RU=Кн. 'Открыть ЗЭ1-2'</v>
      </c>
      <c r="Y61" s="374"/>
      <c r="Z61" s="374" t="s">
        <v>1308</v>
      </c>
      <c r="AA61" s="19" t="s">
        <v>4272</v>
      </c>
      <c r="AB61" s="374">
        <f t="shared" si="20"/>
        <v>40059</v>
      </c>
      <c r="AC61" s="27">
        <v>13</v>
      </c>
    </row>
    <row r="62" spans="1:29" x14ac:dyDescent="0.25">
      <c r="A62" s="374">
        <v>59</v>
      </c>
      <c r="B62" t="s">
        <v>4351</v>
      </c>
      <c r="C62" t="s">
        <v>4532</v>
      </c>
      <c r="E62" s="27" t="str">
        <f t="shared" si="21"/>
        <v>R59</v>
      </c>
      <c r="F62" s="27">
        <f t="shared" si="26"/>
        <v>116</v>
      </c>
      <c r="G62" s="27">
        <v>6</v>
      </c>
      <c r="H62" s="19" t="s">
        <v>4347</v>
      </c>
      <c r="I62" s="27" t="str">
        <f t="shared" si="16"/>
        <v>db600.dbx116.6 := ACT.Z1_3.btnOF; //Кн. 'Открыть ЗЭ1-3'  R59.14</v>
      </c>
      <c r="J62" s="27" t="str">
        <f t="shared" si="17"/>
        <v>dbx116.6</v>
      </c>
      <c r="K62" s="27">
        <f t="shared" si="25"/>
        <v>59</v>
      </c>
      <c r="L62" s="384" t="s">
        <v>1307</v>
      </c>
      <c r="M62" s="389">
        <v>840</v>
      </c>
      <c r="N62" s="19" t="s">
        <v>4275</v>
      </c>
      <c r="O62" s="384" t="str">
        <f t="shared" si="14"/>
        <v>2MDB.R59</v>
      </c>
      <c r="P62" s="384">
        <f t="shared" si="18"/>
        <v>14</v>
      </c>
      <c r="Q62" s="374"/>
      <c r="R62" s="374"/>
      <c r="S62" s="374"/>
      <c r="T62" s="374"/>
      <c r="U62" s="374"/>
      <c r="V62" s="384">
        <v>0</v>
      </c>
      <c r="W62" s="374" t="s">
        <v>1308</v>
      </c>
      <c r="X62" s="384" t="str">
        <f t="shared" si="19"/>
        <v>ru-RU=Кн. 'Открыть ЗЭ1-3'</v>
      </c>
      <c r="Y62" s="374"/>
      <c r="Z62" s="374" t="s">
        <v>1308</v>
      </c>
      <c r="AA62" s="19" t="s">
        <v>4272</v>
      </c>
      <c r="AB62" s="374">
        <f t="shared" si="20"/>
        <v>40059</v>
      </c>
      <c r="AC62" s="27">
        <v>14</v>
      </c>
    </row>
    <row r="63" spans="1:29" x14ac:dyDescent="0.25">
      <c r="A63" s="374">
        <v>60</v>
      </c>
      <c r="B63" t="s">
        <v>4352</v>
      </c>
      <c r="C63" t="s">
        <v>4533</v>
      </c>
      <c r="E63" s="27" t="str">
        <f t="shared" si="21"/>
        <v>R59</v>
      </c>
      <c r="F63" s="27">
        <f t="shared" si="26"/>
        <v>116</v>
      </c>
      <c r="G63" s="27">
        <v>7</v>
      </c>
      <c r="H63" s="19" t="s">
        <v>4347</v>
      </c>
      <c r="I63" s="27" t="str">
        <f t="shared" si="16"/>
        <v>db600.dbx116.7 := ACT.Z1_4.btnOF; //Кн. 'Открыть ЗЭ1-4'  R59.15</v>
      </c>
      <c r="J63" s="27" t="str">
        <f t="shared" si="17"/>
        <v>dbx116.7</v>
      </c>
      <c r="K63" s="27">
        <f t="shared" si="25"/>
        <v>59</v>
      </c>
      <c r="L63" s="384" t="s">
        <v>1307</v>
      </c>
      <c r="M63" s="389">
        <v>841</v>
      </c>
      <c r="N63" s="19" t="s">
        <v>4275</v>
      </c>
      <c r="O63" s="384" t="str">
        <f t="shared" si="14"/>
        <v>2MDB.R59</v>
      </c>
      <c r="P63" s="384">
        <f t="shared" si="18"/>
        <v>15</v>
      </c>
      <c r="Q63" s="374"/>
      <c r="R63" s="374"/>
      <c r="S63" s="374"/>
      <c r="T63" s="374"/>
      <c r="U63" s="374"/>
      <c r="V63" s="384">
        <v>0</v>
      </c>
      <c r="W63" s="374" t="s">
        <v>1308</v>
      </c>
      <c r="X63" s="384" t="str">
        <f t="shared" si="19"/>
        <v>ru-RU=Кн. 'Открыть ЗЭ1-4'</v>
      </c>
      <c r="Y63" s="374"/>
      <c r="Z63" s="374" t="s">
        <v>1308</v>
      </c>
      <c r="AA63" s="19" t="s">
        <v>4272</v>
      </c>
      <c r="AB63" s="374">
        <f t="shared" si="20"/>
        <v>40059</v>
      </c>
      <c r="AC63" s="27">
        <v>15</v>
      </c>
    </row>
    <row r="64" spans="1:29" x14ac:dyDescent="0.25">
      <c r="A64" s="374">
        <v>61</v>
      </c>
      <c r="B64" t="s">
        <v>4353</v>
      </c>
      <c r="C64" t="s">
        <v>4534</v>
      </c>
      <c r="E64" s="27" t="str">
        <f t="shared" ref="E64:E108" si="27">"R"&amp;K64</f>
        <v>R60</v>
      </c>
      <c r="F64" s="27">
        <f>F49+2</f>
        <v>119</v>
      </c>
      <c r="G64" s="27">
        <v>0</v>
      </c>
      <c r="H64" s="19" t="s">
        <v>4347</v>
      </c>
      <c r="I64" s="27" t="str">
        <f t="shared" ref="I64:I108" si="28">"db600.dbx"&amp;F64&amp;"."&amp;G64&amp;" := "&amp;H64&amp;"."&amp;C64&amp;"; //"&amp;B64&amp;"  "&amp;E64&amp;"."&amp;AC64</f>
        <v>db600.dbx119.0 := ACT.Z1_5.btnOF; //Кн. 'Открыть ЗЭ1-5'  R60.0</v>
      </c>
      <c r="J64" s="27" t="str">
        <f t="shared" ref="J64:J108" si="29">"dbx"&amp;F64&amp;"."&amp;G64</f>
        <v>dbx119.0</v>
      </c>
      <c r="K64" s="27">
        <f>K63+1</f>
        <v>60</v>
      </c>
      <c r="L64" s="384" t="s">
        <v>1307</v>
      </c>
      <c r="M64" s="389">
        <v>842</v>
      </c>
      <c r="N64" s="19" t="s">
        <v>4275</v>
      </c>
      <c r="O64" s="384" t="str">
        <f t="shared" ref="O64:O108" si="30">"2MDB.R"&amp;K64</f>
        <v>2MDB.R60</v>
      </c>
      <c r="P64" s="384">
        <f t="shared" ref="P64:P108" si="31">AC64</f>
        <v>0</v>
      </c>
      <c r="Q64" s="374"/>
      <c r="R64" s="374"/>
      <c r="S64" s="374"/>
      <c r="T64" s="374"/>
      <c r="U64" s="374"/>
      <c r="V64" s="384">
        <v>0</v>
      </c>
      <c r="W64" s="374" t="s">
        <v>1308</v>
      </c>
      <c r="X64" s="384" t="str">
        <f t="shared" ref="X64:X108" si="32">AA64&amp;B64</f>
        <v>ru-RU=Кн. 'Открыть ЗЭ1-5'</v>
      </c>
      <c r="Y64" s="374"/>
      <c r="Z64" s="374" t="s">
        <v>1308</v>
      </c>
      <c r="AA64" s="19" t="s">
        <v>4272</v>
      </c>
      <c r="AB64" s="374">
        <f t="shared" ref="AB64:AB108" si="33">K64+40000</f>
        <v>40060</v>
      </c>
      <c r="AC64" s="27">
        <v>0</v>
      </c>
    </row>
    <row r="65" spans="1:29" x14ac:dyDescent="0.25">
      <c r="A65" s="374">
        <v>62</v>
      </c>
      <c r="B65" t="s">
        <v>4354</v>
      </c>
      <c r="C65" t="s">
        <v>4535</v>
      </c>
      <c r="E65" s="27" t="str">
        <f t="shared" si="27"/>
        <v>R60</v>
      </c>
      <c r="F65" s="27">
        <f t="shared" ref="F65:F70" si="34">F64</f>
        <v>119</v>
      </c>
      <c r="G65" s="27">
        <v>1</v>
      </c>
      <c r="H65" s="19" t="s">
        <v>4347</v>
      </c>
      <c r="I65" s="27" t="str">
        <f t="shared" si="28"/>
        <v>db600.dbx119.1 := ACT.Z1_6.btnOF; //Кн. 'Открыть ЗЭ1-6'  R60.1</v>
      </c>
      <c r="J65" s="27" t="str">
        <f t="shared" si="29"/>
        <v>dbx119.1</v>
      </c>
      <c r="K65" s="27">
        <f>K64</f>
        <v>60</v>
      </c>
      <c r="L65" s="384" t="s">
        <v>1307</v>
      </c>
      <c r="M65" s="389">
        <v>843</v>
      </c>
      <c r="N65" s="19" t="s">
        <v>4275</v>
      </c>
      <c r="O65" s="384" t="str">
        <f t="shared" si="30"/>
        <v>2MDB.R60</v>
      </c>
      <c r="P65" s="384">
        <f t="shared" si="31"/>
        <v>1</v>
      </c>
      <c r="Q65" s="374"/>
      <c r="R65" s="374"/>
      <c r="S65" s="374"/>
      <c r="T65" s="374"/>
      <c r="U65" s="374"/>
      <c r="V65" s="384">
        <v>0</v>
      </c>
      <c r="W65" s="374" t="s">
        <v>1308</v>
      </c>
      <c r="X65" s="384" t="str">
        <f t="shared" si="32"/>
        <v>ru-RU=Кн. 'Открыть ЗЭ1-6'</v>
      </c>
      <c r="Y65" s="374"/>
      <c r="Z65" s="374" t="s">
        <v>1308</v>
      </c>
      <c r="AA65" s="19" t="s">
        <v>4272</v>
      </c>
      <c r="AB65" s="374">
        <f t="shared" si="33"/>
        <v>40060</v>
      </c>
      <c r="AC65" s="27">
        <v>1</v>
      </c>
    </row>
    <row r="66" spans="1:29" x14ac:dyDescent="0.25">
      <c r="A66" s="374">
        <v>63</v>
      </c>
      <c r="B66" t="s">
        <v>4355</v>
      </c>
      <c r="C66" t="s">
        <v>4536</v>
      </c>
      <c r="E66" s="27" t="str">
        <f t="shared" si="27"/>
        <v>R60</v>
      </c>
      <c r="F66" s="27">
        <f t="shared" si="34"/>
        <v>119</v>
      </c>
      <c r="G66" s="27">
        <v>3</v>
      </c>
      <c r="H66" s="19" t="s">
        <v>4347</v>
      </c>
      <c r="I66" s="27" t="str">
        <f t="shared" si="28"/>
        <v>db600.dbx119.3 := ACT.Z1_7.btnOF; //Кн. 'Открыть ЗЭ1-7'  R60.3</v>
      </c>
      <c r="J66" s="27" t="str">
        <f t="shared" si="29"/>
        <v>dbx119.3</v>
      </c>
      <c r="K66" s="27">
        <f t="shared" ref="K66:K78" si="35">K65</f>
        <v>60</v>
      </c>
      <c r="L66" s="384" t="s">
        <v>1307</v>
      </c>
      <c r="M66" s="389">
        <v>844</v>
      </c>
      <c r="N66" s="19" t="s">
        <v>4275</v>
      </c>
      <c r="O66" s="384" t="str">
        <f t="shared" si="30"/>
        <v>2MDB.R60</v>
      </c>
      <c r="P66" s="384">
        <f t="shared" si="31"/>
        <v>3</v>
      </c>
      <c r="Q66" s="374"/>
      <c r="R66" s="374"/>
      <c r="S66" s="374"/>
      <c r="T66" s="374"/>
      <c r="U66" s="374"/>
      <c r="V66" s="384">
        <v>0</v>
      </c>
      <c r="W66" s="374" t="s">
        <v>1308</v>
      </c>
      <c r="X66" s="384" t="str">
        <f t="shared" si="32"/>
        <v>ru-RU=Кн. 'Открыть ЗЭ1-7'</v>
      </c>
      <c r="Y66" s="374"/>
      <c r="Z66" s="374" t="s">
        <v>1308</v>
      </c>
      <c r="AA66" s="19" t="s">
        <v>4272</v>
      </c>
      <c r="AB66" s="374">
        <f t="shared" si="33"/>
        <v>40060</v>
      </c>
      <c r="AC66" s="27">
        <v>3</v>
      </c>
    </row>
    <row r="67" spans="1:29" x14ac:dyDescent="0.25">
      <c r="A67" s="374">
        <v>64</v>
      </c>
      <c r="B67" t="s">
        <v>4356</v>
      </c>
      <c r="C67" t="s">
        <v>4537</v>
      </c>
      <c r="E67" s="27" t="str">
        <f t="shared" si="27"/>
        <v>R60</v>
      </c>
      <c r="F67" s="27">
        <f t="shared" si="34"/>
        <v>119</v>
      </c>
      <c r="G67" s="27">
        <v>4</v>
      </c>
      <c r="H67" s="19" t="s">
        <v>4347</v>
      </c>
      <c r="I67" s="27" t="str">
        <f t="shared" si="28"/>
        <v>db600.dbx119.4 := ACT.Z1_8.btnOF; //Кн. 'Открыть ЗЭ1-8'  R60.4</v>
      </c>
      <c r="J67" s="27" t="str">
        <f t="shared" si="29"/>
        <v>dbx119.4</v>
      </c>
      <c r="K67" s="27">
        <f t="shared" si="35"/>
        <v>60</v>
      </c>
      <c r="L67" s="384" t="s">
        <v>1307</v>
      </c>
      <c r="M67" s="389">
        <v>845</v>
      </c>
      <c r="N67" s="19" t="s">
        <v>4275</v>
      </c>
      <c r="O67" s="384" t="str">
        <f t="shared" si="30"/>
        <v>2MDB.R60</v>
      </c>
      <c r="P67" s="384">
        <f t="shared" si="31"/>
        <v>4</v>
      </c>
      <c r="Q67" s="374"/>
      <c r="R67" s="374"/>
      <c r="S67" s="374"/>
      <c r="T67" s="374"/>
      <c r="U67" s="374"/>
      <c r="V67" s="384">
        <v>0</v>
      </c>
      <c r="W67" s="374" t="s">
        <v>1308</v>
      </c>
      <c r="X67" s="384" t="str">
        <f t="shared" si="32"/>
        <v>ru-RU=Кн. 'Открыть ЗЭ1-8'</v>
      </c>
      <c r="Y67" s="374"/>
      <c r="Z67" s="374" t="s">
        <v>1308</v>
      </c>
      <c r="AA67" s="19" t="s">
        <v>4272</v>
      </c>
      <c r="AB67" s="374">
        <f t="shared" si="33"/>
        <v>40060</v>
      </c>
      <c r="AC67" s="27">
        <v>4</v>
      </c>
    </row>
    <row r="68" spans="1:29" x14ac:dyDescent="0.25">
      <c r="A68" s="374">
        <v>65</v>
      </c>
      <c r="B68" t="s">
        <v>4357</v>
      </c>
      <c r="C68" t="s">
        <v>4538</v>
      </c>
      <c r="E68" s="27" t="str">
        <f t="shared" si="27"/>
        <v>R60</v>
      </c>
      <c r="F68" s="27">
        <f t="shared" si="34"/>
        <v>119</v>
      </c>
      <c r="G68" s="27">
        <v>5</v>
      </c>
      <c r="H68" s="19" t="s">
        <v>4347</v>
      </c>
      <c r="I68" s="27" t="str">
        <f t="shared" si="28"/>
        <v>db600.dbx119.5 := ACT.Z1_9.btnOF; //Кн. 'Открыть ЗЭ1-9'  R60.5</v>
      </c>
      <c r="J68" s="27" t="str">
        <f t="shared" si="29"/>
        <v>dbx119.5</v>
      </c>
      <c r="K68" s="27">
        <f t="shared" si="35"/>
        <v>60</v>
      </c>
      <c r="L68" s="384" t="s">
        <v>1307</v>
      </c>
      <c r="M68" s="389">
        <v>846</v>
      </c>
      <c r="N68" s="19" t="s">
        <v>4275</v>
      </c>
      <c r="O68" s="384" t="str">
        <f t="shared" si="30"/>
        <v>2MDB.R60</v>
      </c>
      <c r="P68" s="384">
        <f t="shared" si="31"/>
        <v>5</v>
      </c>
      <c r="Q68" s="374"/>
      <c r="R68" s="374"/>
      <c r="S68" s="374"/>
      <c r="T68" s="374"/>
      <c r="U68" s="374"/>
      <c r="V68" s="384">
        <v>0</v>
      </c>
      <c r="W68" s="374" t="s">
        <v>1308</v>
      </c>
      <c r="X68" s="384" t="str">
        <f t="shared" si="32"/>
        <v>ru-RU=Кн. 'Открыть ЗЭ1-9'</v>
      </c>
      <c r="Y68" s="374"/>
      <c r="Z68" s="374" t="s">
        <v>1308</v>
      </c>
      <c r="AA68" s="19" t="s">
        <v>4272</v>
      </c>
      <c r="AB68" s="374">
        <f t="shared" si="33"/>
        <v>40060</v>
      </c>
      <c r="AC68" s="27">
        <v>5</v>
      </c>
    </row>
    <row r="69" spans="1:29" x14ac:dyDescent="0.25">
      <c r="A69" s="374">
        <v>66</v>
      </c>
      <c r="B69" t="s">
        <v>4358</v>
      </c>
      <c r="C69" t="s">
        <v>4539</v>
      </c>
      <c r="E69" s="27" t="str">
        <f t="shared" si="27"/>
        <v>R60</v>
      </c>
      <c r="F69" s="27">
        <f t="shared" si="34"/>
        <v>119</v>
      </c>
      <c r="G69" s="27">
        <v>6</v>
      </c>
      <c r="H69" s="19" t="s">
        <v>4347</v>
      </c>
      <c r="I69" s="27" t="str">
        <f t="shared" si="28"/>
        <v>db600.dbx119.6 := ACT.Z1_10.btnOF; //Кн. 'Открыть ЗЭ1-10'  R60.6</v>
      </c>
      <c r="J69" s="27" t="str">
        <f t="shared" si="29"/>
        <v>dbx119.6</v>
      </c>
      <c r="K69" s="27">
        <f t="shared" si="35"/>
        <v>60</v>
      </c>
      <c r="L69" s="384" t="s">
        <v>1307</v>
      </c>
      <c r="M69" s="389">
        <v>847</v>
      </c>
      <c r="N69" s="19" t="s">
        <v>4275</v>
      </c>
      <c r="O69" s="384" t="str">
        <f t="shared" si="30"/>
        <v>2MDB.R60</v>
      </c>
      <c r="P69" s="384">
        <f t="shared" si="31"/>
        <v>6</v>
      </c>
      <c r="Q69" s="374"/>
      <c r="R69" s="374"/>
      <c r="S69" s="374"/>
      <c r="T69" s="374"/>
      <c r="U69" s="374"/>
      <c r="V69" s="384">
        <v>0</v>
      </c>
      <c r="W69" s="374" t="s">
        <v>1308</v>
      </c>
      <c r="X69" s="384" t="str">
        <f t="shared" si="32"/>
        <v>ru-RU=Кн. 'Открыть ЗЭ1-10'</v>
      </c>
      <c r="Y69" s="374"/>
      <c r="Z69" s="374" t="s">
        <v>1308</v>
      </c>
      <c r="AA69" s="19" t="s">
        <v>4272</v>
      </c>
      <c r="AB69" s="374">
        <f t="shared" si="33"/>
        <v>40060</v>
      </c>
      <c r="AC69" s="27">
        <v>6</v>
      </c>
    </row>
    <row r="70" spans="1:29" x14ac:dyDescent="0.25">
      <c r="A70" s="374">
        <v>67</v>
      </c>
      <c r="B70" t="s">
        <v>4359</v>
      </c>
      <c r="C70" t="s">
        <v>4540</v>
      </c>
      <c r="E70" s="27" t="str">
        <f t="shared" si="27"/>
        <v>R60</v>
      </c>
      <c r="F70" s="27">
        <f t="shared" si="34"/>
        <v>119</v>
      </c>
      <c r="G70" s="27">
        <v>7</v>
      </c>
      <c r="H70" s="19" t="s">
        <v>4347</v>
      </c>
      <c r="I70" s="27" t="str">
        <f t="shared" si="28"/>
        <v>db600.dbx119.7 := ACT.Z1_11.btnOF; //Кн. 'Открыть ЗЭ1-11'  R60.7</v>
      </c>
      <c r="J70" s="27" t="str">
        <f t="shared" si="29"/>
        <v>dbx119.7</v>
      </c>
      <c r="K70" s="27">
        <f t="shared" si="35"/>
        <v>60</v>
      </c>
      <c r="L70" s="384" t="s">
        <v>1307</v>
      </c>
      <c r="M70" s="389">
        <v>848</v>
      </c>
      <c r="N70" s="19" t="s">
        <v>4275</v>
      </c>
      <c r="O70" s="384" t="str">
        <f t="shared" si="30"/>
        <v>2MDB.R60</v>
      </c>
      <c r="P70" s="384">
        <f t="shared" si="31"/>
        <v>7</v>
      </c>
      <c r="Q70" s="374"/>
      <c r="R70" s="374"/>
      <c r="S70" s="374"/>
      <c r="T70" s="374"/>
      <c r="U70" s="374"/>
      <c r="V70" s="384">
        <v>0</v>
      </c>
      <c r="W70" s="374" t="s">
        <v>1308</v>
      </c>
      <c r="X70" s="384" t="str">
        <f t="shared" si="32"/>
        <v>ru-RU=Кн. 'Открыть ЗЭ1-11'</v>
      </c>
      <c r="Y70" s="374"/>
      <c r="Z70" s="374" t="s">
        <v>1308</v>
      </c>
      <c r="AA70" s="19" t="s">
        <v>4272</v>
      </c>
      <c r="AB70" s="374">
        <f t="shared" si="33"/>
        <v>40060</v>
      </c>
      <c r="AC70" s="27">
        <v>7</v>
      </c>
    </row>
    <row r="71" spans="1:29" x14ac:dyDescent="0.25">
      <c r="A71" s="374">
        <v>68</v>
      </c>
      <c r="B71" t="s">
        <v>4360</v>
      </c>
      <c r="C71" t="s">
        <v>4541</v>
      </c>
      <c r="E71" s="27" t="str">
        <f t="shared" si="27"/>
        <v>R60</v>
      </c>
      <c r="F71" s="27">
        <f>F56+2</f>
        <v>118</v>
      </c>
      <c r="G71" s="27">
        <v>0</v>
      </c>
      <c r="H71" s="19" t="s">
        <v>4347</v>
      </c>
      <c r="I71" s="27" t="str">
        <f t="shared" si="28"/>
        <v>db600.dbx118.0 := ACT.Z1_12.btnOF; //Кн. 'Открыть ЗЭ1-12'  R60.8</v>
      </c>
      <c r="J71" s="27" t="str">
        <f t="shared" si="29"/>
        <v>dbx118.0</v>
      </c>
      <c r="K71" s="27">
        <f t="shared" si="35"/>
        <v>60</v>
      </c>
      <c r="L71" s="384" t="s">
        <v>1307</v>
      </c>
      <c r="M71" s="389">
        <v>849</v>
      </c>
      <c r="N71" s="19" t="s">
        <v>4275</v>
      </c>
      <c r="O71" s="384" t="str">
        <f t="shared" si="30"/>
        <v>2MDB.R60</v>
      </c>
      <c r="P71" s="384">
        <f t="shared" si="31"/>
        <v>8</v>
      </c>
      <c r="Q71" s="374"/>
      <c r="R71" s="374"/>
      <c r="S71" s="374"/>
      <c r="T71" s="374"/>
      <c r="U71" s="374"/>
      <c r="V71" s="384">
        <v>0</v>
      </c>
      <c r="W71" s="374" t="s">
        <v>1308</v>
      </c>
      <c r="X71" s="384" t="str">
        <f t="shared" si="32"/>
        <v>ru-RU=Кн. 'Открыть ЗЭ1-12'</v>
      </c>
      <c r="Y71" s="374"/>
      <c r="Z71" s="374" t="s">
        <v>1308</v>
      </c>
      <c r="AA71" s="19" t="s">
        <v>4272</v>
      </c>
      <c r="AB71" s="374">
        <f t="shared" si="33"/>
        <v>40060</v>
      </c>
      <c r="AC71" s="27">
        <v>8</v>
      </c>
    </row>
    <row r="72" spans="1:29" x14ac:dyDescent="0.25">
      <c r="A72" s="374">
        <v>69</v>
      </c>
      <c r="B72" t="s">
        <v>4361</v>
      </c>
      <c r="C72" t="s">
        <v>4542</v>
      </c>
      <c r="E72" s="27" t="str">
        <f t="shared" si="27"/>
        <v>R60</v>
      </c>
      <c r="F72" s="27">
        <f>F71</f>
        <v>118</v>
      </c>
      <c r="G72" s="27">
        <v>1</v>
      </c>
      <c r="H72" s="19" t="s">
        <v>4347</v>
      </c>
      <c r="I72" s="27" t="str">
        <f t="shared" si="28"/>
        <v>db600.dbx118.1 := ACT.Z1_13.btnOF; //Кн. 'Открыть ЗЭ1-13'  R60.9</v>
      </c>
      <c r="J72" s="27" t="str">
        <f t="shared" si="29"/>
        <v>dbx118.1</v>
      </c>
      <c r="K72" s="27">
        <f t="shared" si="35"/>
        <v>60</v>
      </c>
      <c r="L72" s="384" t="s">
        <v>1307</v>
      </c>
      <c r="M72" s="389">
        <v>850</v>
      </c>
      <c r="N72" s="19" t="s">
        <v>4275</v>
      </c>
      <c r="O72" s="384" t="str">
        <f t="shared" si="30"/>
        <v>2MDB.R60</v>
      </c>
      <c r="P72" s="384">
        <f t="shared" si="31"/>
        <v>9</v>
      </c>
      <c r="Q72" s="374"/>
      <c r="R72" s="374"/>
      <c r="S72" s="374"/>
      <c r="T72" s="374"/>
      <c r="U72" s="374"/>
      <c r="V72" s="384">
        <v>0</v>
      </c>
      <c r="W72" s="374" t="s">
        <v>1308</v>
      </c>
      <c r="X72" s="384" t="str">
        <f t="shared" si="32"/>
        <v>ru-RU=Кн. 'Открыть ЗЭ1-13'</v>
      </c>
      <c r="Y72" s="374"/>
      <c r="Z72" s="374" t="s">
        <v>1308</v>
      </c>
      <c r="AA72" s="19" t="s">
        <v>4272</v>
      </c>
      <c r="AB72" s="374">
        <f t="shared" si="33"/>
        <v>40060</v>
      </c>
      <c r="AC72" s="27">
        <v>9</v>
      </c>
    </row>
    <row r="73" spans="1:29" x14ac:dyDescent="0.25">
      <c r="A73" s="374">
        <v>70</v>
      </c>
      <c r="B73" t="s">
        <v>4362</v>
      </c>
      <c r="C73" t="s">
        <v>4543</v>
      </c>
      <c r="E73" s="27" t="str">
        <f t="shared" si="27"/>
        <v>R60</v>
      </c>
      <c r="F73" s="27">
        <f t="shared" ref="F73:F78" si="36">F72</f>
        <v>118</v>
      </c>
      <c r="G73" s="27">
        <v>2</v>
      </c>
      <c r="H73" s="19" t="s">
        <v>4347</v>
      </c>
      <c r="I73" s="27" t="str">
        <f t="shared" si="28"/>
        <v>db600.dbx118.2 := ACT.Z1_14.btnOF; //Кн. 'Открыть ЗЭ1-14'  R60.10</v>
      </c>
      <c r="J73" s="27" t="str">
        <f t="shared" si="29"/>
        <v>dbx118.2</v>
      </c>
      <c r="K73" s="27">
        <f t="shared" si="35"/>
        <v>60</v>
      </c>
      <c r="L73" s="384" t="s">
        <v>1307</v>
      </c>
      <c r="M73" s="389">
        <v>851</v>
      </c>
      <c r="N73" s="19" t="s">
        <v>4275</v>
      </c>
      <c r="O73" s="384" t="str">
        <f t="shared" si="30"/>
        <v>2MDB.R60</v>
      </c>
      <c r="P73" s="384">
        <f t="shared" si="31"/>
        <v>10</v>
      </c>
      <c r="Q73" s="374"/>
      <c r="R73" s="374"/>
      <c r="S73" s="374"/>
      <c r="T73" s="374"/>
      <c r="U73" s="374"/>
      <c r="V73" s="384">
        <v>0</v>
      </c>
      <c r="W73" s="374" t="s">
        <v>1308</v>
      </c>
      <c r="X73" s="384" t="str">
        <f t="shared" si="32"/>
        <v>ru-RU=Кн. 'Открыть ЗЭ1-14'</v>
      </c>
      <c r="Y73" s="374"/>
      <c r="Z73" s="374" t="s">
        <v>1308</v>
      </c>
      <c r="AA73" s="19" t="s">
        <v>4272</v>
      </c>
      <c r="AB73" s="374">
        <f t="shared" si="33"/>
        <v>40060</v>
      </c>
      <c r="AC73" s="27">
        <v>10</v>
      </c>
    </row>
    <row r="74" spans="1:29" x14ac:dyDescent="0.25">
      <c r="A74" s="374">
        <v>71</v>
      </c>
      <c r="B74" t="s">
        <v>4363</v>
      </c>
      <c r="C74" t="s">
        <v>4544</v>
      </c>
      <c r="E74" s="27" t="str">
        <f t="shared" si="27"/>
        <v>R60</v>
      </c>
      <c r="F74" s="27">
        <f t="shared" si="36"/>
        <v>118</v>
      </c>
      <c r="G74" s="27">
        <v>3</v>
      </c>
      <c r="H74" s="19" t="s">
        <v>4347</v>
      </c>
      <c r="I74" s="27" t="str">
        <f t="shared" si="28"/>
        <v>db600.dbx118.3 := ACT.Z3_1.btnOF; //Кн. 'Открыть ЗЭ3-1'  R60.11</v>
      </c>
      <c r="J74" s="27" t="str">
        <f t="shared" si="29"/>
        <v>dbx118.3</v>
      </c>
      <c r="K74" s="27">
        <f t="shared" si="35"/>
        <v>60</v>
      </c>
      <c r="L74" s="384" t="s">
        <v>1307</v>
      </c>
      <c r="M74" s="389">
        <v>852</v>
      </c>
      <c r="N74" s="19" t="s">
        <v>4275</v>
      </c>
      <c r="O74" s="384" t="str">
        <f t="shared" si="30"/>
        <v>2MDB.R60</v>
      </c>
      <c r="P74" s="384">
        <f t="shared" si="31"/>
        <v>11</v>
      </c>
      <c r="Q74" s="374"/>
      <c r="R74" s="374"/>
      <c r="S74" s="374"/>
      <c r="T74" s="374"/>
      <c r="U74" s="374"/>
      <c r="V74" s="384">
        <v>0</v>
      </c>
      <c r="W74" s="374" t="s">
        <v>1308</v>
      </c>
      <c r="X74" s="384" t="str">
        <f t="shared" si="32"/>
        <v>ru-RU=Кн. 'Открыть ЗЭ3-1'</v>
      </c>
      <c r="Y74" s="374"/>
      <c r="Z74" s="374" t="s">
        <v>1308</v>
      </c>
      <c r="AA74" s="19" t="s">
        <v>4272</v>
      </c>
      <c r="AB74" s="374">
        <f t="shared" si="33"/>
        <v>40060</v>
      </c>
      <c r="AC74" s="27">
        <v>11</v>
      </c>
    </row>
    <row r="75" spans="1:29" x14ac:dyDescent="0.25">
      <c r="A75" s="374">
        <v>72</v>
      </c>
      <c r="B75" t="s">
        <v>4364</v>
      </c>
      <c r="C75" t="s">
        <v>4545</v>
      </c>
      <c r="E75" s="27" t="str">
        <f t="shared" si="27"/>
        <v>R60</v>
      </c>
      <c r="F75" s="27">
        <f t="shared" si="36"/>
        <v>118</v>
      </c>
      <c r="G75" s="27">
        <v>4</v>
      </c>
      <c r="H75" s="19" t="s">
        <v>4347</v>
      </c>
      <c r="I75" s="27" t="str">
        <f t="shared" si="28"/>
        <v>db600.dbx118.4 := ACT.Z3_2.btnOF; //Кн. 'Открыть ЗЭ3-2'  R60.12</v>
      </c>
      <c r="J75" s="27" t="str">
        <f t="shared" si="29"/>
        <v>dbx118.4</v>
      </c>
      <c r="K75" s="27">
        <f t="shared" si="35"/>
        <v>60</v>
      </c>
      <c r="L75" s="384" t="s">
        <v>1307</v>
      </c>
      <c r="M75" s="389">
        <v>853</v>
      </c>
      <c r="N75" s="19" t="s">
        <v>4275</v>
      </c>
      <c r="O75" s="384" t="str">
        <f t="shared" si="30"/>
        <v>2MDB.R60</v>
      </c>
      <c r="P75" s="384">
        <f t="shared" si="31"/>
        <v>12</v>
      </c>
      <c r="Q75" s="374"/>
      <c r="R75" s="374"/>
      <c r="S75" s="374"/>
      <c r="T75" s="374"/>
      <c r="U75" s="374"/>
      <c r="V75" s="384">
        <v>0</v>
      </c>
      <c r="W75" s="374" t="s">
        <v>1308</v>
      </c>
      <c r="X75" s="384" t="str">
        <f t="shared" si="32"/>
        <v>ru-RU=Кн. 'Открыть ЗЭ3-2'</v>
      </c>
      <c r="Y75" s="374"/>
      <c r="Z75" s="374" t="s">
        <v>1308</v>
      </c>
      <c r="AA75" s="19" t="s">
        <v>4272</v>
      </c>
      <c r="AB75" s="374">
        <f t="shared" si="33"/>
        <v>40060</v>
      </c>
      <c r="AC75" s="27">
        <v>12</v>
      </c>
    </row>
    <row r="76" spans="1:29" x14ac:dyDescent="0.25">
      <c r="A76" s="374">
        <v>73</v>
      </c>
      <c r="B76" t="s">
        <v>4365</v>
      </c>
      <c r="C76" t="s">
        <v>4546</v>
      </c>
      <c r="E76" s="27" t="str">
        <f t="shared" si="27"/>
        <v>R60</v>
      </c>
      <c r="F76" s="27">
        <f t="shared" si="36"/>
        <v>118</v>
      </c>
      <c r="G76" s="27">
        <v>5</v>
      </c>
      <c r="H76" s="19" t="s">
        <v>4347</v>
      </c>
      <c r="I76" s="27" t="str">
        <f t="shared" si="28"/>
        <v>db600.dbx118.5 := ACT.Z4_1.btnOF; //Кн. 'Открыть ЗЭ4-1'  R60.13</v>
      </c>
      <c r="J76" s="27" t="str">
        <f t="shared" si="29"/>
        <v>dbx118.5</v>
      </c>
      <c r="K76" s="27">
        <f t="shared" si="35"/>
        <v>60</v>
      </c>
      <c r="L76" s="384" t="s">
        <v>1307</v>
      </c>
      <c r="M76" s="389">
        <v>854</v>
      </c>
      <c r="N76" s="19" t="s">
        <v>4275</v>
      </c>
      <c r="O76" s="384" t="str">
        <f t="shared" si="30"/>
        <v>2MDB.R60</v>
      </c>
      <c r="P76" s="384">
        <f t="shared" si="31"/>
        <v>13</v>
      </c>
      <c r="Q76" s="374"/>
      <c r="R76" s="374"/>
      <c r="S76" s="374"/>
      <c r="T76" s="374"/>
      <c r="U76" s="374"/>
      <c r="V76" s="384">
        <v>0</v>
      </c>
      <c r="W76" s="374" t="s">
        <v>1308</v>
      </c>
      <c r="X76" s="384" t="str">
        <f t="shared" si="32"/>
        <v>ru-RU=Кн. 'Открыть ЗЭ4-1'</v>
      </c>
      <c r="Y76" s="374"/>
      <c r="Z76" s="374" t="s">
        <v>1308</v>
      </c>
      <c r="AA76" s="19" t="s">
        <v>4272</v>
      </c>
      <c r="AB76" s="374">
        <f t="shared" si="33"/>
        <v>40060</v>
      </c>
      <c r="AC76" s="27">
        <v>13</v>
      </c>
    </row>
    <row r="77" spans="1:29" x14ac:dyDescent="0.25">
      <c r="A77" s="374">
        <v>74</v>
      </c>
      <c r="B77" t="s">
        <v>4366</v>
      </c>
      <c r="C77" t="s">
        <v>4547</v>
      </c>
      <c r="E77" s="27" t="str">
        <f t="shared" si="27"/>
        <v>R60</v>
      </c>
      <c r="F77" s="27">
        <f t="shared" si="36"/>
        <v>118</v>
      </c>
      <c r="G77" s="27">
        <v>6</v>
      </c>
      <c r="H77" s="19" t="s">
        <v>4347</v>
      </c>
      <c r="I77" s="27" t="str">
        <f t="shared" si="28"/>
        <v>db600.dbx118.6 := ACT.Z4_2.btnOF; //Кн. 'Открыть ЗЭ4-2'  R60.14</v>
      </c>
      <c r="J77" s="27" t="str">
        <f t="shared" si="29"/>
        <v>dbx118.6</v>
      </c>
      <c r="K77" s="27">
        <f t="shared" si="35"/>
        <v>60</v>
      </c>
      <c r="L77" s="384" t="s">
        <v>1307</v>
      </c>
      <c r="M77" s="389">
        <v>855</v>
      </c>
      <c r="N77" s="19" t="s">
        <v>4275</v>
      </c>
      <c r="O77" s="384" t="str">
        <f t="shared" si="30"/>
        <v>2MDB.R60</v>
      </c>
      <c r="P77" s="384">
        <f t="shared" si="31"/>
        <v>14</v>
      </c>
      <c r="Q77" s="374"/>
      <c r="R77" s="374"/>
      <c r="S77" s="374"/>
      <c r="T77" s="374"/>
      <c r="U77" s="374"/>
      <c r="V77" s="384">
        <v>0</v>
      </c>
      <c r="W77" s="374" t="s">
        <v>1308</v>
      </c>
      <c r="X77" s="384" t="str">
        <f t="shared" si="32"/>
        <v>ru-RU=Кн. 'Открыть ЗЭ4-2'</v>
      </c>
      <c r="Y77" s="374"/>
      <c r="Z77" s="374" t="s">
        <v>1308</v>
      </c>
      <c r="AA77" s="19" t="s">
        <v>4272</v>
      </c>
      <c r="AB77" s="374">
        <f t="shared" si="33"/>
        <v>40060</v>
      </c>
      <c r="AC77" s="27">
        <v>14</v>
      </c>
    </row>
    <row r="78" spans="1:29" x14ac:dyDescent="0.25">
      <c r="A78" s="374">
        <v>75</v>
      </c>
      <c r="B78" t="s">
        <v>4367</v>
      </c>
      <c r="C78" t="s">
        <v>4548</v>
      </c>
      <c r="E78" s="27" t="str">
        <f t="shared" si="27"/>
        <v>R60</v>
      </c>
      <c r="F78" s="27">
        <f t="shared" si="36"/>
        <v>118</v>
      </c>
      <c r="G78" s="27">
        <v>7</v>
      </c>
      <c r="H78" s="19" t="s">
        <v>4347</v>
      </c>
      <c r="I78" s="27" t="str">
        <f t="shared" si="28"/>
        <v>db600.dbx118.7 := ACT.Z4_3.btnOF; //Кн. 'Открыть ЗЭ4-3'  R60.15</v>
      </c>
      <c r="J78" s="27" t="str">
        <f t="shared" si="29"/>
        <v>dbx118.7</v>
      </c>
      <c r="K78" s="27">
        <f t="shared" si="35"/>
        <v>60</v>
      </c>
      <c r="L78" s="384" t="s">
        <v>1307</v>
      </c>
      <c r="M78" s="389">
        <v>856</v>
      </c>
      <c r="N78" s="19" t="s">
        <v>4275</v>
      </c>
      <c r="O78" s="384" t="str">
        <f t="shared" si="30"/>
        <v>2MDB.R60</v>
      </c>
      <c r="P78" s="384">
        <f t="shared" si="31"/>
        <v>15</v>
      </c>
      <c r="Q78" s="374"/>
      <c r="R78" s="374"/>
      <c r="S78" s="374"/>
      <c r="T78" s="374"/>
      <c r="U78" s="374"/>
      <c r="V78" s="384">
        <v>0</v>
      </c>
      <c r="W78" s="374" t="s">
        <v>1308</v>
      </c>
      <c r="X78" s="384" t="str">
        <f t="shared" si="32"/>
        <v>ru-RU=Кн. 'Открыть ЗЭ4-3'</v>
      </c>
      <c r="Y78" s="374"/>
      <c r="Z78" s="374" t="s">
        <v>1308</v>
      </c>
      <c r="AA78" s="19" t="s">
        <v>4272</v>
      </c>
      <c r="AB78" s="374">
        <f t="shared" si="33"/>
        <v>40060</v>
      </c>
      <c r="AC78" s="27">
        <v>15</v>
      </c>
    </row>
    <row r="79" spans="1:29" x14ac:dyDescent="0.25">
      <c r="A79" s="374">
        <v>76</v>
      </c>
      <c r="B79" t="s">
        <v>4368</v>
      </c>
      <c r="C79" t="s">
        <v>4549</v>
      </c>
      <c r="E79" s="27" t="str">
        <f t="shared" si="27"/>
        <v>R61</v>
      </c>
      <c r="F79" s="27">
        <f>F64+2</f>
        <v>121</v>
      </c>
      <c r="G79" s="27">
        <v>0</v>
      </c>
      <c r="H79" s="19" t="s">
        <v>4347</v>
      </c>
      <c r="I79" s="27" t="str">
        <f t="shared" si="28"/>
        <v>db600.dbx121.0 := ACT.Z4_4.btnOF; //Кн. 'Открыть ЗЭ4-4'  R61.0</v>
      </c>
      <c r="J79" s="27" t="str">
        <f t="shared" si="29"/>
        <v>dbx121.0</v>
      </c>
      <c r="K79" s="27">
        <f>K78+1</f>
        <v>61</v>
      </c>
      <c r="L79" s="384" t="s">
        <v>1307</v>
      </c>
      <c r="M79" s="389">
        <v>857</v>
      </c>
      <c r="N79" s="19" t="s">
        <v>4275</v>
      </c>
      <c r="O79" s="384" t="str">
        <f t="shared" si="30"/>
        <v>2MDB.R61</v>
      </c>
      <c r="P79" s="384">
        <f t="shared" si="31"/>
        <v>0</v>
      </c>
      <c r="Q79" s="374"/>
      <c r="R79" s="374"/>
      <c r="S79" s="374"/>
      <c r="T79" s="374"/>
      <c r="U79" s="374"/>
      <c r="V79" s="384">
        <v>0</v>
      </c>
      <c r="W79" s="374" t="s">
        <v>1308</v>
      </c>
      <c r="X79" s="384" t="str">
        <f t="shared" si="32"/>
        <v>ru-RU=Кн. 'Открыть ЗЭ4-4'</v>
      </c>
      <c r="Y79" s="374"/>
      <c r="Z79" s="374" t="s">
        <v>1308</v>
      </c>
      <c r="AA79" s="19" t="s">
        <v>4272</v>
      </c>
      <c r="AB79" s="374">
        <f t="shared" si="33"/>
        <v>40061</v>
      </c>
      <c r="AC79" s="27">
        <v>0</v>
      </c>
    </row>
    <row r="80" spans="1:29" x14ac:dyDescent="0.25">
      <c r="A80" s="374">
        <v>77</v>
      </c>
      <c r="B80" t="s">
        <v>4369</v>
      </c>
      <c r="C80" t="s">
        <v>4550</v>
      </c>
      <c r="E80" s="27" t="str">
        <f t="shared" si="27"/>
        <v>R61</v>
      </c>
      <c r="F80" s="27">
        <f t="shared" ref="F80:F85" si="37">F79</f>
        <v>121</v>
      </c>
      <c r="G80" s="27">
        <v>1</v>
      </c>
      <c r="H80" s="19" t="s">
        <v>4347</v>
      </c>
      <c r="I80" s="27" t="str">
        <f t="shared" si="28"/>
        <v>db600.dbx121.1 := ACT.Z4_5.btnOF; //Кн. 'Открыть ЗЭ4-5'  R61.1</v>
      </c>
      <c r="J80" s="27" t="str">
        <f t="shared" si="29"/>
        <v>dbx121.1</v>
      </c>
      <c r="K80" s="27">
        <f>K79</f>
        <v>61</v>
      </c>
      <c r="L80" s="384" t="s">
        <v>1307</v>
      </c>
      <c r="M80" s="389">
        <v>858</v>
      </c>
      <c r="N80" s="19" t="s">
        <v>4275</v>
      </c>
      <c r="O80" s="384" t="str">
        <f t="shared" si="30"/>
        <v>2MDB.R61</v>
      </c>
      <c r="P80" s="384">
        <f t="shared" si="31"/>
        <v>1</v>
      </c>
      <c r="Q80" s="374"/>
      <c r="R80" s="374"/>
      <c r="S80" s="374"/>
      <c r="T80" s="374"/>
      <c r="U80" s="374"/>
      <c r="V80" s="384">
        <v>0</v>
      </c>
      <c r="W80" s="374" t="s">
        <v>1308</v>
      </c>
      <c r="X80" s="384" t="str">
        <f t="shared" si="32"/>
        <v>ru-RU=Кн. 'Открыть ЗЭ4-5'</v>
      </c>
      <c r="Y80" s="374"/>
      <c r="Z80" s="374" t="s">
        <v>1308</v>
      </c>
      <c r="AA80" s="19" t="s">
        <v>4272</v>
      </c>
      <c r="AB80" s="374">
        <f t="shared" si="33"/>
        <v>40061</v>
      </c>
      <c r="AC80" s="27">
        <v>1</v>
      </c>
    </row>
    <row r="81" spans="1:29" x14ac:dyDescent="0.25">
      <c r="A81" s="374">
        <v>78</v>
      </c>
      <c r="B81" t="s">
        <v>4370</v>
      </c>
      <c r="C81" t="s">
        <v>4551</v>
      </c>
      <c r="E81" s="27" t="str">
        <f t="shared" si="27"/>
        <v>R61</v>
      </c>
      <c r="F81" s="27">
        <f t="shared" si="37"/>
        <v>121</v>
      </c>
      <c r="G81" s="27">
        <v>3</v>
      </c>
      <c r="H81" s="19" t="s">
        <v>4347</v>
      </c>
      <c r="I81" s="27" t="str">
        <f t="shared" si="28"/>
        <v>db600.dbx121.3 := ACT.Z4_6.btnOF; //Кн. 'Открыть ЗЭ4-6'  R61.3</v>
      </c>
      <c r="J81" s="27" t="str">
        <f t="shared" si="29"/>
        <v>dbx121.3</v>
      </c>
      <c r="K81" s="27">
        <f t="shared" ref="K81:K93" si="38">K80</f>
        <v>61</v>
      </c>
      <c r="L81" s="384" t="s">
        <v>1307</v>
      </c>
      <c r="M81" s="389">
        <v>859</v>
      </c>
      <c r="N81" s="19" t="s">
        <v>4275</v>
      </c>
      <c r="O81" s="384" t="str">
        <f t="shared" si="30"/>
        <v>2MDB.R61</v>
      </c>
      <c r="P81" s="384">
        <f t="shared" si="31"/>
        <v>3</v>
      </c>
      <c r="Q81" s="374"/>
      <c r="R81" s="374"/>
      <c r="S81" s="374"/>
      <c r="T81" s="374"/>
      <c r="U81" s="374"/>
      <c r="V81" s="384">
        <v>0</v>
      </c>
      <c r="W81" s="374" t="s">
        <v>1308</v>
      </c>
      <c r="X81" s="384" t="str">
        <f t="shared" si="32"/>
        <v>ru-RU=Кн. 'Открыть ЗЭ4-6'</v>
      </c>
      <c r="Y81" s="374"/>
      <c r="Z81" s="374" t="s">
        <v>1308</v>
      </c>
      <c r="AA81" s="19" t="s">
        <v>4272</v>
      </c>
      <c r="AB81" s="374">
        <f t="shared" si="33"/>
        <v>40061</v>
      </c>
      <c r="AC81" s="27">
        <v>3</v>
      </c>
    </row>
    <row r="82" spans="1:29" x14ac:dyDescent="0.25">
      <c r="A82" s="374">
        <v>79</v>
      </c>
      <c r="B82" t="s">
        <v>4371</v>
      </c>
      <c r="C82" t="s">
        <v>4552</v>
      </c>
      <c r="E82" s="27" t="str">
        <f t="shared" si="27"/>
        <v>R61</v>
      </c>
      <c r="F82" s="27">
        <f t="shared" si="37"/>
        <v>121</v>
      </c>
      <c r="G82" s="27">
        <v>4</v>
      </c>
      <c r="H82" s="19" t="s">
        <v>4347</v>
      </c>
      <c r="I82" s="27" t="str">
        <f t="shared" si="28"/>
        <v>db600.dbx121.4 := ACT.Z11_03.btnOF; //Кн. 'Открыть 11-03'  R61.4</v>
      </c>
      <c r="J82" s="27" t="str">
        <f t="shared" si="29"/>
        <v>dbx121.4</v>
      </c>
      <c r="K82" s="27">
        <f t="shared" si="38"/>
        <v>61</v>
      </c>
      <c r="L82" s="384" t="s">
        <v>1307</v>
      </c>
      <c r="M82" s="389">
        <v>860</v>
      </c>
      <c r="N82" s="19" t="s">
        <v>4275</v>
      </c>
      <c r="O82" s="384" t="str">
        <f t="shared" si="30"/>
        <v>2MDB.R61</v>
      </c>
      <c r="P82" s="384">
        <f t="shared" si="31"/>
        <v>4</v>
      </c>
      <c r="Q82" s="374"/>
      <c r="R82" s="374"/>
      <c r="S82" s="374"/>
      <c r="T82" s="374"/>
      <c r="U82" s="374"/>
      <c r="V82" s="384">
        <v>0</v>
      </c>
      <c r="W82" s="374" t="s">
        <v>1308</v>
      </c>
      <c r="X82" s="384" t="str">
        <f t="shared" si="32"/>
        <v>ru-RU=Кн. 'Открыть 11-03'</v>
      </c>
      <c r="Y82" s="374"/>
      <c r="Z82" s="374" t="s">
        <v>1308</v>
      </c>
      <c r="AA82" s="19" t="s">
        <v>4272</v>
      </c>
      <c r="AB82" s="374">
        <f t="shared" si="33"/>
        <v>40061</v>
      </c>
      <c r="AC82" s="27">
        <v>4</v>
      </c>
    </row>
    <row r="83" spans="1:29" x14ac:dyDescent="0.25">
      <c r="A83" s="374">
        <v>80</v>
      </c>
      <c r="B83" t="s">
        <v>4372</v>
      </c>
      <c r="C83" t="s">
        <v>4553</v>
      </c>
      <c r="E83" s="27" t="str">
        <f t="shared" si="27"/>
        <v>R61</v>
      </c>
      <c r="F83" s="27">
        <f t="shared" si="37"/>
        <v>121</v>
      </c>
      <c r="G83" s="27">
        <v>5</v>
      </c>
      <c r="H83" s="19" t="s">
        <v>4347</v>
      </c>
      <c r="I83" s="27" t="str">
        <f t="shared" si="28"/>
        <v>db600.dbx121.5 := ACT.Z11_05.btnOF; //Кн. 'Открыть 11-05'  R61.5</v>
      </c>
      <c r="J83" s="27" t="str">
        <f t="shared" si="29"/>
        <v>dbx121.5</v>
      </c>
      <c r="K83" s="27">
        <f t="shared" si="38"/>
        <v>61</v>
      </c>
      <c r="L83" s="384" t="s">
        <v>1307</v>
      </c>
      <c r="M83" s="389">
        <v>861</v>
      </c>
      <c r="N83" s="19" t="s">
        <v>4275</v>
      </c>
      <c r="O83" s="384" t="str">
        <f t="shared" si="30"/>
        <v>2MDB.R61</v>
      </c>
      <c r="P83" s="384">
        <f t="shared" si="31"/>
        <v>5</v>
      </c>
      <c r="Q83" s="374"/>
      <c r="R83" s="374"/>
      <c r="S83" s="374"/>
      <c r="T83" s="374"/>
      <c r="U83" s="374"/>
      <c r="V83" s="384">
        <v>0</v>
      </c>
      <c r="W83" s="374" t="s">
        <v>1308</v>
      </c>
      <c r="X83" s="384" t="str">
        <f t="shared" si="32"/>
        <v>ru-RU=Кн. 'Открыть 11-05'</v>
      </c>
      <c r="Y83" s="374"/>
      <c r="Z83" s="374" t="s">
        <v>1308</v>
      </c>
      <c r="AA83" s="19" t="s">
        <v>4272</v>
      </c>
      <c r="AB83" s="374">
        <f t="shared" si="33"/>
        <v>40061</v>
      </c>
      <c r="AC83" s="27">
        <v>5</v>
      </c>
    </row>
    <row r="84" spans="1:29" x14ac:dyDescent="0.25">
      <c r="A84" s="374">
        <v>81</v>
      </c>
      <c r="B84" t="s">
        <v>4373</v>
      </c>
      <c r="C84" t="s">
        <v>4554</v>
      </c>
      <c r="E84" s="27" t="str">
        <f t="shared" si="27"/>
        <v>R61</v>
      </c>
      <c r="F84" s="27">
        <f t="shared" si="37"/>
        <v>121</v>
      </c>
      <c r="G84" s="27">
        <v>6</v>
      </c>
      <c r="H84" s="19" t="s">
        <v>4347</v>
      </c>
      <c r="I84" s="27" t="str">
        <f t="shared" si="28"/>
        <v>db600.dbx121.6 := ACT.Z11_06.btnOF; //Кн. 'Открыть 11-06'  R61.6</v>
      </c>
      <c r="J84" s="27" t="str">
        <f t="shared" si="29"/>
        <v>dbx121.6</v>
      </c>
      <c r="K84" s="27">
        <f t="shared" si="38"/>
        <v>61</v>
      </c>
      <c r="L84" s="384" t="s">
        <v>1307</v>
      </c>
      <c r="M84" s="389">
        <v>862</v>
      </c>
      <c r="N84" s="19" t="s">
        <v>4275</v>
      </c>
      <c r="O84" s="384" t="str">
        <f t="shared" si="30"/>
        <v>2MDB.R61</v>
      </c>
      <c r="P84" s="384">
        <f t="shared" si="31"/>
        <v>6</v>
      </c>
      <c r="Q84" s="374"/>
      <c r="R84" s="374"/>
      <c r="S84" s="374"/>
      <c r="T84" s="374"/>
      <c r="U84" s="374"/>
      <c r="V84" s="384">
        <v>0</v>
      </c>
      <c r="W84" s="374" t="s">
        <v>1308</v>
      </c>
      <c r="X84" s="384" t="str">
        <f t="shared" si="32"/>
        <v>ru-RU=Кн. 'Открыть 11-06'</v>
      </c>
      <c r="Y84" s="374"/>
      <c r="Z84" s="374" t="s">
        <v>1308</v>
      </c>
      <c r="AA84" s="19" t="s">
        <v>4272</v>
      </c>
      <c r="AB84" s="374">
        <f t="shared" si="33"/>
        <v>40061</v>
      </c>
      <c r="AC84" s="27">
        <v>6</v>
      </c>
    </row>
    <row r="85" spans="1:29" x14ac:dyDescent="0.25">
      <c r="A85" s="374">
        <v>82</v>
      </c>
      <c r="B85" t="s">
        <v>4374</v>
      </c>
      <c r="C85" t="s">
        <v>4555</v>
      </c>
      <c r="E85" s="27" t="str">
        <f t="shared" si="27"/>
        <v>R61</v>
      </c>
      <c r="F85" s="27">
        <f t="shared" si="37"/>
        <v>121</v>
      </c>
      <c r="G85" s="27">
        <v>7</v>
      </c>
      <c r="H85" s="19" t="s">
        <v>4347</v>
      </c>
      <c r="I85" s="27" t="str">
        <f t="shared" si="28"/>
        <v>db600.dbx121.7 := ACT.Z11_07.btnOF; //Кн. 'Открыть 11-07'  R61.7</v>
      </c>
      <c r="J85" s="27" t="str">
        <f t="shared" si="29"/>
        <v>dbx121.7</v>
      </c>
      <c r="K85" s="27">
        <f t="shared" si="38"/>
        <v>61</v>
      </c>
      <c r="L85" s="384" t="s">
        <v>1307</v>
      </c>
      <c r="M85" s="389">
        <v>863</v>
      </c>
      <c r="N85" s="19" t="s">
        <v>4275</v>
      </c>
      <c r="O85" s="384" t="str">
        <f t="shared" si="30"/>
        <v>2MDB.R61</v>
      </c>
      <c r="P85" s="384">
        <f t="shared" si="31"/>
        <v>7</v>
      </c>
      <c r="Q85" s="374"/>
      <c r="R85" s="374"/>
      <c r="S85" s="374"/>
      <c r="T85" s="374"/>
      <c r="U85" s="374"/>
      <c r="V85" s="384">
        <v>0</v>
      </c>
      <c r="W85" s="374" t="s">
        <v>1308</v>
      </c>
      <c r="X85" s="384" t="str">
        <f t="shared" si="32"/>
        <v>ru-RU=Кн. 'Открыть 11-07'</v>
      </c>
      <c r="Y85" s="374"/>
      <c r="Z85" s="374" t="s">
        <v>1308</v>
      </c>
      <c r="AA85" s="19" t="s">
        <v>4272</v>
      </c>
      <c r="AB85" s="374">
        <f t="shared" si="33"/>
        <v>40061</v>
      </c>
      <c r="AC85" s="27">
        <v>7</v>
      </c>
    </row>
    <row r="86" spans="1:29" x14ac:dyDescent="0.25">
      <c r="A86" s="374">
        <v>83</v>
      </c>
      <c r="B86" t="s">
        <v>4375</v>
      </c>
      <c r="C86" t="s">
        <v>4556</v>
      </c>
      <c r="E86" s="27" t="str">
        <f t="shared" si="27"/>
        <v>R61</v>
      </c>
      <c r="F86" s="27">
        <f>F71+2</f>
        <v>120</v>
      </c>
      <c r="G86" s="27">
        <v>0</v>
      </c>
      <c r="H86" s="19" t="s">
        <v>4347</v>
      </c>
      <c r="I86" s="27" t="str">
        <f t="shared" si="28"/>
        <v>db600.dbx120.0 := ACT.Z12_03.btnOF; //Кн. 'Открыть 12-03'  R61.8</v>
      </c>
      <c r="J86" s="27" t="str">
        <f t="shared" si="29"/>
        <v>dbx120.0</v>
      </c>
      <c r="K86" s="27">
        <f t="shared" si="38"/>
        <v>61</v>
      </c>
      <c r="L86" s="384" t="s">
        <v>1307</v>
      </c>
      <c r="M86" s="389">
        <v>864</v>
      </c>
      <c r="N86" s="19" t="s">
        <v>4275</v>
      </c>
      <c r="O86" s="384" t="str">
        <f t="shared" si="30"/>
        <v>2MDB.R61</v>
      </c>
      <c r="P86" s="384">
        <f t="shared" si="31"/>
        <v>8</v>
      </c>
      <c r="Q86" s="374"/>
      <c r="R86" s="374"/>
      <c r="S86" s="374"/>
      <c r="T86" s="374"/>
      <c r="U86" s="374"/>
      <c r="V86" s="384">
        <v>0</v>
      </c>
      <c r="W86" s="374" t="s">
        <v>1308</v>
      </c>
      <c r="X86" s="384" t="str">
        <f t="shared" si="32"/>
        <v>ru-RU=Кн. 'Открыть 12-03'</v>
      </c>
      <c r="Y86" s="374"/>
      <c r="Z86" s="374" t="s">
        <v>1308</v>
      </c>
      <c r="AA86" s="19" t="s">
        <v>4272</v>
      </c>
      <c r="AB86" s="374">
        <f t="shared" si="33"/>
        <v>40061</v>
      </c>
      <c r="AC86" s="27">
        <v>8</v>
      </c>
    </row>
    <row r="87" spans="1:29" x14ac:dyDescent="0.25">
      <c r="A87" s="374">
        <v>84</v>
      </c>
      <c r="B87" t="s">
        <v>4376</v>
      </c>
      <c r="C87" t="s">
        <v>4557</v>
      </c>
      <c r="E87" s="27" t="str">
        <f t="shared" si="27"/>
        <v>R61</v>
      </c>
      <c r="F87" s="27">
        <f>F86</f>
        <v>120</v>
      </c>
      <c r="G87" s="27">
        <v>1</v>
      </c>
      <c r="H87" s="19" t="s">
        <v>4347</v>
      </c>
      <c r="I87" s="27" t="str">
        <f t="shared" si="28"/>
        <v>db600.dbx120.1 := ACT.Z12_05.btnOF; //Кн. 'Открыть 12-05'  R61.9</v>
      </c>
      <c r="J87" s="27" t="str">
        <f t="shared" si="29"/>
        <v>dbx120.1</v>
      </c>
      <c r="K87" s="27">
        <f t="shared" si="38"/>
        <v>61</v>
      </c>
      <c r="L87" s="384" t="s">
        <v>1307</v>
      </c>
      <c r="M87" s="389">
        <v>865</v>
      </c>
      <c r="N87" s="19" t="s">
        <v>4275</v>
      </c>
      <c r="O87" s="384" t="str">
        <f t="shared" si="30"/>
        <v>2MDB.R61</v>
      </c>
      <c r="P87" s="384">
        <f t="shared" si="31"/>
        <v>9</v>
      </c>
      <c r="Q87" s="374"/>
      <c r="R87" s="374"/>
      <c r="S87" s="374"/>
      <c r="T87" s="374"/>
      <c r="U87" s="374"/>
      <c r="V87" s="384">
        <v>0</v>
      </c>
      <c r="W87" s="374" t="s">
        <v>1308</v>
      </c>
      <c r="X87" s="384" t="str">
        <f t="shared" si="32"/>
        <v>ru-RU=Кн. 'Открыть 12-05'</v>
      </c>
      <c r="Y87" s="374"/>
      <c r="Z87" s="374" t="s">
        <v>1308</v>
      </c>
      <c r="AA87" s="19" t="s">
        <v>4272</v>
      </c>
      <c r="AB87" s="374">
        <f t="shared" si="33"/>
        <v>40061</v>
      </c>
      <c r="AC87" s="27">
        <v>9</v>
      </c>
    </row>
    <row r="88" spans="1:29" x14ac:dyDescent="0.25">
      <c r="A88" s="374">
        <v>85</v>
      </c>
      <c r="B88" t="s">
        <v>4377</v>
      </c>
      <c r="C88" t="s">
        <v>4558</v>
      </c>
      <c r="E88" s="27" t="str">
        <f t="shared" si="27"/>
        <v>R61</v>
      </c>
      <c r="F88" s="27">
        <f t="shared" ref="F88:F93" si="39">F87</f>
        <v>120</v>
      </c>
      <c r="G88" s="27">
        <v>2</v>
      </c>
      <c r="H88" s="19" t="s">
        <v>4347</v>
      </c>
      <c r="I88" s="27" t="str">
        <f t="shared" si="28"/>
        <v>db600.dbx120.2 := ACT.Z12_06.btnOF; //Кн. 'Открыть 12-06'  R61.10</v>
      </c>
      <c r="J88" s="27" t="str">
        <f t="shared" si="29"/>
        <v>dbx120.2</v>
      </c>
      <c r="K88" s="27">
        <f t="shared" si="38"/>
        <v>61</v>
      </c>
      <c r="L88" s="384" t="s">
        <v>1307</v>
      </c>
      <c r="M88" s="389">
        <v>866</v>
      </c>
      <c r="N88" s="19" t="s">
        <v>4275</v>
      </c>
      <c r="O88" s="384" t="str">
        <f t="shared" si="30"/>
        <v>2MDB.R61</v>
      </c>
      <c r="P88" s="384">
        <f t="shared" si="31"/>
        <v>10</v>
      </c>
      <c r="Q88" s="374"/>
      <c r="R88" s="374"/>
      <c r="S88" s="374"/>
      <c r="T88" s="374"/>
      <c r="U88" s="374"/>
      <c r="V88" s="384">
        <v>0</v>
      </c>
      <c r="W88" s="374" t="s">
        <v>1308</v>
      </c>
      <c r="X88" s="384" t="str">
        <f t="shared" si="32"/>
        <v>ru-RU=Кн. 'Открыть 12-06'</v>
      </c>
      <c r="Y88" s="374"/>
      <c r="Z88" s="374" t="s">
        <v>1308</v>
      </c>
      <c r="AA88" s="19" t="s">
        <v>4272</v>
      </c>
      <c r="AB88" s="374">
        <f t="shared" si="33"/>
        <v>40061</v>
      </c>
      <c r="AC88" s="27">
        <v>10</v>
      </c>
    </row>
    <row r="89" spans="1:29" x14ac:dyDescent="0.25">
      <c r="A89" s="374">
        <v>86</v>
      </c>
      <c r="B89" t="s">
        <v>4378</v>
      </c>
      <c r="C89" t="s">
        <v>4559</v>
      </c>
      <c r="E89" s="27" t="str">
        <f t="shared" si="27"/>
        <v>R61</v>
      </c>
      <c r="F89" s="27">
        <f t="shared" si="39"/>
        <v>120</v>
      </c>
      <c r="G89" s="27">
        <v>3</v>
      </c>
      <c r="H89" s="19" t="s">
        <v>4347</v>
      </c>
      <c r="I89" s="27" t="str">
        <f t="shared" si="28"/>
        <v>db600.dbx120.3 := ACT.Z12_07.btnOF; //Кн. 'Открыть 12-07'  R61.11</v>
      </c>
      <c r="J89" s="27" t="str">
        <f t="shared" si="29"/>
        <v>dbx120.3</v>
      </c>
      <c r="K89" s="27">
        <f t="shared" si="38"/>
        <v>61</v>
      </c>
      <c r="L89" s="384" t="s">
        <v>1307</v>
      </c>
      <c r="M89" s="389">
        <v>867</v>
      </c>
      <c r="N89" s="19" t="s">
        <v>4275</v>
      </c>
      <c r="O89" s="384" t="str">
        <f t="shared" si="30"/>
        <v>2MDB.R61</v>
      </c>
      <c r="P89" s="384">
        <f t="shared" si="31"/>
        <v>11</v>
      </c>
      <c r="Q89" s="374"/>
      <c r="R89" s="374"/>
      <c r="S89" s="374"/>
      <c r="T89" s="374"/>
      <c r="U89" s="374"/>
      <c r="V89" s="384">
        <v>0</v>
      </c>
      <c r="W89" s="374" t="s">
        <v>1308</v>
      </c>
      <c r="X89" s="384" t="str">
        <f t="shared" si="32"/>
        <v>ru-RU=Кн. 'Открыть 12-07'</v>
      </c>
      <c r="Y89" s="374"/>
      <c r="Z89" s="374" t="s">
        <v>1308</v>
      </c>
      <c r="AA89" s="19" t="s">
        <v>4272</v>
      </c>
      <c r="AB89" s="374">
        <f t="shared" si="33"/>
        <v>40061</v>
      </c>
      <c r="AC89" s="27">
        <v>11</v>
      </c>
    </row>
    <row r="90" spans="1:29" x14ac:dyDescent="0.25">
      <c r="A90" s="374">
        <v>87</v>
      </c>
      <c r="B90" t="s">
        <v>4379</v>
      </c>
      <c r="C90" t="s">
        <v>4560</v>
      </c>
      <c r="E90" s="27" t="str">
        <f t="shared" si="27"/>
        <v>R61</v>
      </c>
      <c r="F90" s="27">
        <f t="shared" si="39"/>
        <v>120</v>
      </c>
      <c r="G90" s="27">
        <v>4</v>
      </c>
      <c r="H90" s="19" t="s">
        <v>4347</v>
      </c>
      <c r="I90" s="27" t="str">
        <f t="shared" si="28"/>
        <v>db600.dbx120.4 := ACT.N1_1.btnON; //Кн. 'Включить Н1-1'  R61.12</v>
      </c>
      <c r="J90" s="27" t="str">
        <f t="shared" si="29"/>
        <v>dbx120.4</v>
      </c>
      <c r="K90" s="27">
        <f t="shared" si="38"/>
        <v>61</v>
      </c>
      <c r="L90" s="384" t="s">
        <v>1307</v>
      </c>
      <c r="M90" s="389">
        <v>868</v>
      </c>
      <c r="N90" s="19" t="s">
        <v>4275</v>
      </c>
      <c r="O90" s="384" t="str">
        <f t="shared" si="30"/>
        <v>2MDB.R61</v>
      </c>
      <c r="P90" s="384">
        <f t="shared" si="31"/>
        <v>12</v>
      </c>
      <c r="Q90" s="374"/>
      <c r="R90" s="374"/>
      <c r="S90" s="374"/>
      <c r="T90" s="374"/>
      <c r="U90" s="374"/>
      <c r="V90" s="384">
        <v>0</v>
      </c>
      <c r="W90" s="374" t="s">
        <v>1308</v>
      </c>
      <c r="X90" s="384" t="str">
        <f t="shared" si="32"/>
        <v>ru-RU=Кн. 'Включить Н1-1'</v>
      </c>
      <c r="Y90" s="374"/>
      <c r="Z90" s="374" t="s">
        <v>1308</v>
      </c>
      <c r="AA90" s="19" t="s">
        <v>4272</v>
      </c>
      <c r="AB90" s="374">
        <f t="shared" si="33"/>
        <v>40061</v>
      </c>
      <c r="AC90" s="27">
        <v>12</v>
      </c>
    </row>
    <row r="91" spans="1:29" x14ac:dyDescent="0.25">
      <c r="A91" s="374">
        <v>88</v>
      </c>
      <c r="B91" t="s">
        <v>4380</v>
      </c>
      <c r="C91" t="s">
        <v>4561</v>
      </c>
      <c r="E91" s="27" t="str">
        <f t="shared" si="27"/>
        <v>R61</v>
      </c>
      <c r="F91" s="27">
        <f t="shared" si="39"/>
        <v>120</v>
      </c>
      <c r="G91" s="27">
        <v>5</v>
      </c>
      <c r="H91" s="19" t="s">
        <v>4347</v>
      </c>
      <c r="I91" s="27" t="str">
        <f t="shared" si="28"/>
        <v>db600.dbx120.5 := ACT.N1_2.btnON; //Кн. 'Включить Н1-2'  R61.13</v>
      </c>
      <c r="J91" s="27" t="str">
        <f t="shared" si="29"/>
        <v>dbx120.5</v>
      </c>
      <c r="K91" s="27">
        <f t="shared" si="38"/>
        <v>61</v>
      </c>
      <c r="L91" s="384" t="s">
        <v>1307</v>
      </c>
      <c r="M91" s="389">
        <v>869</v>
      </c>
      <c r="N91" s="19" t="s">
        <v>4275</v>
      </c>
      <c r="O91" s="384" t="str">
        <f t="shared" si="30"/>
        <v>2MDB.R61</v>
      </c>
      <c r="P91" s="384">
        <f t="shared" si="31"/>
        <v>13</v>
      </c>
      <c r="Q91" s="374"/>
      <c r="R91" s="374"/>
      <c r="S91" s="374"/>
      <c r="T91" s="374"/>
      <c r="U91" s="374"/>
      <c r="V91" s="384">
        <v>0</v>
      </c>
      <c r="W91" s="374" t="s">
        <v>1308</v>
      </c>
      <c r="X91" s="384" t="str">
        <f t="shared" si="32"/>
        <v>ru-RU=Кн. 'Включить Н1-2'</v>
      </c>
      <c r="Y91" s="374"/>
      <c r="Z91" s="374" t="s">
        <v>1308</v>
      </c>
      <c r="AA91" s="19" t="s">
        <v>4272</v>
      </c>
      <c r="AB91" s="374">
        <f t="shared" si="33"/>
        <v>40061</v>
      </c>
      <c r="AC91" s="27">
        <v>13</v>
      </c>
    </row>
    <row r="92" spans="1:29" x14ac:dyDescent="0.25">
      <c r="A92" s="374">
        <v>89</v>
      </c>
      <c r="B92" t="s">
        <v>4381</v>
      </c>
      <c r="C92" t="s">
        <v>4562</v>
      </c>
      <c r="E92" s="27" t="str">
        <f t="shared" si="27"/>
        <v>R61</v>
      </c>
      <c r="F92" s="27">
        <f t="shared" si="39"/>
        <v>120</v>
      </c>
      <c r="G92" s="27">
        <v>6</v>
      </c>
      <c r="H92" s="19" t="s">
        <v>4347</v>
      </c>
      <c r="I92" s="27" t="str">
        <f t="shared" si="28"/>
        <v>db600.dbx120.6 := ACT.N1_3.btnON; //Кн. 'Включить Н1-3'  R61.14</v>
      </c>
      <c r="J92" s="27" t="str">
        <f t="shared" si="29"/>
        <v>dbx120.6</v>
      </c>
      <c r="K92" s="27">
        <f t="shared" si="38"/>
        <v>61</v>
      </c>
      <c r="L92" s="384" t="s">
        <v>1307</v>
      </c>
      <c r="M92" s="389">
        <v>870</v>
      </c>
      <c r="N92" s="19" t="s">
        <v>4275</v>
      </c>
      <c r="O92" s="384" t="str">
        <f t="shared" si="30"/>
        <v>2MDB.R61</v>
      </c>
      <c r="P92" s="384">
        <f t="shared" si="31"/>
        <v>14</v>
      </c>
      <c r="Q92" s="374"/>
      <c r="R92" s="374"/>
      <c r="S92" s="374"/>
      <c r="T92" s="374"/>
      <c r="U92" s="374"/>
      <c r="V92" s="384">
        <v>0</v>
      </c>
      <c r="W92" s="374" t="s">
        <v>1308</v>
      </c>
      <c r="X92" s="384" t="str">
        <f t="shared" si="32"/>
        <v>ru-RU=Кн. 'Включить Н1-3'</v>
      </c>
      <c r="Y92" s="374"/>
      <c r="Z92" s="374" t="s">
        <v>1308</v>
      </c>
      <c r="AA92" s="19" t="s">
        <v>4272</v>
      </c>
      <c r="AB92" s="374">
        <f t="shared" si="33"/>
        <v>40061</v>
      </c>
      <c r="AC92" s="27">
        <v>14</v>
      </c>
    </row>
    <row r="93" spans="1:29" x14ac:dyDescent="0.25">
      <c r="A93" s="374">
        <v>90</v>
      </c>
      <c r="B93" t="s">
        <v>4382</v>
      </c>
      <c r="C93" t="s">
        <v>4563</v>
      </c>
      <c r="E93" s="27" t="str">
        <f t="shared" si="27"/>
        <v>R61</v>
      </c>
      <c r="F93" s="27">
        <f t="shared" si="39"/>
        <v>120</v>
      </c>
      <c r="G93" s="27">
        <v>7</v>
      </c>
      <c r="H93" s="19" t="s">
        <v>4347</v>
      </c>
      <c r="I93" s="27" t="str">
        <f t="shared" si="28"/>
        <v>db600.dbx120.7 := ACT.N2_1.btnON; //Кн. 'Включить Н2-1'  R61.15</v>
      </c>
      <c r="J93" s="27" t="str">
        <f t="shared" si="29"/>
        <v>dbx120.7</v>
      </c>
      <c r="K93" s="27">
        <f t="shared" si="38"/>
        <v>61</v>
      </c>
      <c r="L93" s="384" t="s">
        <v>1307</v>
      </c>
      <c r="M93" s="389">
        <v>871</v>
      </c>
      <c r="N93" s="19" t="s">
        <v>4275</v>
      </c>
      <c r="O93" s="384" t="str">
        <f t="shared" si="30"/>
        <v>2MDB.R61</v>
      </c>
      <c r="P93" s="384">
        <f t="shared" si="31"/>
        <v>15</v>
      </c>
      <c r="Q93" s="374"/>
      <c r="R93" s="374"/>
      <c r="S93" s="374"/>
      <c r="T93" s="374"/>
      <c r="U93" s="374"/>
      <c r="V93" s="384">
        <v>0</v>
      </c>
      <c r="W93" s="374" t="s">
        <v>1308</v>
      </c>
      <c r="X93" s="384" t="str">
        <f t="shared" si="32"/>
        <v>ru-RU=Кн. 'Включить Н2-1'</v>
      </c>
      <c r="Y93" s="374"/>
      <c r="Z93" s="374" t="s">
        <v>1308</v>
      </c>
      <c r="AA93" s="19" t="s">
        <v>4272</v>
      </c>
      <c r="AB93" s="374">
        <f t="shared" si="33"/>
        <v>40061</v>
      </c>
      <c r="AC93" s="27">
        <v>15</v>
      </c>
    </row>
    <row r="94" spans="1:29" x14ac:dyDescent="0.25">
      <c r="A94" s="374">
        <v>91</v>
      </c>
      <c r="B94" t="s">
        <v>4383</v>
      </c>
      <c r="C94" t="s">
        <v>4564</v>
      </c>
      <c r="E94" s="27" t="str">
        <f t="shared" si="27"/>
        <v>R62</v>
      </c>
      <c r="F94" s="27">
        <f>F79+2</f>
        <v>123</v>
      </c>
      <c r="G94" s="27">
        <v>0</v>
      </c>
      <c r="H94" s="19" t="s">
        <v>4347</v>
      </c>
      <c r="I94" s="27" t="str">
        <f t="shared" si="28"/>
        <v>db600.dbx123.0 := ACT.N2_2.btnON; //Кн. 'Включить Н2-2'  R62.0</v>
      </c>
      <c r="J94" s="27" t="str">
        <f t="shared" si="29"/>
        <v>dbx123.0</v>
      </c>
      <c r="K94" s="27">
        <f>K93+1</f>
        <v>62</v>
      </c>
      <c r="L94" s="384" t="s">
        <v>1307</v>
      </c>
      <c r="M94" s="389">
        <v>872</v>
      </c>
      <c r="N94" s="19" t="s">
        <v>4275</v>
      </c>
      <c r="O94" s="384" t="str">
        <f t="shared" si="30"/>
        <v>2MDB.R62</v>
      </c>
      <c r="P94" s="384">
        <f t="shared" si="31"/>
        <v>0</v>
      </c>
      <c r="Q94" s="374"/>
      <c r="R94" s="374"/>
      <c r="S94" s="374"/>
      <c r="T94" s="374"/>
      <c r="U94" s="374"/>
      <c r="V94" s="384">
        <v>0</v>
      </c>
      <c r="W94" s="374" t="s">
        <v>1308</v>
      </c>
      <c r="X94" s="384" t="str">
        <f t="shared" si="32"/>
        <v>ru-RU=Кн. 'Включить Н2-2'</v>
      </c>
      <c r="Y94" s="374"/>
      <c r="Z94" s="374" t="s">
        <v>1308</v>
      </c>
      <c r="AA94" s="19" t="s">
        <v>4272</v>
      </c>
      <c r="AB94" s="374">
        <f t="shared" si="33"/>
        <v>40062</v>
      </c>
      <c r="AC94" s="27">
        <v>0</v>
      </c>
    </row>
    <row r="95" spans="1:29" x14ac:dyDescent="0.25">
      <c r="A95" s="374">
        <v>92</v>
      </c>
      <c r="B95" t="s">
        <v>4384</v>
      </c>
      <c r="C95" t="s">
        <v>4565</v>
      </c>
      <c r="E95" s="27" t="str">
        <f t="shared" si="27"/>
        <v>R62</v>
      </c>
      <c r="F95" s="27">
        <f t="shared" ref="F95:F100" si="40">F94</f>
        <v>123</v>
      </c>
      <c r="G95" s="27">
        <v>1</v>
      </c>
      <c r="H95" s="19" t="s">
        <v>4347</v>
      </c>
      <c r="I95" s="27" t="str">
        <f t="shared" si="28"/>
        <v>db600.dbx123.1 := ACT.N2_3.btnON; //Кн. 'Включить Н2-3'  R62.1</v>
      </c>
      <c r="J95" s="27" t="str">
        <f t="shared" si="29"/>
        <v>dbx123.1</v>
      </c>
      <c r="K95" s="27">
        <f>K94</f>
        <v>62</v>
      </c>
      <c r="L95" s="384" t="s">
        <v>1307</v>
      </c>
      <c r="M95" s="389">
        <v>873</v>
      </c>
      <c r="N95" s="19" t="s">
        <v>4275</v>
      </c>
      <c r="O95" s="384" t="str">
        <f t="shared" si="30"/>
        <v>2MDB.R62</v>
      </c>
      <c r="P95" s="384">
        <f t="shared" si="31"/>
        <v>1</v>
      </c>
      <c r="Q95" s="374"/>
      <c r="R95" s="374"/>
      <c r="S95" s="374"/>
      <c r="T95" s="374"/>
      <c r="U95" s="374"/>
      <c r="V95" s="384">
        <v>0</v>
      </c>
      <c r="W95" s="374" t="s">
        <v>1308</v>
      </c>
      <c r="X95" s="384" t="str">
        <f t="shared" si="32"/>
        <v>ru-RU=Кн. 'Включить Н2-3'</v>
      </c>
      <c r="Y95" s="374"/>
      <c r="Z95" s="374" t="s">
        <v>1308</v>
      </c>
      <c r="AA95" s="19" t="s">
        <v>4272</v>
      </c>
      <c r="AB95" s="374">
        <f t="shared" si="33"/>
        <v>40062</v>
      </c>
      <c r="AC95" s="27">
        <v>1</v>
      </c>
    </row>
    <row r="96" spans="1:29" x14ac:dyDescent="0.25">
      <c r="A96" s="374">
        <v>93</v>
      </c>
      <c r="B96" t="s">
        <v>4385</v>
      </c>
      <c r="C96" t="s">
        <v>4566</v>
      </c>
      <c r="E96" s="27" t="str">
        <f t="shared" si="27"/>
        <v>R62</v>
      </c>
      <c r="F96" s="27">
        <f t="shared" si="40"/>
        <v>123</v>
      </c>
      <c r="G96" s="27">
        <v>3</v>
      </c>
      <c r="H96" s="19" t="s">
        <v>4347</v>
      </c>
      <c r="I96" s="27" t="str">
        <f t="shared" si="28"/>
        <v>db600.dbx123.3 := ACT.N2_4.btnON; //Кн. 'Включить Н2-4'  R62.3</v>
      </c>
      <c r="J96" s="27" t="str">
        <f t="shared" si="29"/>
        <v>dbx123.3</v>
      </c>
      <c r="K96" s="27">
        <f t="shared" ref="K96:K108" si="41">K95</f>
        <v>62</v>
      </c>
      <c r="L96" s="384" t="s">
        <v>1307</v>
      </c>
      <c r="M96" s="389">
        <v>874</v>
      </c>
      <c r="N96" s="19" t="s">
        <v>4275</v>
      </c>
      <c r="O96" s="384" t="str">
        <f t="shared" si="30"/>
        <v>2MDB.R62</v>
      </c>
      <c r="P96" s="384">
        <f t="shared" si="31"/>
        <v>3</v>
      </c>
      <c r="Q96" s="374"/>
      <c r="R96" s="374"/>
      <c r="S96" s="374"/>
      <c r="T96" s="374"/>
      <c r="U96" s="374"/>
      <c r="V96" s="384">
        <v>0</v>
      </c>
      <c r="W96" s="374" t="s">
        <v>1308</v>
      </c>
      <c r="X96" s="384" t="str">
        <f t="shared" si="32"/>
        <v>ru-RU=Кн. 'Включить Н2-4'</v>
      </c>
      <c r="Y96" s="374"/>
      <c r="Z96" s="374" t="s">
        <v>1308</v>
      </c>
      <c r="AA96" s="19" t="s">
        <v>4272</v>
      </c>
      <c r="AB96" s="374">
        <f t="shared" si="33"/>
        <v>40062</v>
      </c>
      <c r="AC96" s="27">
        <v>3</v>
      </c>
    </row>
    <row r="97" spans="1:29" x14ac:dyDescent="0.25">
      <c r="A97" s="374">
        <v>94</v>
      </c>
      <c r="B97" t="s">
        <v>4386</v>
      </c>
      <c r="C97" t="s">
        <v>4567</v>
      </c>
      <c r="E97" s="27" t="str">
        <f t="shared" si="27"/>
        <v>R62</v>
      </c>
      <c r="F97" s="27">
        <f t="shared" si="40"/>
        <v>123</v>
      </c>
      <c r="G97" s="27">
        <v>4</v>
      </c>
      <c r="H97" s="19" t="s">
        <v>4347</v>
      </c>
      <c r="I97" s="27" t="str">
        <f t="shared" si="28"/>
        <v>db600.dbx123.4 := ACT.N4_1.btnON; //Кн. 'Включить Н4-1'  R62.4</v>
      </c>
      <c r="J97" s="27" t="str">
        <f t="shared" si="29"/>
        <v>dbx123.4</v>
      </c>
      <c r="K97" s="27">
        <f t="shared" si="41"/>
        <v>62</v>
      </c>
      <c r="L97" s="384" t="s">
        <v>1307</v>
      </c>
      <c r="M97" s="389">
        <v>875</v>
      </c>
      <c r="N97" s="19" t="s">
        <v>4275</v>
      </c>
      <c r="O97" s="384" t="str">
        <f t="shared" si="30"/>
        <v>2MDB.R62</v>
      </c>
      <c r="P97" s="384">
        <f t="shared" si="31"/>
        <v>4</v>
      </c>
      <c r="Q97" s="374"/>
      <c r="R97" s="374"/>
      <c r="S97" s="374"/>
      <c r="T97" s="374"/>
      <c r="U97" s="374"/>
      <c r="V97" s="384">
        <v>0</v>
      </c>
      <c r="W97" s="374" t="s">
        <v>1308</v>
      </c>
      <c r="X97" s="384" t="str">
        <f t="shared" si="32"/>
        <v>ru-RU=Кн. 'Включить Н4-1'</v>
      </c>
      <c r="Y97" s="374"/>
      <c r="Z97" s="374" t="s">
        <v>1308</v>
      </c>
      <c r="AA97" s="19" t="s">
        <v>4272</v>
      </c>
      <c r="AB97" s="374">
        <f t="shared" si="33"/>
        <v>40062</v>
      </c>
      <c r="AC97" s="27">
        <v>4</v>
      </c>
    </row>
    <row r="98" spans="1:29" x14ac:dyDescent="0.25">
      <c r="A98" s="374">
        <v>95</v>
      </c>
      <c r="B98" t="s">
        <v>4387</v>
      </c>
      <c r="C98" t="s">
        <v>4568</v>
      </c>
      <c r="E98" s="27" t="str">
        <f t="shared" si="27"/>
        <v>R62</v>
      </c>
      <c r="F98" s="27">
        <f t="shared" si="40"/>
        <v>123</v>
      </c>
      <c r="G98" s="27">
        <v>5</v>
      </c>
      <c r="H98" s="19" t="s">
        <v>4347</v>
      </c>
      <c r="I98" s="27" t="str">
        <f t="shared" si="28"/>
        <v>db600.dbx123.5 := ACT.N4_2.btnON; //Кн. 'Включить Н4-2'  R62.5</v>
      </c>
      <c r="J98" s="27" t="str">
        <f t="shared" si="29"/>
        <v>dbx123.5</v>
      </c>
      <c r="K98" s="27">
        <f t="shared" si="41"/>
        <v>62</v>
      </c>
      <c r="L98" s="384" t="s">
        <v>1307</v>
      </c>
      <c r="M98" s="389">
        <v>876</v>
      </c>
      <c r="N98" s="19" t="s">
        <v>4275</v>
      </c>
      <c r="O98" s="384" t="str">
        <f t="shared" si="30"/>
        <v>2MDB.R62</v>
      </c>
      <c r="P98" s="384">
        <f t="shared" si="31"/>
        <v>5</v>
      </c>
      <c r="Q98" s="374"/>
      <c r="R98" s="374"/>
      <c r="S98" s="374"/>
      <c r="T98" s="374"/>
      <c r="U98" s="374"/>
      <c r="V98" s="384">
        <v>0</v>
      </c>
      <c r="W98" s="374" t="s">
        <v>1308</v>
      </c>
      <c r="X98" s="384" t="str">
        <f t="shared" si="32"/>
        <v>ru-RU=Кн. 'Включить Н4-2'</v>
      </c>
      <c r="Y98" s="374"/>
      <c r="Z98" s="374" t="s">
        <v>1308</v>
      </c>
      <c r="AA98" s="19" t="s">
        <v>4272</v>
      </c>
      <c r="AB98" s="374">
        <f t="shared" si="33"/>
        <v>40062</v>
      </c>
      <c r="AC98" s="27">
        <v>5</v>
      </c>
    </row>
    <row r="99" spans="1:29" x14ac:dyDescent="0.25">
      <c r="A99" s="374">
        <v>96</v>
      </c>
      <c r="B99" t="s">
        <v>4388</v>
      </c>
      <c r="C99" t="s">
        <v>4569</v>
      </c>
      <c r="E99" s="27" t="str">
        <f t="shared" si="27"/>
        <v>R62</v>
      </c>
      <c r="F99" s="27">
        <f t="shared" si="40"/>
        <v>123</v>
      </c>
      <c r="G99" s="27">
        <v>6</v>
      </c>
      <c r="H99" s="19" t="s">
        <v>4347</v>
      </c>
      <c r="I99" s="27" t="str">
        <f t="shared" si="28"/>
        <v>db600.dbx123.6 := ACT.N4_3.btnON; //Кн. 'Включить Н4-3'  R62.6</v>
      </c>
      <c r="J99" s="27" t="str">
        <f t="shared" si="29"/>
        <v>dbx123.6</v>
      </c>
      <c r="K99" s="27">
        <f t="shared" si="41"/>
        <v>62</v>
      </c>
      <c r="L99" s="384" t="s">
        <v>1307</v>
      </c>
      <c r="M99" s="389">
        <v>877</v>
      </c>
      <c r="N99" s="19" t="s">
        <v>4275</v>
      </c>
      <c r="O99" s="384" t="str">
        <f t="shared" si="30"/>
        <v>2MDB.R62</v>
      </c>
      <c r="P99" s="384">
        <f t="shared" si="31"/>
        <v>6</v>
      </c>
      <c r="Q99" s="374"/>
      <c r="R99" s="374"/>
      <c r="S99" s="374"/>
      <c r="T99" s="374"/>
      <c r="U99" s="374"/>
      <c r="V99" s="384">
        <v>0</v>
      </c>
      <c r="W99" s="374" t="s">
        <v>1308</v>
      </c>
      <c r="X99" s="384" t="str">
        <f t="shared" si="32"/>
        <v>ru-RU=Кн. 'Включить Н4-3'</v>
      </c>
      <c r="Y99" s="374"/>
      <c r="Z99" s="374" t="s">
        <v>1308</v>
      </c>
      <c r="AA99" s="19" t="s">
        <v>4272</v>
      </c>
      <c r="AB99" s="374">
        <f t="shared" si="33"/>
        <v>40062</v>
      </c>
      <c r="AC99" s="27">
        <v>6</v>
      </c>
    </row>
    <row r="100" spans="1:29" x14ac:dyDescent="0.25">
      <c r="A100" s="374">
        <v>97</v>
      </c>
      <c r="B100" t="s">
        <v>4389</v>
      </c>
      <c r="C100" t="s">
        <v>4570</v>
      </c>
      <c r="E100" s="27" t="str">
        <f t="shared" si="27"/>
        <v>R62</v>
      </c>
      <c r="F100" s="27">
        <f t="shared" si="40"/>
        <v>123</v>
      </c>
      <c r="G100" s="27">
        <v>7</v>
      </c>
      <c r="H100" s="19" t="s">
        <v>4347</v>
      </c>
      <c r="I100" s="27" t="str">
        <f t="shared" si="28"/>
        <v>db600.dbx123.7 := ACT.N4_4.btnON; //Кн. 'Включить Н4-4'  R62.7</v>
      </c>
      <c r="J100" s="27" t="str">
        <f t="shared" si="29"/>
        <v>dbx123.7</v>
      </c>
      <c r="K100" s="27">
        <f t="shared" si="41"/>
        <v>62</v>
      </c>
      <c r="L100" s="384" t="s">
        <v>1307</v>
      </c>
      <c r="M100" s="389">
        <v>878</v>
      </c>
      <c r="N100" s="19" t="s">
        <v>4275</v>
      </c>
      <c r="O100" s="384" t="str">
        <f t="shared" si="30"/>
        <v>2MDB.R62</v>
      </c>
      <c r="P100" s="384">
        <f t="shared" si="31"/>
        <v>7</v>
      </c>
      <c r="Q100" s="374"/>
      <c r="R100" s="374"/>
      <c r="S100" s="374"/>
      <c r="T100" s="374"/>
      <c r="U100" s="374"/>
      <c r="V100" s="384">
        <v>0</v>
      </c>
      <c r="W100" s="374" t="s">
        <v>1308</v>
      </c>
      <c r="X100" s="384" t="str">
        <f t="shared" si="32"/>
        <v>ru-RU=Кн. 'Включить Н4-4'</v>
      </c>
      <c r="Y100" s="374"/>
      <c r="Z100" s="374" t="s">
        <v>1308</v>
      </c>
      <c r="AA100" s="19" t="s">
        <v>4272</v>
      </c>
      <c r="AB100" s="374">
        <f t="shared" si="33"/>
        <v>40062</v>
      </c>
      <c r="AC100" s="27">
        <v>7</v>
      </c>
    </row>
    <row r="101" spans="1:29" x14ac:dyDescent="0.25">
      <c r="A101" s="374">
        <v>98</v>
      </c>
      <c r="B101" t="s">
        <v>4390</v>
      </c>
      <c r="C101" t="s">
        <v>4571</v>
      </c>
      <c r="E101" s="27" t="str">
        <f t="shared" si="27"/>
        <v>R62</v>
      </c>
      <c r="F101" s="27">
        <f>F86+2</f>
        <v>122</v>
      </c>
      <c r="G101" s="27">
        <v>0</v>
      </c>
      <c r="H101" s="19" t="s">
        <v>4347</v>
      </c>
      <c r="I101" s="27" t="str">
        <f t="shared" si="28"/>
        <v>db600.dbx122.0 := ACT.N4_5.btnON; //Кн. 'Включить Н4-5'  R62.8</v>
      </c>
      <c r="J101" s="27" t="str">
        <f t="shared" si="29"/>
        <v>dbx122.0</v>
      </c>
      <c r="K101" s="27">
        <f t="shared" si="41"/>
        <v>62</v>
      </c>
      <c r="L101" s="384" t="s">
        <v>1307</v>
      </c>
      <c r="M101" s="389">
        <v>879</v>
      </c>
      <c r="N101" s="19" t="s">
        <v>4275</v>
      </c>
      <c r="O101" s="384" t="str">
        <f t="shared" si="30"/>
        <v>2MDB.R62</v>
      </c>
      <c r="P101" s="384">
        <f t="shared" si="31"/>
        <v>8</v>
      </c>
      <c r="Q101" s="374"/>
      <c r="R101" s="374"/>
      <c r="S101" s="374"/>
      <c r="T101" s="374"/>
      <c r="U101" s="374"/>
      <c r="V101" s="384">
        <v>0</v>
      </c>
      <c r="W101" s="374" t="s">
        <v>1308</v>
      </c>
      <c r="X101" s="384" t="str">
        <f t="shared" si="32"/>
        <v>ru-RU=Кн. 'Включить Н4-5'</v>
      </c>
      <c r="Y101" s="374"/>
      <c r="Z101" s="374" t="s">
        <v>1308</v>
      </c>
      <c r="AA101" s="19" t="s">
        <v>4272</v>
      </c>
      <c r="AB101" s="374">
        <f t="shared" si="33"/>
        <v>40062</v>
      </c>
      <c r="AC101" s="27">
        <v>8</v>
      </c>
    </row>
    <row r="102" spans="1:29" x14ac:dyDescent="0.25">
      <c r="A102" s="374">
        <v>99</v>
      </c>
      <c r="B102" t="s">
        <v>4391</v>
      </c>
      <c r="C102" t="s">
        <v>4572</v>
      </c>
      <c r="E102" s="27" t="str">
        <f t="shared" si="27"/>
        <v>R62</v>
      </c>
      <c r="F102" s="27">
        <f>F101</f>
        <v>122</v>
      </c>
      <c r="G102" s="27">
        <v>1</v>
      </c>
      <c r="H102" s="19" t="s">
        <v>4347</v>
      </c>
      <c r="I102" s="27" t="str">
        <f t="shared" si="28"/>
        <v>db600.dbx122.1 := ACT.N4_6.btnON; //Кн. 'Включить Н4-6'  R62.9</v>
      </c>
      <c r="J102" s="27" t="str">
        <f t="shared" si="29"/>
        <v>dbx122.1</v>
      </c>
      <c r="K102" s="27">
        <f t="shared" si="41"/>
        <v>62</v>
      </c>
      <c r="L102" s="384" t="s">
        <v>1307</v>
      </c>
      <c r="M102" s="389">
        <v>880</v>
      </c>
      <c r="N102" s="19" t="s">
        <v>4275</v>
      </c>
      <c r="O102" s="384" t="str">
        <f t="shared" si="30"/>
        <v>2MDB.R62</v>
      </c>
      <c r="P102" s="384">
        <f t="shared" si="31"/>
        <v>9</v>
      </c>
      <c r="Q102" s="374"/>
      <c r="R102" s="374"/>
      <c r="S102" s="374"/>
      <c r="T102" s="374"/>
      <c r="U102" s="374"/>
      <c r="V102" s="384">
        <v>0</v>
      </c>
      <c r="W102" s="374" t="s">
        <v>1308</v>
      </c>
      <c r="X102" s="384" t="str">
        <f t="shared" si="32"/>
        <v>ru-RU=Кн. 'Включить Н4-6'</v>
      </c>
      <c r="Y102" s="374"/>
      <c r="Z102" s="374" t="s">
        <v>1308</v>
      </c>
      <c r="AA102" s="19" t="s">
        <v>4272</v>
      </c>
      <c r="AB102" s="374">
        <f t="shared" si="33"/>
        <v>40062</v>
      </c>
      <c r="AC102" s="27">
        <v>9</v>
      </c>
    </row>
    <row r="103" spans="1:29" x14ac:dyDescent="0.25">
      <c r="A103" s="374">
        <v>100</v>
      </c>
      <c r="B103" t="s">
        <v>4392</v>
      </c>
      <c r="C103" t="s">
        <v>4573</v>
      </c>
      <c r="E103" s="27" t="str">
        <f t="shared" si="27"/>
        <v>R62</v>
      </c>
      <c r="F103" s="27">
        <f t="shared" ref="F103:F108" si="42">F102</f>
        <v>122</v>
      </c>
      <c r="G103" s="27">
        <v>2</v>
      </c>
      <c r="H103" s="19" t="s">
        <v>4347</v>
      </c>
      <c r="I103" s="27" t="str">
        <f t="shared" si="28"/>
        <v>db600.dbx122.2 := ACT.N5_1.btnON; //Кн. 'Включить Н5-1'  R62.10</v>
      </c>
      <c r="J103" s="27" t="str">
        <f t="shared" si="29"/>
        <v>dbx122.2</v>
      </c>
      <c r="K103" s="27">
        <f t="shared" si="41"/>
        <v>62</v>
      </c>
      <c r="L103" s="384" t="s">
        <v>1307</v>
      </c>
      <c r="M103" s="389">
        <v>881</v>
      </c>
      <c r="N103" s="19" t="s">
        <v>4275</v>
      </c>
      <c r="O103" s="384" t="str">
        <f t="shared" si="30"/>
        <v>2MDB.R62</v>
      </c>
      <c r="P103" s="384">
        <f t="shared" si="31"/>
        <v>10</v>
      </c>
      <c r="Q103" s="374"/>
      <c r="R103" s="374"/>
      <c r="S103" s="374"/>
      <c r="T103" s="374"/>
      <c r="U103" s="374"/>
      <c r="V103" s="384">
        <v>0</v>
      </c>
      <c r="W103" s="374" t="s">
        <v>1308</v>
      </c>
      <c r="X103" s="384" t="str">
        <f t="shared" si="32"/>
        <v>ru-RU=Кн. 'Включить Н5-1'</v>
      </c>
      <c r="Y103" s="374"/>
      <c r="Z103" s="374" t="s">
        <v>1308</v>
      </c>
      <c r="AA103" s="19" t="s">
        <v>4272</v>
      </c>
      <c r="AB103" s="374">
        <f t="shared" si="33"/>
        <v>40062</v>
      </c>
      <c r="AC103" s="27">
        <v>10</v>
      </c>
    </row>
    <row r="104" spans="1:29" x14ac:dyDescent="0.25">
      <c r="A104" s="374">
        <v>101</v>
      </c>
      <c r="B104" t="s">
        <v>4393</v>
      </c>
      <c r="C104" t="s">
        <v>4574</v>
      </c>
      <c r="E104" s="27" t="str">
        <f t="shared" si="27"/>
        <v>R62</v>
      </c>
      <c r="F104" s="27">
        <f t="shared" si="42"/>
        <v>122</v>
      </c>
      <c r="G104" s="27">
        <v>3</v>
      </c>
      <c r="H104" s="19" t="s">
        <v>4347</v>
      </c>
      <c r="I104" s="27" t="str">
        <f t="shared" si="28"/>
        <v>db600.dbx122.3 := ACT.N5_2.btnON; //Кн. 'Включить Н5-2'  R62.11</v>
      </c>
      <c r="J104" s="27" t="str">
        <f t="shared" si="29"/>
        <v>dbx122.3</v>
      </c>
      <c r="K104" s="27">
        <f t="shared" si="41"/>
        <v>62</v>
      </c>
      <c r="L104" s="384" t="s">
        <v>1307</v>
      </c>
      <c r="M104" s="389">
        <v>882</v>
      </c>
      <c r="N104" s="19" t="s">
        <v>4275</v>
      </c>
      <c r="O104" s="384" t="str">
        <f t="shared" si="30"/>
        <v>2MDB.R62</v>
      </c>
      <c r="P104" s="384">
        <f t="shared" si="31"/>
        <v>11</v>
      </c>
      <c r="Q104" s="374"/>
      <c r="R104" s="374"/>
      <c r="S104" s="374"/>
      <c r="T104" s="374"/>
      <c r="U104" s="374"/>
      <c r="V104" s="384">
        <v>0</v>
      </c>
      <c r="W104" s="374" t="s">
        <v>1308</v>
      </c>
      <c r="X104" s="384" t="str">
        <f t="shared" si="32"/>
        <v>ru-RU=Кн. 'Включить Н5-2'</v>
      </c>
      <c r="Y104" s="374"/>
      <c r="Z104" s="374" t="s">
        <v>1308</v>
      </c>
      <c r="AA104" s="19" t="s">
        <v>4272</v>
      </c>
      <c r="AB104" s="374">
        <f t="shared" si="33"/>
        <v>40062</v>
      </c>
      <c r="AC104" s="27">
        <v>11</v>
      </c>
    </row>
    <row r="105" spans="1:29" x14ac:dyDescent="0.25">
      <c r="A105" s="374">
        <v>102</v>
      </c>
      <c r="B105" t="s">
        <v>4394</v>
      </c>
      <c r="C105" t="s">
        <v>4575</v>
      </c>
      <c r="E105" s="27" t="str">
        <f t="shared" si="27"/>
        <v>R62</v>
      </c>
      <c r="F105" s="27">
        <f t="shared" si="42"/>
        <v>122</v>
      </c>
      <c r="G105" s="27">
        <v>4</v>
      </c>
      <c r="H105" s="19" t="s">
        <v>4347</v>
      </c>
      <c r="I105" s="27" t="str">
        <f t="shared" si="28"/>
        <v>db600.dbx122.4 := ACT.N6_1.btnON; //Кн. 'Включить Н6-1'  R62.12</v>
      </c>
      <c r="J105" s="27" t="str">
        <f t="shared" si="29"/>
        <v>dbx122.4</v>
      </c>
      <c r="K105" s="27">
        <f t="shared" si="41"/>
        <v>62</v>
      </c>
      <c r="L105" s="384" t="s">
        <v>1307</v>
      </c>
      <c r="M105" s="389">
        <v>883</v>
      </c>
      <c r="N105" s="19" t="s">
        <v>4275</v>
      </c>
      <c r="O105" s="384" t="str">
        <f t="shared" si="30"/>
        <v>2MDB.R62</v>
      </c>
      <c r="P105" s="384">
        <f t="shared" si="31"/>
        <v>12</v>
      </c>
      <c r="Q105" s="374"/>
      <c r="R105" s="374"/>
      <c r="S105" s="374"/>
      <c r="T105" s="374"/>
      <c r="U105" s="374"/>
      <c r="V105" s="384">
        <v>0</v>
      </c>
      <c r="W105" s="374" t="s">
        <v>1308</v>
      </c>
      <c r="X105" s="384" t="str">
        <f t="shared" si="32"/>
        <v>ru-RU=Кн. 'Включить Н6-1'</v>
      </c>
      <c r="Y105" s="374"/>
      <c r="Z105" s="374" t="s">
        <v>1308</v>
      </c>
      <c r="AA105" s="19" t="s">
        <v>4272</v>
      </c>
      <c r="AB105" s="374">
        <f t="shared" si="33"/>
        <v>40062</v>
      </c>
      <c r="AC105" s="27">
        <v>12</v>
      </c>
    </row>
    <row r="106" spans="1:29" x14ac:dyDescent="0.25">
      <c r="A106" s="374">
        <v>103</v>
      </c>
      <c r="B106" t="s">
        <v>4395</v>
      </c>
      <c r="C106" t="s">
        <v>4576</v>
      </c>
      <c r="E106" s="27" t="str">
        <f t="shared" si="27"/>
        <v>R62</v>
      </c>
      <c r="F106" s="27">
        <f t="shared" si="42"/>
        <v>122</v>
      </c>
      <c r="G106" s="27">
        <v>5</v>
      </c>
      <c r="H106" s="19" t="s">
        <v>4347</v>
      </c>
      <c r="I106" s="27" t="str">
        <f t="shared" si="28"/>
        <v>db600.dbx122.5 := ACT.N8_1.btnON; //Кн. 'Включить Н8-1'  R62.13</v>
      </c>
      <c r="J106" s="27" t="str">
        <f t="shared" si="29"/>
        <v>dbx122.5</v>
      </c>
      <c r="K106" s="27">
        <f t="shared" si="41"/>
        <v>62</v>
      </c>
      <c r="L106" s="384" t="s">
        <v>1307</v>
      </c>
      <c r="M106" s="389">
        <v>884</v>
      </c>
      <c r="N106" s="19" t="s">
        <v>4275</v>
      </c>
      <c r="O106" s="384" t="str">
        <f t="shared" si="30"/>
        <v>2MDB.R62</v>
      </c>
      <c r="P106" s="384">
        <f t="shared" si="31"/>
        <v>13</v>
      </c>
      <c r="Q106" s="374"/>
      <c r="R106" s="374"/>
      <c r="S106" s="374"/>
      <c r="T106" s="374"/>
      <c r="U106" s="374"/>
      <c r="V106" s="384">
        <v>0</v>
      </c>
      <c r="W106" s="374" t="s">
        <v>1308</v>
      </c>
      <c r="X106" s="384" t="str">
        <f t="shared" si="32"/>
        <v>ru-RU=Кн. 'Включить Н8-1'</v>
      </c>
      <c r="Y106" s="374"/>
      <c r="Z106" s="374" t="s">
        <v>1308</v>
      </c>
      <c r="AA106" s="19" t="s">
        <v>4272</v>
      </c>
      <c r="AB106" s="374">
        <f t="shared" si="33"/>
        <v>40062</v>
      </c>
      <c r="AC106" s="27">
        <v>13</v>
      </c>
    </row>
    <row r="107" spans="1:29" x14ac:dyDescent="0.25">
      <c r="A107" s="374">
        <v>104</v>
      </c>
      <c r="B107" t="s">
        <v>4396</v>
      </c>
      <c r="C107" t="s">
        <v>4577</v>
      </c>
      <c r="E107" s="27" t="str">
        <f t="shared" si="27"/>
        <v>R62</v>
      </c>
      <c r="F107" s="27">
        <f t="shared" si="42"/>
        <v>122</v>
      </c>
      <c r="G107" s="27">
        <v>6</v>
      </c>
      <c r="H107" s="19" t="s">
        <v>4347</v>
      </c>
      <c r="I107" s="27" t="str">
        <f t="shared" si="28"/>
        <v>db600.dbx122.6 := ACT.K1_1.btnON; //Кн. 'Включить КРЛ1-1'  R62.14</v>
      </c>
      <c r="J107" s="27" t="str">
        <f t="shared" si="29"/>
        <v>dbx122.6</v>
      </c>
      <c r="K107" s="27">
        <f t="shared" si="41"/>
        <v>62</v>
      </c>
      <c r="L107" s="384" t="s">
        <v>1307</v>
      </c>
      <c r="M107" s="389">
        <v>885</v>
      </c>
      <c r="N107" s="19" t="s">
        <v>4275</v>
      </c>
      <c r="O107" s="384" t="str">
        <f t="shared" si="30"/>
        <v>2MDB.R62</v>
      </c>
      <c r="P107" s="384">
        <f t="shared" si="31"/>
        <v>14</v>
      </c>
      <c r="Q107" s="374"/>
      <c r="R107" s="374"/>
      <c r="S107" s="374"/>
      <c r="T107" s="374"/>
      <c r="U107" s="374"/>
      <c r="V107" s="384">
        <v>0</v>
      </c>
      <c r="W107" s="374" t="s">
        <v>1308</v>
      </c>
      <c r="X107" s="384" t="str">
        <f t="shared" si="32"/>
        <v>ru-RU=Кн. 'Включить КРЛ1-1'</v>
      </c>
      <c r="Y107" s="374"/>
      <c r="Z107" s="374" t="s">
        <v>1308</v>
      </c>
      <c r="AA107" s="19" t="s">
        <v>4272</v>
      </c>
      <c r="AB107" s="374">
        <f t="shared" si="33"/>
        <v>40062</v>
      </c>
      <c r="AC107" s="27">
        <v>14</v>
      </c>
    </row>
    <row r="108" spans="1:29" x14ac:dyDescent="0.25">
      <c r="A108" s="374">
        <v>105</v>
      </c>
      <c r="B108" t="s">
        <v>4397</v>
      </c>
      <c r="C108" t="s">
        <v>4578</v>
      </c>
      <c r="E108" s="27" t="str">
        <f t="shared" si="27"/>
        <v>R62</v>
      </c>
      <c r="F108" s="27">
        <f t="shared" si="42"/>
        <v>122</v>
      </c>
      <c r="G108" s="27">
        <v>7</v>
      </c>
      <c r="H108" s="19" t="s">
        <v>4347</v>
      </c>
      <c r="I108" s="27" t="str">
        <f t="shared" si="28"/>
        <v>db600.dbx122.7 := ACT.K3_1.btnON; //Кн. 'Включить КРЛ3-1'  R62.15</v>
      </c>
      <c r="J108" s="27" t="str">
        <f t="shared" si="29"/>
        <v>dbx122.7</v>
      </c>
      <c r="K108" s="27">
        <f t="shared" si="41"/>
        <v>62</v>
      </c>
      <c r="L108" s="384" t="s">
        <v>1307</v>
      </c>
      <c r="M108" s="389">
        <v>886</v>
      </c>
      <c r="N108" s="19" t="s">
        <v>4275</v>
      </c>
      <c r="O108" s="384" t="str">
        <f t="shared" si="30"/>
        <v>2MDB.R62</v>
      </c>
      <c r="P108" s="384">
        <f t="shared" si="31"/>
        <v>15</v>
      </c>
      <c r="Q108" s="374"/>
      <c r="R108" s="374"/>
      <c r="S108" s="374"/>
      <c r="T108" s="374"/>
      <c r="U108" s="374"/>
      <c r="V108" s="384">
        <v>0</v>
      </c>
      <c r="W108" s="374" t="s">
        <v>1308</v>
      </c>
      <c r="X108" s="384" t="str">
        <f t="shared" si="32"/>
        <v>ru-RU=Кн. 'Включить КРЛ3-1'</v>
      </c>
      <c r="Y108" s="374"/>
      <c r="Z108" s="374" t="s">
        <v>1308</v>
      </c>
      <c r="AA108" s="19" t="s">
        <v>4272</v>
      </c>
      <c r="AB108" s="374">
        <f t="shared" si="33"/>
        <v>40062</v>
      </c>
      <c r="AC108" s="27">
        <v>15</v>
      </c>
    </row>
    <row r="109" spans="1:29" x14ac:dyDescent="0.25">
      <c r="A109" s="374">
        <v>106</v>
      </c>
      <c r="B109" t="s">
        <v>4398</v>
      </c>
      <c r="C109" t="s">
        <v>4579</v>
      </c>
      <c r="E109" s="27" t="str">
        <f t="shared" ref="E109:E172" si="43">"R"&amp;K109</f>
        <v>R63</v>
      </c>
      <c r="F109" s="27">
        <f>F94+2</f>
        <v>125</v>
      </c>
      <c r="G109" s="27">
        <v>0</v>
      </c>
      <c r="H109" s="19" t="s">
        <v>4347</v>
      </c>
      <c r="I109" s="27" t="str">
        <f t="shared" ref="I109:I172" si="44">"db600.dbx"&amp;F109&amp;"."&amp;G109&amp;" := "&amp;H109&amp;"."&amp;C109&amp;"; //"&amp;B109&amp;"  "&amp;E109&amp;"."&amp;AC109</f>
        <v>db600.dbx125.0 := ACT.K3_2.btnON; //Кн. 'Включить КРЛ3-2'  R63.0</v>
      </c>
      <c r="J109" s="27" t="str">
        <f t="shared" ref="J109:J172" si="45">"dbx"&amp;F109&amp;"."&amp;G109</f>
        <v>dbx125.0</v>
      </c>
      <c r="K109" s="27">
        <f>K108+1</f>
        <v>63</v>
      </c>
      <c r="L109" s="384" t="s">
        <v>1307</v>
      </c>
      <c r="M109" s="389">
        <v>887</v>
      </c>
      <c r="N109" s="19" t="s">
        <v>4275</v>
      </c>
      <c r="O109" s="384" t="str">
        <f t="shared" ref="O109:O172" si="46">"2MDB.R"&amp;K109</f>
        <v>2MDB.R63</v>
      </c>
      <c r="P109" s="384">
        <f t="shared" ref="P109:P172" si="47">AC109</f>
        <v>0</v>
      </c>
      <c r="Q109" s="374"/>
      <c r="R109" s="374"/>
      <c r="S109" s="374"/>
      <c r="T109" s="374"/>
      <c r="U109" s="374"/>
      <c r="V109" s="384">
        <v>0</v>
      </c>
      <c r="W109" s="374" t="s">
        <v>1308</v>
      </c>
      <c r="X109" s="384" t="str">
        <f t="shared" ref="X109:X172" si="48">AA109&amp;B109</f>
        <v>ru-RU=Кн. 'Включить КРЛ3-2'</v>
      </c>
      <c r="Y109" s="374"/>
      <c r="Z109" s="374" t="s">
        <v>1308</v>
      </c>
      <c r="AA109" s="19" t="s">
        <v>4272</v>
      </c>
      <c r="AB109" s="374">
        <f t="shared" ref="AB109:AB172" si="49">K109+40000</f>
        <v>40063</v>
      </c>
      <c r="AC109" s="27">
        <v>0</v>
      </c>
    </row>
    <row r="110" spans="1:29" x14ac:dyDescent="0.25">
      <c r="A110" s="374">
        <v>107</v>
      </c>
      <c r="B110" t="s">
        <v>4399</v>
      </c>
      <c r="C110" t="s">
        <v>4580</v>
      </c>
      <c r="E110" s="27" t="str">
        <f t="shared" si="43"/>
        <v>R63</v>
      </c>
      <c r="F110" s="27">
        <f t="shared" ref="F110:F115" si="50">F109</f>
        <v>125</v>
      </c>
      <c r="G110" s="27">
        <v>1</v>
      </c>
      <c r="H110" s="19" t="s">
        <v>4347</v>
      </c>
      <c r="I110" s="27" t="str">
        <f t="shared" si="44"/>
        <v>db600.dbx125.1 := ACT.K3_3.btnON; //Кн. 'Включить КРЛ3-3'  R63.1</v>
      </c>
      <c r="J110" s="27" t="str">
        <f t="shared" si="45"/>
        <v>dbx125.1</v>
      </c>
      <c r="K110" s="27">
        <f>K109</f>
        <v>63</v>
      </c>
      <c r="L110" s="384" t="s">
        <v>1307</v>
      </c>
      <c r="M110" s="389">
        <v>888</v>
      </c>
      <c r="N110" s="19" t="s">
        <v>4275</v>
      </c>
      <c r="O110" s="384" t="str">
        <f t="shared" si="46"/>
        <v>2MDB.R63</v>
      </c>
      <c r="P110" s="384">
        <f t="shared" si="47"/>
        <v>1</v>
      </c>
      <c r="Q110" s="374"/>
      <c r="R110" s="374"/>
      <c r="S110" s="374"/>
      <c r="T110" s="374"/>
      <c r="U110" s="374"/>
      <c r="V110" s="384">
        <v>0</v>
      </c>
      <c r="W110" s="374" t="s">
        <v>1308</v>
      </c>
      <c r="X110" s="384" t="str">
        <f t="shared" si="48"/>
        <v>ru-RU=Кн. 'Включить КРЛ3-3'</v>
      </c>
      <c r="Y110" s="374"/>
      <c r="Z110" s="374" t="s">
        <v>1308</v>
      </c>
      <c r="AA110" s="19" t="s">
        <v>4272</v>
      </c>
      <c r="AB110" s="374">
        <f t="shared" si="49"/>
        <v>40063</v>
      </c>
      <c r="AC110" s="27">
        <v>1</v>
      </c>
    </row>
    <row r="111" spans="1:29" x14ac:dyDescent="0.25">
      <c r="A111" s="374">
        <v>108</v>
      </c>
      <c r="B111" t="s">
        <v>4400</v>
      </c>
      <c r="C111" t="s">
        <v>4581</v>
      </c>
      <c r="E111" s="27" t="str">
        <f t="shared" si="43"/>
        <v>R63</v>
      </c>
      <c r="F111" s="27">
        <f t="shared" si="50"/>
        <v>125</v>
      </c>
      <c r="G111" s="27">
        <v>3</v>
      </c>
      <c r="H111" s="19" t="s">
        <v>4347</v>
      </c>
      <c r="I111" s="27" t="str">
        <f t="shared" si="44"/>
        <v>db600.dbx125.3 := ACT.K4_1.btnON; //Кн. 'Включить КРЛ4-1'  R63.3</v>
      </c>
      <c r="J111" s="27" t="str">
        <f t="shared" si="45"/>
        <v>dbx125.3</v>
      </c>
      <c r="K111" s="27">
        <f t="shared" ref="K111:K123" si="51">K110</f>
        <v>63</v>
      </c>
      <c r="L111" s="384" t="s">
        <v>1307</v>
      </c>
      <c r="M111" s="389">
        <v>889</v>
      </c>
      <c r="N111" s="19" t="s">
        <v>4275</v>
      </c>
      <c r="O111" s="384" t="str">
        <f t="shared" si="46"/>
        <v>2MDB.R63</v>
      </c>
      <c r="P111" s="384">
        <f t="shared" si="47"/>
        <v>3</v>
      </c>
      <c r="Q111" s="374"/>
      <c r="R111" s="374"/>
      <c r="S111" s="374"/>
      <c r="T111" s="374"/>
      <c r="U111" s="374"/>
      <c r="V111" s="384">
        <v>0</v>
      </c>
      <c r="W111" s="374" t="s">
        <v>1308</v>
      </c>
      <c r="X111" s="384" t="str">
        <f t="shared" si="48"/>
        <v>ru-RU=Кн. 'Включить КРЛ4-1'</v>
      </c>
      <c r="Y111" s="374"/>
      <c r="Z111" s="374" t="s">
        <v>1308</v>
      </c>
      <c r="AA111" s="19" t="s">
        <v>4272</v>
      </c>
      <c r="AB111" s="374">
        <f t="shared" si="49"/>
        <v>40063</v>
      </c>
      <c r="AC111" s="27">
        <v>3</v>
      </c>
    </row>
    <row r="112" spans="1:29" x14ac:dyDescent="0.25">
      <c r="A112" s="374">
        <v>109</v>
      </c>
      <c r="B112" t="s">
        <v>4401</v>
      </c>
      <c r="C112" t="s">
        <v>4582</v>
      </c>
      <c r="E112" s="27" t="str">
        <f t="shared" si="43"/>
        <v>R63</v>
      </c>
      <c r="F112" s="27">
        <f t="shared" si="50"/>
        <v>125</v>
      </c>
      <c r="G112" s="27">
        <v>4</v>
      </c>
      <c r="H112" s="19" t="s">
        <v>4347</v>
      </c>
      <c r="I112" s="27" t="str">
        <f t="shared" si="44"/>
        <v>db600.dbx125.4 := ACT.K4_2.btnON; //Кн. 'Включить КРЛ4-2'  R63.4</v>
      </c>
      <c r="J112" s="27" t="str">
        <f t="shared" si="45"/>
        <v>dbx125.4</v>
      </c>
      <c r="K112" s="27">
        <f t="shared" si="51"/>
        <v>63</v>
      </c>
      <c r="L112" s="384" t="s">
        <v>1307</v>
      </c>
      <c r="M112" s="389">
        <v>890</v>
      </c>
      <c r="N112" s="19" t="s">
        <v>4275</v>
      </c>
      <c r="O112" s="384" t="str">
        <f t="shared" si="46"/>
        <v>2MDB.R63</v>
      </c>
      <c r="P112" s="384">
        <f t="shared" si="47"/>
        <v>4</v>
      </c>
      <c r="Q112" s="374"/>
      <c r="R112" s="374"/>
      <c r="S112" s="374"/>
      <c r="T112" s="374"/>
      <c r="U112" s="374"/>
      <c r="V112" s="384">
        <v>0</v>
      </c>
      <c r="W112" s="374" t="s">
        <v>1308</v>
      </c>
      <c r="X112" s="384" t="str">
        <f t="shared" si="48"/>
        <v>ru-RU=Кн. 'Включить КРЛ4-2'</v>
      </c>
      <c r="Y112" s="374"/>
      <c r="Z112" s="374" t="s">
        <v>1308</v>
      </c>
      <c r="AA112" s="19" t="s">
        <v>4272</v>
      </c>
      <c r="AB112" s="374">
        <f t="shared" si="49"/>
        <v>40063</v>
      </c>
      <c r="AC112" s="27">
        <v>4</v>
      </c>
    </row>
    <row r="113" spans="1:29" x14ac:dyDescent="0.25">
      <c r="A113" s="374">
        <v>110</v>
      </c>
      <c r="B113" t="s">
        <v>4402</v>
      </c>
      <c r="C113" t="s">
        <v>4583</v>
      </c>
      <c r="E113" s="27" t="str">
        <f t="shared" si="43"/>
        <v>R63</v>
      </c>
      <c r="F113" s="27">
        <f t="shared" si="50"/>
        <v>125</v>
      </c>
      <c r="G113" s="27">
        <v>5</v>
      </c>
      <c r="H113" s="19" t="s">
        <v>4347</v>
      </c>
      <c r="I113" s="27" t="str">
        <f t="shared" si="44"/>
        <v>db600.dbx125.5 := ACT.M1_1.btnON; //Кн. 'Включить МШ1-1'  R63.5</v>
      </c>
      <c r="J113" s="27" t="str">
        <f t="shared" si="45"/>
        <v>dbx125.5</v>
      </c>
      <c r="K113" s="27">
        <f t="shared" si="51"/>
        <v>63</v>
      </c>
      <c r="L113" s="384" t="s">
        <v>1307</v>
      </c>
      <c r="M113" s="389">
        <v>891</v>
      </c>
      <c r="N113" s="19" t="s">
        <v>4275</v>
      </c>
      <c r="O113" s="384" t="str">
        <f t="shared" si="46"/>
        <v>2MDB.R63</v>
      </c>
      <c r="P113" s="384">
        <f t="shared" si="47"/>
        <v>5</v>
      </c>
      <c r="Q113" s="374"/>
      <c r="R113" s="374"/>
      <c r="S113" s="374"/>
      <c r="T113" s="374"/>
      <c r="U113" s="374"/>
      <c r="V113" s="384">
        <v>0</v>
      </c>
      <c r="W113" s="374" t="s">
        <v>1308</v>
      </c>
      <c r="X113" s="384" t="str">
        <f t="shared" si="48"/>
        <v>ru-RU=Кн. 'Включить МШ1-1'</v>
      </c>
      <c r="Y113" s="374"/>
      <c r="Z113" s="374" t="s">
        <v>1308</v>
      </c>
      <c r="AA113" s="19" t="s">
        <v>4272</v>
      </c>
      <c r="AB113" s="374">
        <f t="shared" si="49"/>
        <v>40063</v>
      </c>
      <c r="AC113" s="27">
        <v>5</v>
      </c>
    </row>
    <row r="114" spans="1:29" x14ac:dyDescent="0.25">
      <c r="A114" s="374">
        <v>111</v>
      </c>
      <c r="B114" t="s">
        <v>4403</v>
      </c>
      <c r="C114" t="s">
        <v>4584</v>
      </c>
      <c r="E114" s="27" t="str">
        <f t="shared" si="43"/>
        <v>R63</v>
      </c>
      <c r="F114" s="27">
        <f t="shared" si="50"/>
        <v>125</v>
      </c>
      <c r="G114" s="27">
        <v>6</v>
      </c>
      <c r="H114" s="19" t="s">
        <v>4347</v>
      </c>
      <c r="I114" s="27" t="str">
        <f t="shared" si="44"/>
        <v>db600.dbx125.6 := ACT.MV1_1.btnON; //Кн. 'Включить МВ1-1'  R63.6</v>
      </c>
      <c r="J114" s="27" t="str">
        <f t="shared" si="45"/>
        <v>dbx125.6</v>
      </c>
      <c r="K114" s="27">
        <f t="shared" si="51"/>
        <v>63</v>
      </c>
      <c r="L114" s="384" t="s">
        <v>1307</v>
      </c>
      <c r="M114" s="389">
        <v>892</v>
      </c>
      <c r="N114" s="19" t="s">
        <v>4275</v>
      </c>
      <c r="O114" s="384" t="str">
        <f t="shared" si="46"/>
        <v>2MDB.R63</v>
      </c>
      <c r="P114" s="384">
        <f t="shared" si="47"/>
        <v>6</v>
      </c>
      <c r="Q114" s="374"/>
      <c r="R114" s="374"/>
      <c r="S114" s="374"/>
      <c r="T114" s="374"/>
      <c r="U114" s="374"/>
      <c r="V114" s="384">
        <v>0</v>
      </c>
      <c r="W114" s="374" t="s">
        <v>1308</v>
      </c>
      <c r="X114" s="384" t="str">
        <f t="shared" si="48"/>
        <v>ru-RU=Кн. 'Включить МВ1-1'</v>
      </c>
      <c r="Y114" s="374"/>
      <c r="Z114" s="374" t="s">
        <v>1308</v>
      </c>
      <c r="AA114" s="19" t="s">
        <v>4272</v>
      </c>
      <c r="AB114" s="374">
        <f t="shared" si="49"/>
        <v>40063</v>
      </c>
      <c r="AC114" s="27">
        <v>6</v>
      </c>
    </row>
    <row r="115" spans="1:29" x14ac:dyDescent="0.25">
      <c r="A115" s="374">
        <v>112</v>
      </c>
      <c r="B115" t="s">
        <v>4404</v>
      </c>
      <c r="C115" t="s">
        <v>4585</v>
      </c>
      <c r="E115" s="27" t="str">
        <f t="shared" si="43"/>
        <v>R63</v>
      </c>
      <c r="F115" s="27">
        <f t="shared" si="50"/>
        <v>125</v>
      </c>
      <c r="G115" s="27">
        <v>7</v>
      </c>
      <c r="H115" s="19" t="s">
        <v>4347</v>
      </c>
      <c r="I115" s="27" t="str">
        <f t="shared" si="44"/>
        <v>db600.dbx125.7 := ACT.MV1_2.btnON; //Кн. 'Включить МВ1-2'  R63.7</v>
      </c>
      <c r="J115" s="27" t="str">
        <f t="shared" si="45"/>
        <v>dbx125.7</v>
      </c>
      <c r="K115" s="27">
        <f t="shared" si="51"/>
        <v>63</v>
      </c>
      <c r="L115" s="384" t="s">
        <v>1307</v>
      </c>
      <c r="M115" s="389">
        <v>893</v>
      </c>
      <c r="N115" s="19" t="s">
        <v>4275</v>
      </c>
      <c r="O115" s="384" t="str">
        <f t="shared" si="46"/>
        <v>2MDB.R63</v>
      </c>
      <c r="P115" s="384">
        <f t="shared" si="47"/>
        <v>7</v>
      </c>
      <c r="Q115" s="374"/>
      <c r="R115" s="374"/>
      <c r="S115" s="374"/>
      <c r="T115" s="374"/>
      <c r="U115" s="374"/>
      <c r="V115" s="384">
        <v>0</v>
      </c>
      <c r="W115" s="374" t="s">
        <v>1308</v>
      </c>
      <c r="X115" s="384" t="str">
        <f t="shared" si="48"/>
        <v>ru-RU=Кн. 'Включить МВ1-2'</v>
      </c>
      <c r="Y115" s="374"/>
      <c r="Z115" s="374" t="s">
        <v>1308</v>
      </c>
      <c r="AA115" s="19" t="s">
        <v>4272</v>
      </c>
      <c r="AB115" s="374">
        <f t="shared" si="49"/>
        <v>40063</v>
      </c>
      <c r="AC115" s="27">
        <v>7</v>
      </c>
    </row>
    <row r="116" spans="1:29" x14ac:dyDescent="0.25">
      <c r="A116" s="374">
        <v>113</v>
      </c>
      <c r="B116" t="s">
        <v>4405</v>
      </c>
      <c r="C116" t="s">
        <v>4586</v>
      </c>
      <c r="E116" s="27" t="str">
        <f t="shared" si="43"/>
        <v>R63</v>
      </c>
      <c r="F116" s="27">
        <f>F101+2</f>
        <v>124</v>
      </c>
      <c r="G116" s="27">
        <v>0</v>
      </c>
      <c r="H116" s="19" t="s">
        <v>4347</v>
      </c>
      <c r="I116" s="27" t="str">
        <f t="shared" si="44"/>
        <v>db600.dbx124.0 := ACT.MV1_3.btnON; //Кн. 'Включить МВ1-3'  R63.8</v>
      </c>
      <c r="J116" s="27" t="str">
        <f t="shared" si="45"/>
        <v>dbx124.0</v>
      </c>
      <c r="K116" s="27">
        <f t="shared" si="51"/>
        <v>63</v>
      </c>
      <c r="L116" s="384" t="s">
        <v>1307</v>
      </c>
      <c r="M116" s="389">
        <v>894</v>
      </c>
      <c r="N116" s="19" t="s">
        <v>4275</v>
      </c>
      <c r="O116" s="384" t="str">
        <f t="shared" si="46"/>
        <v>2MDB.R63</v>
      </c>
      <c r="P116" s="384">
        <f t="shared" si="47"/>
        <v>8</v>
      </c>
      <c r="Q116" s="374"/>
      <c r="R116" s="374"/>
      <c r="S116" s="374"/>
      <c r="T116" s="374"/>
      <c r="U116" s="374"/>
      <c r="V116" s="384">
        <v>0</v>
      </c>
      <c r="W116" s="374" t="s">
        <v>1308</v>
      </c>
      <c r="X116" s="384" t="str">
        <f t="shared" si="48"/>
        <v>ru-RU=Кн. 'Включить МВ1-3'</v>
      </c>
      <c r="Y116" s="374"/>
      <c r="Z116" s="374" t="s">
        <v>1308</v>
      </c>
      <c r="AA116" s="19" t="s">
        <v>4272</v>
      </c>
      <c r="AB116" s="374">
        <f t="shared" si="49"/>
        <v>40063</v>
      </c>
      <c r="AC116" s="27">
        <v>8</v>
      </c>
    </row>
    <row r="117" spans="1:29" x14ac:dyDescent="0.25">
      <c r="A117" s="374">
        <v>114</v>
      </c>
      <c r="B117" t="s">
        <v>4406</v>
      </c>
      <c r="C117" t="s">
        <v>4587</v>
      </c>
      <c r="E117" s="27" t="str">
        <f t="shared" si="43"/>
        <v>R63</v>
      </c>
      <c r="F117" s="27">
        <f>F116</f>
        <v>124</v>
      </c>
      <c r="G117" s="27">
        <v>1</v>
      </c>
      <c r="H117" s="19" t="s">
        <v>4347</v>
      </c>
      <c r="I117" s="27" t="str">
        <f t="shared" si="44"/>
        <v>db600.dbx124.1 := ACT.MV1_4.btnON; //Кн. 'Включить МВ1-4'  R63.9</v>
      </c>
      <c r="J117" s="27" t="str">
        <f t="shared" si="45"/>
        <v>dbx124.1</v>
      </c>
      <c r="K117" s="27">
        <f t="shared" si="51"/>
        <v>63</v>
      </c>
      <c r="L117" s="384" t="s">
        <v>1307</v>
      </c>
      <c r="M117" s="389">
        <v>895</v>
      </c>
      <c r="N117" s="19" t="s">
        <v>4275</v>
      </c>
      <c r="O117" s="384" t="str">
        <f t="shared" si="46"/>
        <v>2MDB.R63</v>
      </c>
      <c r="P117" s="384">
        <f t="shared" si="47"/>
        <v>9</v>
      </c>
      <c r="Q117" s="374"/>
      <c r="R117" s="374"/>
      <c r="S117" s="374"/>
      <c r="T117" s="374"/>
      <c r="U117" s="374"/>
      <c r="V117" s="384">
        <v>0</v>
      </c>
      <c r="W117" s="374" t="s">
        <v>1308</v>
      </c>
      <c r="X117" s="384" t="str">
        <f t="shared" si="48"/>
        <v>ru-RU=Кн. 'Включить МВ1-4'</v>
      </c>
      <c r="Y117" s="374"/>
      <c r="Z117" s="374" t="s">
        <v>1308</v>
      </c>
      <c r="AA117" s="19" t="s">
        <v>4272</v>
      </c>
      <c r="AB117" s="374">
        <f t="shared" si="49"/>
        <v>40063</v>
      </c>
      <c r="AC117" s="27">
        <v>9</v>
      </c>
    </row>
    <row r="118" spans="1:29" x14ac:dyDescent="0.25">
      <c r="A118" s="374">
        <v>115</v>
      </c>
      <c r="B118" t="s">
        <v>4407</v>
      </c>
      <c r="C118" t="s">
        <v>4588</v>
      </c>
      <c r="E118" s="27" t="str">
        <f t="shared" si="43"/>
        <v>R63</v>
      </c>
      <c r="F118" s="27">
        <f t="shared" ref="F118:F123" si="52">F117</f>
        <v>124</v>
      </c>
      <c r="G118" s="27">
        <v>2</v>
      </c>
      <c r="H118" s="19" t="s">
        <v>4347</v>
      </c>
      <c r="I118" s="27" t="str">
        <f t="shared" si="44"/>
        <v>db600.dbx124.2 := ACT.MV1_5.btnON; //Кн. 'Включить МВ1-5'  R63.10</v>
      </c>
      <c r="J118" s="27" t="str">
        <f t="shared" si="45"/>
        <v>dbx124.2</v>
      </c>
      <c r="K118" s="27">
        <f t="shared" si="51"/>
        <v>63</v>
      </c>
      <c r="L118" s="384" t="s">
        <v>1307</v>
      </c>
      <c r="M118" s="389">
        <v>896</v>
      </c>
      <c r="N118" s="19" t="s">
        <v>4275</v>
      </c>
      <c r="O118" s="384" t="str">
        <f t="shared" si="46"/>
        <v>2MDB.R63</v>
      </c>
      <c r="P118" s="384">
        <f t="shared" si="47"/>
        <v>10</v>
      </c>
      <c r="Q118" s="374"/>
      <c r="R118" s="374"/>
      <c r="S118" s="374"/>
      <c r="T118" s="374"/>
      <c r="U118" s="374"/>
      <c r="V118" s="384">
        <v>0</v>
      </c>
      <c r="W118" s="374" t="s">
        <v>1308</v>
      </c>
      <c r="X118" s="384" t="str">
        <f t="shared" si="48"/>
        <v>ru-RU=Кн. 'Включить МВ1-5'</v>
      </c>
      <c r="Y118" s="374"/>
      <c r="Z118" s="374" t="s">
        <v>1308</v>
      </c>
      <c r="AA118" s="19" t="s">
        <v>4272</v>
      </c>
      <c r="AB118" s="374">
        <f t="shared" si="49"/>
        <v>40063</v>
      </c>
      <c r="AC118" s="27">
        <v>10</v>
      </c>
    </row>
    <row r="119" spans="1:29" x14ac:dyDescent="0.25">
      <c r="A119" s="374">
        <v>116</v>
      </c>
      <c r="B119" t="s">
        <v>4408</v>
      </c>
      <c r="C119" t="s">
        <v>4589</v>
      </c>
      <c r="E119" s="27" t="str">
        <f t="shared" si="43"/>
        <v>R63</v>
      </c>
      <c r="F119" s="27">
        <f t="shared" si="52"/>
        <v>124</v>
      </c>
      <c r="G119" s="27">
        <v>3</v>
      </c>
      <c r="H119" s="19" t="s">
        <v>4347</v>
      </c>
      <c r="I119" s="27" t="str">
        <f t="shared" si="44"/>
        <v>db600.dbx124.3 := ACT.M2_1.btnON; //Кн. 'Включить МШ2-1'  R63.11</v>
      </c>
      <c r="J119" s="27" t="str">
        <f t="shared" si="45"/>
        <v>dbx124.3</v>
      </c>
      <c r="K119" s="27">
        <f t="shared" si="51"/>
        <v>63</v>
      </c>
      <c r="L119" s="384" t="s">
        <v>1307</v>
      </c>
      <c r="M119" s="389">
        <v>897</v>
      </c>
      <c r="N119" s="19" t="s">
        <v>4275</v>
      </c>
      <c r="O119" s="384" t="str">
        <f t="shared" si="46"/>
        <v>2MDB.R63</v>
      </c>
      <c r="P119" s="384">
        <f t="shared" si="47"/>
        <v>11</v>
      </c>
      <c r="Q119" s="374"/>
      <c r="R119" s="374"/>
      <c r="S119" s="374"/>
      <c r="T119" s="374"/>
      <c r="U119" s="374"/>
      <c r="V119" s="384">
        <v>0</v>
      </c>
      <c r="W119" s="374" t="s">
        <v>1308</v>
      </c>
      <c r="X119" s="384" t="str">
        <f t="shared" si="48"/>
        <v>ru-RU=Кн. 'Включить МШ2-1'</v>
      </c>
      <c r="Y119" s="374"/>
      <c r="Z119" s="374" t="s">
        <v>1308</v>
      </c>
      <c r="AA119" s="19" t="s">
        <v>4272</v>
      </c>
      <c r="AB119" s="374">
        <f t="shared" si="49"/>
        <v>40063</v>
      </c>
      <c r="AC119" s="27">
        <v>11</v>
      </c>
    </row>
    <row r="120" spans="1:29" x14ac:dyDescent="0.25">
      <c r="A120" s="374">
        <v>117</v>
      </c>
      <c r="B120" t="s">
        <v>4409</v>
      </c>
      <c r="C120" t="s">
        <v>4590</v>
      </c>
      <c r="E120" s="27" t="str">
        <f t="shared" si="43"/>
        <v>R63</v>
      </c>
      <c r="F120" s="27">
        <f t="shared" si="52"/>
        <v>124</v>
      </c>
      <c r="G120" s="27">
        <v>4</v>
      </c>
      <c r="H120" s="19" t="s">
        <v>4347</v>
      </c>
      <c r="I120" s="27" t="str">
        <f t="shared" si="44"/>
        <v>db600.dbx124.4 := ACT.M2_2.btnON; //Кн. 'Включить МШ2-2'  R63.12</v>
      </c>
      <c r="J120" s="27" t="str">
        <f t="shared" si="45"/>
        <v>dbx124.4</v>
      </c>
      <c r="K120" s="27">
        <f t="shared" si="51"/>
        <v>63</v>
      </c>
      <c r="L120" s="384" t="s">
        <v>1307</v>
      </c>
      <c r="M120" s="389">
        <v>898</v>
      </c>
      <c r="N120" s="19" t="s">
        <v>4275</v>
      </c>
      <c r="O120" s="384" t="str">
        <f t="shared" si="46"/>
        <v>2MDB.R63</v>
      </c>
      <c r="P120" s="384">
        <f t="shared" si="47"/>
        <v>12</v>
      </c>
      <c r="Q120" s="374"/>
      <c r="R120" s="374"/>
      <c r="S120" s="374"/>
      <c r="T120" s="374"/>
      <c r="U120" s="374"/>
      <c r="V120" s="384">
        <v>0</v>
      </c>
      <c r="W120" s="374" t="s">
        <v>1308</v>
      </c>
      <c r="X120" s="384" t="str">
        <f t="shared" si="48"/>
        <v>ru-RU=Кн. 'Включить МШ2-2'</v>
      </c>
      <c r="Y120" s="374"/>
      <c r="Z120" s="374" t="s">
        <v>1308</v>
      </c>
      <c r="AA120" s="19" t="s">
        <v>4272</v>
      </c>
      <c r="AB120" s="374">
        <f t="shared" si="49"/>
        <v>40063</v>
      </c>
      <c r="AC120" s="27">
        <v>12</v>
      </c>
    </row>
    <row r="121" spans="1:29" x14ac:dyDescent="0.25">
      <c r="A121" s="374">
        <v>118</v>
      </c>
      <c r="B121" t="s">
        <v>4410</v>
      </c>
      <c r="C121" t="s">
        <v>4591</v>
      </c>
      <c r="E121" s="27" t="str">
        <f t="shared" si="43"/>
        <v>R63</v>
      </c>
      <c r="F121" s="27">
        <f t="shared" si="52"/>
        <v>124</v>
      </c>
      <c r="G121" s="27">
        <v>5</v>
      </c>
      <c r="H121" s="19" t="s">
        <v>4347</v>
      </c>
      <c r="I121" s="27" t="str">
        <f t="shared" si="44"/>
        <v>db600.dbx124.5 := ACT.M2_3.btnON; //Кн. 'Включить МШ2-3'  R63.13</v>
      </c>
      <c r="J121" s="27" t="str">
        <f t="shared" si="45"/>
        <v>dbx124.5</v>
      </c>
      <c r="K121" s="27">
        <f t="shared" si="51"/>
        <v>63</v>
      </c>
      <c r="L121" s="384" t="s">
        <v>1307</v>
      </c>
      <c r="M121" s="389">
        <v>899</v>
      </c>
      <c r="N121" s="19" t="s">
        <v>4275</v>
      </c>
      <c r="O121" s="384" t="str">
        <f t="shared" si="46"/>
        <v>2MDB.R63</v>
      </c>
      <c r="P121" s="384">
        <f t="shared" si="47"/>
        <v>13</v>
      </c>
      <c r="Q121" s="374"/>
      <c r="R121" s="374"/>
      <c r="S121" s="374"/>
      <c r="T121" s="374"/>
      <c r="U121" s="374"/>
      <c r="V121" s="384">
        <v>0</v>
      </c>
      <c r="W121" s="374" t="s">
        <v>1308</v>
      </c>
      <c r="X121" s="384" t="str">
        <f t="shared" si="48"/>
        <v>ru-RU=Кн. 'Включить МШ2-3'</v>
      </c>
      <c r="Y121" s="374"/>
      <c r="Z121" s="374" t="s">
        <v>1308</v>
      </c>
      <c r="AA121" s="19" t="s">
        <v>4272</v>
      </c>
      <c r="AB121" s="374">
        <f t="shared" si="49"/>
        <v>40063</v>
      </c>
      <c r="AC121" s="27">
        <v>13</v>
      </c>
    </row>
    <row r="122" spans="1:29" x14ac:dyDescent="0.25">
      <c r="A122" s="374">
        <v>119</v>
      </c>
      <c r="B122" t="s">
        <v>4411</v>
      </c>
      <c r="C122" t="s">
        <v>4592</v>
      </c>
      <c r="E122" s="27" t="str">
        <f t="shared" si="43"/>
        <v>R63</v>
      </c>
      <c r="F122" s="27">
        <f t="shared" si="52"/>
        <v>124</v>
      </c>
      <c r="G122" s="27">
        <v>6</v>
      </c>
      <c r="H122" s="19" t="s">
        <v>4347</v>
      </c>
      <c r="I122" s="27" t="str">
        <f t="shared" si="44"/>
        <v>db600.dbx124.6 := ACT.M2_4.btnON; //Кн. 'Включить МШ2-4'  R63.14</v>
      </c>
      <c r="J122" s="27" t="str">
        <f t="shared" si="45"/>
        <v>dbx124.6</v>
      </c>
      <c r="K122" s="27">
        <f t="shared" si="51"/>
        <v>63</v>
      </c>
      <c r="L122" s="384" t="s">
        <v>1307</v>
      </c>
      <c r="M122" s="389">
        <v>900</v>
      </c>
      <c r="N122" s="19" t="s">
        <v>4275</v>
      </c>
      <c r="O122" s="384" t="str">
        <f t="shared" si="46"/>
        <v>2MDB.R63</v>
      </c>
      <c r="P122" s="384">
        <f t="shared" si="47"/>
        <v>14</v>
      </c>
      <c r="Q122" s="374"/>
      <c r="R122" s="374"/>
      <c r="S122" s="374"/>
      <c r="T122" s="374"/>
      <c r="U122" s="374"/>
      <c r="V122" s="384">
        <v>0</v>
      </c>
      <c r="W122" s="374" t="s">
        <v>1308</v>
      </c>
      <c r="X122" s="384" t="str">
        <f t="shared" si="48"/>
        <v>ru-RU=Кн. 'Включить МШ2-4'</v>
      </c>
      <c r="Y122" s="374"/>
      <c r="Z122" s="374" t="s">
        <v>1308</v>
      </c>
      <c r="AA122" s="19" t="s">
        <v>4272</v>
      </c>
      <c r="AB122" s="374">
        <f t="shared" si="49"/>
        <v>40063</v>
      </c>
      <c r="AC122" s="27">
        <v>14</v>
      </c>
    </row>
    <row r="123" spans="1:29" x14ac:dyDescent="0.25">
      <c r="A123" s="374">
        <v>120</v>
      </c>
      <c r="B123" t="s">
        <v>4412</v>
      </c>
      <c r="C123" t="s">
        <v>4593</v>
      </c>
      <c r="E123" s="27" t="str">
        <f t="shared" si="43"/>
        <v>R63</v>
      </c>
      <c r="F123" s="27">
        <f t="shared" si="52"/>
        <v>124</v>
      </c>
      <c r="G123" s="27">
        <v>7</v>
      </c>
      <c r="H123" s="19" t="s">
        <v>4347</v>
      </c>
      <c r="I123" s="27" t="str">
        <f t="shared" si="44"/>
        <v>db600.dbx124.7 := ACT.MV4_1.btnON; //Кн. 'Включить МВ4-1'  R63.15</v>
      </c>
      <c r="J123" s="27" t="str">
        <f t="shared" si="45"/>
        <v>dbx124.7</v>
      </c>
      <c r="K123" s="27">
        <f t="shared" si="51"/>
        <v>63</v>
      </c>
      <c r="L123" s="384" t="s">
        <v>1307</v>
      </c>
      <c r="M123" s="389">
        <v>901</v>
      </c>
      <c r="N123" s="19" t="s">
        <v>4275</v>
      </c>
      <c r="O123" s="384" t="str">
        <f t="shared" si="46"/>
        <v>2MDB.R63</v>
      </c>
      <c r="P123" s="384">
        <f t="shared" si="47"/>
        <v>15</v>
      </c>
      <c r="Q123" s="374"/>
      <c r="R123" s="374"/>
      <c r="S123" s="374"/>
      <c r="T123" s="374"/>
      <c r="U123" s="374"/>
      <c r="V123" s="384">
        <v>0</v>
      </c>
      <c r="W123" s="374" t="s">
        <v>1308</v>
      </c>
      <c r="X123" s="384" t="str">
        <f t="shared" si="48"/>
        <v>ru-RU=Кн. 'Включить МВ4-1'</v>
      </c>
      <c r="Y123" s="374"/>
      <c r="Z123" s="374" t="s">
        <v>1308</v>
      </c>
      <c r="AA123" s="19" t="s">
        <v>4272</v>
      </c>
      <c r="AB123" s="374">
        <f t="shared" si="49"/>
        <v>40063</v>
      </c>
      <c r="AC123" s="27">
        <v>15</v>
      </c>
    </row>
    <row r="124" spans="1:29" x14ac:dyDescent="0.25">
      <c r="A124" s="374">
        <v>121</v>
      </c>
      <c r="B124" t="s">
        <v>4413</v>
      </c>
      <c r="C124" t="s">
        <v>4594</v>
      </c>
      <c r="E124" s="27" t="str">
        <f t="shared" si="43"/>
        <v>R64</v>
      </c>
      <c r="F124" s="27">
        <f>F109+2</f>
        <v>127</v>
      </c>
      <c r="G124" s="27">
        <v>0</v>
      </c>
      <c r="H124" s="19" t="s">
        <v>4347</v>
      </c>
      <c r="I124" s="27" t="str">
        <f t="shared" si="44"/>
        <v>db600.dbx127.0 := ACT.MV4_2.btnON; //Кн. 'Включить МВ4-2'  R64.0</v>
      </c>
      <c r="J124" s="27" t="str">
        <f t="shared" si="45"/>
        <v>dbx127.0</v>
      </c>
      <c r="K124" s="27">
        <f>K123+1</f>
        <v>64</v>
      </c>
      <c r="L124" s="384" t="s">
        <v>1307</v>
      </c>
      <c r="M124" s="389">
        <v>902</v>
      </c>
      <c r="N124" s="19" t="s">
        <v>4275</v>
      </c>
      <c r="O124" s="384" t="str">
        <f t="shared" si="46"/>
        <v>2MDB.R64</v>
      </c>
      <c r="P124" s="384">
        <f t="shared" si="47"/>
        <v>0</v>
      </c>
      <c r="Q124" s="374"/>
      <c r="R124" s="374"/>
      <c r="S124" s="374"/>
      <c r="T124" s="374"/>
      <c r="U124" s="374"/>
      <c r="V124" s="384">
        <v>0</v>
      </c>
      <c r="W124" s="374" t="s">
        <v>1308</v>
      </c>
      <c r="X124" s="384" t="str">
        <f t="shared" si="48"/>
        <v>ru-RU=Кн. 'Включить МВ4-2'</v>
      </c>
      <c r="Y124" s="374"/>
      <c r="Z124" s="374" t="s">
        <v>1308</v>
      </c>
      <c r="AA124" s="19" t="s">
        <v>4272</v>
      </c>
      <c r="AB124" s="374">
        <f t="shared" si="49"/>
        <v>40064</v>
      </c>
      <c r="AC124" s="27">
        <v>0</v>
      </c>
    </row>
    <row r="125" spans="1:29" x14ac:dyDescent="0.25">
      <c r="A125" s="374">
        <v>122</v>
      </c>
      <c r="B125" t="s">
        <v>4414</v>
      </c>
      <c r="C125" t="s">
        <v>4595</v>
      </c>
      <c r="E125" s="27" t="str">
        <f t="shared" si="43"/>
        <v>R64</v>
      </c>
      <c r="F125" s="27">
        <f t="shared" ref="F125:F130" si="53">F124</f>
        <v>127</v>
      </c>
      <c r="G125" s="27">
        <v>1</v>
      </c>
      <c r="H125" s="19" t="s">
        <v>4347</v>
      </c>
      <c r="I125" s="27" t="str">
        <f t="shared" si="44"/>
        <v>db600.dbx127.1 := ACT.MV5_1.btnON; //Кн. 'Включить МВ5-1'  R64.1</v>
      </c>
      <c r="J125" s="27" t="str">
        <f t="shared" si="45"/>
        <v>dbx127.1</v>
      </c>
      <c r="K125" s="27">
        <f>K124</f>
        <v>64</v>
      </c>
      <c r="L125" s="384" t="s">
        <v>1307</v>
      </c>
      <c r="M125" s="389">
        <v>903</v>
      </c>
      <c r="N125" s="19" t="s">
        <v>4275</v>
      </c>
      <c r="O125" s="384" t="str">
        <f t="shared" si="46"/>
        <v>2MDB.R64</v>
      </c>
      <c r="P125" s="384">
        <f t="shared" si="47"/>
        <v>1</v>
      </c>
      <c r="Q125" s="374"/>
      <c r="R125" s="374"/>
      <c r="S125" s="374"/>
      <c r="T125" s="374"/>
      <c r="U125" s="374"/>
      <c r="V125" s="384">
        <v>0</v>
      </c>
      <c r="W125" s="374" t="s">
        <v>1308</v>
      </c>
      <c r="X125" s="384" t="str">
        <f t="shared" si="48"/>
        <v>ru-RU=Кн. 'Включить МВ5-1'</v>
      </c>
      <c r="Y125" s="374"/>
      <c r="Z125" s="374" t="s">
        <v>1308</v>
      </c>
      <c r="AA125" s="19" t="s">
        <v>4272</v>
      </c>
      <c r="AB125" s="374">
        <f t="shared" si="49"/>
        <v>40064</v>
      </c>
      <c r="AC125" s="27">
        <v>1</v>
      </c>
    </row>
    <row r="126" spans="1:29" x14ac:dyDescent="0.25">
      <c r="A126" s="374">
        <v>123</v>
      </c>
      <c r="B126" t="s">
        <v>4415</v>
      </c>
      <c r="C126" t="s">
        <v>4596</v>
      </c>
      <c r="E126" s="27" t="str">
        <f t="shared" si="43"/>
        <v>R64</v>
      </c>
      <c r="F126" s="27">
        <f t="shared" si="53"/>
        <v>127</v>
      </c>
      <c r="G126" s="27">
        <v>3</v>
      </c>
      <c r="H126" s="19" t="s">
        <v>4347</v>
      </c>
      <c r="I126" s="27" t="str">
        <f t="shared" si="44"/>
        <v>db600.dbx127.3 := ACT.MV5_2.btnON; //Кн. 'Включить МВ5-2'  R64.3</v>
      </c>
      <c r="J126" s="27" t="str">
        <f t="shared" si="45"/>
        <v>dbx127.3</v>
      </c>
      <c r="K126" s="27">
        <f t="shared" ref="K126:K138" si="54">K125</f>
        <v>64</v>
      </c>
      <c r="L126" s="384" t="s">
        <v>1307</v>
      </c>
      <c r="M126" s="389">
        <v>904</v>
      </c>
      <c r="N126" s="19" t="s">
        <v>4275</v>
      </c>
      <c r="O126" s="384" t="str">
        <f t="shared" si="46"/>
        <v>2MDB.R64</v>
      </c>
      <c r="P126" s="384">
        <f t="shared" si="47"/>
        <v>3</v>
      </c>
      <c r="Q126" s="374"/>
      <c r="R126" s="374"/>
      <c r="S126" s="374"/>
      <c r="T126" s="374"/>
      <c r="U126" s="374"/>
      <c r="V126" s="384">
        <v>0</v>
      </c>
      <c r="W126" s="374" t="s">
        <v>1308</v>
      </c>
      <c r="X126" s="384" t="str">
        <f t="shared" si="48"/>
        <v>ru-RU=Кн. 'Включить МВ5-2'</v>
      </c>
      <c r="Y126" s="374"/>
      <c r="Z126" s="374" t="s">
        <v>1308</v>
      </c>
      <c r="AA126" s="19" t="s">
        <v>4272</v>
      </c>
      <c r="AB126" s="374">
        <f t="shared" si="49"/>
        <v>40064</v>
      </c>
      <c r="AC126" s="27">
        <v>3</v>
      </c>
    </row>
    <row r="127" spans="1:29" x14ac:dyDescent="0.25">
      <c r="A127" s="374">
        <v>124</v>
      </c>
      <c r="B127" t="s">
        <v>4416</v>
      </c>
      <c r="C127" t="s">
        <v>4597</v>
      </c>
      <c r="E127" s="27" t="str">
        <f t="shared" si="43"/>
        <v>R64</v>
      </c>
      <c r="F127" s="27">
        <f t="shared" si="53"/>
        <v>127</v>
      </c>
      <c r="G127" s="27">
        <v>4</v>
      </c>
      <c r="H127" s="19" t="s">
        <v>4347</v>
      </c>
      <c r="I127" s="27" t="str">
        <f t="shared" si="44"/>
        <v>db600.dbx127.4 := ACT.MV8_1.btnON; //Кн. 'Включить МВ8-1'  R64.4</v>
      </c>
      <c r="J127" s="27" t="str">
        <f t="shared" si="45"/>
        <v>dbx127.4</v>
      </c>
      <c r="K127" s="27">
        <f t="shared" si="54"/>
        <v>64</v>
      </c>
      <c r="L127" s="384" t="s">
        <v>1307</v>
      </c>
      <c r="M127" s="389">
        <v>905</v>
      </c>
      <c r="N127" s="19" t="s">
        <v>4275</v>
      </c>
      <c r="O127" s="384" t="str">
        <f t="shared" si="46"/>
        <v>2MDB.R64</v>
      </c>
      <c r="P127" s="384">
        <f t="shared" si="47"/>
        <v>4</v>
      </c>
      <c r="Q127" s="374"/>
      <c r="R127" s="374"/>
      <c r="S127" s="374"/>
      <c r="T127" s="374"/>
      <c r="U127" s="374"/>
      <c r="V127" s="384">
        <v>0</v>
      </c>
      <c r="W127" s="374" t="s">
        <v>1308</v>
      </c>
      <c r="X127" s="384" t="str">
        <f t="shared" si="48"/>
        <v>ru-RU=Кн. 'Включить МВ8-1'</v>
      </c>
      <c r="Y127" s="374"/>
      <c r="Z127" s="374" t="s">
        <v>1308</v>
      </c>
      <c r="AA127" s="19" t="s">
        <v>4272</v>
      </c>
      <c r="AB127" s="374">
        <f t="shared" si="49"/>
        <v>40064</v>
      </c>
      <c r="AC127" s="27">
        <v>4</v>
      </c>
    </row>
    <row r="128" spans="1:29" x14ac:dyDescent="0.25">
      <c r="A128" s="374">
        <v>125</v>
      </c>
      <c r="B128" t="s">
        <v>4417</v>
      </c>
      <c r="C128" t="s">
        <v>4598</v>
      </c>
      <c r="E128" s="27" t="str">
        <f t="shared" si="43"/>
        <v>R64</v>
      </c>
      <c r="F128" s="27">
        <f t="shared" si="53"/>
        <v>127</v>
      </c>
      <c r="G128" s="27">
        <v>5</v>
      </c>
      <c r="H128" s="19" t="s">
        <v>4347</v>
      </c>
      <c r="I128" s="27" t="str">
        <f t="shared" si="44"/>
        <v>db600.dbx127.5 := ACT.F1_1.btnON; //Кн. 'Включить Ф1-1'  R64.5</v>
      </c>
      <c r="J128" s="27" t="str">
        <f t="shared" si="45"/>
        <v>dbx127.5</v>
      </c>
      <c r="K128" s="27">
        <f t="shared" si="54"/>
        <v>64</v>
      </c>
      <c r="L128" s="384" t="s">
        <v>1307</v>
      </c>
      <c r="M128" s="389">
        <v>906</v>
      </c>
      <c r="N128" s="19" t="s">
        <v>4275</v>
      </c>
      <c r="O128" s="384" t="str">
        <f t="shared" si="46"/>
        <v>2MDB.R64</v>
      </c>
      <c r="P128" s="384">
        <f t="shared" si="47"/>
        <v>5</v>
      </c>
      <c r="Q128" s="374"/>
      <c r="R128" s="374"/>
      <c r="S128" s="374"/>
      <c r="T128" s="374"/>
      <c r="U128" s="374"/>
      <c r="V128" s="384">
        <v>0</v>
      </c>
      <c r="W128" s="374" t="s">
        <v>1308</v>
      </c>
      <c r="X128" s="384" t="str">
        <f t="shared" si="48"/>
        <v>ru-RU=Кн. 'Включить Ф1-1'</v>
      </c>
      <c r="Y128" s="374"/>
      <c r="Z128" s="374" t="s">
        <v>1308</v>
      </c>
      <c r="AA128" s="19" t="s">
        <v>4272</v>
      </c>
      <c r="AB128" s="374">
        <f t="shared" si="49"/>
        <v>40064</v>
      </c>
      <c r="AC128" s="27">
        <v>5</v>
      </c>
    </row>
    <row r="129" spans="1:29" x14ac:dyDescent="0.25">
      <c r="A129" s="374">
        <v>126</v>
      </c>
      <c r="B129" t="s">
        <v>4418</v>
      </c>
      <c r="C129" t="s">
        <v>4599</v>
      </c>
      <c r="E129" s="27" t="str">
        <f t="shared" si="43"/>
        <v>R64</v>
      </c>
      <c r="F129" s="27">
        <f t="shared" si="53"/>
        <v>127</v>
      </c>
      <c r="G129" s="27">
        <v>6</v>
      </c>
      <c r="H129" s="19" t="s">
        <v>4347</v>
      </c>
      <c r="I129" s="27" t="str">
        <f t="shared" si="44"/>
        <v>db600.dbx127.6 := ACT.F1_2.btnON; //Кн. 'Включить Ф1-2'  R64.6</v>
      </c>
      <c r="J129" s="27" t="str">
        <f t="shared" si="45"/>
        <v>dbx127.6</v>
      </c>
      <c r="K129" s="27">
        <f t="shared" si="54"/>
        <v>64</v>
      </c>
      <c r="L129" s="384" t="s">
        <v>1307</v>
      </c>
      <c r="M129" s="389">
        <v>907</v>
      </c>
      <c r="N129" s="19" t="s">
        <v>4275</v>
      </c>
      <c r="O129" s="384" t="str">
        <f t="shared" si="46"/>
        <v>2MDB.R64</v>
      </c>
      <c r="P129" s="384">
        <f t="shared" si="47"/>
        <v>6</v>
      </c>
      <c r="Q129" s="374"/>
      <c r="R129" s="374"/>
      <c r="S129" s="374"/>
      <c r="T129" s="374"/>
      <c r="U129" s="374"/>
      <c r="V129" s="384">
        <v>0</v>
      </c>
      <c r="W129" s="374" t="s">
        <v>1308</v>
      </c>
      <c r="X129" s="384" t="str">
        <f t="shared" si="48"/>
        <v>ru-RU=Кн. 'Включить Ф1-2'</v>
      </c>
      <c r="Y129" s="374"/>
      <c r="Z129" s="374" t="s">
        <v>1308</v>
      </c>
      <c r="AA129" s="19" t="s">
        <v>4272</v>
      </c>
      <c r="AB129" s="374">
        <f t="shared" si="49"/>
        <v>40064</v>
      </c>
      <c r="AC129" s="27">
        <v>6</v>
      </c>
    </row>
    <row r="130" spans="1:29" x14ac:dyDescent="0.25">
      <c r="A130" s="374">
        <v>127</v>
      </c>
      <c r="B130" t="s">
        <v>4419</v>
      </c>
      <c r="C130" t="s">
        <v>4600</v>
      </c>
      <c r="E130" s="27" t="str">
        <f t="shared" si="43"/>
        <v>R64</v>
      </c>
      <c r="F130" s="27">
        <f t="shared" si="53"/>
        <v>127</v>
      </c>
      <c r="G130" s="27">
        <v>7</v>
      </c>
      <c r="H130" s="19" t="s">
        <v>4347</v>
      </c>
      <c r="I130" s="27" t="str">
        <f t="shared" si="44"/>
        <v>db600.dbx127.7 := ACT.F1_3.btnON; //Кн. 'Включить Ф1-3'  R64.7</v>
      </c>
      <c r="J130" s="27" t="str">
        <f t="shared" si="45"/>
        <v>dbx127.7</v>
      </c>
      <c r="K130" s="27">
        <f t="shared" si="54"/>
        <v>64</v>
      </c>
      <c r="L130" s="384" t="s">
        <v>1307</v>
      </c>
      <c r="M130" s="389">
        <v>908</v>
      </c>
      <c r="N130" s="19" t="s">
        <v>4275</v>
      </c>
      <c r="O130" s="384" t="str">
        <f t="shared" si="46"/>
        <v>2MDB.R64</v>
      </c>
      <c r="P130" s="384">
        <f t="shared" si="47"/>
        <v>7</v>
      </c>
      <c r="Q130" s="374"/>
      <c r="R130" s="374"/>
      <c r="S130" s="374"/>
      <c r="T130" s="374"/>
      <c r="U130" s="374"/>
      <c r="V130" s="384">
        <v>0</v>
      </c>
      <c r="W130" s="374" t="s">
        <v>1308</v>
      </c>
      <c r="X130" s="384" t="str">
        <f t="shared" si="48"/>
        <v>ru-RU=Кн. 'Включить Ф1-3'</v>
      </c>
      <c r="Y130" s="374"/>
      <c r="Z130" s="374" t="s">
        <v>1308</v>
      </c>
      <c r="AA130" s="19" t="s">
        <v>4272</v>
      </c>
      <c r="AB130" s="374">
        <f t="shared" si="49"/>
        <v>40064</v>
      </c>
      <c r="AC130" s="27">
        <v>7</v>
      </c>
    </row>
    <row r="131" spans="1:29" x14ac:dyDescent="0.25">
      <c r="A131" s="374">
        <v>128</v>
      </c>
      <c r="B131" t="s">
        <v>4420</v>
      </c>
      <c r="C131" t="s">
        <v>4601</v>
      </c>
      <c r="E131" s="27" t="str">
        <f t="shared" si="43"/>
        <v>R64</v>
      </c>
      <c r="F131" s="27">
        <f>F116+2</f>
        <v>126</v>
      </c>
      <c r="G131" s="27">
        <v>0</v>
      </c>
      <c r="H131" s="19" t="s">
        <v>4347</v>
      </c>
      <c r="I131" s="27" t="str">
        <f t="shared" si="44"/>
        <v>db600.dbx126.0 := ACT.ND4_1.btnON; //Кн. 'Включить НД4-1'  R64.8</v>
      </c>
      <c r="J131" s="27" t="str">
        <f t="shared" si="45"/>
        <v>dbx126.0</v>
      </c>
      <c r="K131" s="27">
        <f t="shared" si="54"/>
        <v>64</v>
      </c>
      <c r="L131" s="384" t="s">
        <v>1307</v>
      </c>
      <c r="M131" s="389">
        <v>909</v>
      </c>
      <c r="N131" s="19" t="s">
        <v>4275</v>
      </c>
      <c r="O131" s="384" t="str">
        <f t="shared" si="46"/>
        <v>2MDB.R64</v>
      </c>
      <c r="P131" s="384">
        <f t="shared" si="47"/>
        <v>8</v>
      </c>
      <c r="Q131" s="374"/>
      <c r="R131" s="374"/>
      <c r="S131" s="374"/>
      <c r="T131" s="374"/>
      <c r="U131" s="374"/>
      <c r="V131" s="384">
        <v>0</v>
      </c>
      <c r="W131" s="374" t="s">
        <v>1308</v>
      </c>
      <c r="X131" s="384" t="str">
        <f t="shared" si="48"/>
        <v>ru-RU=Кн. 'Включить НД4-1'</v>
      </c>
      <c r="Y131" s="374"/>
      <c r="Z131" s="374" t="s">
        <v>1308</v>
      </c>
      <c r="AA131" s="19" t="s">
        <v>4272</v>
      </c>
      <c r="AB131" s="374">
        <f t="shared" si="49"/>
        <v>40064</v>
      </c>
      <c r="AC131" s="27">
        <v>8</v>
      </c>
    </row>
    <row r="132" spans="1:29" x14ac:dyDescent="0.25">
      <c r="A132" s="374">
        <v>129</v>
      </c>
      <c r="B132" t="s">
        <v>4421</v>
      </c>
      <c r="C132" t="s">
        <v>4602</v>
      </c>
      <c r="E132" s="27" t="str">
        <f t="shared" si="43"/>
        <v>R64</v>
      </c>
      <c r="F132" s="27">
        <f>F131</f>
        <v>126</v>
      </c>
      <c r="G132" s="27">
        <v>1</v>
      </c>
      <c r="H132" s="19" t="s">
        <v>4347</v>
      </c>
      <c r="I132" s="27" t="str">
        <f t="shared" si="44"/>
        <v>db600.dbx126.1 := ACT.ND4_2.btnON; //Кн. 'Включить НД4-2'  R64.9</v>
      </c>
      <c r="J132" s="27" t="str">
        <f t="shared" si="45"/>
        <v>dbx126.1</v>
      </c>
      <c r="K132" s="27">
        <f t="shared" si="54"/>
        <v>64</v>
      </c>
      <c r="L132" s="384" t="s">
        <v>1307</v>
      </c>
      <c r="M132" s="389">
        <v>910</v>
      </c>
      <c r="N132" s="19" t="s">
        <v>4275</v>
      </c>
      <c r="O132" s="384" t="str">
        <f t="shared" si="46"/>
        <v>2MDB.R64</v>
      </c>
      <c r="P132" s="384">
        <f t="shared" si="47"/>
        <v>9</v>
      </c>
      <c r="Q132" s="374"/>
      <c r="R132" s="374"/>
      <c r="S132" s="374"/>
      <c r="T132" s="374"/>
      <c r="U132" s="374"/>
      <c r="V132" s="384">
        <v>0</v>
      </c>
      <c r="W132" s="374" t="s">
        <v>1308</v>
      </c>
      <c r="X132" s="384" t="str">
        <f t="shared" si="48"/>
        <v>ru-RU=Кн. 'Включить НД4-2'</v>
      </c>
      <c r="Y132" s="374"/>
      <c r="Z132" s="374" t="s">
        <v>1308</v>
      </c>
      <c r="AA132" s="19" t="s">
        <v>4272</v>
      </c>
      <c r="AB132" s="374">
        <f t="shared" si="49"/>
        <v>40064</v>
      </c>
      <c r="AC132" s="27">
        <v>9</v>
      </c>
    </row>
    <row r="133" spans="1:29" x14ac:dyDescent="0.25">
      <c r="A133" s="374">
        <v>130</v>
      </c>
      <c r="B133" t="s">
        <v>4422</v>
      </c>
      <c r="C133" t="s">
        <v>4603</v>
      </c>
      <c r="E133" s="27" t="str">
        <f t="shared" si="43"/>
        <v>R64</v>
      </c>
      <c r="F133" s="27">
        <f t="shared" ref="F133:F138" si="55">F132</f>
        <v>126</v>
      </c>
      <c r="G133" s="27">
        <v>2</v>
      </c>
      <c r="H133" s="19" t="s">
        <v>4347</v>
      </c>
      <c r="I133" s="27" t="str">
        <f t="shared" si="44"/>
        <v>db600.dbx126.2 := ACT.N1_1.btnOF; //Кн. 'Отключить Н1-1'  R64.10</v>
      </c>
      <c r="J133" s="27" t="str">
        <f t="shared" si="45"/>
        <v>dbx126.2</v>
      </c>
      <c r="K133" s="27">
        <f t="shared" si="54"/>
        <v>64</v>
      </c>
      <c r="L133" s="384" t="s">
        <v>1307</v>
      </c>
      <c r="M133" s="389">
        <v>911</v>
      </c>
      <c r="N133" s="19" t="s">
        <v>4275</v>
      </c>
      <c r="O133" s="384" t="str">
        <f t="shared" si="46"/>
        <v>2MDB.R64</v>
      </c>
      <c r="P133" s="384">
        <f t="shared" si="47"/>
        <v>10</v>
      </c>
      <c r="Q133" s="374"/>
      <c r="R133" s="374"/>
      <c r="S133" s="374"/>
      <c r="T133" s="374"/>
      <c r="U133" s="374"/>
      <c r="V133" s="384">
        <v>0</v>
      </c>
      <c r="W133" s="374" t="s">
        <v>1308</v>
      </c>
      <c r="X133" s="384" t="str">
        <f t="shared" si="48"/>
        <v>ru-RU=Кн. 'Отключить Н1-1'</v>
      </c>
      <c r="Y133" s="374"/>
      <c r="Z133" s="374" t="s">
        <v>1308</v>
      </c>
      <c r="AA133" s="19" t="s">
        <v>4272</v>
      </c>
      <c r="AB133" s="374">
        <f t="shared" si="49"/>
        <v>40064</v>
      </c>
      <c r="AC133" s="27">
        <v>10</v>
      </c>
    </row>
    <row r="134" spans="1:29" x14ac:dyDescent="0.25">
      <c r="A134" s="374">
        <v>131</v>
      </c>
      <c r="B134" t="s">
        <v>4423</v>
      </c>
      <c r="C134" t="s">
        <v>4604</v>
      </c>
      <c r="E134" s="27" t="str">
        <f t="shared" si="43"/>
        <v>R64</v>
      </c>
      <c r="F134" s="27">
        <f t="shared" si="55"/>
        <v>126</v>
      </c>
      <c r="G134" s="27">
        <v>3</v>
      </c>
      <c r="H134" s="19" t="s">
        <v>4347</v>
      </c>
      <c r="I134" s="27" t="str">
        <f t="shared" si="44"/>
        <v>db600.dbx126.3 := ACT.N1_2.btnOF; //Кн. 'Отключить Н1-2'  R64.11</v>
      </c>
      <c r="J134" s="27" t="str">
        <f t="shared" si="45"/>
        <v>dbx126.3</v>
      </c>
      <c r="K134" s="27">
        <f t="shared" si="54"/>
        <v>64</v>
      </c>
      <c r="L134" s="384" t="s">
        <v>1307</v>
      </c>
      <c r="M134" s="389">
        <v>912</v>
      </c>
      <c r="N134" s="19" t="s">
        <v>4275</v>
      </c>
      <c r="O134" s="384" t="str">
        <f t="shared" si="46"/>
        <v>2MDB.R64</v>
      </c>
      <c r="P134" s="384">
        <f t="shared" si="47"/>
        <v>11</v>
      </c>
      <c r="Q134" s="374"/>
      <c r="R134" s="374"/>
      <c r="S134" s="374"/>
      <c r="T134" s="374"/>
      <c r="U134" s="374"/>
      <c r="V134" s="384">
        <v>0</v>
      </c>
      <c r="W134" s="374" t="s">
        <v>1308</v>
      </c>
      <c r="X134" s="384" t="str">
        <f t="shared" si="48"/>
        <v>ru-RU=Кн. 'Отключить Н1-2'</v>
      </c>
      <c r="Y134" s="374"/>
      <c r="Z134" s="374" t="s">
        <v>1308</v>
      </c>
      <c r="AA134" s="19" t="s">
        <v>4272</v>
      </c>
      <c r="AB134" s="374">
        <f t="shared" si="49"/>
        <v>40064</v>
      </c>
      <c r="AC134" s="27">
        <v>11</v>
      </c>
    </row>
    <row r="135" spans="1:29" x14ac:dyDescent="0.25">
      <c r="A135" s="374">
        <v>132</v>
      </c>
      <c r="B135" t="s">
        <v>4424</v>
      </c>
      <c r="C135" t="s">
        <v>4605</v>
      </c>
      <c r="E135" s="27" t="str">
        <f t="shared" si="43"/>
        <v>R64</v>
      </c>
      <c r="F135" s="27">
        <f t="shared" si="55"/>
        <v>126</v>
      </c>
      <c r="G135" s="27">
        <v>4</v>
      </c>
      <c r="H135" s="19" t="s">
        <v>4347</v>
      </c>
      <c r="I135" s="27" t="str">
        <f t="shared" si="44"/>
        <v>db600.dbx126.4 := ACT.N1_3.btnOF; //Кн. 'Отключить Н1-3'  R64.12</v>
      </c>
      <c r="J135" s="27" t="str">
        <f t="shared" si="45"/>
        <v>dbx126.4</v>
      </c>
      <c r="K135" s="27">
        <f t="shared" si="54"/>
        <v>64</v>
      </c>
      <c r="L135" s="384" t="s">
        <v>1307</v>
      </c>
      <c r="M135" s="389">
        <v>913</v>
      </c>
      <c r="N135" s="19" t="s">
        <v>4275</v>
      </c>
      <c r="O135" s="384" t="str">
        <f t="shared" si="46"/>
        <v>2MDB.R64</v>
      </c>
      <c r="P135" s="384">
        <f t="shared" si="47"/>
        <v>12</v>
      </c>
      <c r="Q135" s="374"/>
      <c r="R135" s="374"/>
      <c r="S135" s="374"/>
      <c r="T135" s="374"/>
      <c r="U135" s="374"/>
      <c r="V135" s="384">
        <v>0</v>
      </c>
      <c r="W135" s="374" t="s">
        <v>1308</v>
      </c>
      <c r="X135" s="384" t="str">
        <f t="shared" si="48"/>
        <v>ru-RU=Кн. 'Отключить Н1-3'</v>
      </c>
      <c r="Y135" s="374"/>
      <c r="Z135" s="374" t="s">
        <v>1308</v>
      </c>
      <c r="AA135" s="19" t="s">
        <v>4272</v>
      </c>
      <c r="AB135" s="374">
        <f t="shared" si="49"/>
        <v>40064</v>
      </c>
      <c r="AC135" s="27">
        <v>12</v>
      </c>
    </row>
    <row r="136" spans="1:29" x14ac:dyDescent="0.25">
      <c r="A136" s="374">
        <v>133</v>
      </c>
      <c r="B136" t="s">
        <v>4425</v>
      </c>
      <c r="C136" t="s">
        <v>4606</v>
      </c>
      <c r="E136" s="27" t="str">
        <f t="shared" si="43"/>
        <v>R64</v>
      </c>
      <c r="F136" s="27">
        <f t="shared" si="55"/>
        <v>126</v>
      </c>
      <c r="G136" s="27">
        <v>5</v>
      </c>
      <c r="H136" s="19" t="s">
        <v>4347</v>
      </c>
      <c r="I136" s="27" t="str">
        <f t="shared" si="44"/>
        <v>db600.dbx126.5 := ACT.N2_1.btnOF; //Кн. 'Отключить Н2-1'  R64.13</v>
      </c>
      <c r="J136" s="27" t="str">
        <f t="shared" si="45"/>
        <v>dbx126.5</v>
      </c>
      <c r="K136" s="27">
        <f t="shared" si="54"/>
        <v>64</v>
      </c>
      <c r="L136" s="384" t="s">
        <v>1307</v>
      </c>
      <c r="M136" s="389">
        <v>914</v>
      </c>
      <c r="N136" s="19" t="s">
        <v>4275</v>
      </c>
      <c r="O136" s="384" t="str">
        <f t="shared" si="46"/>
        <v>2MDB.R64</v>
      </c>
      <c r="P136" s="384">
        <f t="shared" si="47"/>
        <v>13</v>
      </c>
      <c r="Q136" s="374"/>
      <c r="R136" s="374"/>
      <c r="S136" s="374"/>
      <c r="T136" s="374"/>
      <c r="U136" s="374"/>
      <c r="V136" s="384">
        <v>0</v>
      </c>
      <c r="W136" s="374" t="s">
        <v>1308</v>
      </c>
      <c r="X136" s="384" t="str">
        <f t="shared" si="48"/>
        <v>ru-RU=Кн. 'Отключить Н2-1'</v>
      </c>
      <c r="Y136" s="374"/>
      <c r="Z136" s="374" t="s">
        <v>1308</v>
      </c>
      <c r="AA136" s="19" t="s">
        <v>4272</v>
      </c>
      <c r="AB136" s="374">
        <f t="shared" si="49"/>
        <v>40064</v>
      </c>
      <c r="AC136" s="27">
        <v>13</v>
      </c>
    </row>
    <row r="137" spans="1:29" x14ac:dyDescent="0.25">
      <c r="A137" s="374">
        <v>134</v>
      </c>
      <c r="B137" t="s">
        <v>4426</v>
      </c>
      <c r="C137" t="s">
        <v>4607</v>
      </c>
      <c r="E137" s="27" t="str">
        <f t="shared" si="43"/>
        <v>R64</v>
      </c>
      <c r="F137" s="27">
        <f t="shared" si="55"/>
        <v>126</v>
      </c>
      <c r="G137" s="27">
        <v>6</v>
      </c>
      <c r="H137" s="19" t="s">
        <v>4347</v>
      </c>
      <c r="I137" s="27" t="str">
        <f t="shared" si="44"/>
        <v>db600.dbx126.6 := ACT.N2_2.btnOF; //Кн. 'Отключить Н2-2'  R64.14</v>
      </c>
      <c r="J137" s="27" t="str">
        <f t="shared" si="45"/>
        <v>dbx126.6</v>
      </c>
      <c r="K137" s="27">
        <f t="shared" si="54"/>
        <v>64</v>
      </c>
      <c r="L137" s="384" t="s">
        <v>1307</v>
      </c>
      <c r="M137" s="389">
        <v>915</v>
      </c>
      <c r="N137" s="19" t="s">
        <v>4275</v>
      </c>
      <c r="O137" s="384" t="str">
        <f t="shared" si="46"/>
        <v>2MDB.R64</v>
      </c>
      <c r="P137" s="384">
        <f t="shared" si="47"/>
        <v>14</v>
      </c>
      <c r="Q137" s="374"/>
      <c r="R137" s="374"/>
      <c r="S137" s="374"/>
      <c r="T137" s="374"/>
      <c r="U137" s="374"/>
      <c r="V137" s="384">
        <v>0</v>
      </c>
      <c r="W137" s="374" t="s">
        <v>1308</v>
      </c>
      <c r="X137" s="384" t="str">
        <f t="shared" si="48"/>
        <v>ru-RU=Кн. 'Отключить Н2-2'</v>
      </c>
      <c r="Y137" s="374"/>
      <c r="Z137" s="374" t="s">
        <v>1308</v>
      </c>
      <c r="AA137" s="19" t="s">
        <v>4272</v>
      </c>
      <c r="AB137" s="374">
        <f t="shared" si="49"/>
        <v>40064</v>
      </c>
      <c r="AC137" s="27">
        <v>14</v>
      </c>
    </row>
    <row r="138" spans="1:29" x14ac:dyDescent="0.25">
      <c r="A138" s="374">
        <v>135</v>
      </c>
      <c r="B138" t="s">
        <v>4427</v>
      </c>
      <c r="C138" t="s">
        <v>4608</v>
      </c>
      <c r="E138" s="27" t="str">
        <f t="shared" si="43"/>
        <v>R64</v>
      </c>
      <c r="F138" s="27">
        <f t="shared" si="55"/>
        <v>126</v>
      </c>
      <c r="G138" s="27">
        <v>7</v>
      </c>
      <c r="H138" s="19" t="s">
        <v>4347</v>
      </c>
      <c r="I138" s="27" t="str">
        <f t="shared" si="44"/>
        <v>db600.dbx126.7 := ACT.N2_3.btnOF; //Кн. 'Отключить Н2-3'  R64.15</v>
      </c>
      <c r="J138" s="27" t="str">
        <f t="shared" si="45"/>
        <v>dbx126.7</v>
      </c>
      <c r="K138" s="27">
        <f t="shared" si="54"/>
        <v>64</v>
      </c>
      <c r="L138" s="384" t="s">
        <v>1307</v>
      </c>
      <c r="M138" s="389">
        <v>916</v>
      </c>
      <c r="N138" s="19" t="s">
        <v>4275</v>
      </c>
      <c r="O138" s="384" t="str">
        <f t="shared" si="46"/>
        <v>2MDB.R64</v>
      </c>
      <c r="P138" s="384">
        <f t="shared" si="47"/>
        <v>15</v>
      </c>
      <c r="Q138" s="374"/>
      <c r="R138" s="374"/>
      <c r="S138" s="374"/>
      <c r="T138" s="374"/>
      <c r="U138" s="374"/>
      <c r="V138" s="384">
        <v>0</v>
      </c>
      <c r="W138" s="374" t="s">
        <v>1308</v>
      </c>
      <c r="X138" s="384" t="str">
        <f t="shared" si="48"/>
        <v>ru-RU=Кн. 'Отключить Н2-3'</v>
      </c>
      <c r="Y138" s="374"/>
      <c r="Z138" s="374" t="s">
        <v>1308</v>
      </c>
      <c r="AA138" s="19" t="s">
        <v>4272</v>
      </c>
      <c r="AB138" s="374">
        <f t="shared" si="49"/>
        <v>40064</v>
      </c>
      <c r="AC138" s="27">
        <v>15</v>
      </c>
    </row>
    <row r="139" spans="1:29" x14ac:dyDescent="0.25">
      <c r="A139" s="374">
        <v>136</v>
      </c>
      <c r="B139" t="s">
        <v>4428</v>
      </c>
      <c r="C139" t="s">
        <v>4609</v>
      </c>
      <c r="E139" s="27" t="str">
        <f t="shared" si="43"/>
        <v>R65</v>
      </c>
      <c r="F139" s="27">
        <f>F124+2</f>
        <v>129</v>
      </c>
      <c r="G139" s="27">
        <v>0</v>
      </c>
      <c r="H139" s="19" t="s">
        <v>4347</v>
      </c>
      <c r="I139" s="27" t="str">
        <f t="shared" si="44"/>
        <v>db600.dbx129.0 := ACT.N2_4.btnOF; //Кн. 'Отключить Н2-4'  R65.0</v>
      </c>
      <c r="J139" s="27" t="str">
        <f t="shared" si="45"/>
        <v>dbx129.0</v>
      </c>
      <c r="K139" s="27">
        <f>K138+1</f>
        <v>65</v>
      </c>
      <c r="L139" s="384" t="s">
        <v>1307</v>
      </c>
      <c r="M139" s="389">
        <v>917</v>
      </c>
      <c r="N139" s="19" t="s">
        <v>4275</v>
      </c>
      <c r="O139" s="384" t="str">
        <f t="shared" si="46"/>
        <v>2MDB.R65</v>
      </c>
      <c r="P139" s="384">
        <f t="shared" si="47"/>
        <v>0</v>
      </c>
      <c r="Q139" s="374"/>
      <c r="R139" s="374"/>
      <c r="S139" s="374"/>
      <c r="T139" s="374"/>
      <c r="U139" s="374"/>
      <c r="V139" s="384">
        <v>0</v>
      </c>
      <c r="W139" s="374" t="s">
        <v>1308</v>
      </c>
      <c r="X139" s="384" t="str">
        <f t="shared" si="48"/>
        <v>ru-RU=Кн. 'Отключить Н2-4'</v>
      </c>
      <c r="Y139" s="374"/>
      <c r="Z139" s="374" t="s">
        <v>1308</v>
      </c>
      <c r="AA139" s="19" t="s">
        <v>4272</v>
      </c>
      <c r="AB139" s="374">
        <f t="shared" si="49"/>
        <v>40065</v>
      </c>
      <c r="AC139" s="27">
        <v>0</v>
      </c>
    </row>
    <row r="140" spans="1:29" x14ac:dyDescent="0.25">
      <c r="A140" s="374">
        <v>137</v>
      </c>
      <c r="B140" t="s">
        <v>4429</v>
      </c>
      <c r="C140" t="s">
        <v>4610</v>
      </c>
      <c r="E140" s="27" t="str">
        <f t="shared" si="43"/>
        <v>R65</v>
      </c>
      <c r="F140" s="27">
        <f t="shared" ref="F140:F145" si="56">F139</f>
        <v>129</v>
      </c>
      <c r="G140" s="27">
        <v>1</v>
      </c>
      <c r="H140" s="19" t="s">
        <v>4347</v>
      </c>
      <c r="I140" s="27" t="str">
        <f t="shared" si="44"/>
        <v>db600.dbx129.1 := ACT.N4_1.btnOF; //Кн. 'Отключить Н4-1'  R65.1</v>
      </c>
      <c r="J140" s="27" t="str">
        <f t="shared" si="45"/>
        <v>dbx129.1</v>
      </c>
      <c r="K140" s="27">
        <f>K139</f>
        <v>65</v>
      </c>
      <c r="L140" s="384" t="s">
        <v>1307</v>
      </c>
      <c r="M140" s="389">
        <v>918</v>
      </c>
      <c r="N140" s="19" t="s">
        <v>4275</v>
      </c>
      <c r="O140" s="384" t="str">
        <f t="shared" si="46"/>
        <v>2MDB.R65</v>
      </c>
      <c r="P140" s="384">
        <f t="shared" si="47"/>
        <v>1</v>
      </c>
      <c r="Q140" s="374"/>
      <c r="R140" s="374"/>
      <c r="S140" s="374"/>
      <c r="T140" s="374"/>
      <c r="U140" s="374"/>
      <c r="V140" s="384">
        <v>0</v>
      </c>
      <c r="W140" s="374" t="s">
        <v>1308</v>
      </c>
      <c r="X140" s="384" t="str">
        <f t="shared" si="48"/>
        <v>ru-RU=Кн. 'Отключить Н4-1'</v>
      </c>
      <c r="Y140" s="374"/>
      <c r="Z140" s="374" t="s">
        <v>1308</v>
      </c>
      <c r="AA140" s="19" t="s">
        <v>4272</v>
      </c>
      <c r="AB140" s="374">
        <f t="shared" si="49"/>
        <v>40065</v>
      </c>
      <c r="AC140" s="27">
        <v>1</v>
      </c>
    </row>
    <row r="141" spans="1:29" x14ac:dyDescent="0.25">
      <c r="A141" s="374">
        <v>138</v>
      </c>
      <c r="B141" t="s">
        <v>4430</v>
      </c>
      <c r="C141" t="s">
        <v>4611</v>
      </c>
      <c r="E141" s="27" t="str">
        <f t="shared" si="43"/>
        <v>R65</v>
      </c>
      <c r="F141" s="27">
        <f t="shared" si="56"/>
        <v>129</v>
      </c>
      <c r="G141" s="27">
        <v>3</v>
      </c>
      <c r="H141" s="19" t="s">
        <v>4347</v>
      </c>
      <c r="I141" s="27" t="str">
        <f t="shared" si="44"/>
        <v>db600.dbx129.3 := ACT.N4_2.btnOF; //Кн. 'Отключить Н4-2'  R65.3</v>
      </c>
      <c r="J141" s="27" t="str">
        <f t="shared" si="45"/>
        <v>dbx129.3</v>
      </c>
      <c r="K141" s="27">
        <f t="shared" ref="K141:K153" si="57">K140</f>
        <v>65</v>
      </c>
      <c r="L141" s="384" t="s">
        <v>1307</v>
      </c>
      <c r="M141" s="389">
        <v>919</v>
      </c>
      <c r="N141" s="19" t="s">
        <v>4275</v>
      </c>
      <c r="O141" s="384" t="str">
        <f t="shared" si="46"/>
        <v>2MDB.R65</v>
      </c>
      <c r="P141" s="384">
        <f t="shared" si="47"/>
        <v>3</v>
      </c>
      <c r="Q141" s="374"/>
      <c r="R141" s="374"/>
      <c r="S141" s="374"/>
      <c r="T141" s="374"/>
      <c r="U141" s="374"/>
      <c r="V141" s="384">
        <v>0</v>
      </c>
      <c r="W141" s="374" t="s">
        <v>1308</v>
      </c>
      <c r="X141" s="384" t="str">
        <f t="shared" si="48"/>
        <v>ru-RU=Кн. 'Отключить Н4-2'</v>
      </c>
      <c r="Y141" s="374"/>
      <c r="Z141" s="374" t="s">
        <v>1308</v>
      </c>
      <c r="AA141" s="19" t="s">
        <v>4272</v>
      </c>
      <c r="AB141" s="374">
        <f t="shared" si="49"/>
        <v>40065</v>
      </c>
      <c r="AC141" s="27">
        <v>3</v>
      </c>
    </row>
    <row r="142" spans="1:29" x14ac:dyDescent="0.25">
      <c r="A142" s="374">
        <v>139</v>
      </c>
      <c r="B142" t="s">
        <v>4431</v>
      </c>
      <c r="C142" t="s">
        <v>4612</v>
      </c>
      <c r="E142" s="27" t="str">
        <f t="shared" si="43"/>
        <v>R65</v>
      </c>
      <c r="F142" s="27">
        <f t="shared" si="56"/>
        <v>129</v>
      </c>
      <c r="G142" s="27">
        <v>4</v>
      </c>
      <c r="H142" s="19" t="s">
        <v>4347</v>
      </c>
      <c r="I142" s="27" t="str">
        <f t="shared" si="44"/>
        <v>db600.dbx129.4 := ACT.N4_3.btnOF; //Кн. 'Отключить Н4-3'  R65.4</v>
      </c>
      <c r="J142" s="27" t="str">
        <f t="shared" si="45"/>
        <v>dbx129.4</v>
      </c>
      <c r="K142" s="27">
        <f t="shared" si="57"/>
        <v>65</v>
      </c>
      <c r="L142" s="384" t="s">
        <v>1307</v>
      </c>
      <c r="M142" s="389">
        <v>920</v>
      </c>
      <c r="N142" s="19" t="s">
        <v>4275</v>
      </c>
      <c r="O142" s="384" t="str">
        <f t="shared" si="46"/>
        <v>2MDB.R65</v>
      </c>
      <c r="P142" s="384">
        <f t="shared" si="47"/>
        <v>4</v>
      </c>
      <c r="Q142" s="374"/>
      <c r="R142" s="374"/>
      <c r="S142" s="374"/>
      <c r="T142" s="374"/>
      <c r="U142" s="374"/>
      <c r="V142" s="384">
        <v>0</v>
      </c>
      <c r="W142" s="374" t="s">
        <v>1308</v>
      </c>
      <c r="X142" s="384" t="str">
        <f t="shared" si="48"/>
        <v>ru-RU=Кн. 'Отключить Н4-3'</v>
      </c>
      <c r="Y142" s="374"/>
      <c r="Z142" s="374" t="s">
        <v>1308</v>
      </c>
      <c r="AA142" s="19" t="s">
        <v>4272</v>
      </c>
      <c r="AB142" s="374">
        <f t="shared" si="49"/>
        <v>40065</v>
      </c>
      <c r="AC142" s="27">
        <v>4</v>
      </c>
    </row>
    <row r="143" spans="1:29" x14ac:dyDescent="0.25">
      <c r="A143" s="374">
        <v>140</v>
      </c>
      <c r="B143" t="s">
        <v>4432</v>
      </c>
      <c r="C143" t="s">
        <v>4613</v>
      </c>
      <c r="E143" s="27" t="str">
        <f t="shared" si="43"/>
        <v>R65</v>
      </c>
      <c r="F143" s="27">
        <f t="shared" si="56"/>
        <v>129</v>
      </c>
      <c r="G143" s="27">
        <v>5</v>
      </c>
      <c r="H143" s="19" t="s">
        <v>4347</v>
      </c>
      <c r="I143" s="27" t="str">
        <f t="shared" si="44"/>
        <v>db600.dbx129.5 := ACT.N4_4.btnOF; //Кн. 'Отключить Н4-4'  R65.5</v>
      </c>
      <c r="J143" s="27" t="str">
        <f t="shared" si="45"/>
        <v>dbx129.5</v>
      </c>
      <c r="K143" s="27">
        <f t="shared" si="57"/>
        <v>65</v>
      </c>
      <c r="L143" s="384" t="s">
        <v>1307</v>
      </c>
      <c r="M143" s="389">
        <v>921</v>
      </c>
      <c r="N143" s="19" t="s">
        <v>4275</v>
      </c>
      <c r="O143" s="384" t="str">
        <f t="shared" si="46"/>
        <v>2MDB.R65</v>
      </c>
      <c r="P143" s="384">
        <f t="shared" si="47"/>
        <v>5</v>
      </c>
      <c r="Q143" s="374"/>
      <c r="R143" s="374"/>
      <c r="S143" s="374"/>
      <c r="T143" s="374"/>
      <c r="U143" s="374"/>
      <c r="V143" s="384">
        <v>0</v>
      </c>
      <c r="W143" s="374" t="s">
        <v>1308</v>
      </c>
      <c r="X143" s="384" t="str">
        <f t="shared" si="48"/>
        <v>ru-RU=Кн. 'Отключить Н4-4'</v>
      </c>
      <c r="Y143" s="374"/>
      <c r="Z143" s="374" t="s">
        <v>1308</v>
      </c>
      <c r="AA143" s="19" t="s">
        <v>4272</v>
      </c>
      <c r="AB143" s="374">
        <f t="shared" si="49"/>
        <v>40065</v>
      </c>
      <c r="AC143" s="27">
        <v>5</v>
      </c>
    </row>
    <row r="144" spans="1:29" x14ac:dyDescent="0.25">
      <c r="A144" s="374">
        <v>141</v>
      </c>
      <c r="B144" t="s">
        <v>4433</v>
      </c>
      <c r="C144" t="s">
        <v>4614</v>
      </c>
      <c r="E144" s="27" t="str">
        <f t="shared" si="43"/>
        <v>R65</v>
      </c>
      <c r="F144" s="27">
        <f t="shared" si="56"/>
        <v>129</v>
      </c>
      <c r="G144" s="27">
        <v>6</v>
      </c>
      <c r="H144" s="19" t="s">
        <v>4347</v>
      </c>
      <c r="I144" s="27" t="str">
        <f t="shared" si="44"/>
        <v>db600.dbx129.6 := ACT.N4_5.btnOF; //Кн. 'Отключить Н4-5'  R65.6</v>
      </c>
      <c r="J144" s="27" t="str">
        <f t="shared" si="45"/>
        <v>dbx129.6</v>
      </c>
      <c r="K144" s="27">
        <f t="shared" si="57"/>
        <v>65</v>
      </c>
      <c r="L144" s="384" t="s">
        <v>1307</v>
      </c>
      <c r="M144" s="389">
        <v>922</v>
      </c>
      <c r="N144" s="19" t="s">
        <v>4275</v>
      </c>
      <c r="O144" s="384" t="str">
        <f t="shared" si="46"/>
        <v>2MDB.R65</v>
      </c>
      <c r="P144" s="384">
        <f t="shared" si="47"/>
        <v>6</v>
      </c>
      <c r="Q144" s="374"/>
      <c r="R144" s="374"/>
      <c r="S144" s="374"/>
      <c r="T144" s="374"/>
      <c r="U144" s="374"/>
      <c r="V144" s="384">
        <v>0</v>
      </c>
      <c r="W144" s="374" t="s">
        <v>1308</v>
      </c>
      <c r="X144" s="384" t="str">
        <f t="shared" si="48"/>
        <v>ru-RU=Кн. 'Отключить Н4-5'</v>
      </c>
      <c r="Y144" s="374"/>
      <c r="Z144" s="374" t="s">
        <v>1308</v>
      </c>
      <c r="AA144" s="19" t="s">
        <v>4272</v>
      </c>
      <c r="AB144" s="374">
        <f t="shared" si="49"/>
        <v>40065</v>
      </c>
      <c r="AC144" s="27">
        <v>6</v>
      </c>
    </row>
    <row r="145" spans="1:29" x14ac:dyDescent="0.25">
      <c r="A145" s="374">
        <v>142</v>
      </c>
      <c r="B145" t="s">
        <v>4434</v>
      </c>
      <c r="C145" t="s">
        <v>4615</v>
      </c>
      <c r="E145" s="27" t="str">
        <f t="shared" si="43"/>
        <v>R65</v>
      </c>
      <c r="F145" s="27">
        <f t="shared" si="56"/>
        <v>129</v>
      </c>
      <c r="G145" s="27">
        <v>7</v>
      </c>
      <c r="H145" s="19" t="s">
        <v>4347</v>
      </c>
      <c r="I145" s="27" t="str">
        <f t="shared" si="44"/>
        <v>db600.dbx129.7 := ACT.N4_6.btnOF; //Кн. 'Отключить Н4-6'  R65.7</v>
      </c>
      <c r="J145" s="27" t="str">
        <f t="shared" si="45"/>
        <v>dbx129.7</v>
      </c>
      <c r="K145" s="27">
        <f t="shared" si="57"/>
        <v>65</v>
      </c>
      <c r="L145" s="384" t="s">
        <v>1307</v>
      </c>
      <c r="M145" s="389">
        <v>923</v>
      </c>
      <c r="N145" s="19" t="s">
        <v>4275</v>
      </c>
      <c r="O145" s="384" t="str">
        <f t="shared" si="46"/>
        <v>2MDB.R65</v>
      </c>
      <c r="P145" s="384">
        <f t="shared" si="47"/>
        <v>7</v>
      </c>
      <c r="Q145" s="374"/>
      <c r="R145" s="374"/>
      <c r="S145" s="374"/>
      <c r="T145" s="374"/>
      <c r="U145" s="374"/>
      <c r="V145" s="384">
        <v>0</v>
      </c>
      <c r="W145" s="374" t="s">
        <v>1308</v>
      </c>
      <c r="X145" s="384" t="str">
        <f t="shared" si="48"/>
        <v>ru-RU=Кн. 'Отключить Н4-6'</v>
      </c>
      <c r="Y145" s="374"/>
      <c r="Z145" s="374" t="s">
        <v>1308</v>
      </c>
      <c r="AA145" s="19" t="s">
        <v>4272</v>
      </c>
      <c r="AB145" s="374">
        <f t="shared" si="49"/>
        <v>40065</v>
      </c>
      <c r="AC145" s="27">
        <v>7</v>
      </c>
    </row>
    <row r="146" spans="1:29" x14ac:dyDescent="0.25">
      <c r="A146" s="374">
        <v>143</v>
      </c>
      <c r="B146" t="s">
        <v>4435</v>
      </c>
      <c r="C146" t="s">
        <v>4616</v>
      </c>
      <c r="E146" s="27" t="str">
        <f t="shared" si="43"/>
        <v>R65</v>
      </c>
      <c r="F146" s="27">
        <f>F131+2</f>
        <v>128</v>
      </c>
      <c r="G146" s="27">
        <v>0</v>
      </c>
      <c r="H146" s="19" t="s">
        <v>4347</v>
      </c>
      <c r="I146" s="27" t="str">
        <f t="shared" si="44"/>
        <v>db600.dbx128.0 := ACT.N5_1.btnOF; //Кн. 'Отключить Н5-1'  R65.8</v>
      </c>
      <c r="J146" s="27" t="str">
        <f t="shared" si="45"/>
        <v>dbx128.0</v>
      </c>
      <c r="K146" s="27">
        <f t="shared" si="57"/>
        <v>65</v>
      </c>
      <c r="L146" s="384" t="s">
        <v>1307</v>
      </c>
      <c r="M146" s="389">
        <v>924</v>
      </c>
      <c r="N146" s="19" t="s">
        <v>4275</v>
      </c>
      <c r="O146" s="384" t="str">
        <f t="shared" si="46"/>
        <v>2MDB.R65</v>
      </c>
      <c r="P146" s="384">
        <f t="shared" si="47"/>
        <v>8</v>
      </c>
      <c r="Q146" s="374"/>
      <c r="R146" s="374"/>
      <c r="S146" s="374"/>
      <c r="T146" s="374"/>
      <c r="U146" s="374"/>
      <c r="V146" s="384">
        <v>0</v>
      </c>
      <c r="W146" s="374" t="s">
        <v>1308</v>
      </c>
      <c r="X146" s="384" t="str">
        <f t="shared" si="48"/>
        <v>ru-RU=Кн. 'Отключить Н5-1'</v>
      </c>
      <c r="Y146" s="374"/>
      <c r="Z146" s="374" t="s">
        <v>1308</v>
      </c>
      <c r="AA146" s="19" t="s">
        <v>4272</v>
      </c>
      <c r="AB146" s="374">
        <f t="shared" si="49"/>
        <v>40065</v>
      </c>
      <c r="AC146" s="27">
        <v>8</v>
      </c>
    </row>
    <row r="147" spans="1:29" x14ac:dyDescent="0.25">
      <c r="A147" s="374">
        <v>144</v>
      </c>
      <c r="B147" t="s">
        <v>4436</v>
      </c>
      <c r="C147" t="s">
        <v>4617</v>
      </c>
      <c r="E147" s="27" t="str">
        <f t="shared" si="43"/>
        <v>R65</v>
      </c>
      <c r="F147" s="27">
        <f>F146</f>
        <v>128</v>
      </c>
      <c r="G147" s="27">
        <v>1</v>
      </c>
      <c r="H147" s="19" t="s">
        <v>4347</v>
      </c>
      <c r="I147" s="27" t="str">
        <f t="shared" si="44"/>
        <v>db600.dbx128.1 := ACT.N5_2.btnOF; //Кн. 'Отключить Н5-2'  R65.9</v>
      </c>
      <c r="J147" s="27" t="str">
        <f t="shared" si="45"/>
        <v>dbx128.1</v>
      </c>
      <c r="K147" s="27">
        <f t="shared" si="57"/>
        <v>65</v>
      </c>
      <c r="L147" s="384" t="s">
        <v>1307</v>
      </c>
      <c r="M147" s="389">
        <v>925</v>
      </c>
      <c r="N147" s="19" t="s">
        <v>4275</v>
      </c>
      <c r="O147" s="384" t="str">
        <f t="shared" si="46"/>
        <v>2MDB.R65</v>
      </c>
      <c r="P147" s="384">
        <f t="shared" si="47"/>
        <v>9</v>
      </c>
      <c r="Q147" s="374"/>
      <c r="R147" s="374"/>
      <c r="S147" s="374"/>
      <c r="T147" s="374"/>
      <c r="U147" s="374"/>
      <c r="V147" s="384">
        <v>0</v>
      </c>
      <c r="W147" s="374" t="s">
        <v>1308</v>
      </c>
      <c r="X147" s="384" t="str">
        <f t="shared" si="48"/>
        <v>ru-RU=Кн. 'Отключить Н5-2'</v>
      </c>
      <c r="Y147" s="374"/>
      <c r="Z147" s="374" t="s">
        <v>1308</v>
      </c>
      <c r="AA147" s="19" t="s">
        <v>4272</v>
      </c>
      <c r="AB147" s="374">
        <f t="shared" si="49"/>
        <v>40065</v>
      </c>
      <c r="AC147" s="27">
        <v>9</v>
      </c>
    </row>
    <row r="148" spans="1:29" x14ac:dyDescent="0.25">
      <c r="A148" s="374">
        <v>145</v>
      </c>
      <c r="B148" t="s">
        <v>4437</v>
      </c>
      <c r="C148" t="s">
        <v>4618</v>
      </c>
      <c r="E148" s="27" t="str">
        <f t="shared" si="43"/>
        <v>R65</v>
      </c>
      <c r="F148" s="27">
        <f t="shared" ref="F148:F153" si="58">F147</f>
        <v>128</v>
      </c>
      <c r="G148" s="27">
        <v>2</v>
      </c>
      <c r="H148" s="19" t="s">
        <v>4347</v>
      </c>
      <c r="I148" s="27" t="str">
        <f t="shared" si="44"/>
        <v>db600.dbx128.2 := ACT.N6_1.btnOF; //Кн. 'Отключить Н6-1'  R65.10</v>
      </c>
      <c r="J148" s="27" t="str">
        <f t="shared" si="45"/>
        <v>dbx128.2</v>
      </c>
      <c r="K148" s="27">
        <f t="shared" si="57"/>
        <v>65</v>
      </c>
      <c r="L148" s="384" t="s">
        <v>1307</v>
      </c>
      <c r="M148" s="389">
        <v>926</v>
      </c>
      <c r="N148" s="19" t="s">
        <v>4275</v>
      </c>
      <c r="O148" s="384" t="str">
        <f t="shared" si="46"/>
        <v>2MDB.R65</v>
      </c>
      <c r="P148" s="384">
        <f t="shared" si="47"/>
        <v>10</v>
      </c>
      <c r="Q148" s="374"/>
      <c r="R148" s="374"/>
      <c r="S148" s="374"/>
      <c r="T148" s="374"/>
      <c r="U148" s="374"/>
      <c r="V148" s="384">
        <v>0</v>
      </c>
      <c r="W148" s="374" t="s">
        <v>1308</v>
      </c>
      <c r="X148" s="384" t="str">
        <f t="shared" si="48"/>
        <v>ru-RU=Кн. 'Отключить Н6-1'</v>
      </c>
      <c r="Y148" s="374"/>
      <c r="Z148" s="374" t="s">
        <v>1308</v>
      </c>
      <c r="AA148" s="19" t="s">
        <v>4272</v>
      </c>
      <c r="AB148" s="374">
        <f t="shared" si="49"/>
        <v>40065</v>
      </c>
      <c r="AC148" s="27">
        <v>10</v>
      </c>
    </row>
    <row r="149" spans="1:29" x14ac:dyDescent="0.25">
      <c r="A149" s="374">
        <v>146</v>
      </c>
      <c r="B149" t="s">
        <v>4438</v>
      </c>
      <c r="C149" t="s">
        <v>4619</v>
      </c>
      <c r="E149" s="27" t="str">
        <f t="shared" si="43"/>
        <v>R65</v>
      </c>
      <c r="F149" s="27">
        <f t="shared" si="58"/>
        <v>128</v>
      </c>
      <c r="G149" s="27">
        <v>3</v>
      </c>
      <c r="H149" s="19" t="s">
        <v>4347</v>
      </c>
      <c r="I149" s="27" t="str">
        <f t="shared" si="44"/>
        <v>db600.dbx128.3 := ACT.N8_1.btnOF; //Кн. 'Отключить Н8-1'  R65.11</v>
      </c>
      <c r="J149" s="27" t="str">
        <f t="shared" si="45"/>
        <v>dbx128.3</v>
      </c>
      <c r="K149" s="27">
        <f t="shared" si="57"/>
        <v>65</v>
      </c>
      <c r="L149" s="384" t="s">
        <v>1307</v>
      </c>
      <c r="M149" s="389">
        <v>927</v>
      </c>
      <c r="N149" s="19" t="s">
        <v>4275</v>
      </c>
      <c r="O149" s="384" t="str">
        <f t="shared" si="46"/>
        <v>2MDB.R65</v>
      </c>
      <c r="P149" s="384">
        <f t="shared" si="47"/>
        <v>11</v>
      </c>
      <c r="Q149" s="374"/>
      <c r="R149" s="374"/>
      <c r="S149" s="374"/>
      <c r="T149" s="374"/>
      <c r="U149" s="374"/>
      <c r="V149" s="384">
        <v>0</v>
      </c>
      <c r="W149" s="374" t="s">
        <v>1308</v>
      </c>
      <c r="X149" s="384" t="str">
        <f t="shared" si="48"/>
        <v>ru-RU=Кн. 'Отключить Н8-1'</v>
      </c>
      <c r="Y149" s="374"/>
      <c r="Z149" s="374" t="s">
        <v>1308</v>
      </c>
      <c r="AA149" s="19" t="s">
        <v>4272</v>
      </c>
      <c r="AB149" s="374">
        <f t="shared" si="49"/>
        <v>40065</v>
      </c>
      <c r="AC149" s="27">
        <v>11</v>
      </c>
    </row>
    <row r="150" spans="1:29" x14ac:dyDescent="0.25">
      <c r="A150" s="374">
        <v>147</v>
      </c>
      <c r="B150" t="s">
        <v>4439</v>
      </c>
      <c r="C150" t="s">
        <v>4620</v>
      </c>
      <c r="E150" s="27" t="str">
        <f t="shared" si="43"/>
        <v>R65</v>
      </c>
      <c r="F150" s="27">
        <f t="shared" si="58"/>
        <v>128</v>
      </c>
      <c r="G150" s="27">
        <v>4</v>
      </c>
      <c r="H150" s="19" t="s">
        <v>4347</v>
      </c>
      <c r="I150" s="27" t="str">
        <f t="shared" si="44"/>
        <v>db600.dbx128.4 := ACT.K1_1.btnOF; //Кн. 'Отключить КРЛ1-1'  R65.12</v>
      </c>
      <c r="J150" s="27" t="str">
        <f t="shared" si="45"/>
        <v>dbx128.4</v>
      </c>
      <c r="K150" s="27">
        <f t="shared" si="57"/>
        <v>65</v>
      </c>
      <c r="L150" s="384" t="s">
        <v>1307</v>
      </c>
      <c r="M150" s="389">
        <v>928</v>
      </c>
      <c r="N150" s="19" t="s">
        <v>4275</v>
      </c>
      <c r="O150" s="384" t="str">
        <f t="shared" si="46"/>
        <v>2MDB.R65</v>
      </c>
      <c r="P150" s="384">
        <f t="shared" si="47"/>
        <v>12</v>
      </c>
      <c r="Q150" s="374"/>
      <c r="R150" s="374"/>
      <c r="S150" s="374"/>
      <c r="T150" s="374"/>
      <c r="U150" s="374"/>
      <c r="V150" s="384">
        <v>0</v>
      </c>
      <c r="W150" s="374" t="s">
        <v>1308</v>
      </c>
      <c r="X150" s="384" t="str">
        <f t="shared" si="48"/>
        <v>ru-RU=Кн. 'Отключить КРЛ1-1'</v>
      </c>
      <c r="Y150" s="374"/>
      <c r="Z150" s="374" t="s">
        <v>1308</v>
      </c>
      <c r="AA150" s="19" t="s">
        <v>4272</v>
      </c>
      <c r="AB150" s="374">
        <f t="shared" si="49"/>
        <v>40065</v>
      </c>
      <c r="AC150" s="27">
        <v>12</v>
      </c>
    </row>
    <row r="151" spans="1:29" x14ac:dyDescent="0.25">
      <c r="A151" s="374">
        <v>148</v>
      </c>
      <c r="B151" t="s">
        <v>4440</v>
      </c>
      <c r="C151" t="s">
        <v>4621</v>
      </c>
      <c r="E151" s="27" t="str">
        <f t="shared" si="43"/>
        <v>R65</v>
      </c>
      <c r="F151" s="27">
        <f t="shared" si="58"/>
        <v>128</v>
      </c>
      <c r="G151" s="27">
        <v>5</v>
      </c>
      <c r="H151" s="19" t="s">
        <v>4347</v>
      </c>
      <c r="I151" s="27" t="str">
        <f t="shared" si="44"/>
        <v>db600.dbx128.5 := ACT.K3_1.btnOF; //Кн. 'Отключить КРЛ3-1'  R65.13</v>
      </c>
      <c r="J151" s="27" t="str">
        <f t="shared" si="45"/>
        <v>dbx128.5</v>
      </c>
      <c r="K151" s="27">
        <f t="shared" si="57"/>
        <v>65</v>
      </c>
      <c r="L151" s="384" t="s">
        <v>1307</v>
      </c>
      <c r="M151" s="389">
        <v>929</v>
      </c>
      <c r="N151" s="19" t="s">
        <v>4275</v>
      </c>
      <c r="O151" s="384" t="str">
        <f t="shared" si="46"/>
        <v>2MDB.R65</v>
      </c>
      <c r="P151" s="384">
        <f t="shared" si="47"/>
        <v>13</v>
      </c>
      <c r="Q151" s="374"/>
      <c r="R151" s="374"/>
      <c r="S151" s="374"/>
      <c r="T151" s="374"/>
      <c r="U151" s="374"/>
      <c r="V151" s="384">
        <v>0</v>
      </c>
      <c r="W151" s="374" t="s">
        <v>1308</v>
      </c>
      <c r="X151" s="384" t="str">
        <f t="shared" si="48"/>
        <v>ru-RU=Кн. 'Отключить КРЛ3-1'</v>
      </c>
      <c r="Y151" s="374"/>
      <c r="Z151" s="374" t="s">
        <v>1308</v>
      </c>
      <c r="AA151" s="19" t="s">
        <v>4272</v>
      </c>
      <c r="AB151" s="374">
        <f t="shared" si="49"/>
        <v>40065</v>
      </c>
      <c r="AC151" s="27">
        <v>13</v>
      </c>
    </row>
    <row r="152" spans="1:29" x14ac:dyDescent="0.25">
      <c r="A152" s="374">
        <v>149</v>
      </c>
      <c r="B152" t="s">
        <v>4441</v>
      </c>
      <c r="C152" t="s">
        <v>4622</v>
      </c>
      <c r="E152" s="27" t="str">
        <f t="shared" si="43"/>
        <v>R65</v>
      </c>
      <c r="F152" s="27">
        <f t="shared" si="58"/>
        <v>128</v>
      </c>
      <c r="G152" s="27">
        <v>6</v>
      </c>
      <c r="H152" s="19" t="s">
        <v>4347</v>
      </c>
      <c r="I152" s="27" t="str">
        <f t="shared" si="44"/>
        <v>db600.dbx128.6 := ACT.K3_2.btnOF; //Кн. 'Отключить КРЛ3-2'  R65.14</v>
      </c>
      <c r="J152" s="27" t="str">
        <f t="shared" si="45"/>
        <v>dbx128.6</v>
      </c>
      <c r="K152" s="27">
        <f t="shared" si="57"/>
        <v>65</v>
      </c>
      <c r="L152" s="384" t="s">
        <v>1307</v>
      </c>
      <c r="M152" s="389">
        <v>930</v>
      </c>
      <c r="N152" s="19" t="s">
        <v>4275</v>
      </c>
      <c r="O152" s="384" t="str">
        <f t="shared" si="46"/>
        <v>2MDB.R65</v>
      </c>
      <c r="P152" s="384">
        <f t="shared" si="47"/>
        <v>14</v>
      </c>
      <c r="Q152" s="374"/>
      <c r="R152" s="374"/>
      <c r="S152" s="374"/>
      <c r="T152" s="374"/>
      <c r="U152" s="374"/>
      <c r="V152" s="384">
        <v>0</v>
      </c>
      <c r="W152" s="374" t="s">
        <v>1308</v>
      </c>
      <c r="X152" s="384" t="str">
        <f t="shared" si="48"/>
        <v>ru-RU=Кн. 'Отключить КРЛ3-2'</v>
      </c>
      <c r="Y152" s="374"/>
      <c r="Z152" s="374" t="s">
        <v>1308</v>
      </c>
      <c r="AA152" s="19" t="s">
        <v>4272</v>
      </c>
      <c r="AB152" s="374">
        <f t="shared" si="49"/>
        <v>40065</v>
      </c>
      <c r="AC152" s="27">
        <v>14</v>
      </c>
    </row>
    <row r="153" spans="1:29" x14ac:dyDescent="0.25">
      <c r="A153" s="374">
        <v>150</v>
      </c>
      <c r="B153" t="s">
        <v>4442</v>
      </c>
      <c r="C153" t="s">
        <v>4623</v>
      </c>
      <c r="E153" s="27" t="str">
        <f t="shared" si="43"/>
        <v>R65</v>
      </c>
      <c r="F153" s="27">
        <f t="shared" si="58"/>
        <v>128</v>
      </c>
      <c r="G153" s="27">
        <v>7</v>
      </c>
      <c r="H153" s="19" t="s">
        <v>4347</v>
      </c>
      <c r="I153" s="27" t="str">
        <f t="shared" si="44"/>
        <v>db600.dbx128.7 := ACT.K3_3.btnOF; //Кн. 'Отключить КРЛ3-3'  R65.15</v>
      </c>
      <c r="J153" s="27" t="str">
        <f t="shared" si="45"/>
        <v>dbx128.7</v>
      </c>
      <c r="K153" s="27">
        <f t="shared" si="57"/>
        <v>65</v>
      </c>
      <c r="L153" s="384" t="s">
        <v>1307</v>
      </c>
      <c r="M153" s="389">
        <v>931</v>
      </c>
      <c r="N153" s="19" t="s">
        <v>4275</v>
      </c>
      <c r="O153" s="384" t="str">
        <f t="shared" si="46"/>
        <v>2MDB.R65</v>
      </c>
      <c r="P153" s="384">
        <f t="shared" si="47"/>
        <v>15</v>
      </c>
      <c r="Q153" s="374"/>
      <c r="R153" s="374"/>
      <c r="S153" s="374"/>
      <c r="T153" s="374"/>
      <c r="U153" s="374"/>
      <c r="V153" s="384">
        <v>0</v>
      </c>
      <c r="W153" s="374" t="s">
        <v>1308</v>
      </c>
      <c r="X153" s="384" t="str">
        <f t="shared" si="48"/>
        <v>ru-RU=Кн. 'Отключить КРЛ3-3'</v>
      </c>
      <c r="Y153" s="374"/>
      <c r="Z153" s="374" t="s">
        <v>1308</v>
      </c>
      <c r="AA153" s="19" t="s">
        <v>4272</v>
      </c>
      <c r="AB153" s="374">
        <f t="shared" si="49"/>
        <v>40065</v>
      </c>
      <c r="AC153" s="27">
        <v>15</v>
      </c>
    </row>
    <row r="154" spans="1:29" x14ac:dyDescent="0.25">
      <c r="A154" s="374">
        <v>151</v>
      </c>
      <c r="B154" t="s">
        <v>4443</v>
      </c>
      <c r="C154" t="s">
        <v>4624</v>
      </c>
      <c r="E154" s="27" t="str">
        <f t="shared" si="43"/>
        <v>R66</v>
      </c>
      <c r="F154" s="27">
        <f>F139+2</f>
        <v>131</v>
      </c>
      <c r="G154" s="27">
        <v>0</v>
      </c>
      <c r="H154" s="19" t="s">
        <v>4347</v>
      </c>
      <c r="I154" s="27" t="str">
        <f t="shared" si="44"/>
        <v>db600.dbx131.0 := ACT.K4_1.btnOF; //Кн. 'Отключить КРЛ4-1'  R66.0</v>
      </c>
      <c r="J154" s="27" t="str">
        <f t="shared" si="45"/>
        <v>dbx131.0</v>
      </c>
      <c r="K154" s="27">
        <f>K153+1</f>
        <v>66</v>
      </c>
      <c r="L154" s="384" t="s">
        <v>1307</v>
      </c>
      <c r="M154" s="389">
        <v>932</v>
      </c>
      <c r="N154" s="19" t="s">
        <v>4275</v>
      </c>
      <c r="O154" s="384" t="str">
        <f t="shared" si="46"/>
        <v>2MDB.R66</v>
      </c>
      <c r="P154" s="384">
        <f t="shared" si="47"/>
        <v>0</v>
      </c>
      <c r="Q154" s="374"/>
      <c r="R154" s="374"/>
      <c r="S154" s="374"/>
      <c r="T154" s="374"/>
      <c r="U154" s="374"/>
      <c r="V154" s="384">
        <v>0</v>
      </c>
      <c r="W154" s="374" t="s">
        <v>1308</v>
      </c>
      <c r="X154" s="384" t="str">
        <f t="shared" si="48"/>
        <v>ru-RU=Кн. 'Отключить КРЛ4-1'</v>
      </c>
      <c r="Y154" s="374"/>
      <c r="Z154" s="374" t="s">
        <v>1308</v>
      </c>
      <c r="AA154" s="19" t="s">
        <v>4272</v>
      </c>
      <c r="AB154" s="374">
        <f t="shared" si="49"/>
        <v>40066</v>
      </c>
      <c r="AC154" s="27">
        <v>0</v>
      </c>
    </row>
    <row r="155" spans="1:29" x14ac:dyDescent="0.25">
      <c r="A155" s="374">
        <v>152</v>
      </c>
      <c r="B155" t="s">
        <v>4444</v>
      </c>
      <c r="C155" t="s">
        <v>4625</v>
      </c>
      <c r="E155" s="27" t="str">
        <f t="shared" si="43"/>
        <v>R66</v>
      </c>
      <c r="F155" s="27">
        <f t="shared" ref="F155:F160" si="59">F154</f>
        <v>131</v>
      </c>
      <c r="G155" s="27">
        <v>1</v>
      </c>
      <c r="H155" s="19" t="s">
        <v>4347</v>
      </c>
      <c r="I155" s="27" t="str">
        <f t="shared" si="44"/>
        <v>db600.dbx131.1 := ACT.K4_2.btnOF; //Кн. 'Отключить КРЛ4-2'  R66.1</v>
      </c>
      <c r="J155" s="27" t="str">
        <f t="shared" si="45"/>
        <v>dbx131.1</v>
      </c>
      <c r="K155" s="27">
        <f>K154</f>
        <v>66</v>
      </c>
      <c r="L155" s="384" t="s">
        <v>1307</v>
      </c>
      <c r="M155" s="389">
        <v>933</v>
      </c>
      <c r="N155" s="19" t="s">
        <v>4275</v>
      </c>
      <c r="O155" s="384" t="str">
        <f t="shared" si="46"/>
        <v>2MDB.R66</v>
      </c>
      <c r="P155" s="384">
        <f t="shared" si="47"/>
        <v>1</v>
      </c>
      <c r="Q155" s="374"/>
      <c r="R155" s="374"/>
      <c r="S155" s="374"/>
      <c r="T155" s="374"/>
      <c r="U155" s="374"/>
      <c r="V155" s="384">
        <v>0</v>
      </c>
      <c r="W155" s="374" t="s">
        <v>1308</v>
      </c>
      <c r="X155" s="384" t="str">
        <f t="shared" si="48"/>
        <v>ru-RU=Кн. 'Отключить КРЛ4-2'</v>
      </c>
      <c r="Y155" s="374"/>
      <c r="Z155" s="374" t="s">
        <v>1308</v>
      </c>
      <c r="AA155" s="19" t="s">
        <v>4272</v>
      </c>
      <c r="AB155" s="374">
        <f t="shared" si="49"/>
        <v>40066</v>
      </c>
      <c r="AC155" s="27">
        <v>1</v>
      </c>
    </row>
    <row r="156" spans="1:29" x14ac:dyDescent="0.25">
      <c r="A156" s="374">
        <v>153</v>
      </c>
      <c r="B156" t="s">
        <v>4445</v>
      </c>
      <c r="C156" t="s">
        <v>4626</v>
      </c>
      <c r="E156" s="27" t="str">
        <f t="shared" si="43"/>
        <v>R66</v>
      </c>
      <c r="F156" s="27">
        <f t="shared" si="59"/>
        <v>131</v>
      </c>
      <c r="G156" s="27">
        <v>3</v>
      </c>
      <c r="H156" s="19" t="s">
        <v>4347</v>
      </c>
      <c r="I156" s="27" t="str">
        <f t="shared" si="44"/>
        <v>db600.dbx131.3 := ACT.M1_1.btnOF; //Кн. 'Отключить МШ1-1'  R66.3</v>
      </c>
      <c r="J156" s="27" t="str">
        <f t="shared" si="45"/>
        <v>dbx131.3</v>
      </c>
      <c r="K156" s="27">
        <f t="shared" ref="K156:K168" si="60">K155</f>
        <v>66</v>
      </c>
      <c r="L156" s="384" t="s">
        <v>1307</v>
      </c>
      <c r="M156" s="389">
        <v>934</v>
      </c>
      <c r="N156" s="19" t="s">
        <v>4275</v>
      </c>
      <c r="O156" s="384" t="str">
        <f t="shared" si="46"/>
        <v>2MDB.R66</v>
      </c>
      <c r="P156" s="384">
        <f t="shared" si="47"/>
        <v>3</v>
      </c>
      <c r="Q156" s="374"/>
      <c r="R156" s="374"/>
      <c r="S156" s="374"/>
      <c r="T156" s="374"/>
      <c r="U156" s="374"/>
      <c r="V156" s="384">
        <v>0</v>
      </c>
      <c r="W156" s="374" t="s">
        <v>1308</v>
      </c>
      <c r="X156" s="384" t="str">
        <f t="shared" si="48"/>
        <v>ru-RU=Кн. 'Отключить МШ1-1'</v>
      </c>
      <c r="Y156" s="374"/>
      <c r="Z156" s="374" t="s">
        <v>1308</v>
      </c>
      <c r="AA156" s="19" t="s">
        <v>4272</v>
      </c>
      <c r="AB156" s="374">
        <f t="shared" si="49"/>
        <v>40066</v>
      </c>
      <c r="AC156" s="27">
        <v>3</v>
      </c>
    </row>
    <row r="157" spans="1:29" x14ac:dyDescent="0.25">
      <c r="A157" s="374">
        <v>154</v>
      </c>
      <c r="B157" t="s">
        <v>4446</v>
      </c>
      <c r="C157" t="s">
        <v>4627</v>
      </c>
      <c r="E157" s="27" t="str">
        <f t="shared" si="43"/>
        <v>R66</v>
      </c>
      <c r="F157" s="27">
        <f t="shared" si="59"/>
        <v>131</v>
      </c>
      <c r="G157" s="27">
        <v>4</v>
      </c>
      <c r="H157" s="19" t="s">
        <v>4347</v>
      </c>
      <c r="I157" s="27" t="str">
        <f t="shared" si="44"/>
        <v>db600.dbx131.4 := ACT.MV1_1.btnOF; //Кн. 'Отключить МВ1-1'  R66.4</v>
      </c>
      <c r="J157" s="27" t="str">
        <f t="shared" si="45"/>
        <v>dbx131.4</v>
      </c>
      <c r="K157" s="27">
        <f t="shared" si="60"/>
        <v>66</v>
      </c>
      <c r="L157" s="384" t="s">
        <v>1307</v>
      </c>
      <c r="M157" s="389">
        <v>935</v>
      </c>
      <c r="N157" s="19" t="s">
        <v>4275</v>
      </c>
      <c r="O157" s="384" t="str">
        <f t="shared" si="46"/>
        <v>2MDB.R66</v>
      </c>
      <c r="P157" s="384">
        <f t="shared" si="47"/>
        <v>4</v>
      </c>
      <c r="Q157" s="374"/>
      <c r="R157" s="374"/>
      <c r="S157" s="374"/>
      <c r="T157" s="374"/>
      <c r="U157" s="374"/>
      <c r="V157" s="384">
        <v>0</v>
      </c>
      <c r="W157" s="374" t="s">
        <v>1308</v>
      </c>
      <c r="X157" s="384" t="str">
        <f t="shared" si="48"/>
        <v>ru-RU=Кн. 'Отключить МВ1-1'</v>
      </c>
      <c r="Y157" s="374"/>
      <c r="Z157" s="374" t="s">
        <v>1308</v>
      </c>
      <c r="AA157" s="19" t="s">
        <v>4272</v>
      </c>
      <c r="AB157" s="374">
        <f t="shared" si="49"/>
        <v>40066</v>
      </c>
      <c r="AC157" s="27">
        <v>4</v>
      </c>
    </row>
    <row r="158" spans="1:29" x14ac:dyDescent="0.25">
      <c r="A158" s="374">
        <v>155</v>
      </c>
      <c r="B158" t="s">
        <v>4447</v>
      </c>
      <c r="C158" t="s">
        <v>4628</v>
      </c>
      <c r="E158" s="27" t="str">
        <f t="shared" si="43"/>
        <v>R66</v>
      </c>
      <c r="F158" s="27">
        <f t="shared" si="59"/>
        <v>131</v>
      </c>
      <c r="G158" s="27">
        <v>5</v>
      </c>
      <c r="H158" s="19" t="s">
        <v>4347</v>
      </c>
      <c r="I158" s="27" t="str">
        <f t="shared" si="44"/>
        <v>db600.dbx131.5 := ACT.MV1_2.btnOF; //Кн. 'Отключить МВ1-2'  R66.5</v>
      </c>
      <c r="J158" s="27" t="str">
        <f t="shared" si="45"/>
        <v>dbx131.5</v>
      </c>
      <c r="K158" s="27">
        <f t="shared" si="60"/>
        <v>66</v>
      </c>
      <c r="L158" s="384" t="s">
        <v>1307</v>
      </c>
      <c r="M158" s="389">
        <v>936</v>
      </c>
      <c r="N158" s="19" t="s">
        <v>4275</v>
      </c>
      <c r="O158" s="384" t="str">
        <f t="shared" si="46"/>
        <v>2MDB.R66</v>
      </c>
      <c r="P158" s="384">
        <f t="shared" si="47"/>
        <v>5</v>
      </c>
      <c r="Q158" s="374"/>
      <c r="R158" s="374"/>
      <c r="S158" s="374"/>
      <c r="T158" s="374"/>
      <c r="U158" s="374"/>
      <c r="V158" s="384">
        <v>0</v>
      </c>
      <c r="W158" s="374" t="s">
        <v>1308</v>
      </c>
      <c r="X158" s="384" t="str">
        <f t="shared" si="48"/>
        <v>ru-RU=Кн. 'Отключить МВ1-2'</v>
      </c>
      <c r="Y158" s="374"/>
      <c r="Z158" s="374" t="s">
        <v>1308</v>
      </c>
      <c r="AA158" s="19" t="s">
        <v>4272</v>
      </c>
      <c r="AB158" s="374">
        <f t="shared" si="49"/>
        <v>40066</v>
      </c>
      <c r="AC158" s="27">
        <v>5</v>
      </c>
    </row>
    <row r="159" spans="1:29" x14ac:dyDescent="0.25">
      <c r="A159" s="374">
        <v>156</v>
      </c>
      <c r="B159" t="s">
        <v>4448</v>
      </c>
      <c r="C159" t="s">
        <v>4629</v>
      </c>
      <c r="E159" s="27" t="str">
        <f t="shared" si="43"/>
        <v>R66</v>
      </c>
      <c r="F159" s="27">
        <f t="shared" si="59"/>
        <v>131</v>
      </c>
      <c r="G159" s="27">
        <v>6</v>
      </c>
      <c r="H159" s="19" t="s">
        <v>4347</v>
      </c>
      <c r="I159" s="27" t="str">
        <f t="shared" si="44"/>
        <v>db600.dbx131.6 := ACT.MV1_3.btnOF; //Кн. 'Отключить МВ1-3'  R66.6</v>
      </c>
      <c r="J159" s="27" t="str">
        <f t="shared" si="45"/>
        <v>dbx131.6</v>
      </c>
      <c r="K159" s="27">
        <f t="shared" si="60"/>
        <v>66</v>
      </c>
      <c r="L159" s="384" t="s">
        <v>1307</v>
      </c>
      <c r="M159" s="389">
        <v>937</v>
      </c>
      <c r="N159" s="19" t="s">
        <v>4275</v>
      </c>
      <c r="O159" s="384" t="str">
        <f t="shared" si="46"/>
        <v>2MDB.R66</v>
      </c>
      <c r="P159" s="384">
        <f t="shared" si="47"/>
        <v>6</v>
      </c>
      <c r="Q159" s="374"/>
      <c r="R159" s="374"/>
      <c r="S159" s="374"/>
      <c r="T159" s="374"/>
      <c r="U159" s="374"/>
      <c r="V159" s="384">
        <v>0</v>
      </c>
      <c r="W159" s="374" t="s">
        <v>1308</v>
      </c>
      <c r="X159" s="384" t="str">
        <f t="shared" si="48"/>
        <v>ru-RU=Кн. 'Отключить МВ1-3'</v>
      </c>
      <c r="Y159" s="374"/>
      <c r="Z159" s="374" t="s">
        <v>1308</v>
      </c>
      <c r="AA159" s="19" t="s">
        <v>4272</v>
      </c>
      <c r="AB159" s="374">
        <f t="shared" si="49"/>
        <v>40066</v>
      </c>
      <c r="AC159" s="27">
        <v>6</v>
      </c>
    </row>
    <row r="160" spans="1:29" x14ac:dyDescent="0.25">
      <c r="A160" s="374">
        <v>157</v>
      </c>
      <c r="B160" t="s">
        <v>4449</v>
      </c>
      <c r="C160" t="s">
        <v>4630</v>
      </c>
      <c r="E160" s="27" t="str">
        <f t="shared" si="43"/>
        <v>R66</v>
      </c>
      <c r="F160" s="27">
        <f t="shared" si="59"/>
        <v>131</v>
      </c>
      <c r="G160" s="27">
        <v>7</v>
      </c>
      <c r="H160" s="19" t="s">
        <v>4347</v>
      </c>
      <c r="I160" s="27" t="str">
        <f t="shared" si="44"/>
        <v>db600.dbx131.7 := ACT.MV1_4.btnOF; //Кн. 'Отключить МВ1-4'  R66.7</v>
      </c>
      <c r="J160" s="27" t="str">
        <f t="shared" si="45"/>
        <v>dbx131.7</v>
      </c>
      <c r="K160" s="27">
        <f t="shared" si="60"/>
        <v>66</v>
      </c>
      <c r="L160" s="384" t="s">
        <v>1307</v>
      </c>
      <c r="M160" s="389">
        <v>938</v>
      </c>
      <c r="N160" s="19" t="s">
        <v>4275</v>
      </c>
      <c r="O160" s="384" t="str">
        <f t="shared" si="46"/>
        <v>2MDB.R66</v>
      </c>
      <c r="P160" s="384">
        <f t="shared" si="47"/>
        <v>7</v>
      </c>
      <c r="Q160" s="374"/>
      <c r="R160" s="374"/>
      <c r="S160" s="374"/>
      <c r="T160" s="374"/>
      <c r="U160" s="374"/>
      <c r="V160" s="384">
        <v>0</v>
      </c>
      <c r="W160" s="374" t="s">
        <v>1308</v>
      </c>
      <c r="X160" s="384" t="str">
        <f t="shared" si="48"/>
        <v>ru-RU=Кн. 'Отключить МВ1-4'</v>
      </c>
      <c r="Y160" s="374"/>
      <c r="Z160" s="374" t="s">
        <v>1308</v>
      </c>
      <c r="AA160" s="19" t="s">
        <v>4272</v>
      </c>
      <c r="AB160" s="374">
        <f t="shared" si="49"/>
        <v>40066</v>
      </c>
      <c r="AC160" s="27">
        <v>7</v>
      </c>
    </row>
    <row r="161" spans="1:29" x14ac:dyDescent="0.25">
      <c r="A161" s="374">
        <v>158</v>
      </c>
      <c r="B161" t="s">
        <v>4450</v>
      </c>
      <c r="C161" t="s">
        <v>4631</v>
      </c>
      <c r="E161" s="27" t="str">
        <f t="shared" si="43"/>
        <v>R66</v>
      </c>
      <c r="F161" s="27">
        <f>F146+2</f>
        <v>130</v>
      </c>
      <c r="G161" s="27">
        <v>0</v>
      </c>
      <c r="H161" s="19" t="s">
        <v>4347</v>
      </c>
      <c r="I161" s="27" t="str">
        <f t="shared" si="44"/>
        <v>db600.dbx130.0 := ACT.MV1_5.btnOF; //Кн. 'Отключить МВ1-5'  R66.8</v>
      </c>
      <c r="J161" s="27" t="str">
        <f t="shared" si="45"/>
        <v>dbx130.0</v>
      </c>
      <c r="K161" s="27">
        <f t="shared" si="60"/>
        <v>66</v>
      </c>
      <c r="L161" s="384" t="s">
        <v>1307</v>
      </c>
      <c r="M161" s="389">
        <v>939</v>
      </c>
      <c r="N161" s="19" t="s">
        <v>4275</v>
      </c>
      <c r="O161" s="384" t="str">
        <f t="shared" si="46"/>
        <v>2MDB.R66</v>
      </c>
      <c r="P161" s="384">
        <f t="shared" si="47"/>
        <v>8</v>
      </c>
      <c r="Q161" s="374"/>
      <c r="R161" s="374"/>
      <c r="S161" s="374"/>
      <c r="T161" s="374"/>
      <c r="U161" s="374"/>
      <c r="V161" s="384">
        <v>0</v>
      </c>
      <c r="W161" s="374" t="s">
        <v>1308</v>
      </c>
      <c r="X161" s="384" t="str">
        <f t="shared" si="48"/>
        <v>ru-RU=Кн. 'Отключить МВ1-5'</v>
      </c>
      <c r="Y161" s="374"/>
      <c r="Z161" s="374" t="s">
        <v>1308</v>
      </c>
      <c r="AA161" s="19" t="s">
        <v>4272</v>
      </c>
      <c r="AB161" s="374">
        <f t="shared" si="49"/>
        <v>40066</v>
      </c>
      <c r="AC161" s="27">
        <v>8</v>
      </c>
    </row>
    <row r="162" spans="1:29" x14ac:dyDescent="0.25">
      <c r="A162" s="374">
        <v>159</v>
      </c>
      <c r="B162" t="s">
        <v>4451</v>
      </c>
      <c r="C162" t="s">
        <v>4632</v>
      </c>
      <c r="E162" s="27" t="str">
        <f t="shared" si="43"/>
        <v>R66</v>
      </c>
      <c r="F162" s="27">
        <f>F161</f>
        <v>130</v>
      </c>
      <c r="G162" s="27">
        <v>1</v>
      </c>
      <c r="H162" s="19" t="s">
        <v>4347</v>
      </c>
      <c r="I162" s="27" t="str">
        <f t="shared" si="44"/>
        <v>db600.dbx130.1 := ACT.M2_1.btnOF; //Кн. 'Отключить МШ2-1'  R66.9</v>
      </c>
      <c r="J162" s="27" t="str">
        <f t="shared" si="45"/>
        <v>dbx130.1</v>
      </c>
      <c r="K162" s="27">
        <f t="shared" si="60"/>
        <v>66</v>
      </c>
      <c r="L162" s="384" t="s">
        <v>1307</v>
      </c>
      <c r="M162" s="389">
        <v>940</v>
      </c>
      <c r="N162" s="19" t="s">
        <v>4275</v>
      </c>
      <c r="O162" s="384" t="str">
        <f t="shared" si="46"/>
        <v>2MDB.R66</v>
      </c>
      <c r="P162" s="384">
        <f t="shared" si="47"/>
        <v>9</v>
      </c>
      <c r="Q162" s="374"/>
      <c r="R162" s="374"/>
      <c r="S162" s="374"/>
      <c r="T162" s="374"/>
      <c r="U162" s="374"/>
      <c r="V162" s="384">
        <v>0</v>
      </c>
      <c r="W162" s="374" t="s">
        <v>1308</v>
      </c>
      <c r="X162" s="384" t="str">
        <f t="shared" si="48"/>
        <v>ru-RU=Кн. 'Отключить МШ2-1'</v>
      </c>
      <c r="Y162" s="374"/>
      <c r="Z162" s="374" t="s">
        <v>1308</v>
      </c>
      <c r="AA162" s="19" t="s">
        <v>4272</v>
      </c>
      <c r="AB162" s="374">
        <f t="shared" si="49"/>
        <v>40066</v>
      </c>
      <c r="AC162" s="27">
        <v>9</v>
      </c>
    </row>
    <row r="163" spans="1:29" x14ac:dyDescent="0.25">
      <c r="A163" s="374">
        <v>160</v>
      </c>
      <c r="B163" t="s">
        <v>4452</v>
      </c>
      <c r="C163" t="s">
        <v>4633</v>
      </c>
      <c r="E163" s="27" t="str">
        <f t="shared" si="43"/>
        <v>R66</v>
      </c>
      <c r="F163" s="27">
        <f t="shared" ref="F163:F168" si="61">F162</f>
        <v>130</v>
      </c>
      <c r="G163" s="27">
        <v>2</v>
      </c>
      <c r="H163" s="19" t="s">
        <v>4347</v>
      </c>
      <c r="I163" s="27" t="str">
        <f t="shared" si="44"/>
        <v>db600.dbx130.2 := ACT.M2_2.btnOF; //Кн. 'Отключить МШ2-2'  R66.10</v>
      </c>
      <c r="J163" s="27" t="str">
        <f t="shared" si="45"/>
        <v>dbx130.2</v>
      </c>
      <c r="K163" s="27">
        <f t="shared" si="60"/>
        <v>66</v>
      </c>
      <c r="L163" s="384" t="s">
        <v>1307</v>
      </c>
      <c r="M163" s="389">
        <v>941</v>
      </c>
      <c r="N163" s="19" t="s">
        <v>4275</v>
      </c>
      <c r="O163" s="384" t="str">
        <f t="shared" si="46"/>
        <v>2MDB.R66</v>
      </c>
      <c r="P163" s="384">
        <f t="shared" si="47"/>
        <v>10</v>
      </c>
      <c r="Q163" s="374"/>
      <c r="R163" s="374"/>
      <c r="S163" s="374"/>
      <c r="T163" s="374"/>
      <c r="U163" s="374"/>
      <c r="V163" s="384">
        <v>0</v>
      </c>
      <c r="W163" s="374" t="s">
        <v>1308</v>
      </c>
      <c r="X163" s="384" t="str">
        <f t="shared" si="48"/>
        <v>ru-RU=Кн. 'Отключить МШ2-2'</v>
      </c>
      <c r="Y163" s="374"/>
      <c r="Z163" s="374" t="s">
        <v>1308</v>
      </c>
      <c r="AA163" s="19" t="s">
        <v>4272</v>
      </c>
      <c r="AB163" s="374">
        <f t="shared" si="49"/>
        <v>40066</v>
      </c>
      <c r="AC163" s="27">
        <v>10</v>
      </c>
    </row>
    <row r="164" spans="1:29" x14ac:dyDescent="0.25">
      <c r="A164" s="374">
        <v>161</v>
      </c>
      <c r="B164" t="s">
        <v>4453</v>
      </c>
      <c r="C164" t="s">
        <v>4634</v>
      </c>
      <c r="E164" s="27" t="str">
        <f t="shared" si="43"/>
        <v>R66</v>
      </c>
      <c r="F164" s="27">
        <f t="shared" si="61"/>
        <v>130</v>
      </c>
      <c r="G164" s="27">
        <v>3</v>
      </c>
      <c r="H164" s="19" t="s">
        <v>4347</v>
      </c>
      <c r="I164" s="27" t="str">
        <f t="shared" si="44"/>
        <v>db600.dbx130.3 := ACT.M2_3.btnOF; //Кн. 'Отключить МШ2-3'  R66.11</v>
      </c>
      <c r="J164" s="27" t="str">
        <f t="shared" si="45"/>
        <v>dbx130.3</v>
      </c>
      <c r="K164" s="27">
        <f t="shared" si="60"/>
        <v>66</v>
      </c>
      <c r="L164" s="384" t="s">
        <v>1307</v>
      </c>
      <c r="M164" s="389">
        <v>942</v>
      </c>
      <c r="N164" s="19" t="s">
        <v>4275</v>
      </c>
      <c r="O164" s="384" t="str">
        <f t="shared" si="46"/>
        <v>2MDB.R66</v>
      </c>
      <c r="P164" s="384">
        <f t="shared" si="47"/>
        <v>11</v>
      </c>
      <c r="Q164" s="374"/>
      <c r="R164" s="374"/>
      <c r="S164" s="374"/>
      <c r="T164" s="374"/>
      <c r="U164" s="374"/>
      <c r="V164" s="384">
        <v>0</v>
      </c>
      <c r="W164" s="374" t="s">
        <v>1308</v>
      </c>
      <c r="X164" s="384" t="str">
        <f t="shared" si="48"/>
        <v>ru-RU=Кн. 'Отключить МШ2-3'</v>
      </c>
      <c r="Y164" s="374"/>
      <c r="Z164" s="374" t="s">
        <v>1308</v>
      </c>
      <c r="AA164" s="19" t="s">
        <v>4272</v>
      </c>
      <c r="AB164" s="374">
        <f t="shared" si="49"/>
        <v>40066</v>
      </c>
      <c r="AC164" s="27">
        <v>11</v>
      </c>
    </row>
    <row r="165" spans="1:29" x14ac:dyDescent="0.25">
      <c r="A165" s="374">
        <v>162</v>
      </c>
      <c r="B165" t="s">
        <v>4454</v>
      </c>
      <c r="C165" t="s">
        <v>4635</v>
      </c>
      <c r="E165" s="27" t="str">
        <f t="shared" si="43"/>
        <v>R66</v>
      </c>
      <c r="F165" s="27">
        <f t="shared" si="61"/>
        <v>130</v>
      </c>
      <c r="G165" s="27">
        <v>4</v>
      </c>
      <c r="H165" s="19" t="s">
        <v>4347</v>
      </c>
      <c r="I165" s="27" t="str">
        <f t="shared" si="44"/>
        <v>db600.dbx130.4 := ACT.M2_4.btnOF; //Кн. 'Отключить МШ2-4'  R66.12</v>
      </c>
      <c r="J165" s="27" t="str">
        <f t="shared" si="45"/>
        <v>dbx130.4</v>
      </c>
      <c r="K165" s="27">
        <f t="shared" si="60"/>
        <v>66</v>
      </c>
      <c r="L165" s="384" t="s">
        <v>1307</v>
      </c>
      <c r="M165" s="389">
        <v>943</v>
      </c>
      <c r="N165" s="19" t="s">
        <v>4275</v>
      </c>
      <c r="O165" s="384" t="str">
        <f t="shared" si="46"/>
        <v>2MDB.R66</v>
      </c>
      <c r="P165" s="384">
        <f t="shared" si="47"/>
        <v>12</v>
      </c>
      <c r="Q165" s="374"/>
      <c r="R165" s="374"/>
      <c r="S165" s="374"/>
      <c r="T165" s="374"/>
      <c r="U165" s="374"/>
      <c r="V165" s="384">
        <v>0</v>
      </c>
      <c r="W165" s="374" t="s">
        <v>1308</v>
      </c>
      <c r="X165" s="384" t="str">
        <f t="shared" si="48"/>
        <v>ru-RU=Кн. 'Отключить МШ2-4'</v>
      </c>
      <c r="Y165" s="374"/>
      <c r="Z165" s="374" t="s">
        <v>1308</v>
      </c>
      <c r="AA165" s="19" t="s">
        <v>4272</v>
      </c>
      <c r="AB165" s="374">
        <f t="shared" si="49"/>
        <v>40066</v>
      </c>
      <c r="AC165" s="27">
        <v>12</v>
      </c>
    </row>
    <row r="166" spans="1:29" x14ac:dyDescent="0.25">
      <c r="A166" s="374">
        <v>163</v>
      </c>
      <c r="B166" t="s">
        <v>4455</v>
      </c>
      <c r="C166" t="s">
        <v>4636</v>
      </c>
      <c r="E166" s="27" t="str">
        <f t="shared" si="43"/>
        <v>R66</v>
      </c>
      <c r="F166" s="27">
        <f t="shared" si="61"/>
        <v>130</v>
      </c>
      <c r="G166" s="27">
        <v>5</v>
      </c>
      <c r="H166" s="19" t="s">
        <v>4347</v>
      </c>
      <c r="I166" s="27" t="str">
        <f t="shared" si="44"/>
        <v>db600.dbx130.5 := ACT.MV4_1.btnOF; //Кн. 'Отключить МВ4-1'  R66.13</v>
      </c>
      <c r="J166" s="27" t="str">
        <f t="shared" si="45"/>
        <v>dbx130.5</v>
      </c>
      <c r="K166" s="27">
        <f t="shared" si="60"/>
        <v>66</v>
      </c>
      <c r="L166" s="384" t="s">
        <v>1307</v>
      </c>
      <c r="M166" s="389">
        <v>944</v>
      </c>
      <c r="N166" s="19" t="s">
        <v>4275</v>
      </c>
      <c r="O166" s="384" t="str">
        <f t="shared" si="46"/>
        <v>2MDB.R66</v>
      </c>
      <c r="P166" s="384">
        <f t="shared" si="47"/>
        <v>13</v>
      </c>
      <c r="Q166" s="374"/>
      <c r="R166" s="374"/>
      <c r="S166" s="374"/>
      <c r="T166" s="374"/>
      <c r="U166" s="374"/>
      <c r="V166" s="384">
        <v>0</v>
      </c>
      <c r="W166" s="374" t="s">
        <v>1308</v>
      </c>
      <c r="X166" s="384" t="str">
        <f t="shared" si="48"/>
        <v>ru-RU=Кн. 'Отключить МВ4-1'</v>
      </c>
      <c r="Y166" s="374"/>
      <c r="Z166" s="374" t="s">
        <v>1308</v>
      </c>
      <c r="AA166" s="19" t="s">
        <v>4272</v>
      </c>
      <c r="AB166" s="374">
        <f t="shared" si="49"/>
        <v>40066</v>
      </c>
      <c r="AC166" s="27">
        <v>13</v>
      </c>
    </row>
    <row r="167" spans="1:29" x14ac:dyDescent="0.25">
      <c r="A167" s="374">
        <v>164</v>
      </c>
      <c r="B167" t="s">
        <v>4456</v>
      </c>
      <c r="C167" t="s">
        <v>4637</v>
      </c>
      <c r="E167" s="27" t="str">
        <f t="shared" si="43"/>
        <v>R66</v>
      </c>
      <c r="F167" s="27">
        <f t="shared" si="61"/>
        <v>130</v>
      </c>
      <c r="G167" s="27">
        <v>6</v>
      </c>
      <c r="H167" s="19" t="s">
        <v>4347</v>
      </c>
      <c r="I167" s="27" t="str">
        <f t="shared" si="44"/>
        <v>db600.dbx130.6 := ACT.MV4_2.btnOF; //Кн. 'Отключить МВ4-2'  R66.14</v>
      </c>
      <c r="J167" s="27" t="str">
        <f t="shared" si="45"/>
        <v>dbx130.6</v>
      </c>
      <c r="K167" s="27">
        <f t="shared" si="60"/>
        <v>66</v>
      </c>
      <c r="L167" s="384" t="s">
        <v>1307</v>
      </c>
      <c r="M167" s="389">
        <v>945</v>
      </c>
      <c r="N167" s="19" t="s">
        <v>4275</v>
      </c>
      <c r="O167" s="384" t="str">
        <f t="shared" si="46"/>
        <v>2MDB.R66</v>
      </c>
      <c r="P167" s="384">
        <f t="shared" si="47"/>
        <v>14</v>
      </c>
      <c r="Q167" s="374"/>
      <c r="R167" s="374"/>
      <c r="S167" s="374"/>
      <c r="T167" s="374"/>
      <c r="U167" s="374"/>
      <c r="V167" s="384">
        <v>0</v>
      </c>
      <c r="W167" s="374" t="s">
        <v>1308</v>
      </c>
      <c r="X167" s="384" t="str">
        <f t="shared" si="48"/>
        <v>ru-RU=Кн. 'Отключить МВ4-2'</v>
      </c>
      <c r="Y167" s="374"/>
      <c r="Z167" s="374" t="s">
        <v>1308</v>
      </c>
      <c r="AA167" s="19" t="s">
        <v>4272</v>
      </c>
      <c r="AB167" s="374">
        <f t="shared" si="49"/>
        <v>40066</v>
      </c>
      <c r="AC167" s="27">
        <v>14</v>
      </c>
    </row>
    <row r="168" spans="1:29" x14ac:dyDescent="0.25">
      <c r="A168" s="374">
        <v>165</v>
      </c>
      <c r="B168" t="s">
        <v>4457</v>
      </c>
      <c r="C168" t="s">
        <v>4638</v>
      </c>
      <c r="E168" s="27" t="str">
        <f t="shared" si="43"/>
        <v>R66</v>
      </c>
      <c r="F168" s="27">
        <f t="shared" si="61"/>
        <v>130</v>
      </c>
      <c r="G168" s="27">
        <v>7</v>
      </c>
      <c r="H168" s="19" t="s">
        <v>4347</v>
      </c>
      <c r="I168" s="27" t="str">
        <f t="shared" si="44"/>
        <v>db600.dbx130.7 := ACT.MV5_1.btnOF; //Кн. 'Отключить МВ5-1'  R66.15</v>
      </c>
      <c r="J168" s="27" t="str">
        <f t="shared" si="45"/>
        <v>dbx130.7</v>
      </c>
      <c r="K168" s="27">
        <f t="shared" si="60"/>
        <v>66</v>
      </c>
      <c r="L168" s="384" t="s">
        <v>1307</v>
      </c>
      <c r="M168" s="389">
        <v>946</v>
      </c>
      <c r="N168" s="19" t="s">
        <v>4275</v>
      </c>
      <c r="O168" s="384" t="str">
        <f t="shared" si="46"/>
        <v>2MDB.R66</v>
      </c>
      <c r="P168" s="384">
        <f t="shared" si="47"/>
        <v>15</v>
      </c>
      <c r="Q168" s="374"/>
      <c r="R168" s="374"/>
      <c r="S168" s="374"/>
      <c r="T168" s="374"/>
      <c r="U168" s="374"/>
      <c r="V168" s="384">
        <v>0</v>
      </c>
      <c r="W168" s="374" t="s">
        <v>1308</v>
      </c>
      <c r="X168" s="384" t="str">
        <f t="shared" si="48"/>
        <v>ru-RU=Кн. 'Отключить МВ5-1'</v>
      </c>
      <c r="Y168" s="374"/>
      <c r="Z168" s="374" t="s">
        <v>1308</v>
      </c>
      <c r="AA168" s="19" t="s">
        <v>4272</v>
      </c>
      <c r="AB168" s="374">
        <f t="shared" si="49"/>
        <v>40066</v>
      </c>
      <c r="AC168" s="27">
        <v>15</v>
      </c>
    </row>
    <row r="169" spans="1:29" x14ac:dyDescent="0.25">
      <c r="A169" s="374">
        <v>166</v>
      </c>
      <c r="B169" t="s">
        <v>4458</v>
      </c>
      <c r="C169" t="s">
        <v>4639</v>
      </c>
      <c r="E169" s="27" t="str">
        <f t="shared" si="43"/>
        <v>R67</v>
      </c>
      <c r="F169" s="27">
        <f>F154+2</f>
        <v>133</v>
      </c>
      <c r="G169" s="27">
        <v>0</v>
      </c>
      <c r="H169" s="19" t="s">
        <v>4347</v>
      </c>
      <c r="I169" s="27" t="str">
        <f t="shared" si="44"/>
        <v>db600.dbx133.0 := ACT.MV5_2.btnOF; //Кн. 'Отключить МВ5-2'  R67.0</v>
      </c>
      <c r="J169" s="27" t="str">
        <f t="shared" si="45"/>
        <v>dbx133.0</v>
      </c>
      <c r="K169" s="27">
        <f>K168+1</f>
        <v>67</v>
      </c>
      <c r="L169" s="384" t="s">
        <v>1307</v>
      </c>
      <c r="M169" s="389">
        <v>947</v>
      </c>
      <c r="N169" s="19" t="s">
        <v>4275</v>
      </c>
      <c r="O169" s="384" t="str">
        <f t="shared" si="46"/>
        <v>2MDB.R67</v>
      </c>
      <c r="P169" s="384">
        <f t="shared" si="47"/>
        <v>0</v>
      </c>
      <c r="Q169" s="374"/>
      <c r="R169" s="374"/>
      <c r="S169" s="374"/>
      <c r="T169" s="374"/>
      <c r="U169" s="374"/>
      <c r="V169" s="384">
        <v>0</v>
      </c>
      <c r="W169" s="374" t="s">
        <v>1308</v>
      </c>
      <c r="X169" s="384" t="str">
        <f t="shared" si="48"/>
        <v>ru-RU=Кн. 'Отключить МВ5-2'</v>
      </c>
      <c r="Y169" s="374"/>
      <c r="Z169" s="374" t="s">
        <v>1308</v>
      </c>
      <c r="AA169" s="19" t="s">
        <v>4272</v>
      </c>
      <c r="AB169" s="374">
        <f t="shared" si="49"/>
        <v>40067</v>
      </c>
      <c r="AC169" s="27">
        <v>0</v>
      </c>
    </row>
    <row r="170" spans="1:29" x14ac:dyDescent="0.25">
      <c r="A170" s="374">
        <v>167</v>
      </c>
      <c r="B170" t="s">
        <v>4459</v>
      </c>
      <c r="C170" t="s">
        <v>4640</v>
      </c>
      <c r="E170" s="27" t="str">
        <f t="shared" si="43"/>
        <v>R67</v>
      </c>
      <c r="F170" s="27">
        <f t="shared" ref="F170:F175" si="62">F169</f>
        <v>133</v>
      </c>
      <c r="G170" s="27">
        <v>1</v>
      </c>
      <c r="H170" s="19" t="s">
        <v>4347</v>
      </c>
      <c r="I170" s="27" t="str">
        <f t="shared" si="44"/>
        <v>db600.dbx133.1 := ACT.MV8_1.btnOF; //Кн. 'Отключить МВ8-1'  R67.1</v>
      </c>
      <c r="J170" s="27" t="str">
        <f t="shared" si="45"/>
        <v>dbx133.1</v>
      </c>
      <c r="K170" s="27">
        <f>K169</f>
        <v>67</v>
      </c>
      <c r="L170" s="384" t="s">
        <v>1307</v>
      </c>
      <c r="M170" s="389">
        <v>948</v>
      </c>
      <c r="N170" s="19" t="s">
        <v>4275</v>
      </c>
      <c r="O170" s="384" t="str">
        <f t="shared" si="46"/>
        <v>2MDB.R67</v>
      </c>
      <c r="P170" s="384">
        <f t="shared" si="47"/>
        <v>1</v>
      </c>
      <c r="Q170" s="374"/>
      <c r="R170" s="374"/>
      <c r="S170" s="374"/>
      <c r="T170" s="374"/>
      <c r="U170" s="374"/>
      <c r="V170" s="384">
        <v>0</v>
      </c>
      <c r="W170" s="374" t="s">
        <v>1308</v>
      </c>
      <c r="X170" s="384" t="str">
        <f t="shared" si="48"/>
        <v>ru-RU=Кн. 'Отключить МВ8-1'</v>
      </c>
      <c r="Y170" s="374"/>
      <c r="Z170" s="374" t="s">
        <v>1308</v>
      </c>
      <c r="AA170" s="19" t="s">
        <v>4272</v>
      </c>
      <c r="AB170" s="374">
        <f t="shared" si="49"/>
        <v>40067</v>
      </c>
      <c r="AC170" s="27">
        <v>1</v>
      </c>
    </row>
    <row r="171" spans="1:29" x14ac:dyDescent="0.25">
      <c r="A171" s="374">
        <v>168</v>
      </c>
      <c r="B171" t="s">
        <v>4460</v>
      </c>
      <c r="C171" t="s">
        <v>4641</v>
      </c>
      <c r="E171" s="27" t="str">
        <f t="shared" si="43"/>
        <v>R67</v>
      </c>
      <c r="F171" s="27">
        <f t="shared" si="62"/>
        <v>133</v>
      </c>
      <c r="G171" s="27">
        <v>3</v>
      </c>
      <c r="H171" s="19" t="s">
        <v>4347</v>
      </c>
      <c r="I171" s="27" t="str">
        <f t="shared" si="44"/>
        <v>db600.dbx133.3 := ACT.F1_1.btnOF; //Кн. 'Отключить Ф1-1'  R67.3</v>
      </c>
      <c r="J171" s="27" t="str">
        <f t="shared" si="45"/>
        <v>dbx133.3</v>
      </c>
      <c r="K171" s="27">
        <f t="shared" ref="K171:K183" si="63">K170</f>
        <v>67</v>
      </c>
      <c r="L171" s="384" t="s">
        <v>1307</v>
      </c>
      <c r="M171" s="389">
        <v>949</v>
      </c>
      <c r="N171" s="19" t="s">
        <v>4275</v>
      </c>
      <c r="O171" s="384" t="str">
        <f t="shared" si="46"/>
        <v>2MDB.R67</v>
      </c>
      <c r="P171" s="384">
        <f t="shared" si="47"/>
        <v>3</v>
      </c>
      <c r="Q171" s="374"/>
      <c r="R171" s="374"/>
      <c r="S171" s="374"/>
      <c r="T171" s="374"/>
      <c r="U171" s="374"/>
      <c r="V171" s="384">
        <v>0</v>
      </c>
      <c r="W171" s="374" t="s">
        <v>1308</v>
      </c>
      <c r="X171" s="384" t="str">
        <f t="shared" si="48"/>
        <v>ru-RU=Кн. 'Отключить Ф1-1'</v>
      </c>
      <c r="Y171" s="374"/>
      <c r="Z171" s="374" t="s">
        <v>1308</v>
      </c>
      <c r="AA171" s="19" t="s">
        <v>4272</v>
      </c>
      <c r="AB171" s="374">
        <f t="shared" si="49"/>
        <v>40067</v>
      </c>
      <c r="AC171" s="27">
        <v>3</v>
      </c>
    </row>
    <row r="172" spans="1:29" x14ac:dyDescent="0.25">
      <c r="A172" s="374">
        <v>169</v>
      </c>
      <c r="B172" t="s">
        <v>4461</v>
      </c>
      <c r="C172" t="s">
        <v>4642</v>
      </c>
      <c r="E172" s="27" t="str">
        <f t="shared" si="43"/>
        <v>R67</v>
      </c>
      <c r="F172" s="27">
        <f t="shared" si="62"/>
        <v>133</v>
      </c>
      <c r="G172" s="27">
        <v>4</v>
      </c>
      <c r="H172" s="19" t="s">
        <v>4347</v>
      </c>
      <c r="I172" s="27" t="str">
        <f t="shared" si="44"/>
        <v>db600.dbx133.4 := ACT.F1_2.btnOF; //Кн. 'Отключить Ф1-2'  R67.4</v>
      </c>
      <c r="J172" s="27" t="str">
        <f t="shared" si="45"/>
        <v>dbx133.4</v>
      </c>
      <c r="K172" s="27">
        <f t="shared" si="63"/>
        <v>67</v>
      </c>
      <c r="L172" s="384" t="s">
        <v>1307</v>
      </c>
      <c r="M172" s="389">
        <v>950</v>
      </c>
      <c r="N172" s="19" t="s">
        <v>4275</v>
      </c>
      <c r="O172" s="384" t="str">
        <f t="shared" si="46"/>
        <v>2MDB.R67</v>
      </c>
      <c r="P172" s="384">
        <f t="shared" si="47"/>
        <v>4</v>
      </c>
      <c r="Q172" s="374"/>
      <c r="R172" s="374"/>
      <c r="S172" s="374"/>
      <c r="T172" s="374"/>
      <c r="U172" s="374"/>
      <c r="V172" s="384">
        <v>0</v>
      </c>
      <c r="W172" s="374" t="s">
        <v>1308</v>
      </c>
      <c r="X172" s="384" t="str">
        <f t="shared" si="48"/>
        <v>ru-RU=Кн. 'Отключить Ф1-2'</v>
      </c>
      <c r="Y172" s="374"/>
      <c r="Z172" s="374" t="s">
        <v>1308</v>
      </c>
      <c r="AA172" s="19" t="s">
        <v>4272</v>
      </c>
      <c r="AB172" s="374">
        <f t="shared" si="49"/>
        <v>40067</v>
      </c>
      <c r="AC172" s="27">
        <v>4</v>
      </c>
    </row>
    <row r="173" spans="1:29" x14ac:dyDescent="0.25">
      <c r="A173" s="374">
        <v>170</v>
      </c>
      <c r="B173" t="s">
        <v>4462</v>
      </c>
      <c r="C173" t="s">
        <v>4643</v>
      </c>
      <c r="E173" s="27" t="str">
        <f t="shared" ref="E173:E213" si="64">"R"&amp;K173</f>
        <v>R67</v>
      </c>
      <c r="F173" s="27">
        <f t="shared" si="62"/>
        <v>133</v>
      </c>
      <c r="G173" s="27">
        <v>5</v>
      </c>
      <c r="H173" s="19" t="s">
        <v>4347</v>
      </c>
      <c r="I173" s="27" t="str">
        <f t="shared" ref="I173:I213" si="65">"db600.dbx"&amp;F173&amp;"."&amp;G173&amp;" := "&amp;H173&amp;"."&amp;C173&amp;"; //"&amp;B173&amp;"  "&amp;E173&amp;"."&amp;AC173</f>
        <v>db600.dbx133.5 := ACT.F1_3.btnOF; //Кн. 'Отключить Ф1-3'  R67.5</v>
      </c>
      <c r="J173" s="27" t="str">
        <f t="shared" ref="J173:J213" si="66">"dbx"&amp;F173&amp;"."&amp;G173</f>
        <v>dbx133.5</v>
      </c>
      <c r="K173" s="27">
        <f t="shared" si="63"/>
        <v>67</v>
      </c>
      <c r="L173" s="384" t="s">
        <v>1307</v>
      </c>
      <c r="M173" s="389">
        <v>951</v>
      </c>
      <c r="N173" s="19" t="s">
        <v>4275</v>
      </c>
      <c r="O173" s="384" t="str">
        <f t="shared" ref="O173:O213" si="67">"2MDB.R"&amp;K173</f>
        <v>2MDB.R67</v>
      </c>
      <c r="P173" s="384">
        <f t="shared" ref="P173:P213" si="68">AC173</f>
        <v>5</v>
      </c>
      <c r="Q173" s="374"/>
      <c r="R173" s="374"/>
      <c r="S173" s="374"/>
      <c r="T173" s="374"/>
      <c r="U173" s="374"/>
      <c r="V173" s="384">
        <v>0</v>
      </c>
      <c r="W173" s="374" t="s">
        <v>1308</v>
      </c>
      <c r="X173" s="384" t="str">
        <f t="shared" ref="X173:X213" si="69">AA173&amp;B173</f>
        <v>ru-RU=Кн. 'Отключить Ф1-3'</v>
      </c>
      <c r="Y173" s="374"/>
      <c r="Z173" s="374" t="s">
        <v>1308</v>
      </c>
      <c r="AA173" s="19" t="s">
        <v>4272</v>
      </c>
      <c r="AB173" s="374">
        <f t="shared" ref="AB173:AB213" si="70">K173+40000</f>
        <v>40067</v>
      </c>
      <c r="AC173" s="27">
        <v>5</v>
      </c>
    </row>
    <row r="174" spans="1:29" x14ac:dyDescent="0.25">
      <c r="A174" s="374">
        <v>171</v>
      </c>
      <c r="B174" t="s">
        <v>4463</v>
      </c>
      <c r="C174" t="s">
        <v>4644</v>
      </c>
      <c r="E174" s="27" t="str">
        <f t="shared" si="64"/>
        <v>R67</v>
      </c>
      <c r="F174" s="27">
        <f t="shared" si="62"/>
        <v>133</v>
      </c>
      <c r="G174" s="27">
        <v>6</v>
      </c>
      <c r="H174" s="19" t="s">
        <v>4347</v>
      </c>
      <c r="I174" s="27" t="str">
        <f t="shared" si="65"/>
        <v>db600.dbx133.6 := ACT.ND4_1.btnOF; //Кн. 'Отключить НД4-1'  R67.6</v>
      </c>
      <c r="J174" s="27" t="str">
        <f t="shared" si="66"/>
        <v>dbx133.6</v>
      </c>
      <c r="K174" s="27">
        <f t="shared" si="63"/>
        <v>67</v>
      </c>
      <c r="L174" s="384" t="s">
        <v>1307</v>
      </c>
      <c r="M174" s="389">
        <v>952</v>
      </c>
      <c r="N174" s="19" t="s">
        <v>4275</v>
      </c>
      <c r="O174" s="384" t="str">
        <f t="shared" si="67"/>
        <v>2MDB.R67</v>
      </c>
      <c r="P174" s="384">
        <f t="shared" si="68"/>
        <v>6</v>
      </c>
      <c r="Q174" s="374"/>
      <c r="R174" s="374"/>
      <c r="S174" s="374"/>
      <c r="T174" s="374"/>
      <c r="U174" s="374"/>
      <c r="V174" s="384">
        <v>0</v>
      </c>
      <c r="W174" s="374" t="s">
        <v>1308</v>
      </c>
      <c r="X174" s="384" t="str">
        <f t="shared" si="69"/>
        <v>ru-RU=Кн. 'Отключить НД4-1'</v>
      </c>
      <c r="Y174" s="374"/>
      <c r="Z174" s="374" t="s">
        <v>1308</v>
      </c>
      <c r="AA174" s="19" t="s">
        <v>4272</v>
      </c>
      <c r="AB174" s="374">
        <f t="shared" si="70"/>
        <v>40067</v>
      </c>
      <c r="AC174" s="27">
        <v>6</v>
      </c>
    </row>
    <row r="175" spans="1:29" x14ac:dyDescent="0.25">
      <c r="A175" s="374">
        <v>172</v>
      </c>
      <c r="B175" t="s">
        <v>4464</v>
      </c>
      <c r="C175" t="s">
        <v>4645</v>
      </c>
      <c r="E175" s="27" t="str">
        <f t="shared" si="64"/>
        <v>R67</v>
      </c>
      <c r="F175" s="27">
        <f t="shared" si="62"/>
        <v>133</v>
      </c>
      <c r="G175" s="27">
        <v>7</v>
      </c>
      <c r="H175" s="19" t="s">
        <v>4347</v>
      </c>
      <c r="I175" s="27" t="str">
        <f t="shared" si="65"/>
        <v>db600.dbx133.7 := ACT.ND4_2.btnOF; //Кн. 'Отключить НД4-2'  R67.7</v>
      </c>
      <c r="J175" s="27" t="str">
        <f t="shared" si="66"/>
        <v>dbx133.7</v>
      </c>
      <c r="K175" s="27">
        <f t="shared" si="63"/>
        <v>67</v>
      </c>
      <c r="L175" s="384" t="s">
        <v>1307</v>
      </c>
      <c r="M175" s="389">
        <v>953</v>
      </c>
      <c r="N175" s="19" t="s">
        <v>4275</v>
      </c>
      <c r="O175" s="384" t="str">
        <f t="shared" si="67"/>
        <v>2MDB.R67</v>
      </c>
      <c r="P175" s="384">
        <f t="shared" si="68"/>
        <v>7</v>
      </c>
      <c r="Q175" s="374"/>
      <c r="R175" s="374"/>
      <c r="S175" s="374"/>
      <c r="T175" s="374"/>
      <c r="U175" s="374"/>
      <c r="V175" s="384">
        <v>0</v>
      </c>
      <c r="W175" s="374" t="s">
        <v>1308</v>
      </c>
      <c r="X175" s="384" t="str">
        <f t="shared" si="69"/>
        <v>ru-RU=Кн. 'Отключить НД4-2'</v>
      </c>
      <c r="Y175" s="374"/>
      <c r="Z175" s="374" t="s">
        <v>1308</v>
      </c>
      <c r="AA175" s="19" t="s">
        <v>4272</v>
      </c>
      <c r="AB175" s="374">
        <f t="shared" si="70"/>
        <v>40067</v>
      </c>
      <c r="AC175" s="27">
        <v>7</v>
      </c>
    </row>
    <row r="176" spans="1:29" x14ac:dyDescent="0.25">
      <c r="A176" s="374">
        <v>173</v>
      </c>
      <c r="B176" t="s">
        <v>4465</v>
      </c>
      <c r="C176" t="s">
        <v>4646</v>
      </c>
      <c r="E176" s="27" t="str">
        <f t="shared" si="64"/>
        <v>R67</v>
      </c>
      <c r="F176" s="27">
        <f>F161+2</f>
        <v>132</v>
      </c>
      <c r="G176" s="27">
        <v>0</v>
      </c>
      <c r="H176" s="19" t="s">
        <v>4347</v>
      </c>
      <c r="I176" s="27" t="str">
        <f t="shared" si="65"/>
        <v>db600.dbx132.0 := ACT.ND1_1.btnON; //Кн. 'Включит НД1-1'  R67.8</v>
      </c>
      <c r="J176" s="27" t="str">
        <f t="shared" si="66"/>
        <v>dbx132.0</v>
      </c>
      <c r="K176" s="27">
        <f t="shared" si="63"/>
        <v>67</v>
      </c>
      <c r="L176" s="384" t="s">
        <v>1307</v>
      </c>
      <c r="M176" s="389">
        <v>954</v>
      </c>
      <c r="N176" s="19" t="s">
        <v>4275</v>
      </c>
      <c r="O176" s="384" t="str">
        <f t="shared" si="67"/>
        <v>2MDB.R67</v>
      </c>
      <c r="P176" s="384">
        <f t="shared" si="68"/>
        <v>8</v>
      </c>
      <c r="Q176" s="374"/>
      <c r="R176" s="374"/>
      <c r="S176" s="374"/>
      <c r="T176" s="374"/>
      <c r="U176" s="374"/>
      <c r="V176" s="384">
        <v>0</v>
      </c>
      <c r="W176" s="374" t="s">
        <v>1308</v>
      </c>
      <c r="X176" s="384" t="str">
        <f t="shared" si="69"/>
        <v>ru-RU=Кн. 'Включит НД1-1'</v>
      </c>
      <c r="Y176" s="374"/>
      <c r="Z176" s="374" t="s">
        <v>1308</v>
      </c>
      <c r="AA176" s="19" t="s">
        <v>4272</v>
      </c>
      <c r="AB176" s="374">
        <f t="shared" si="70"/>
        <v>40067</v>
      </c>
      <c r="AC176" s="27">
        <v>8</v>
      </c>
    </row>
    <row r="177" spans="1:29" x14ac:dyDescent="0.25">
      <c r="A177" s="374">
        <v>174</v>
      </c>
      <c r="B177" t="s">
        <v>4466</v>
      </c>
      <c r="C177" t="s">
        <v>4647</v>
      </c>
      <c r="E177" s="27" t="str">
        <f t="shared" si="64"/>
        <v>R67</v>
      </c>
      <c r="F177" s="27">
        <f>F176</f>
        <v>132</v>
      </c>
      <c r="G177" s="27">
        <v>1</v>
      </c>
      <c r="H177" s="19" t="s">
        <v>4347</v>
      </c>
      <c r="I177" s="27" t="str">
        <f t="shared" si="65"/>
        <v>db600.dbx132.1 := ACT.ND1_2.btnON; //Кн. 'Включит НД1-2'  R67.9</v>
      </c>
      <c r="J177" s="27" t="str">
        <f t="shared" si="66"/>
        <v>dbx132.1</v>
      </c>
      <c r="K177" s="27">
        <f t="shared" si="63"/>
        <v>67</v>
      </c>
      <c r="L177" s="384" t="s">
        <v>1307</v>
      </c>
      <c r="M177" s="389">
        <v>955</v>
      </c>
      <c r="N177" s="19" t="s">
        <v>4275</v>
      </c>
      <c r="O177" s="384" t="str">
        <f t="shared" si="67"/>
        <v>2MDB.R67</v>
      </c>
      <c r="P177" s="384">
        <f t="shared" si="68"/>
        <v>9</v>
      </c>
      <c r="Q177" s="374"/>
      <c r="R177" s="374"/>
      <c r="S177" s="374"/>
      <c r="T177" s="374"/>
      <c r="U177" s="374"/>
      <c r="V177" s="384">
        <v>0</v>
      </c>
      <c r="W177" s="374" t="s">
        <v>1308</v>
      </c>
      <c r="X177" s="384" t="str">
        <f t="shared" si="69"/>
        <v>ru-RU=Кн. 'Включит НД1-2'</v>
      </c>
      <c r="Y177" s="374"/>
      <c r="Z177" s="374" t="s">
        <v>1308</v>
      </c>
      <c r="AA177" s="19" t="s">
        <v>4272</v>
      </c>
      <c r="AB177" s="374">
        <f t="shared" si="70"/>
        <v>40067</v>
      </c>
      <c r="AC177" s="27">
        <v>9</v>
      </c>
    </row>
    <row r="178" spans="1:29" x14ac:dyDescent="0.25">
      <c r="A178" s="374">
        <v>175</v>
      </c>
      <c r="B178" t="s">
        <v>4467</v>
      </c>
      <c r="C178" t="s">
        <v>4648</v>
      </c>
      <c r="E178" s="27" t="str">
        <f t="shared" si="64"/>
        <v>R67</v>
      </c>
      <c r="F178" s="27">
        <f t="shared" ref="F178:F183" si="71">F177</f>
        <v>132</v>
      </c>
      <c r="G178" s="27">
        <v>2</v>
      </c>
      <c r="H178" s="19" t="s">
        <v>4347</v>
      </c>
      <c r="I178" s="27" t="str">
        <f t="shared" si="65"/>
        <v>db600.dbx132.2 := ACT.ND1_3.btnON; //Кн. 'Включит НД1-3'  R67.10</v>
      </c>
      <c r="J178" s="27" t="str">
        <f t="shared" si="66"/>
        <v>dbx132.2</v>
      </c>
      <c r="K178" s="27">
        <f t="shared" si="63"/>
        <v>67</v>
      </c>
      <c r="L178" s="384" t="s">
        <v>1307</v>
      </c>
      <c r="M178" s="389">
        <v>956</v>
      </c>
      <c r="N178" s="19" t="s">
        <v>4275</v>
      </c>
      <c r="O178" s="384" t="str">
        <f t="shared" si="67"/>
        <v>2MDB.R67</v>
      </c>
      <c r="P178" s="384">
        <f t="shared" si="68"/>
        <v>10</v>
      </c>
      <c r="Q178" s="374"/>
      <c r="R178" s="374"/>
      <c r="S178" s="374"/>
      <c r="T178" s="374"/>
      <c r="U178" s="374"/>
      <c r="V178" s="384">
        <v>0</v>
      </c>
      <c r="W178" s="374" t="s">
        <v>1308</v>
      </c>
      <c r="X178" s="384" t="str">
        <f t="shared" si="69"/>
        <v>ru-RU=Кн. 'Включит НД1-3'</v>
      </c>
      <c r="Y178" s="374"/>
      <c r="Z178" s="374" t="s">
        <v>1308</v>
      </c>
      <c r="AA178" s="19" t="s">
        <v>4272</v>
      </c>
      <c r="AB178" s="374">
        <f t="shared" si="70"/>
        <v>40067</v>
      </c>
      <c r="AC178" s="27">
        <v>10</v>
      </c>
    </row>
    <row r="179" spans="1:29" x14ac:dyDescent="0.25">
      <c r="A179" s="374">
        <v>176</v>
      </c>
      <c r="B179" t="s">
        <v>4468</v>
      </c>
      <c r="C179" t="s">
        <v>4649</v>
      </c>
      <c r="E179" s="27" t="str">
        <f t="shared" si="64"/>
        <v>R67</v>
      </c>
      <c r="F179" s="27">
        <f t="shared" si="71"/>
        <v>132</v>
      </c>
      <c r="G179" s="27">
        <v>3</v>
      </c>
      <c r="H179" s="19" t="s">
        <v>4347</v>
      </c>
      <c r="I179" s="27" t="str">
        <f t="shared" si="65"/>
        <v>db600.dbx132.3 := ACT.ND1_4.btnON; //Кн. 'Включит НД1-4'  R67.11</v>
      </c>
      <c r="J179" s="27" t="str">
        <f t="shared" si="66"/>
        <v>dbx132.3</v>
      </c>
      <c r="K179" s="27">
        <f t="shared" si="63"/>
        <v>67</v>
      </c>
      <c r="L179" s="384" t="s">
        <v>1307</v>
      </c>
      <c r="M179" s="389">
        <v>957</v>
      </c>
      <c r="N179" s="19" t="s">
        <v>4275</v>
      </c>
      <c r="O179" s="384" t="str">
        <f t="shared" si="67"/>
        <v>2MDB.R67</v>
      </c>
      <c r="P179" s="384">
        <f t="shared" si="68"/>
        <v>11</v>
      </c>
      <c r="Q179" s="374"/>
      <c r="R179" s="374"/>
      <c r="S179" s="374"/>
      <c r="T179" s="374"/>
      <c r="U179" s="374"/>
      <c r="V179" s="384">
        <v>0</v>
      </c>
      <c r="W179" s="374" t="s">
        <v>1308</v>
      </c>
      <c r="X179" s="384" t="str">
        <f t="shared" si="69"/>
        <v>ru-RU=Кн. 'Включит НД1-4'</v>
      </c>
      <c r="Y179" s="374"/>
      <c r="Z179" s="374" t="s">
        <v>1308</v>
      </c>
      <c r="AA179" s="19" t="s">
        <v>4272</v>
      </c>
      <c r="AB179" s="374">
        <f t="shared" si="70"/>
        <v>40067</v>
      </c>
      <c r="AC179" s="27">
        <v>11</v>
      </c>
    </row>
    <row r="180" spans="1:29" x14ac:dyDescent="0.25">
      <c r="A180" s="374">
        <v>177</v>
      </c>
      <c r="B180" t="s">
        <v>4469</v>
      </c>
      <c r="C180" t="s">
        <v>4650</v>
      </c>
      <c r="E180" s="27" t="str">
        <f t="shared" si="64"/>
        <v>R67</v>
      </c>
      <c r="F180" s="27">
        <f t="shared" si="71"/>
        <v>132</v>
      </c>
      <c r="G180" s="27">
        <v>4</v>
      </c>
      <c r="H180" s="19" t="s">
        <v>4347</v>
      </c>
      <c r="I180" s="27" t="str">
        <f t="shared" si="65"/>
        <v>db600.dbx132.4 := ACT.ND1_5.btnON; //Кн. 'Включит НД1-5'  R67.12</v>
      </c>
      <c r="J180" s="27" t="str">
        <f t="shared" si="66"/>
        <v>dbx132.4</v>
      </c>
      <c r="K180" s="27">
        <f t="shared" si="63"/>
        <v>67</v>
      </c>
      <c r="L180" s="384" t="s">
        <v>1307</v>
      </c>
      <c r="M180" s="389">
        <v>958</v>
      </c>
      <c r="N180" s="19" t="s">
        <v>4275</v>
      </c>
      <c r="O180" s="384" t="str">
        <f t="shared" si="67"/>
        <v>2MDB.R67</v>
      </c>
      <c r="P180" s="384">
        <f t="shared" si="68"/>
        <v>12</v>
      </c>
      <c r="Q180" s="374"/>
      <c r="R180" s="374"/>
      <c r="S180" s="374"/>
      <c r="T180" s="374"/>
      <c r="U180" s="374"/>
      <c r="V180" s="384">
        <v>0</v>
      </c>
      <c r="W180" s="374" t="s">
        <v>1308</v>
      </c>
      <c r="X180" s="384" t="str">
        <f t="shared" si="69"/>
        <v>ru-RU=Кн. 'Включит НД1-5'</v>
      </c>
      <c r="Y180" s="374"/>
      <c r="Z180" s="374" t="s">
        <v>1308</v>
      </c>
      <c r="AA180" s="19" t="s">
        <v>4272</v>
      </c>
      <c r="AB180" s="374">
        <f t="shared" si="70"/>
        <v>40067</v>
      </c>
      <c r="AC180" s="27">
        <v>12</v>
      </c>
    </row>
    <row r="181" spans="1:29" x14ac:dyDescent="0.25">
      <c r="A181" s="374">
        <v>178</v>
      </c>
      <c r="B181" t="s">
        <v>4470</v>
      </c>
      <c r="C181" t="s">
        <v>4651</v>
      </c>
      <c r="E181" s="27" t="str">
        <f t="shared" si="64"/>
        <v>R67</v>
      </c>
      <c r="F181" s="27">
        <f t="shared" si="71"/>
        <v>132</v>
      </c>
      <c r="G181" s="27">
        <v>5</v>
      </c>
      <c r="H181" s="19" t="s">
        <v>4347</v>
      </c>
      <c r="I181" s="27" t="str">
        <f t="shared" si="65"/>
        <v>db600.dbx132.5 := ACT.ND5_1.btnON; //Кн. 'Включит НД5-1'  R67.13</v>
      </c>
      <c r="J181" s="27" t="str">
        <f t="shared" si="66"/>
        <v>dbx132.5</v>
      </c>
      <c r="K181" s="27">
        <f t="shared" si="63"/>
        <v>67</v>
      </c>
      <c r="L181" s="384" t="s">
        <v>1307</v>
      </c>
      <c r="M181" s="389">
        <v>959</v>
      </c>
      <c r="N181" s="19" t="s">
        <v>4275</v>
      </c>
      <c r="O181" s="384" t="str">
        <f t="shared" si="67"/>
        <v>2MDB.R67</v>
      </c>
      <c r="P181" s="384">
        <f t="shared" si="68"/>
        <v>13</v>
      </c>
      <c r="Q181" s="374"/>
      <c r="R181" s="374"/>
      <c r="S181" s="374"/>
      <c r="T181" s="374"/>
      <c r="U181" s="374"/>
      <c r="V181" s="384">
        <v>0</v>
      </c>
      <c r="W181" s="374" t="s">
        <v>1308</v>
      </c>
      <c r="X181" s="384" t="str">
        <f t="shared" si="69"/>
        <v>ru-RU=Кн. 'Включит НД5-1'</v>
      </c>
      <c r="Y181" s="374"/>
      <c r="Z181" s="374" t="s">
        <v>1308</v>
      </c>
      <c r="AA181" s="19" t="s">
        <v>4272</v>
      </c>
      <c r="AB181" s="374">
        <f t="shared" si="70"/>
        <v>40067</v>
      </c>
      <c r="AC181" s="27">
        <v>13</v>
      </c>
    </row>
    <row r="182" spans="1:29" x14ac:dyDescent="0.25">
      <c r="A182" s="374">
        <v>179</v>
      </c>
      <c r="B182" t="s">
        <v>4471</v>
      </c>
      <c r="C182" t="s">
        <v>4652</v>
      </c>
      <c r="E182" s="27" t="str">
        <f t="shared" si="64"/>
        <v>R67</v>
      </c>
      <c r="F182" s="27">
        <f t="shared" si="71"/>
        <v>132</v>
      </c>
      <c r="G182" s="27">
        <v>6</v>
      </c>
      <c r="H182" s="19" t="s">
        <v>4347</v>
      </c>
      <c r="I182" s="27" t="str">
        <f t="shared" si="65"/>
        <v>db600.dbx132.6 := ACT.ND5_2.btnON; //Кн. 'Включит НД5-2'  R67.14</v>
      </c>
      <c r="J182" s="27" t="str">
        <f t="shared" si="66"/>
        <v>dbx132.6</v>
      </c>
      <c r="K182" s="27">
        <f t="shared" si="63"/>
        <v>67</v>
      </c>
      <c r="L182" s="384" t="s">
        <v>1307</v>
      </c>
      <c r="M182" s="389">
        <v>960</v>
      </c>
      <c r="N182" s="19" t="s">
        <v>4275</v>
      </c>
      <c r="O182" s="384" t="str">
        <f t="shared" si="67"/>
        <v>2MDB.R67</v>
      </c>
      <c r="P182" s="384">
        <f t="shared" si="68"/>
        <v>14</v>
      </c>
      <c r="Q182" s="374"/>
      <c r="R182" s="374"/>
      <c r="S182" s="374"/>
      <c r="T182" s="374"/>
      <c r="U182" s="374"/>
      <c r="V182" s="384">
        <v>0</v>
      </c>
      <c r="W182" s="374" t="s">
        <v>1308</v>
      </c>
      <c r="X182" s="384" t="str">
        <f t="shared" si="69"/>
        <v>ru-RU=Кн. 'Включит НД5-2'</v>
      </c>
      <c r="Y182" s="374"/>
      <c r="Z182" s="374" t="s">
        <v>1308</v>
      </c>
      <c r="AA182" s="19" t="s">
        <v>4272</v>
      </c>
      <c r="AB182" s="374">
        <f t="shared" si="70"/>
        <v>40067</v>
      </c>
      <c r="AC182" s="27">
        <v>14</v>
      </c>
    </row>
    <row r="183" spans="1:29" x14ac:dyDescent="0.25">
      <c r="A183" s="374">
        <v>180</v>
      </c>
      <c r="B183" t="s">
        <v>4472</v>
      </c>
      <c r="C183" t="s">
        <v>4653</v>
      </c>
      <c r="E183" s="27" t="str">
        <f t="shared" si="64"/>
        <v>R67</v>
      </c>
      <c r="F183" s="27">
        <f t="shared" si="71"/>
        <v>132</v>
      </c>
      <c r="G183" s="27">
        <v>7</v>
      </c>
      <c r="H183" s="19" t="s">
        <v>4347</v>
      </c>
      <c r="I183" s="27" t="str">
        <f t="shared" si="65"/>
        <v>db600.dbx132.7 := ACT.ND6_1.btnON; //Кн. 'Включит НД6-1'  R67.15</v>
      </c>
      <c r="J183" s="27" t="str">
        <f t="shared" si="66"/>
        <v>dbx132.7</v>
      </c>
      <c r="K183" s="27">
        <f t="shared" si="63"/>
        <v>67</v>
      </c>
      <c r="L183" s="384" t="s">
        <v>1307</v>
      </c>
      <c r="M183" s="389">
        <v>961</v>
      </c>
      <c r="N183" s="19" t="s">
        <v>4275</v>
      </c>
      <c r="O183" s="384" t="str">
        <f t="shared" si="67"/>
        <v>2MDB.R67</v>
      </c>
      <c r="P183" s="384">
        <f t="shared" si="68"/>
        <v>15</v>
      </c>
      <c r="Q183" s="374"/>
      <c r="R183" s="374"/>
      <c r="S183" s="374"/>
      <c r="T183" s="374"/>
      <c r="U183" s="374"/>
      <c r="V183" s="384">
        <v>0</v>
      </c>
      <c r="W183" s="374" t="s">
        <v>1308</v>
      </c>
      <c r="X183" s="384" t="str">
        <f t="shared" si="69"/>
        <v>ru-RU=Кн. 'Включит НД6-1'</v>
      </c>
      <c r="Y183" s="374"/>
      <c r="Z183" s="374" t="s">
        <v>1308</v>
      </c>
      <c r="AA183" s="19" t="s">
        <v>4272</v>
      </c>
      <c r="AB183" s="374">
        <f t="shared" si="70"/>
        <v>40067</v>
      </c>
      <c r="AC183" s="27">
        <v>15</v>
      </c>
    </row>
    <row r="184" spans="1:29" x14ac:dyDescent="0.25">
      <c r="A184" s="374">
        <v>181</v>
      </c>
      <c r="B184" t="s">
        <v>4473</v>
      </c>
      <c r="C184" t="s">
        <v>4654</v>
      </c>
      <c r="E184" s="27" t="str">
        <f t="shared" si="64"/>
        <v>R68</v>
      </c>
      <c r="F184" s="27">
        <f>F169+2</f>
        <v>135</v>
      </c>
      <c r="G184" s="27">
        <v>0</v>
      </c>
      <c r="H184" s="19" t="s">
        <v>4347</v>
      </c>
      <c r="I184" s="27" t="str">
        <f t="shared" si="65"/>
        <v>db600.dbx135.0 := ACT.ND8_1.btnON; //Кн. 'Включит НД8-1'  R68.0</v>
      </c>
      <c r="J184" s="27" t="str">
        <f t="shared" si="66"/>
        <v>dbx135.0</v>
      </c>
      <c r="K184" s="27">
        <f>K183+1</f>
        <v>68</v>
      </c>
      <c r="L184" s="384" t="s">
        <v>1307</v>
      </c>
      <c r="M184" s="389">
        <v>962</v>
      </c>
      <c r="N184" s="19" t="s">
        <v>4275</v>
      </c>
      <c r="O184" s="384" t="str">
        <f t="shared" si="67"/>
        <v>2MDB.R68</v>
      </c>
      <c r="P184" s="384">
        <f t="shared" si="68"/>
        <v>0</v>
      </c>
      <c r="Q184" s="374"/>
      <c r="R184" s="374"/>
      <c r="S184" s="374"/>
      <c r="T184" s="374"/>
      <c r="U184" s="374"/>
      <c r="V184" s="384">
        <v>0</v>
      </c>
      <c r="W184" s="374" t="s">
        <v>1308</v>
      </c>
      <c r="X184" s="384" t="str">
        <f t="shared" si="69"/>
        <v>ru-RU=Кн. 'Включит НД8-1'</v>
      </c>
      <c r="Y184" s="374"/>
      <c r="Z184" s="374" t="s">
        <v>1308</v>
      </c>
      <c r="AA184" s="19" t="s">
        <v>4272</v>
      </c>
      <c r="AB184" s="374">
        <f t="shared" si="70"/>
        <v>40068</v>
      </c>
      <c r="AC184" s="27">
        <v>0</v>
      </c>
    </row>
    <row r="185" spans="1:29" x14ac:dyDescent="0.25">
      <c r="A185" s="374">
        <v>182</v>
      </c>
      <c r="B185" t="s">
        <v>4474</v>
      </c>
      <c r="C185" t="s">
        <v>4655</v>
      </c>
      <c r="E185" s="27" t="str">
        <f t="shared" si="64"/>
        <v>R68</v>
      </c>
      <c r="F185" s="27">
        <f t="shared" ref="F185:F190" si="72">F184</f>
        <v>135</v>
      </c>
      <c r="G185" s="27">
        <v>1</v>
      </c>
      <c r="H185" s="19" t="s">
        <v>4347</v>
      </c>
      <c r="I185" s="27" t="str">
        <f t="shared" si="65"/>
        <v>db600.dbx135.1 := ACT.ND1_1.btnOF; //Кн. 'Отключить НД1-1'  R68.1</v>
      </c>
      <c r="J185" s="27" t="str">
        <f t="shared" si="66"/>
        <v>dbx135.1</v>
      </c>
      <c r="K185" s="27">
        <f>K184</f>
        <v>68</v>
      </c>
      <c r="L185" s="384" t="s">
        <v>1307</v>
      </c>
      <c r="M185" s="389">
        <v>963</v>
      </c>
      <c r="N185" s="19" t="s">
        <v>4275</v>
      </c>
      <c r="O185" s="384" t="str">
        <f t="shared" si="67"/>
        <v>2MDB.R68</v>
      </c>
      <c r="P185" s="384">
        <f t="shared" si="68"/>
        <v>1</v>
      </c>
      <c r="Q185" s="374"/>
      <c r="R185" s="374"/>
      <c r="S185" s="374"/>
      <c r="T185" s="374"/>
      <c r="U185" s="374"/>
      <c r="V185" s="384">
        <v>0</v>
      </c>
      <c r="W185" s="374" t="s">
        <v>1308</v>
      </c>
      <c r="X185" s="384" t="str">
        <f t="shared" si="69"/>
        <v>ru-RU=Кн. 'Отключить НД1-1'</v>
      </c>
      <c r="Y185" s="374"/>
      <c r="Z185" s="374" t="s">
        <v>1308</v>
      </c>
      <c r="AA185" s="19" t="s">
        <v>4272</v>
      </c>
      <c r="AB185" s="374">
        <f t="shared" si="70"/>
        <v>40068</v>
      </c>
      <c r="AC185" s="27">
        <v>1</v>
      </c>
    </row>
    <row r="186" spans="1:29" x14ac:dyDescent="0.25">
      <c r="A186" s="374">
        <v>183</v>
      </c>
      <c r="B186" t="s">
        <v>4475</v>
      </c>
      <c r="C186" t="s">
        <v>4656</v>
      </c>
      <c r="E186" s="27" t="str">
        <f t="shared" si="64"/>
        <v>R68</v>
      </c>
      <c r="F186" s="27">
        <f t="shared" si="72"/>
        <v>135</v>
      </c>
      <c r="G186" s="27">
        <v>3</v>
      </c>
      <c r="H186" s="19" t="s">
        <v>4347</v>
      </c>
      <c r="I186" s="27" t="str">
        <f t="shared" si="65"/>
        <v>db600.dbx135.3 := ACT.ND1_2.btnOF; //Кн. 'Отключить НД1-2'  R68.3</v>
      </c>
      <c r="J186" s="27" t="str">
        <f t="shared" si="66"/>
        <v>dbx135.3</v>
      </c>
      <c r="K186" s="27">
        <f t="shared" ref="K186:K198" si="73">K185</f>
        <v>68</v>
      </c>
      <c r="L186" s="384" t="s">
        <v>1307</v>
      </c>
      <c r="M186" s="389">
        <v>964</v>
      </c>
      <c r="N186" s="19" t="s">
        <v>4275</v>
      </c>
      <c r="O186" s="384" t="str">
        <f t="shared" si="67"/>
        <v>2MDB.R68</v>
      </c>
      <c r="P186" s="384">
        <f t="shared" si="68"/>
        <v>3</v>
      </c>
      <c r="Q186" s="374"/>
      <c r="R186" s="374"/>
      <c r="S186" s="374"/>
      <c r="T186" s="374"/>
      <c r="U186" s="374"/>
      <c r="V186" s="384">
        <v>0</v>
      </c>
      <c r="W186" s="374" t="s">
        <v>1308</v>
      </c>
      <c r="X186" s="384" t="str">
        <f t="shared" si="69"/>
        <v>ru-RU=Кн. 'Отключить НД1-2'</v>
      </c>
      <c r="Y186" s="374"/>
      <c r="Z186" s="374" t="s">
        <v>1308</v>
      </c>
      <c r="AA186" s="19" t="s">
        <v>4272</v>
      </c>
      <c r="AB186" s="374">
        <f t="shared" si="70"/>
        <v>40068</v>
      </c>
      <c r="AC186" s="27">
        <v>3</v>
      </c>
    </row>
    <row r="187" spans="1:29" x14ac:dyDescent="0.25">
      <c r="A187" s="374">
        <v>184</v>
      </c>
      <c r="B187" t="s">
        <v>4476</v>
      </c>
      <c r="C187" t="s">
        <v>4657</v>
      </c>
      <c r="E187" s="27" t="str">
        <f t="shared" si="64"/>
        <v>R68</v>
      </c>
      <c r="F187" s="27">
        <f t="shared" si="72"/>
        <v>135</v>
      </c>
      <c r="G187" s="27">
        <v>4</v>
      </c>
      <c r="H187" s="19" t="s">
        <v>4347</v>
      </c>
      <c r="I187" s="27" t="str">
        <f t="shared" si="65"/>
        <v>db600.dbx135.4 := ACT.ND1_3.btnOF; //Кн. 'Отключить НД1-3'  R68.4</v>
      </c>
      <c r="J187" s="27" t="str">
        <f t="shared" si="66"/>
        <v>dbx135.4</v>
      </c>
      <c r="K187" s="27">
        <f t="shared" si="73"/>
        <v>68</v>
      </c>
      <c r="L187" s="384" t="s">
        <v>1307</v>
      </c>
      <c r="M187" s="389">
        <v>965</v>
      </c>
      <c r="N187" s="19" t="s">
        <v>4275</v>
      </c>
      <c r="O187" s="384" t="str">
        <f t="shared" si="67"/>
        <v>2MDB.R68</v>
      </c>
      <c r="P187" s="384">
        <f t="shared" si="68"/>
        <v>4</v>
      </c>
      <c r="Q187" s="374"/>
      <c r="R187" s="374"/>
      <c r="S187" s="374"/>
      <c r="T187" s="374"/>
      <c r="U187" s="374"/>
      <c r="V187" s="384">
        <v>0</v>
      </c>
      <c r="W187" s="374" t="s">
        <v>1308</v>
      </c>
      <c r="X187" s="384" t="str">
        <f t="shared" si="69"/>
        <v>ru-RU=Кн. 'Отключить НД1-3'</v>
      </c>
      <c r="Y187" s="374"/>
      <c r="Z187" s="374" t="s">
        <v>1308</v>
      </c>
      <c r="AA187" s="19" t="s">
        <v>4272</v>
      </c>
      <c r="AB187" s="374">
        <f t="shared" si="70"/>
        <v>40068</v>
      </c>
      <c r="AC187" s="27">
        <v>4</v>
      </c>
    </row>
    <row r="188" spans="1:29" x14ac:dyDescent="0.25">
      <c r="A188" s="374">
        <v>185</v>
      </c>
      <c r="B188" t="s">
        <v>4477</v>
      </c>
      <c r="C188" t="s">
        <v>4658</v>
      </c>
      <c r="E188" s="27" t="str">
        <f t="shared" si="64"/>
        <v>R68</v>
      </c>
      <c r="F188" s="27">
        <f t="shared" si="72"/>
        <v>135</v>
      </c>
      <c r="G188" s="27">
        <v>5</v>
      </c>
      <c r="H188" s="19" t="s">
        <v>4347</v>
      </c>
      <c r="I188" s="27" t="str">
        <f t="shared" si="65"/>
        <v>db600.dbx135.5 := ACT.ND1_4.btnOF; //Кн. 'Отключить НД1-4'  R68.5</v>
      </c>
      <c r="J188" s="27" t="str">
        <f t="shared" si="66"/>
        <v>dbx135.5</v>
      </c>
      <c r="K188" s="27">
        <f t="shared" si="73"/>
        <v>68</v>
      </c>
      <c r="L188" s="384" t="s">
        <v>1307</v>
      </c>
      <c r="M188" s="389">
        <v>966</v>
      </c>
      <c r="N188" s="19" t="s">
        <v>4275</v>
      </c>
      <c r="O188" s="384" t="str">
        <f t="shared" si="67"/>
        <v>2MDB.R68</v>
      </c>
      <c r="P188" s="384">
        <f t="shared" si="68"/>
        <v>5</v>
      </c>
      <c r="Q188" s="374"/>
      <c r="R188" s="374"/>
      <c r="S188" s="374"/>
      <c r="T188" s="374"/>
      <c r="U188" s="374"/>
      <c r="V188" s="384">
        <v>0</v>
      </c>
      <c r="W188" s="374" t="s">
        <v>1308</v>
      </c>
      <c r="X188" s="384" t="str">
        <f t="shared" si="69"/>
        <v>ru-RU=Кн. 'Отключить НД1-4'</v>
      </c>
      <c r="Y188" s="374"/>
      <c r="Z188" s="374" t="s">
        <v>1308</v>
      </c>
      <c r="AA188" s="19" t="s">
        <v>4272</v>
      </c>
      <c r="AB188" s="374">
        <f t="shared" si="70"/>
        <v>40068</v>
      </c>
      <c r="AC188" s="27">
        <v>5</v>
      </c>
    </row>
    <row r="189" spans="1:29" x14ac:dyDescent="0.25">
      <c r="A189" s="374">
        <v>186</v>
      </c>
      <c r="B189" t="s">
        <v>4478</v>
      </c>
      <c r="C189" t="s">
        <v>4659</v>
      </c>
      <c r="E189" s="27" t="str">
        <f t="shared" si="64"/>
        <v>R68</v>
      </c>
      <c r="F189" s="27">
        <f t="shared" si="72"/>
        <v>135</v>
      </c>
      <c r="G189" s="27">
        <v>6</v>
      </c>
      <c r="H189" s="19" t="s">
        <v>4347</v>
      </c>
      <c r="I189" s="27" t="str">
        <f t="shared" si="65"/>
        <v>db600.dbx135.6 := ACT.ND1_5.btnOF; //Кн. 'Отключить НД1-5'  R68.6</v>
      </c>
      <c r="J189" s="27" t="str">
        <f t="shared" si="66"/>
        <v>dbx135.6</v>
      </c>
      <c r="K189" s="27">
        <f t="shared" si="73"/>
        <v>68</v>
      </c>
      <c r="L189" s="384" t="s">
        <v>1307</v>
      </c>
      <c r="M189" s="389">
        <v>967</v>
      </c>
      <c r="N189" s="19" t="s">
        <v>4275</v>
      </c>
      <c r="O189" s="384" t="str">
        <f t="shared" si="67"/>
        <v>2MDB.R68</v>
      </c>
      <c r="P189" s="384">
        <f t="shared" si="68"/>
        <v>6</v>
      </c>
      <c r="Q189" s="374"/>
      <c r="R189" s="374"/>
      <c r="S189" s="374"/>
      <c r="T189" s="374"/>
      <c r="U189" s="374"/>
      <c r="V189" s="384">
        <v>0</v>
      </c>
      <c r="W189" s="374" t="s">
        <v>1308</v>
      </c>
      <c r="X189" s="384" t="str">
        <f t="shared" si="69"/>
        <v>ru-RU=Кн. 'Отключить НД1-5'</v>
      </c>
      <c r="Y189" s="374"/>
      <c r="Z189" s="374" t="s">
        <v>1308</v>
      </c>
      <c r="AA189" s="19" t="s">
        <v>4272</v>
      </c>
      <c r="AB189" s="374">
        <f t="shared" si="70"/>
        <v>40068</v>
      </c>
      <c r="AC189" s="27">
        <v>6</v>
      </c>
    </row>
    <row r="190" spans="1:29" x14ac:dyDescent="0.25">
      <c r="A190" s="374">
        <v>187</v>
      </c>
      <c r="B190" t="s">
        <v>4479</v>
      </c>
      <c r="C190" t="s">
        <v>4660</v>
      </c>
      <c r="E190" s="27" t="str">
        <f t="shared" si="64"/>
        <v>R68</v>
      </c>
      <c r="F190" s="27">
        <f t="shared" si="72"/>
        <v>135</v>
      </c>
      <c r="G190" s="27">
        <v>7</v>
      </c>
      <c r="H190" s="19" t="s">
        <v>4347</v>
      </c>
      <c r="I190" s="27" t="str">
        <f t="shared" si="65"/>
        <v>db600.dbx135.7 := ACT.ND5_1.btnOF; //Кн. 'Отключить НД5-1'  R68.7</v>
      </c>
      <c r="J190" s="27" t="str">
        <f t="shared" si="66"/>
        <v>dbx135.7</v>
      </c>
      <c r="K190" s="27">
        <f t="shared" si="73"/>
        <v>68</v>
      </c>
      <c r="L190" s="384" t="s">
        <v>1307</v>
      </c>
      <c r="M190" s="389">
        <v>968</v>
      </c>
      <c r="N190" s="19" t="s">
        <v>4275</v>
      </c>
      <c r="O190" s="384" t="str">
        <f t="shared" si="67"/>
        <v>2MDB.R68</v>
      </c>
      <c r="P190" s="384">
        <f t="shared" si="68"/>
        <v>7</v>
      </c>
      <c r="Q190" s="374"/>
      <c r="R190" s="374"/>
      <c r="S190" s="374"/>
      <c r="T190" s="374"/>
      <c r="U190" s="374"/>
      <c r="V190" s="384">
        <v>0</v>
      </c>
      <c r="W190" s="374" t="s">
        <v>1308</v>
      </c>
      <c r="X190" s="384" t="str">
        <f t="shared" si="69"/>
        <v>ru-RU=Кн. 'Отключить НД5-1'</v>
      </c>
      <c r="Y190" s="374"/>
      <c r="Z190" s="374" t="s">
        <v>1308</v>
      </c>
      <c r="AA190" s="19" t="s">
        <v>4272</v>
      </c>
      <c r="AB190" s="374">
        <f t="shared" si="70"/>
        <v>40068</v>
      </c>
      <c r="AC190" s="27">
        <v>7</v>
      </c>
    </row>
    <row r="191" spans="1:29" x14ac:dyDescent="0.25">
      <c r="A191" s="374">
        <v>188</v>
      </c>
      <c r="B191" t="s">
        <v>4480</v>
      </c>
      <c r="C191" t="s">
        <v>4661</v>
      </c>
      <c r="E191" s="27" t="str">
        <f t="shared" si="64"/>
        <v>R68</v>
      </c>
      <c r="F191" s="27">
        <f>F176+2</f>
        <v>134</v>
      </c>
      <c r="G191" s="27">
        <v>0</v>
      </c>
      <c r="H191" s="19" t="s">
        <v>4347</v>
      </c>
      <c r="I191" s="27" t="str">
        <f t="shared" si="65"/>
        <v>db600.dbx134.0 := ACT.ND5_2.btnOF; //Кн. 'Отключить НД5-2'  R68.8</v>
      </c>
      <c r="J191" s="27" t="str">
        <f t="shared" si="66"/>
        <v>dbx134.0</v>
      </c>
      <c r="K191" s="27">
        <f t="shared" si="73"/>
        <v>68</v>
      </c>
      <c r="L191" s="384" t="s">
        <v>1307</v>
      </c>
      <c r="M191" s="389">
        <v>969</v>
      </c>
      <c r="N191" s="19" t="s">
        <v>4275</v>
      </c>
      <c r="O191" s="384" t="str">
        <f t="shared" si="67"/>
        <v>2MDB.R68</v>
      </c>
      <c r="P191" s="384">
        <f t="shared" si="68"/>
        <v>8</v>
      </c>
      <c r="Q191" s="374"/>
      <c r="R191" s="374"/>
      <c r="S191" s="374"/>
      <c r="T191" s="374"/>
      <c r="U191" s="374"/>
      <c r="V191" s="384">
        <v>0</v>
      </c>
      <c r="W191" s="374" t="s">
        <v>1308</v>
      </c>
      <c r="X191" s="384" t="str">
        <f t="shared" si="69"/>
        <v>ru-RU=Кн. 'Отключить НД5-2'</v>
      </c>
      <c r="Y191" s="374"/>
      <c r="Z191" s="374" t="s">
        <v>1308</v>
      </c>
      <c r="AA191" s="19" t="s">
        <v>4272</v>
      </c>
      <c r="AB191" s="374">
        <f t="shared" si="70"/>
        <v>40068</v>
      </c>
      <c r="AC191" s="27">
        <v>8</v>
      </c>
    </row>
    <row r="192" spans="1:29" x14ac:dyDescent="0.25">
      <c r="A192" s="374">
        <v>189</v>
      </c>
      <c r="B192" t="s">
        <v>4481</v>
      </c>
      <c r="C192" t="s">
        <v>4662</v>
      </c>
      <c r="E192" s="27" t="str">
        <f t="shared" si="64"/>
        <v>R68</v>
      </c>
      <c r="F192" s="27">
        <f>F191</f>
        <v>134</v>
      </c>
      <c r="G192" s="27">
        <v>1</v>
      </c>
      <c r="H192" s="19" t="s">
        <v>4347</v>
      </c>
      <c r="I192" s="27" t="str">
        <f t="shared" si="65"/>
        <v>db600.dbx134.1 := ACT.ND6_1.btnOF; //Кн. 'Отключить НД6-1'  R68.9</v>
      </c>
      <c r="J192" s="27" t="str">
        <f t="shared" si="66"/>
        <v>dbx134.1</v>
      </c>
      <c r="K192" s="27">
        <f t="shared" si="73"/>
        <v>68</v>
      </c>
      <c r="L192" s="384" t="s">
        <v>1307</v>
      </c>
      <c r="M192" s="389">
        <v>970</v>
      </c>
      <c r="N192" s="19" t="s">
        <v>4275</v>
      </c>
      <c r="O192" s="384" t="str">
        <f t="shared" si="67"/>
        <v>2MDB.R68</v>
      </c>
      <c r="P192" s="384">
        <f t="shared" si="68"/>
        <v>9</v>
      </c>
      <c r="Q192" s="374"/>
      <c r="R192" s="374"/>
      <c r="S192" s="374"/>
      <c r="T192" s="374"/>
      <c r="U192" s="374"/>
      <c r="V192" s="384">
        <v>0</v>
      </c>
      <c r="W192" s="374" t="s">
        <v>1308</v>
      </c>
      <c r="X192" s="384" t="str">
        <f t="shared" si="69"/>
        <v>ru-RU=Кн. 'Отключить НД6-1'</v>
      </c>
      <c r="Y192" s="374"/>
      <c r="Z192" s="374" t="s">
        <v>1308</v>
      </c>
      <c r="AA192" s="19" t="s">
        <v>4272</v>
      </c>
      <c r="AB192" s="374">
        <f t="shared" si="70"/>
        <v>40068</v>
      </c>
      <c r="AC192" s="27">
        <v>9</v>
      </c>
    </row>
    <row r="193" spans="1:29" x14ac:dyDescent="0.25">
      <c r="A193" s="374">
        <v>190</v>
      </c>
      <c r="B193" t="s">
        <v>4482</v>
      </c>
      <c r="C193" t="s">
        <v>4663</v>
      </c>
      <c r="E193" s="27" t="str">
        <f t="shared" si="64"/>
        <v>R68</v>
      </c>
      <c r="F193" s="27">
        <f t="shared" ref="F193:F198" si="74">F192</f>
        <v>134</v>
      </c>
      <c r="G193" s="27">
        <v>2</v>
      </c>
      <c r="H193" s="19" t="s">
        <v>4347</v>
      </c>
      <c r="I193" s="27" t="str">
        <f t="shared" si="65"/>
        <v>db600.dbx134.2 := ACT.ND8_1.btnOF; //Кн. 'Отключить НД8-1'  R68.10</v>
      </c>
      <c r="J193" s="27" t="str">
        <f t="shared" si="66"/>
        <v>dbx134.2</v>
      </c>
      <c r="K193" s="27">
        <f t="shared" si="73"/>
        <v>68</v>
      </c>
      <c r="L193" s="384" t="s">
        <v>1307</v>
      </c>
      <c r="M193" s="389">
        <v>971</v>
      </c>
      <c r="N193" s="19" t="s">
        <v>4275</v>
      </c>
      <c r="O193" s="384" t="str">
        <f t="shared" si="67"/>
        <v>2MDB.R68</v>
      </c>
      <c r="P193" s="384">
        <f t="shared" si="68"/>
        <v>10</v>
      </c>
      <c r="Q193" s="374"/>
      <c r="R193" s="374"/>
      <c r="S193" s="374"/>
      <c r="T193" s="374"/>
      <c r="U193" s="374"/>
      <c r="V193" s="384">
        <v>0</v>
      </c>
      <c r="W193" s="374" t="s">
        <v>1308</v>
      </c>
      <c r="X193" s="384" t="str">
        <f t="shared" si="69"/>
        <v>ru-RU=Кн. 'Отключить НД8-1'</v>
      </c>
      <c r="Y193" s="374"/>
      <c r="Z193" s="374" t="s">
        <v>1308</v>
      </c>
      <c r="AA193" s="19" t="s">
        <v>4272</v>
      </c>
      <c r="AB193" s="374">
        <f t="shared" si="70"/>
        <v>40068</v>
      </c>
      <c r="AC193" s="27">
        <v>10</v>
      </c>
    </row>
    <row r="194" spans="1:29" x14ac:dyDescent="0.25">
      <c r="A194" s="374">
        <v>191</v>
      </c>
      <c r="B194" t="s">
        <v>4483</v>
      </c>
      <c r="C194" s="374" t="s">
        <v>4664</v>
      </c>
      <c r="E194" s="27" t="str">
        <f t="shared" si="64"/>
        <v>R68</v>
      </c>
      <c r="F194" s="27">
        <f t="shared" si="74"/>
        <v>134</v>
      </c>
      <c r="G194" s="27">
        <v>3</v>
      </c>
      <c r="H194" s="19" t="s">
        <v>4347</v>
      </c>
      <c r="I194" s="27" t="str">
        <f t="shared" si="65"/>
        <v>db600.dbx134.3 := ACT.F1_4.btnON_l; //Кн. 'Включить влево' Ф1-4  R68.11</v>
      </c>
      <c r="J194" s="27" t="str">
        <f t="shared" si="66"/>
        <v>dbx134.3</v>
      </c>
      <c r="K194" s="27">
        <f t="shared" si="73"/>
        <v>68</v>
      </c>
      <c r="L194" s="384" t="s">
        <v>1307</v>
      </c>
      <c r="M194" s="389">
        <v>972</v>
      </c>
      <c r="N194" s="19" t="s">
        <v>4275</v>
      </c>
      <c r="O194" s="384" t="str">
        <f t="shared" si="67"/>
        <v>2MDB.R68</v>
      </c>
      <c r="P194" s="384">
        <f t="shared" si="68"/>
        <v>11</v>
      </c>
      <c r="Q194" s="374"/>
      <c r="R194" s="374"/>
      <c r="S194" s="374"/>
      <c r="T194" s="374"/>
      <c r="U194" s="374"/>
      <c r="V194" s="384">
        <v>0</v>
      </c>
      <c r="W194" s="374" t="s">
        <v>1308</v>
      </c>
      <c r="X194" s="384" t="str">
        <f t="shared" si="69"/>
        <v>ru-RU=Кн. 'Включить влево' Ф1-4</v>
      </c>
      <c r="Y194" s="374"/>
      <c r="Z194" s="374" t="s">
        <v>1308</v>
      </c>
      <c r="AA194" s="19" t="s">
        <v>4272</v>
      </c>
      <c r="AB194" s="374">
        <f t="shared" si="70"/>
        <v>40068</v>
      </c>
      <c r="AC194" s="27">
        <v>11</v>
      </c>
    </row>
    <row r="195" spans="1:29" x14ac:dyDescent="0.25">
      <c r="A195" s="374">
        <v>192</v>
      </c>
      <c r="B195" t="s">
        <v>4488</v>
      </c>
      <c r="C195" s="374" t="s">
        <v>4669</v>
      </c>
      <c r="E195" s="27" t="str">
        <f t="shared" si="64"/>
        <v>R68</v>
      </c>
      <c r="F195" s="27">
        <f t="shared" si="74"/>
        <v>134</v>
      </c>
      <c r="G195" s="27">
        <v>4</v>
      </c>
      <c r="H195" s="19" t="s">
        <v>4347</v>
      </c>
      <c r="I195" s="27" t="str">
        <f t="shared" si="65"/>
        <v>db600.dbx134.4 := ACT.F1_5.btnON_l; //Кн. 'Включить влево' Ф1-5  R68.12</v>
      </c>
      <c r="J195" s="27" t="str">
        <f t="shared" si="66"/>
        <v>dbx134.4</v>
      </c>
      <c r="K195" s="27">
        <f t="shared" si="73"/>
        <v>68</v>
      </c>
      <c r="L195" s="384" t="s">
        <v>1307</v>
      </c>
      <c r="M195" s="389">
        <v>973</v>
      </c>
      <c r="N195" s="19" t="s">
        <v>4275</v>
      </c>
      <c r="O195" s="384" t="str">
        <f t="shared" si="67"/>
        <v>2MDB.R68</v>
      </c>
      <c r="P195" s="384">
        <f t="shared" si="68"/>
        <v>12</v>
      </c>
      <c r="Q195" s="374"/>
      <c r="R195" s="374"/>
      <c r="S195" s="374"/>
      <c r="T195" s="374"/>
      <c r="U195" s="374"/>
      <c r="V195" s="384">
        <v>0</v>
      </c>
      <c r="W195" s="374" t="s">
        <v>1308</v>
      </c>
      <c r="X195" s="384" t="str">
        <f t="shared" si="69"/>
        <v>ru-RU=Кн. 'Включить влево' Ф1-5</v>
      </c>
      <c r="Y195" s="374"/>
      <c r="Z195" s="374" t="s">
        <v>1308</v>
      </c>
      <c r="AA195" s="19" t="s">
        <v>4272</v>
      </c>
      <c r="AB195" s="374">
        <f t="shared" si="70"/>
        <v>40068</v>
      </c>
      <c r="AC195" s="27">
        <v>12</v>
      </c>
    </row>
    <row r="196" spans="1:29" x14ac:dyDescent="0.25">
      <c r="A196" s="374">
        <v>193</v>
      </c>
      <c r="B196" t="s">
        <v>4493</v>
      </c>
      <c r="C196" s="374" t="s">
        <v>4674</v>
      </c>
      <c r="E196" s="27" t="str">
        <f t="shared" si="64"/>
        <v>R68</v>
      </c>
      <c r="F196" s="27">
        <f t="shared" si="74"/>
        <v>134</v>
      </c>
      <c r="G196" s="27">
        <v>5</v>
      </c>
      <c r="H196" s="19" t="s">
        <v>4347</v>
      </c>
      <c r="I196" s="27" t="str">
        <f t="shared" si="65"/>
        <v>db600.dbx134.5 := ACT.F1_6.btnON_l; //Кн. 'Включить влево' Ф1-6  R68.13</v>
      </c>
      <c r="J196" s="27" t="str">
        <f t="shared" si="66"/>
        <v>dbx134.5</v>
      </c>
      <c r="K196" s="27">
        <f t="shared" si="73"/>
        <v>68</v>
      </c>
      <c r="L196" s="384" t="s">
        <v>1307</v>
      </c>
      <c r="M196" s="389">
        <v>974</v>
      </c>
      <c r="N196" s="19" t="s">
        <v>4275</v>
      </c>
      <c r="O196" s="384" t="str">
        <f t="shared" si="67"/>
        <v>2MDB.R68</v>
      </c>
      <c r="P196" s="384">
        <f t="shared" si="68"/>
        <v>13</v>
      </c>
      <c r="Q196" s="374"/>
      <c r="R196" s="374"/>
      <c r="S196" s="374"/>
      <c r="T196" s="374"/>
      <c r="U196" s="374"/>
      <c r="V196" s="384">
        <v>0</v>
      </c>
      <c r="W196" s="374" t="s">
        <v>1308</v>
      </c>
      <c r="X196" s="384" t="str">
        <f t="shared" si="69"/>
        <v>ru-RU=Кн. 'Включить влево' Ф1-6</v>
      </c>
      <c r="Y196" s="374"/>
      <c r="Z196" s="374" t="s">
        <v>1308</v>
      </c>
      <c r="AA196" s="19" t="s">
        <v>4272</v>
      </c>
      <c r="AB196" s="374">
        <f t="shared" si="70"/>
        <v>40068</v>
      </c>
      <c r="AC196" s="27">
        <v>13</v>
      </c>
    </row>
    <row r="197" spans="1:29" x14ac:dyDescent="0.25">
      <c r="A197" s="374">
        <v>194</v>
      </c>
      <c r="B197" t="s">
        <v>4484</v>
      </c>
      <c r="C197" s="374" t="s">
        <v>4665</v>
      </c>
      <c r="E197" s="27" t="str">
        <f t="shared" si="64"/>
        <v>R68</v>
      </c>
      <c r="F197" s="27">
        <f t="shared" si="74"/>
        <v>134</v>
      </c>
      <c r="G197" s="27">
        <v>6</v>
      </c>
      <c r="H197" s="19" t="s">
        <v>4347</v>
      </c>
      <c r="I197" s="27" t="str">
        <f t="shared" si="65"/>
        <v>db600.dbx134.6 := ACT.F1_4.btnON_r; //Кн. 'Включить вправо' Ф1-4  R68.14</v>
      </c>
      <c r="J197" s="27" t="str">
        <f t="shared" si="66"/>
        <v>dbx134.6</v>
      </c>
      <c r="K197" s="27">
        <f t="shared" si="73"/>
        <v>68</v>
      </c>
      <c r="L197" s="384" t="s">
        <v>1307</v>
      </c>
      <c r="M197" s="389">
        <v>975</v>
      </c>
      <c r="N197" s="19" t="s">
        <v>4275</v>
      </c>
      <c r="O197" s="384" t="str">
        <f t="shared" si="67"/>
        <v>2MDB.R68</v>
      </c>
      <c r="P197" s="384">
        <f t="shared" si="68"/>
        <v>14</v>
      </c>
      <c r="Q197" s="374"/>
      <c r="R197" s="374"/>
      <c r="S197" s="374"/>
      <c r="T197" s="374"/>
      <c r="U197" s="374"/>
      <c r="V197" s="384">
        <v>0</v>
      </c>
      <c r="W197" s="374" t="s">
        <v>1308</v>
      </c>
      <c r="X197" s="384" t="str">
        <f t="shared" si="69"/>
        <v>ru-RU=Кн. 'Включить вправо' Ф1-4</v>
      </c>
      <c r="Y197" s="374"/>
      <c r="Z197" s="374" t="s">
        <v>1308</v>
      </c>
      <c r="AA197" s="19" t="s">
        <v>4272</v>
      </c>
      <c r="AB197" s="374">
        <f t="shared" si="70"/>
        <v>40068</v>
      </c>
      <c r="AC197" s="27">
        <v>14</v>
      </c>
    </row>
    <row r="198" spans="1:29" x14ac:dyDescent="0.25">
      <c r="A198" s="374">
        <v>195</v>
      </c>
      <c r="B198" t="s">
        <v>4489</v>
      </c>
      <c r="C198" s="374" t="s">
        <v>4670</v>
      </c>
      <c r="E198" s="27" t="str">
        <f t="shared" si="64"/>
        <v>R68</v>
      </c>
      <c r="F198" s="27">
        <f t="shared" si="74"/>
        <v>134</v>
      </c>
      <c r="G198" s="27">
        <v>7</v>
      </c>
      <c r="H198" s="19" t="s">
        <v>4347</v>
      </c>
      <c r="I198" s="27" t="str">
        <f t="shared" si="65"/>
        <v>db600.dbx134.7 := ACT.F1_5.btnON_r; //Кн. 'Включить вправо' Ф1-5  R68.15</v>
      </c>
      <c r="J198" s="27" t="str">
        <f t="shared" si="66"/>
        <v>dbx134.7</v>
      </c>
      <c r="K198" s="27">
        <f t="shared" si="73"/>
        <v>68</v>
      </c>
      <c r="L198" s="384" t="s">
        <v>1307</v>
      </c>
      <c r="M198" s="389">
        <v>976</v>
      </c>
      <c r="N198" s="19" t="s">
        <v>4275</v>
      </c>
      <c r="O198" s="384" t="str">
        <f t="shared" si="67"/>
        <v>2MDB.R68</v>
      </c>
      <c r="P198" s="384">
        <f t="shared" si="68"/>
        <v>15</v>
      </c>
      <c r="Q198" s="374"/>
      <c r="R198" s="374"/>
      <c r="S198" s="374"/>
      <c r="T198" s="374"/>
      <c r="U198" s="374"/>
      <c r="V198" s="384">
        <v>0</v>
      </c>
      <c r="W198" s="374" t="s">
        <v>1308</v>
      </c>
      <c r="X198" s="384" t="str">
        <f t="shared" si="69"/>
        <v>ru-RU=Кн. 'Включить вправо' Ф1-5</v>
      </c>
      <c r="Y198" s="374"/>
      <c r="Z198" s="374" t="s">
        <v>1308</v>
      </c>
      <c r="AA198" s="19" t="s">
        <v>4272</v>
      </c>
      <c r="AB198" s="374">
        <f t="shared" si="70"/>
        <v>40068</v>
      </c>
      <c r="AC198" s="27">
        <v>15</v>
      </c>
    </row>
    <row r="199" spans="1:29" x14ac:dyDescent="0.25">
      <c r="A199" s="374">
        <v>196</v>
      </c>
      <c r="B199" t="s">
        <v>4494</v>
      </c>
      <c r="C199" s="374" t="s">
        <v>4675</v>
      </c>
      <c r="E199" s="27" t="str">
        <f t="shared" si="64"/>
        <v>R69</v>
      </c>
      <c r="F199" s="27">
        <f>F184+2</f>
        <v>137</v>
      </c>
      <c r="G199" s="27">
        <v>0</v>
      </c>
      <c r="H199" s="19" t="s">
        <v>4347</v>
      </c>
      <c r="I199" s="27" t="str">
        <f t="shared" si="65"/>
        <v>db600.dbx137.0 := ACT.F1_6.btnON_r; //Кн. 'Включить вправо' Ф1-6  R69.0</v>
      </c>
      <c r="J199" s="27" t="str">
        <f t="shared" si="66"/>
        <v>dbx137.0</v>
      </c>
      <c r="K199" s="27">
        <f>K198+1</f>
        <v>69</v>
      </c>
      <c r="L199" s="384" t="s">
        <v>1307</v>
      </c>
      <c r="M199" s="389">
        <v>977</v>
      </c>
      <c r="N199" s="19" t="s">
        <v>4275</v>
      </c>
      <c r="O199" s="384" t="str">
        <f t="shared" si="67"/>
        <v>2MDB.R69</v>
      </c>
      <c r="P199" s="384">
        <f t="shared" si="68"/>
        <v>0</v>
      </c>
      <c r="Q199" s="374"/>
      <c r="R199" s="374"/>
      <c r="S199" s="374"/>
      <c r="T199" s="374"/>
      <c r="U199" s="374"/>
      <c r="V199" s="384">
        <v>0</v>
      </c>
      <c r="W199" s="374" t="s">
        <v>1308</v>
      </c>
      <c r="X199" s="384" t="str">
        <f t="shared" si="69"/>
        <v>ru-RU=Кн. 'Включить вправо' Ф1-6</v>
      </c>
      <c r="Y199" s="374"/>
      <c r="Z199" s="374" t="s">
        <v>1308</v>
      </c>
      <c r="AA199" s="19" t="s">
        <v>4272</v>
      </c>
      <c r="AB199" s="374">
        <f t="shared" si="70"/>
        <v>40069</v>
      </c>
      <c r="AC199" s="27">
        <v>0</v>
      </c>
    </row>
    <row r="200" spans="1:29" x14ac:dyDescent="0.25">
      <c r="A200" s="374">
        <v>197</v>
      </c>
      <c r="B200" t="s">
        <v>4485</v>
      </c>
      <c r="C200" s="27" t="s">
        <v>4668</v>
      </c>
      <c r="E200" s="27" t="str">
        <f t="shared" si="64"/>
        <v>R69</v>
      </c>
      <c r="F200" s="27">
        <f t="shared" ref="F200:F205" si="75">F199</f>
        <v>137</v>
      </c>
      <c r="G200" s="27">
        <v>1</v>
      </c>
      <c r="H200" s="19" t="s">
        <v>4347</v>
      </c>
      <c r="I200" s="27" t="str">
        <f t="shared" si="65"/>
        <v>db600.dbx137.1 := ACT.F1_4.btnOF; //Кн. 'Отключить' Ф1-4  R69.1</v>
      </c>
      <c r="J200" s="27" t="str">
        <f t="shared" si="66"/>
        <v>dbx137.1</v>
      </c>
      <c r="K200" s="27">
        <f>K199</f>
        <v>69</v>
      </c>
      <c r="L200" s="384" t="s">
        <v>1307</v>
      </c>
      <c r="M200" s="389">
        <v>978</v>
      </c>
      <c r="N200" s="19" t="s">
        <v>4275</v>
      </c>
      <c r="O200" s="384" t="str">
        <f t="shared" si="67"/>
        <v>2MDB.R69</v>
      </c>
      <c r="P200" s="384">
        <f t="shared" si="68"/>
        <v>1</v>
      </c>
      <c r="Q200" s="374"/>
      <c r="R200" s="374"/>
      <c r="S200" s="374"/>
      <c r="T200" s="374"/>
      <c r="U200" s="374"/>
      <c r="V200" s="384">
        <v>0</v>
      </c>
      <c r="W200" s="374" t="s">
        <v>1308</v>
      </c>
      <c r="X200" s="384" t="str">
        <f t="shared" si="69"/>
        <v>ru-RU=Кн. 'Отключить' Ф1-4</v>
      </c>
      <c r="Y200" s="374"/>
      <c r="Z200" s="374" t="s">
        <v>1308</v>
      </c>
      <c r="AA200" s="19" t="s">
        <v>4272</v>
      </c>
      <c r="AB200" s="374">
        <f t="shared" si="70"/>
        <v>40069</v>
      </c>
      <c r="AC200" s="27">
        <v>1</v>
      </c>
    </row>
    <row r="201" spans="1:29" x14ac:dyDescent="0.25">
      <c r="A201" s="374">
        <v>198</v>
      </c>
      <c r="B201" t="s">
        <v>4490</v>
      </c>
      <c r="C201" s="27" t="s">
        <v>4673</v>
      </c>
      <c r="E201" s="27" t="str">
        <f t="shared" si="64"/>
        <v>R69</v>
      </c>
      <c r="F201" s="27">
        <f t="shared" si="75"/>
        <v>137</v>
      </c>
      <c r="G201" s="27">
        <v>3</v>
      </c>
      <c r="H201" s="19" t="s">
        <v>4347</v>
      </c>
      <c r="I201" s="27" t="str">
        <f t="shared" si="65"/>
        <v>db600.dbx137.3 := ACT.F1_5.btnOF; //Кн. 'Отключить' Ф1-5  R69.3</v>
      </c>
      <c r="J201" s="27" t="str">
        <f t="shared" si="66"/>
        <v>dbx137.3</v>
      </c>
      <c r="K201" s="27">
        <f t="shared" ref="K201:K213" si="76">K200</f>
        <v>69</v>
      </c>
      <c r="L201" s="384" t="s">
        <v>1307</v>
      </c>
      <c r="M201" s="389">
        <v>979</v>
      </c>
      <c r="N201" s="19" t="s">
        <v>4275</v>
      </c>
      <c r="O201" s="384" t="str">
        <f t="shared" si="67"/>
        <v>2MDB.R69</v>
      </c>
      <c r="P201" s="384">
        <f t="shared" si="68"/>
        <v>3</v>
      </c>
      <c r="Q201" s="374"/>
      <c r="R201" s="374"/>
      <c r="S201" s="374"/>
      <c r="T201" s="374"/>
      <c r="U201" s="374"/>
      <c r="V201" s="384">
        <v>0</v>
      </c>
      <c r="W201" s="374" t="s">
        <v>1308</v>
      </c>
      <c r="X201" s="384" t="str">
        <f t="shared" si="69"/>
        <v>ru-RU=Кн. 'Отключить' Ф1-5</v>
      </c>
      <c r="Y201" s="374"/>
      <c r="Z201" s="374" t="s">
        <v>1308</v>
      </c>
      <c r="AA201" s="19" t="s">
        <v>4272</v>
      </c>
      <c r="AB201" s="374">
        <f t="shared" si="70"/>
        <v>40069</v>
      </c>
      <c r="AC201" s="27">
        <v>3</v>
      </c>
    </row>
    <row r="202" spans="1:29" x14ac:dyDescent="0.25">
      <c r="A202" s="374">
        <v>199</v>
      </c>
      <c r="B202" t="s">
        <v>4495</v>
      </c>
      <c r="C202" s="27" t="s">
        <v>4678</v>
      </c>
      <c r="E202" s="27" t="str">
        <f t="shared" si="64"/>
        <v>R69</v>
      </c>
      <c r="F202" s="27">
        <f t="shared" si="75"/>
        <v>137</v>
      </c>
      <c r="G202" s="27">
        <v>4</v>
      </c>
      <c r="H202" s="19" t="s">
        <v>4347</v>
      </c>
      <c r="I202" s="27" t="str">
        <f t="shared" si="65"/>
        <v>db600.dbx137.4 := ACT.F1_6.btnOF; //Кн. 'Отключить' Ф1-6  R69.4</v>
      </c>
      <c r="J202" s="27" t="str">
        <f t="shared" si="66"/>
        <v>dbx137.4</v>
      </c>
      <c r="K202" s="27">
        <f t="shared" si="76"/>
        <v>69</v>
      </c>
      <c r="L202" s="384" t="s">
        <v>1307</v>
      </c>
      <c r="M202" s="389">
        <v>980</v>
      </c>
      <c r="N202" s="19" t="s">
        <v>4275</v>
      </c>
      <c r="O202" s="384" t="str">
        <f t="shared" si="67"/>
        <v>2MDB.R69</v>
      </c>
      <c r="P202" s="384">
        <f t="shared" si="68"/>
        <v>4</v>
      </c>
      <c r="Q202" s="374"/>
      <c r="R202" s="374"/>
      <c r="S202" s="374"/>
      <c r="T202" s="374"/>
      <c r="U202" s="374"/>
      <c r="V202" s="384">
        <v>0</v>
      </c>
      <c r="W202" s="374" t="s">
        <v>1308</v>
      </c>
      <c r="X202" s="384" t="str">
        <f t="shared" si="69"/>
        <v>ru-RU=Кн. 'Отключить' Ф1-6</v>
      </c>
      <c r="Y202" s="374"/>
      <c r="Z202" s="374" t="s">
        <v>1308</v>
      </c>
      <c r="AA202" s="19" t="s">
        <v>4272</v>
      </c>
      <c r="AB202" s="374">
        <f t="shared" si="70"/>
        <v>40069</v>
      </c>
      <c r="AC202" s="27">
        <v>4</v>
      </c>
    </row>
    <row r="203" spans="1:29" x14ac:dyDescent="0.25">
      <c r="A203" s="374">
        <v>200</v>
      </c>
      <c r="B203" t="s">
        <v>4486</v>
      </c>
      <c r="C203" s="374" t="s">
        <v>4666</v>
      </c>
      <c r="E203" s="27" t="str">
        <f t="shared" si="64"/>
        <v>R69</v>
      </c>
      <c r="F203" s="27">
        <f t="shared" si="75"/>
        <v>137</v>
      </c>
      <c r="G203" s="27">
        <v>5</v>
      </c>
      <c r="H203" s="19" t="s">
        <v>4347</v>
      </c>
      <c r="I203" s="27" t="str">
        <f t="shared" si="65"/>
        <v>db600.dbx137.5 := ACT.F1_4.btn_Wash; //Кн. 'Промывка' Ф1-4  R69.5</v>
      </c>
      <c r="J203" s="27" t="str">
        <f t="shared" si="66"/>
        <v>dbx137.5</v>
      </c>
      <c r="K203" s="27">
        <f t="shared" si="76"/>
        <v>69</v>
      </c>
      <c r="L203" s="384" t="s">
        <v>1307</v>
      </c>
      <c r="M203" s="389">
        <v>981</v>
      </c>
      <c r="N203" s="19" t="s">
        <v>4275</v>
      </c>
      <c r="O203" s="384" t="str">
        <f t="shared" si="67"/>
        <v>2MDB.R69</v>
      </c>
      <c r="P203" s="384">
        <f t="shared" si="68"/>
        <v>5</v>
      </c>
      <c r="Q203" s="374"/>
      <c r="R203" s="374"/>
      <c r="S203" s="374"/>
      <c r="T203" s="374"/>
      <c r="U203" s="374"/>
      <c r="V203" s="384">
        <v>0</v>
      </c>
      <c r="W203" s="374" t="s">
        <v>1308</v>
      </c>
      <c r="X203" s="384" t="str">
        <f t="shared" si="69"/>
        <v>ru-RU=Кн. 'Промывка' Ф1-4</v>
      </c>
      <c r="Y203" s="374"/>
      <c r="Z203" s="374" t="s">
        <v>1308</v>
      </c>
      <c r="AA203" s="19" t="s">
        <v>4272</v>
      </c>
      <c r="AB203" s="374">
        <f t="shared" si="70"/>
        <v>40069</v>
      </c>
      <c r="AC203" s="27">
        <v>5</v>
      </c>
    </row>
    <row r="204" spans="1:29" x14ac:dyDescent="0.25">
      <c r="A204" s="374">
        <v>201</v>
      </c>
      <c r="B204" t="s">
        <v>4491</v>
      </c>
      <c r="C204" s="374" t="s">
        <v>4671</v>
      </c>
      <c r="E204" s="27" t="str">
        <f t="shared" si="64"/>
        <v>R69</v>
      </c>
      <c r="F204" s="27">
        <f t="shared" si="75"/>
        <v>137</v>
      </c>
      <c r="G204" s="27">
        <v>6</v>
      </c>
      <c r="H204" s="19" t="s">
        <v>4347</v>
      </c>
      <c r="I204" s="27" t="str">
        <f t="shared" si="65"/>
        <v>db600.dbx137.6 := ACT.F1_5.btn_Wash; //Кн. 'Промывка' Ф1-5  R69.6</v>
      </c>
      <c r="J204" s="27" t="str">
        <f t="shared" si="66"/>
        <v>dbx137.6</v>
      </c>
      <c r="K204" s="27">
        <f t="shared" si="76"/>
        <v>69</v>
      </c>
      <c r="L204" s="384" t="s">
        <v>1307</v>
      </c>
      <c r="M204" s="389">
        <v>982</v>
      </c>
      <c r="N204" s="19" t="s">
        <v>4275</v>
      </c>
      <c r="O204" s="384" t="str">
        <f t="shared" si="67"/>
        <v>2MDB.R69</v>
      </c>
      <c r="P204" s="384">
        <f t="shared" si="68"/>
        <v>6</v>
      </c>
      <c r="Q204" s="374"/>
      <c r="R204" s="374"/>
      <c r="S204" s="374"/>
      <c r="T204" s="374"/>
      <c r="U204" s="374"/>
      <c r="V204" s="384">
        <v>0</v>
      </c>
      <c r="W204" s="374" t="s">
        <v>1308</v>
      </c>
      <c r="X204" s="384" t="str">
        <f t="shared" si="69"/>
        <v>ru-RU=Кн. 'Промывка' Ф1-5</v>
      </c>
      <c r="Y204" s="374"/>
      <c r="Z204" s="374" t="s">
        <v>1308</v>
      </c>
      <c r="AA204" s="19" t="s">
        <v>4272</v>
      </c>
      <c r="AB204" s="374">
        <f t="shared" si="70"/>
        <v>40069</v>
      </c>
      <c r="AC204" s="27">
        <v>6</v>
      </c>
    </row>
    <row r="205" spans="1:29" x14ac:dyDescent="0.25">
      <c r="A205" s="374">
        <v>202</v>
      </c>
      <c r="B205" t="s">
        <v>4496</v>
      </c>
      <c r="C205" s="374" t="s">
        <v>4676</v>
      </c>
      <c r="E205" s="27" t="str">
        <f t="shared" si="64"/>
        <v>R69</v>
      </c>
      <c r="F205" s="27">
        <f t="shared" si="75"/>
        <v>137</v>
      </c>
      <c r="G205" s="27">
        <v>7</v>
      </c>
      <c r="H205" s="19" t="s">
        <v>4347</v>
      </c>
      <c r="I205" s="27" t="str">
        <f t="shared" si="65"/>
        <v>db600.dbx137.7 := ACT.F1_6.btn_Wash; //Кн. 'Промывка' Ф1-6  R69.7</v>
      </c>
      <c r="J205" s="27" t="str">
        <f t="shared" si="66"/>
        <v>dbx137.7</v>
      </c>
      <c r="K205" s="27">
        <f t="shared" si="76"/>
        <v>69</v>
      </c>
      <c r="L205" s="384" t="s">
        <v>1307</v>
      </c>
      <c r="M205" s="389">
        <v>983</v>
      </c>
      <c r="N205" s="19" t="s">
        <v>4275</v>
      </c>
      <c r="O205" s="384" t="str">
        <f t="shared" si="67"/>
        <v>2MDB.R69</v>
      </c>
      <c r="P205" s="384">
        <f t="shared" si="68"/>
        <v>7</v>
      </c>
      <c r="Q205" s="374"/>
      <c r="R205" s="374"/>
      <c r="S205" s="374"/>
      <c r="T205" s="374"/>
      <c r="U205" s="374"/>
      <c r="V205" s="384">
        <v>0</v>
      </c>
      <c r="W205" s="374" t="s">
        <v>1308</v>
      </c>
      <c r="X205" s="384" t="str">
        <f t="shared" si="69"/>
        <v>ru-RU=Кн. 'Промывка' Ф1-6</v>
      </c>
      <c r="Y205" s="374"/>
      <c r="Z205" s="374" t="s">
        <v>1308</v>
      </c>
      <c r="AA205" s="19" t="s">
        <v>4272</v>
      </c>
      <c r="AB205" s="374">
        <f t="shared" si="70"/>
        <v>40069</v>
      </c>
      <c r="AC205" s="27">
        <v>7</v>
      </c>
    </row>
    <row r="206" spans="1:29" x14ac:dyDescent="0.25">
      <c r="A206" s="374">
        <v>203</v>
      </c>
      <c r="B206" t="s">
        <v>4487</v>
      </c>
      <c r="C206" s="27" t="s">
        <v>4667</v>
      </c>
      <c r="E206" s="27" t="str">
        <f t="shared" si="64"/>
        <v>R69</v>
      </c>
      <c r="F206" s="27">
        <f>F191+2</f>
        <v>136</v>
      </c>
      <c r="G206" s="27">
        <v>0</v>
      </c>
      <c r="H206" s="19" t="s">
        <v>4347</v>
      </c>
      <c r="I206" s="27" t="str">
        <f t="shared" si="65"/>
        <v>db600.dbx136.0 := ACT.F1_4.btn_Filtr; //Кн. 'Фильтрация Ф1-4'  R69.8</v>
      </c>
      <c r="J206" s="27" t="str">
        <f t="shared" si="66"/>
        <v>dbx136.0</v>
      </c>
      <c r="K206" s="27">
        <f t="shared" si="76"/>
        <v>69</v>
      </c>
      <c r="L206" s="384" t="s">
        <v>1307</v>
      </c>
      <c r="M206" s="389">
        <v>984</v>
      </c>
      <c r="N206" s="19" t="s">
        <v>4275</v>
      </c>
      <c r="O206" s="384" t="str">
        <f t="shared" si="67"/>
        <v>2MDB.R69</v>
      </c>
      <c r="P206" s="384">
        <f t="shared" si="68"/>
        <v>8</v>
      </c>
      <c r="Q206" s="374"/>
      <c r="R206" s="374"/>
      <c r="S206" s="374"/>
      <c r="T206" s="374"/>
      <c r="U206" s="374"/>
      <c r="V206" s="384">
        <v>0</v>
      </c>
      <c r="W206" s="374" t="s">
        <v>1308</v>
      </c>
      <c r="X206" s="384" t="str">
        <f t="shared" si="69"/>
        <v>ru-RU=Кн. 'Фильтрация Ф1-4'</v>
      </c>
      <c r="Y206" s="374"/>
      <c r="Z206" s="374" t="s">
        <v>1308</v>
      </c>
      <c r="AA206" s="19" t="s">
        <v>4272</v>
      </c>
      <c r="AB206" s="374">
        <f t="shared" si="70"/>
        <v>40069</v>
      </c>
      <c r="AC206" s="27">
        <v>8</v>
      </c>
    </row>
    <row r="207" spans="1:29" x14ac:dyDescent="0.25">
      <c r="A207" s="374">
        <v>204</v>
      </c>
      <c r="B207" t="s">
        <v>4492</v>
      </c>
      <c r="C207" s="27" t="s">
        <v>4672</v>
      </c>
      <c r="E207" s="27" t="str">
        <f t="shared" si="64"/>
        <v>R69</v>
      </c>
      <c r="F207" s="27">
        <f>F206</f>
        <v>136</v>
      </c>
      <c r="G207" s="27">
        <v>1</v>
      </c>
      <c r="H207" s="19" t="s">
        <v>4347</v>
      </c>
      <c r="I207" s="27" t="str">
        <f t="shared" si="65"/>
        <v>db600.dbx136.1 := ACT.F1_5.btn_Filtr; //Кн. 'Фильтрация Ф1-5'  R69.9</v>
      </c>
      <c r="J207" s="27" t="str">
        <f t="shared" si="66"/>
        <v>dbx136.1</v>
      </c>
      <c r="K207" s="27">
        <f t="shared" si="76"/>
        <v>69</v>
      </c>
      <c r="L207" s="384" t="s">
        <v>1307</v>
      </c>
      <c r="M207" s="389">
        <v>985</v>
      </c>
      <c r="N207" s="19" t="s">
        <v>4275</v>
      </c>
      <c r="O207" s="384" t="str">
        <f t="shared" si="67"/>
        <v>2MDB.R69</v>
      </c>
      <c r="P207" s="384">
        <f t="shared" si="68"/>
        <v>9</v>
      </c>
      <c r="Q207" s="374"/>
      <c r="R207" s="374"/>
      <c r="S207" s="374"/>
      <c r="T207" s="374"/>
      <c r="U207" s="374"/>
      <c r="V207" s="384">
        <v>0</v>
      </c>
      <c r="W207" s="374" t="s">
        <v>1308</v>
      </c>
      <c r="X207" s="384" t="str">
        <f t="shared" si="69"/>
        <v>ru-RU=Кн. 'Фильтрация Ф1-5'</v>
      </c>
      <c r="Y207" s="374"/>
      <c r="Z207" s="374" t="s">
        <v>1308</v>
      </c>
      <c r="AA207" s="19" t="s">
        <v>4272</v>
      </c>
      <c r="AB207" s="374">
        <f t="shared" si="70"/>
        <v>40069</v>
      </c>
      <c r="AC207" s="27">
        <v>9</v>
      </c>
    </row>
    <row r="208" spans="1:29" x14ac:dyDescent="0.25">
      <c r="A208" s="374">
        <v>205</v>
      </c>
      <c r="B208" t="s">
        <v>4497</v>
      </c>
      <c r="C208" s="27" t="s">
        <v>4677</v>
      </c>
      <c r="E208" s="27" t="str">
        <f t="shared" si="64"/>
        <v>R69</v>
      </c>
      <c r="F208" s="27">
        <f t="shared" ref="F208:F213" si="77">F207</f>
        <v>136</v>
      </c>
      <c r="G208" s="27">
        <v>2</v>
      </c>
      <c r="H208" s="19" t="s">
        <v>4347</v>
      </c>
      <c r="I208" s="27" t="str">
        <f t="shared" si="65"/>
        <v>db600.dbx136.2 := ACT.F1_6.btn_Filtr; //Кн. 'Фильтрация Ф1-6'  R69.10</v>
      </c>
      <c r="J208" s="27" t="str">
        <f t="shared" si="66"/>
        <v>dbx136.2</v>
      </c>
      <c r="K208" s="27">
        <f t="shared" si="76"/>
        <v>69</v>
      </c>
      <c r="L208" s="384" t="s">
        <v>1307</v>
      </c>
      <c r="M208" s="389">
        <v>986</v>
      </c>
      <c r="N208" s="19" t="s">
        <v>4275</v>
      </c>
      <c r="O208" s="384" t="str">
        <f t="shared" si="67"/>
        <v>2MDB.R69</v>
      </c>
      <c r="P208" s="384">
        <f t="shared" si="68"/>
        <v>10</v>
      </c>
      <c r="Q208" s="374"/>
      <c r="R208" s="374"/>
      <c r="S208" s="374"/>
      <c r="T208" s="374"/>
      <c r="U208" s="374"/>
      <c r="V208" s="384">
        <v>0</v>
      </c>
      <c r="W208" s="374" t="s">
        <v>1308</v>
      </c>
      <c r="X208" s="384" t="str">
        <f t="shared" si="69"/>
        <v>ru-RU=Кн. 'Фильтрация Ф1-6'</v>
      </c>
      <c r="Y208" s="374"/>
      <c r="Z208" s="374" t="s">
        <v>1308</v>
      </c>
      <c r="AA208" s="19" t="s">
        <v>4272</v>
      </c>
      <c r="AB208" s="374">
        <f t="shared" si="70"/>
        <v>40069</v>
      </c>
      <c r="AC208" s="27">
        <v>10</v>
      </c>
    </row>
    <row r="209" spans="5:29" x14ac:dyDescent="0.25">
      <c r="E209" s="27" t="str">
        <f t="shared" si="64"/>
        <v>R69</v>
      </c>
      <c r="F209" s="27">
        <f t="shared" si="77"/>
        <v>136</v>
      </c>
      <c r="G209" s="27">
        <v>3</v>
      </c>
      <c r="H209" s="19" t="s">
        <v>4347</v>
      </c>
      <c r="I209" s="27" t="str">
        <f t="shared" si="65"/>
        <v>db600.dbx136.3 := ACT.; //  R69.11</v>
      </c>
      <c r="J209" s="27" t="str">
        <f t="shared" si="66"/>
        <v>dbx136.3</v>
      </c>
      <c r="K209" s="27">
        <f t="shared" si="76"/>
        <v>69</v>
      </c>
      <c r="L209" s="384" t="s">
        <v>1307</v>
      </c>
      <c r="M209" s="389"/>
      <c r="N209" s="19" t="s">
        <v>4275</v>
      </c>
      <c r="O209" s="384" t="str">
        <f t="shared" si="67"/>
        <v>2MDB.R69</v>
      </c>
      <c r="P209" s="384">
        <f t="shared" si="68"/>
        <v>11</v>
      </c>
      <c r="Q209" s="374"/>
      <c r="R209" s="374"/>
      <c r="S209" s="374"/>
      <c r="T209" s="374"/>
      <c r="U209" s="374"/>
      <c r="V209" s="384">
        <v>0</v>
      </c>
      <c r="W209" s="374" t="s">
        <v>1308</v>
      </c>
      <c r="X209" s="384" t="str">
        <f t="shared" si="69"/>
        <v>ru-RU=</v>
      </c>
      <c r="Y209" s="374"/>
      <c r="Z209" s="374" t="s">
        <v>1308</v>
      </c>
      <c r="AA209" s="19" t="s">
        <v>4272</v>
      </c>
      <c r="AB209" s="374">
        <f t="shared" si="70"/>
        <v>40069</v>
      </c>
      <c r="AC209" s="27">
        <v>11</v>
      </c>
    </row>
    <row r="210" spans="5:29" x14ac:dyDescent="0.25">
      <c r="E210" s="27" t="str">
        <f t="shared" si="64"/>
        <v>R69</v>
      </c>
      <c r="F210" s="27">
        <f t="shared" si="77"/>
        <v>136</v>
      </c>
      <c r="G210" s="27">
        <v>4</v>
      </c>
      <c r="H210" s="19" t="s">
        <v>4347</v>
      </c>
      <c r="I210" s="27" t="str">
        <f t="shared" si="65"/>
        <v>db600.dbx136.4 := ACT.; //  R69.12</v>
      </c>
      <c r="J210" s="27" t="str">
        <f t="shared" si="66"/>
        <v>dbx136.4</v>
      </c>
      <c r="K210" s="27">
        <f t="shared" si="76"/>
        <v>69</v>
      </c>
      <c r="L210" s="384" t="s">
        <v>1307</v>
      </c>
      <c r="M210" s="389"/>
      <c r="N210" s="19" t="s">
        <v>4275</v>
      </c>
      <c r="O210" s="384" t="str">
        <f t="shared" si="67"/>
        <v>2MDB.R69</v>
      </c>
      <c r="P210" s="384">
        <f t="shared" si="68"/>
        <v>12</v>
      </c>
      <c r="Q210" s="374"/>
      <c r="R210" s="374"/>
      <c r="S210" s="374"/>
      <c r="T210" s="374"/>
      <c r="U210" s="374"/>
      <c r="V210" s="384">
        <v>0</v>
      </c>
      <c r="W210" s="374" t="s">
        <v>1308</v>
      </c>
      <c r="X210" s="384" t="str">
        <f t="shared" si="69"/>
        <v>ru-RU=</v>
      </c>
      <c r="Y210" s="374"/>
      <c r="Z210" s="374" t="s">
        <v>1308</v>
      </c>
      <c r="AA210" s="19" t="s">
        <v>4272</v>
      </c>
      <c r="AB210" s="374">
        <f t="shared" si="70"/>
        <v>40069</v>
      </c>
      <c r="AC210" s="27">
        <v>12</v>
      </c>
    </row>
    <row r="211" spans="5:29" x14ac:dyDescent="0.25">
      <c r="E211" s="27" t="str">
        <f t="shared" si="64"/>
        <v>R69</v>
      </c>
      <c r="F211" s="27">
        <f t="shared" si="77"/>
        <v>136</v>
      </c>
      <c r="G211" s="27">
        <v>5</v>
      </c>
      <c r="H211" s="19" t="s">
        <v>4347</v>
      </c>
      <c r="I211" s="27" t="str">
        <f t="shared" si="65"/>
        <v>db600.dbx136.5 := ACT.; //  R69.13</v>
      </c>
      <c r="J211" s="27" t="str">
        <f t="shared" si="66"/>
        <v>dbx136.5</v>
      </c>
      <c r="K211" s="27">
        <f t="shared" si="76"/>
        <v>69</v>
      </c>
      <c r="L211" s="384" t="s">
        <v>1307</v>
      </c>
      <c r="M211" s="389"/>
      <c r="N211" s="19" t="s">
        <v>4275</v>
      </c>
      <c r="O211" s="384" t="str">
        <f t="shared" si="67"/>
        <v>2MDB.R69</v>
      </c>
      <c r="P211" s="384">
        <f t="shared" si="68"/>
        <v>13</v>
      </c>
      <c r="Q211" s="374"/>
      <c r="R211" s="374"/>
      <c r="S211" s="374"/>
      <c r="T211" s="374"/>
      <c r="U211" s="374"/>
      <c r="V211" s="384">
        <v>0</v>
      </c>
      <c r="W211" s="374" t="s">
        <v>1308</v>
      </c>
      <c r="X211" s="384" t="str">
        <f t="shared" si="69"/>
        <v>ru-RU=</v>
      </c>
      <c r="Y211" s="374"/>
      <c r="Z211" s="374" t="s">
        <v>1308</v>
      </c>
      <c r="AA211" s="19" t="s">
        <v>4272</v>
      </c>
      <c r="AB211" s="374">
        <f t="shared" si="70"/>
        <v>40069</v>
      </c>
      <c r="AC211" s="27">
        <v>13</v>
      </c>
    </row>
    <row r="212" spans="5:29" x14ac:dyDescent="0.25">
      <c r="E212" s="27" t="str">
        <f t="shared" si="64"/>
        <v>R69</v>
      </c>
      <c r="F212" s="27">
        <f t="shared" si="77"/>
        <v>136</v>
      </c>
      <c r="G212" s="27">
        <v>6</v>
      </c>
      <c r="H212" s="19" t="s">
        <v>4347</v>
      </c>
      <c r="I212" s="27" t="str">
        <f t="shared" si="65"/>
        <v>db600.dbx136.6 := ACT.; //  R69.14</v>
      </c>
      <c r="J212" s="27" t="str">
        <f t="shared" si="66"/>
        <v>dbx136.6</v>
      </c>
      <c r="K212" s="27">
        <f t="shared" si="76"/>
        <v>69</v>
      </c>
      <c r="L212" s="384" t="s">
        <v>1307</v>
      </c>
      <c r="M212" s="389"/>
      <c r="N212" s="19" t="s">
        <v>4275</v>
      </c>
      <c r="O212" s="384" t="str">
        <f t="shared" si="67"/>
        <v>2MDB.R69</v>
      </c>
      <c r="P212" s="384">
        <f t="shared" si="68"/>
        <v>14</v>
      </c>
      <c r="Q212" s="374"/>
      <c r="R212" s="374"/>
      <c r="S212" s="374"/>
      <c r="T212" s="374"/>
      <c r="U212" s="374"/>
      <c r="V212" s="384">
        <v>0</v>
      </c>
      <c r="W212" s="374" t="s">
        <v>1308</v>
      </c>
      <c r="X212" s="384" t="str">
        <f t="shared" si="69"/>
        <v>ru-RU=</v>
      </c>
      <c r="Y212" s="374"/>
      <c r="Z212" s="374" t="s">
        <v>1308</v>
      </c>
      <c r="AA212" s="19" t="s">
        <v>4272</v>
      </c>
      <c r="AB212" s="374">
        <f t="shared" si="70"/>
        <v>40069</v>
      </c>
      <c r="AC212" s="27">
        <v>14</v>
      </c>
    </row>
    <row r="213" spans="5:29" x14ac:dyDescent="0.25">
      <c r="E213" s="27" t="str">
        <f t="shared" si="64"/>
        <v>R69</v>
      </c>
      <c r="F213" s="27">
        <f t="shared" si="77"/>
        <v>136</v>
      </c>
      <c r="G213" s="27">
        <v>7</v>
      </c>
      <c r="H213" s="19" t="s">
        <v>4347</v>
      </c>
      <c r="I213" s="27" t="str">
        <f t="shared" si="65"/>
        <v>db600.dbx136.7 := ACT.; //  R69.15</v>
      </c>
      <c r="J213" s="27" t="str">
        <f t="shared" si="66"/>
        <v>dbx136.7</v>
      </c>
      <c r="K213" s="27">
        <f t="shared" si="76"/>
        <v>69</v>
      </c>
      <c r="L213" s="384" t="s">
        <v>1307</v>
      </c>
      <c r="M213" s="389"/>
      <c r="N213" s="19" t="s">
        <v>4275</v>
      </c>
      <c r="O213" s="384" t="str">
        <f t="shared" si="67"/>
        <v>2MDB.R69</v>
      </c>
      <c r="P213" s="384">
        <f t="shared" si="68"/>
        <v>15</v>
      </c>
      <c r="Q213" s="374"/>
      <c r="R213" s="374"/>
      <c r="S213" s="374"/>
      <c r="T213" s="374"/>
      <c r="U213" s="374"/>
      <c r="V213" s="384">
        <v>0</v>
      </c>
      <c r="W213" s="374" t="s">
        <v>1308</v>
      </c>
      <c r="X213" s="384" t="str">
        <f t="shared" si="69"/>
        <v>ru-RU=</v>
      </c>
      <c r="Y213" s="374"/>
      <c r="Z213" s="374" t="s">
        <v>1308</v>
      </c>
      <c r="AA213" s="19" t="s">
        <v>4272</v>
      </c>
      <c r="AB213" s="374">
        <f t="shared" si="70"/>
        <v>40069</v>
      </c>
      <c r="AC213" s="27">
        <v>15</v>
      </c>
    </row>
    <row r="214" spans="5:29" x14ac:dyDescent="0.25">
      <c r="E214" s="27"/>
      <c r="F214" s="27"/>
      <c r="G214" s="27"/>
      <c r="H214" s="19"/>
      <c r="I214" s="27"/>
      <c r="J214" s="27"/>
      <c r="K214" s="27"/>
      <c r="L214" s="384"/>
      <c r="M214" s="384"/>
      <c r="N214" s="19"/>
      <c r="O214" s="384"/>
      <c r="P214" s="384"/>
      <c r="Q214" s="374"/>
      <c r="R214" s="374"/>
      <c r="S214" s="374"/>
      <c r="T214" s="374"/>
      <c r="U214" s="374"/>
      <c r="V214" s="384"/>
      <c r="W214" s="374"/>
      <c r="X214" s="384"/>
      <c r="Y214" s="374"/>
      <c r="Z214" s="374"/>
      <c r="AA214" s="19"/>
      <c r="AB214" s="374"/>
      <c r="AC214" s="27"/>
    </row>
    <row r="215" spans="5:29" x14ac:dyDescent="0.25">
      <c r="E215" s="27"/>
      <c r="F215" s="27"/>
      <c r="G215" s="27"/>
      <c r="H215" s="19"/>
      <c r="I215" s="27"/>
      <c r="J215" s="27"/>
      <c r="K215" s="27"/>
      <c r="L215" s="384"/>
      <c r="M215" s="384"/>
      <c r="N215" s="19"/>
      <c r="O215" s="384"/>
      <c r="P215" s="384"/>
      <c r="Q215" s="374"/>
      <c r="R215" s="374"/>
      <c r="S215" s="374"/>
      <c r="T215" s="374"/>
      <c r="U215" s="374"/>
      <c r="V215" s="384"/>
      <c r="W215" s="374"/>
      <c r="X215" s="384"/>
      <c r="Y215" s="374"/>
      <c r="Z215" s="374"/>
      <c r="AA215" s="19"/>
      <c r="AB215" s="374"/>
      <c r="AC215" s="27"/>
    </row>
    <row r="216" spans="5:29" x14ac:dyDescent="0.25">
      <c r="E216" s="27"/>
      <c r="F216" s="27"/>
      <c r="G216" s="27"/>
      <c r="H216" s="19"/>
      <c r="I216" s="27"/>
      <c r="J216" s="27"/>
      <c r="K216" s="27"/>
      <c r="L216" s="384"/>
      <c r="M216" s="384"/>
      <c r="N216" s="19"/>
      <c r="O216" s="384"/>
      <c r="P216" s="384"/>
      <c r="Q216" s="374"/>
      <c r="R216" s="374"/>
      <c r="S216" s="374"/>
      <c r="T216" s="374"/>
      <c r="U216" s="374"/>
      <c r="V216" s="384"/>
      <c r="W216" s="374"/>
      <c r="X216" s="384"/>
      <c r="Y216" s="374"/>
      <c r="Z216" s="374"/>
      <c r="AA216" s="19"/>
      <c r="AB216" s="374"/>
      <c r="AC216" s="27"/>
    </row>
    <row r="217" spans="5:29" x14ac:dyDescent="0.25">
      <c r="E217" s="27"/>
      <c r="F217" s="27"/>
      <c r="G217" s="27"/>
      <c r="H217" s="19"/>
      <c r="I217" s="27"/>
      <c r="J217" s="27"/>
      <c r="K217" s="27"/>
      <c r="L217" s="384"/>
      <c r="M217" s="384"/>
      <c r="N217" s="19"/>
      <c r="O217" s="384"/>
      <c r="P217" s="384"/>
      <c r="Q217" s="374"/>
      <c r="R217" s="374"/>
      <c r="S217" s="374"/>
      <c r="T217" s="374"/>
      <c r="U217" s="374"/>
      <c r="V217" s="384"/>
      <c r="W217" s="374"/>
      <c r="X217" s="384"/>
      <c r="Y217" s="374"/>
      <c r="Z217" s="374"/>
      <c r="AA217" s="19"/>
      <c r="AB217" s="374"/>
      <c r="AC217" s="27"/>
    </row>
    <row r="218" spans="5:29" x14ac:dyDescent="0.25">
      <c r="E218" s="27"/>
      <c r="F218" s="27"/>
      <c r="G218" s="27"/>
      <c r="H218" s="19"/>
      <c r="I218" s="27"/>
      <c r="J218" s="27"/>
      <c r="K218" s="27"/>
      <c r="L218" s="384"/>
      <c r="M218" s="384"/>
      <c r="N218" s="19"/>
      <c r="O218" s="384"/>
      <c r="P218" s="384"/>
      <c r="Q218" s="374"/>
      <c r="R218" s="374"/>
      <c r="S218" s="374"/>
      <c r="T218" s="374"/>
      <c r="U218" s="374"/>
      <c r="V218" s="384"/>
      <c r="W218" s="374"/>
      <c r="X218" s="384"/>
      <c r="Y218" s="374"/>
      <c r="Z218" s="374"/>
      <c r="AA218" s="19"/>
      <c r="AB218" s="374"/>
      <c r="AC218" s="27"/>
    </row>
    <row r="219" spans="5:29" x14ac:dyDescent="0.25">
      <c r="E219" s="27"/>
      <c r="F219" s="27"/>
      <c r="G219" s="27"/>
      <c r="H219" s="19"/>
      <c r="I219" s="27"/>
      <c r="J219" s="27"/>
      <c r="K219" s="27"/>
      <c r="L219" s="384"/>
      <c r="M219" s="384"/>
      <c r="N219" s="19"/>
      <c r="O219" s="384"/>
      <c r="P219" s="384"/>
      <c r="Q219" s="374"/>
      <c r="R219" s="374"/>
      <c r="S219" s="374"/>
      <c r="T219" s="374"/>
      <c r="U219" s="374"/>
      <c r="V219" s="384"/>
      <c r="W219" s="374"/>
      <c r="X219" s="384"/>
      <c r="Y219" s="374"/>
      <c r="Z219" s="374"/>
      <c r="AA219" s="19"/>
      <c r="AB219" s="374"/>
      <c r="AC219" s="27"/>
    </row>
    <row r="220" spans="5:29" x14ac:dyDescent="0.25">
      <c r="E220" s="27"/>
      <c r="F220" s="27"/>
      <c r="G220" s="27"/>
      <c r="H220" s="19"/>
      <c r="I220" s="27"/>
      <c r="J220" s="27"/>
      <c r="K220" s="27"/>
      <c r="L220" s="384"/>
      <c r="M220" s="384"/>
      <c r="N220" s="19"/>
      <c r="O220" s="384"/>
      <c r="P220" s="384"/>
      <c r="Q220" s="374"/>
      <c r="R220" s="374"/>
      <c r="S220" s="374"/>
      <c r="T220" s="374"/>
      <c r="U220" s="374"/>
      <c r="V220" s="384"/>
      <c r="W220" s="374"/>
      <c r="X220" s="384"/>
      <c r="Y220" s="374"/>
      <c r="Z220" s="374"/>
      <c r="AA220" s="19"/>
      <c r="AB220" s="374"/>
      <c r="AC220" s="27"/>
    </row>
    <row r="221" spans="5:29" x14ac:dyDescent="0.25">
      <c r="E221" s="27"/>
      <c r="F221" s="27"/>
      <c r="G221" s="27"/>
      <c r="H221" s="19"/>
      <c r="I221" s="27"/>
      <c r="J221" s="27"/>
      <c r="K221" s="27"/>
      <c r="L221" s="384"/>
      <c r="M221" s="384"/>
      <c r="N221" s="19"/>
      <c r="O221" s="384"/>
      <c r="P221" s="384"/>
      <c r="Q221" s="374"/>
      <c r="R221" s="374"/>
      <c r="S221" s="374"/>
      <c r="T221" s="374"/>
      <c r="U221" s="374"/>
      <c r="V221" s="384"/>
      <c r="W221" s="374"/>
      <c r="X221" s="384"/>
      <c r="Y221" s="374"/>
      <c r="Z221" s="374"/>
      <c r="AA221" s="19"/>
      <c r="AB221" s="374"/>
      <c r="AC221" s="27"/>
    </row>
    <row r="222" spans="5:29" x14ac:dyDescent="0.25">
      <c r="E222" s="27"/>
      <c r="F222" s="27"/>
      <c r="G222" s="27"/>
      <c r="H222" s="19"/>
      <c r="I222" s="27"/>
      <c r="J222" s="27"/>
      <c r="K222" s="27"/>
      <c r="L222" s="384"/>
      <c r="M222" s="384"/>
      <c r="N222" s="19"/>
      <c r="O222" s="384"/>
      <c r="P222" s="384"/>
      <c r="Q222" s="374"/>
      <c r="R222" s="374"/>
      <c r="S222" s="374"/>
      <c r="T222" s="374"/>
      <c r="U222" s="374"/>
      <c r="V222" s="384"/>
      <c r="W222" s="374"/>
      <c r="X222" s="384"/>
      <c r="Y222" s="374"/>
      <c r="Z222" s="374"/>
      <c r="AA222" s="19"/>
      <c r="AB222" s="374"/>
      <c r="AC222" s="27"/>
    </row>
    <row r="223" spans="5:29" x14ac:dyDescent="0.25">
      <c r="E223" s="27"/>
      <c r="F223" s="27"/>
      <c r="G223" s="27"/>
      <c r="H223" s="19"/>
      <c r="I223" s="27"/>
      <c r="J223" s="27"/>
      <c r="K223" s="27"/>
      <c r="L223" s="384"/>
      <c r="M223" s="389"/>
      <c r="N223" s="19"/>
      <c r="O223" s="384"/>
      <c r="P223" s="384"/>
      <c r="Q223" s="374"/>
      <c r="R223" s="374"/>
      <c r="S223" s="374"/>
      <c r="T223" s="374"/>
      <c r="U223" s="374"/>
      <c r="V223" s="384"/>
      <c r="W223" s="374"/>
      <c r="X223" s="384"/>
      <c r="Y223" s="374"/>
      <c r="Z223" s="374"/>
      <c r="AA223" s="19"/>
      <c r="AB223" s="374"/>
      <c r="AC223" s="27"/>
    </row>
    <row r="224" spans="5:29" x14ac:dyDescent="0.25">
      <c r="E224" s="27"/>
      <c r="F224" s="27"/>
      <c r="G224" s="27"/>
      <c r="H224" s="19"/>
      <c r="I224" s="27"/>
      <c r="J224" s="27"/>
      <c r="K224" s="27"/>
      <c r="L224" s="384"/>
      <c r="M224" s="389"/>
      <c r="N224" s="19"/>
      <c r="O224" s="384"/>
      <c r="P224" s="384"/>
      <c r="Q224" s="374"/>
      <c r="R224" s="374"/>
      <c r="S224" s="374"/>
      <c r="T224" s="374"/>
      <c r="U224" s="374"/>
      <c r="V224" s="384"/>
      <c r="W224" s="374"/>
      <c r="X224" s="384"/>
      <c r="Y224" s="374"/>
      <c r="Z224" s="374"/>
      <c r="AA224" s="19"/>
      <c r="AB224" s="374"/>
      <c r="AC224" s="27"/>
    </row>
    <row r="225" spans="5:29" x14ac:dyDescent="0.25">
      <c r="E225" s="27"/>
      <c r="F225" s="27"/>
      <c r="G225" s="27"/>
      <c r="H225" s="19"/>
      <c r="I225" s="27"/>
      <c r="J225" s="27"/>
      <c r="K225" s="27"/>
      <c r="L225" s="384"/>
      <c r="M225" s="389"/>
      <c r="N225" s="19"/>
      <c r="O225" s="384"/>
      <c r="P225" s="384"/>
      <c r="Q225" s="374"/>
      <c r="R225" s="374"/>
      <c r="S225" s="374"/>
      <c r="T225" s="374"/>
      <c r="U225" s="374"/>
      <c r="V225" s="384"/>
      <c r="W225" s="374"/>
      <c r="X225" s="384"/>
      <c r="Y225" s="374"/>
      <c r="Z225" s="374"/>
      <c r="AA225" s="19"/>
      <c r="AB225" s="374"/>
      <c r="AC225" s="27"/>
    </row>
    <row r="226" spans="5:29" x14ac:dyDescent="0.25">
      <c r="E226" s="27"/>
      <c r="F226" s="27"/>
      <c r="G226" s="27"/>
      <c r="H226" s="19"/>
      <c r="I226" s="27"/>
      <c r="J226" s="27"/>
      <c r="K226" s="27"/>
      <c r="L226" s="384"/>
      <c r="M226" s="389"/>
      <c r="N226" s="19"/>
      <c r="O226" s="384"/>
      <c r="P226" s="384"/>
      <c r="Q226" s="374"/>
      <c r="R226" s="374"/>
      <c r="S226" s="374"/>
      <c r="T226" s="374"/>
      <c r="U226" s="374"/>
      <c r="V226" s="384"/>
      <c r="W226" s="374"/>
      <c r="X226" s="384"/>
      <c r="Y226" s="374"/>
      <c r="Z226" s="374"/>
      <c r="AA226" s="19"/>
      <c r="AB226" s="374"/>
      <c r="AC226" s="27"/>
    </row>
    <row r="227" spans="5:29" x14ac:dyDescent="0.25">
      <c r="E227" s="27"/>
      <c r="F227" s="27"/>
      <c r="G227" s="27"/>
      <c r="H227" s="19"/>
      <c r="I227" s="27"/>
      <c r="J227" s="27"/>
      <c r="K227" s="27"/>
      <c r="L227" s="384"/>
      <c r="M227" s="389"/>
      <c r="N227" s="19"/>
      <c r="O227" s="384"/>
      <c r="P227" s="384"/>
      <c r="Q227" s="374"/>
      <c r="R227" s="374"/>
      <c r="S227" s="374"/>
      <c r="T227" s="374"/>
      <c r="U227" s="374"/>
      <c r="V227" s="384"/>
      <c r="W227" s="374"/>
      <c r="X227" s="384"/>
      <c r="Y227" s="374"/>
      <c r="Z227" s="374"/>
      <c r="AA227" s="19"/>
      <c r="AB227" s="374"/>
      <c r="AC227" s="27"/>
    </row>
    <row r="228" spans="5:29" x14ac:dyDescent="0.25">
      <c r="E228" s="27"/>
      <c r="F228" s="27"/>
      <c r="G228" s="27"/>
      <c r="H228" s="19"/>
      <c r="I228" s="27"/>
      <c r="J228" s="27"/>
      <c r="K228" s="27"/>
      <c r="L228" s="384"/>
      <c r="M228" s="389"/>
      <c r="N228" s="19"/>
      <c r="O228" s="384"/>
      <c r="P228" s="384"/>
      <c r="Q228" s="374"/>
      <c r="R228" s="374"/>
      <c r="S228" s="374"/>
      <c r="T228" s="374"/>
      <c r="U228" s="374"/>
      <c r="V228" s="384"/>
      <c r="W228" s="374"/>
      <c r="X228" s="384"/>
      <c r="Y228" s="374"/>
      <c r="Z228" s="374"/>
      <c r="AA228" s="19"/>
      <c r="AB228" s="374"/>
      <c r="AC228" s="2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33"/>
  <sheetViews>
    <sheetView topLeftCell="G1" workbookViewId="0">
      <selection activeCell="V4" sqref="V4:AA7"/>
    </sheetView>
  </sheetViews>
  <sheetFormatPr defaultRowHeight="15" x14ac:dyDescent="0.25"/>
  <cols>
    <col min="1" max="1" width="3" bestFit="1" customWidth="1"/>
    <col min="2" max="2" width="42.42578125" bestFit="1" customWidth="1"/>
    <col min="3" max="3" width="11.42578125" bestFit="1" customWidth="1"/>
    <col min="4" max="4" width="13.7109375" bestFit="1" customWidth="1"/>
    <col min="5" max="5" width="4.140625" bestFit="1" customWidth="1"/>
    <col min="6" max="6" width="5.140625" bestFit="1" customWidth="1"/>
    <col min="7" max="7" width="4.140625" bestFit="1" customWidth="1"/>
    <col min="8" max="8" width="4.5703125" bestFit="1" customWidth="1"/>
    <col min="9" max="9" width="9.7109375" customWidth="1"/>
    <col min="10" max="10" width="7.85546875" bestFit="1" customWidth="1"/>
    <col min="11" max="11" width="3" bestFit="1" customWidth="1"/>
    <col min="12" max="12" width="2.28515625" bestFit="1" customWidth="1"/>
    <col min="13" max="13" width="4" bestFit="1" customWidth="1"/>
    <col min="14" max="14" width="4.5703125" bestFit="1" customWidth="1"/>
    <col min="15" max="15" width="9.85546875" bestFit="1" customWidth="1"/>
    <col min="16" max="16" width="4.140625" bestFit="1" customWidth="1"/>
  </cols>
  <sheetData>
    <row r="1" spans="1:29" x14ac:dyDescent="0.25">
      <c r="A1" s="374"/>
      <c r="B1" s="374"/>
      <c r="C1" s="26" t="s">
        <v>482</v>
      </c>
      <c r="D1" s="26" t="s">
        <v>949</v>
      </c>
      <c r="E1" s="374"/>
      <c r="F1" s="374"/>
      <c r="G1" s="374"/>
      <c r="H1" s="374"/>
      <c r="I1" s="374"/>
      <c r="J1" s="374"/>
      <c r="K1" s="374"/>
      <c r="L1" s="374"/>
      <c r="M1" s="374"/>
      <c r="N1" s="374"/>
      <c r="O1" s="374"/>
      <c r="P1" s="374"/>
      <c r="Q1" s="374"/>
      <c r="R1" s="374"/>
      <c r="S1" s="374"/>
      <c r="T1" s="374"/>
      <c r="U1" s="374"/>
      <c r="V1" s="374"/>
      <c r="W1" s="374"/>
      <c r="X1" s="374"/>
      <c r="Y1" s="374"/>
      <c r="Z1" s="374"/>
      <c r="AA1" s="374"/>
      <c r="AB1" s="374"/>
      <c r="AC1" s="374"/>
    </row>
    <row r="2" spans="1:29" x14ac:dyDescent="0.25">
      <c r="A2" s="374"/>
      <c r="B2" s="374"/>
      <c r="C2" s="26"/>
      <c r="D2" s="26"/>
      <c r="E2" s="374"/>
      <c r="F2" s="374"/>
      <c r="G2" s="374"/>
      <c r="H2" s="374"/>
      <c r="I2" s="374"/>
      <c r="J2" s="374"/>
      <c r="K2" s="374"/>
      <c r="L2" s="374"/>
      <c r="M2" s="374"/>
      <c r="N2" s="374"/>
      <c r="O2" s="374"/>
      <c r="P2" s="374"/>
      <c r="Q2" s="374"/>
      <c r="R2" s="374"/>
      <c r="S2" s="374"/>
      <c r="T2" s="374"/>
      <c r="U2" s="374"/>
      <c r="V2" s="374"/>
      <c r="W2" s="374"/>
      <c r="X2" s="374"/>
      <c r="Y2" s="374"/>
      <c r="Z2" s="374"/>
      <c r="AA2" s="374"/>
      <c r="AB2" s="374"/>
      <c r="AC2" s="374"/>
    </row>
    <row r="3" spans="1:29" x14ac:dyDescent="0.25">
      <c r="A3" s="374"/>
      <c r="B3" s="374"/>
      <c r="C3" s="26"/>
      <c r="D3" s="26"/>
      <c r="E3" s="27" t="s">
        <v>4271</v>
      </c>
      <c r="F3" s="27" t="s">
        <v>792</v>
      </c>
      <c r="G3" s="27" t="s">
        <v>793</v>
      </c>
      <c r="H3" s="27"/>
      <c r="I3" s="27" t="s">
        <v>1301</v>
      </c>
      <c r="J3" s="27"/>
      <c r="K3" s="27"/>
      <c r="L3" s="385"/>
      <c r="M3" s="384" t="s">
        <v>1303</v>
      </c>
      <c r="N3" s="384" t="s">
        <v>1028</v>
      </c>
      <c r="O3" s="384" t="s">
        <v>1304</v>
      </c>
      <c r="P3" s="384" t="s">
        <v>793</v>
      </c>
      <c r="Q3" s="384"/>
      <c r="R3" s="384"/>
      <c r="S3" s="384"/>
      <c r="T3" s="384"/>
      <c r="U3" s="384"/>
      <c r="V3" s="384"/>
      <c r="W3" s="374"/>
      <c r="X3" s="384" t="s">
        <v>1305</v>
      </c>
      <c r="Y3" s="385"/>
      <c r="Z3" s="374"/>
      <c r="AA3" s="374"/>
      <c r="AB3" s="374" t="s">
        <v>4273</v>
      </c>
      <c r="AC3" s="374" t="s">
        <v>4274</v>
      </c>
    </row>
    <row r="4" spans="1:29" x14ac:dyDescent="0.25">
      <c r="A4" s="374">
        <v>1</v>
      </c>
      <c r="B4" s="374" t="s">
        <v>4679</v>
      </c>
      <c r="C4" s="374" t="s">
        <v>1632</v>
      </c>
      <c r="D4" s="19"/>
      <c r="E4" s="27" t="str">
        <f>"R"&amp;K4</f>
        <v>R70</v>
      </c>
      <c r="F4" s="27">
        <f>K4*2-1</f>
        <v>139</v>
      </c>
      <c r="G4" s="27">
        <v>0</v>
      </c>
      <c r="H4" s="19" t="s">
        <v>2026</v>
      </c>
      <c r="I4" s="27" t="str">
        <f>"db600.dbx"&amp;F4&amp;"."&amp;G4&amp;" := "&amp;H4&amp;"."&amp;C4&amp;"; //"&amp;B4&amp;"  "&amp;E4&amp;"."&amp;AC4</f>
        <v>db600.dbx139.0 := MDE.Err; //Режим "Ошибка"  R70.0</v>
      </c>
      <c r="J4" s="27" t="str">
        <f>"dbx"&amp;F4&amp;"."&amp;G4</f>
        <v>dbx139.0</v>
      </c>
      <c r="K4" s="390">
        <v>70</v>
      </c>
      <c r="L4" s="384" t="s">
        <v>1307</v>
      </c>
      <c r="M4" s="389">
        <v>987</v>
      </c>
      <c r="N4" s="374" t="s">
        <v>2026</v>
      </c>
      <c r="O4" s="384" t="str">
        <f t="shared" ref="O4:O33" si="0">"2MDB.R"&amp;K4</f>
        <v>2MDB.R70</v>
      </c>
      <c r="P4" s="384">
        <f>AC4</f>
        <v>0</v>
      </c>
      <c r="Q4" s="384"/>
      <c r="R4" s="384"/>
      <c r="S4" s="384"/>
      <c r="T4" s="384"/>
      <c r="U4" s="384"/>
      <c r="V4" s="384">
        <v>0</v>
      </c>
      <c r="W4" s="374" t="s">
        <v>1308</v>
      </c>
      <c r="X4" s="384" t="str">
        <f>AA4&amp;B4</f>
        <v>ru-RU=Режим "Ошибка"</v>
      </c>
      <c r="Y4" s="374"/>
      <c r="Z4" s="374" t="s">
        <v>1308</v>
      </c>
      <c r="AA4" s="19" t="s">
        <v>4272</v>
      </c>
      <c r="AB4" s="374">
        <f>K4+40000</f>
        <v>40070</v>
      </c>
      <c r="AC4" s="27">
        <v>0</v>
      </c>
    </row>
    <row r="5" spans="1:29" x14ac:dyDescent="0.25">
      <c r="A5" s="374">
        <v>2</v>
      </c>
      <c r="B5" s="374" t="s">
        <v>4681</v>
      </c>
      <c r="C5" s="374" t="s">
        <v>739</v>
      </c>
      <c r="D5" s="19"/>
      <c r="E5" s="27" t="str">
        <f>"R"&amp;K5</f>
        <v>R70</v>
      </c>
      <c r="F5" s="27">
        <f t="shared" ref="F5:F10" si="1">F4</f>
        <v>139</v>
      </c>
      <c r="G5" s="27">
        <v>1</v>
      </c>
      <c r="H5" s="19" t="s">
        <v>2026</v>
      </c>
      <c r="I5" s="27" t="str">
        <f t="shared" ref="I5:I7" si="2">"db600.dbx"&amp;F5&amp;"."&amp;G5&amp;" := "&amp;H5&amp;"."&amp;C5&amp;"; //"&amp;B5&amp;"  "&amp;E5&amp;"."&amp;AC5</f>
        <v>db600.dbx139.1 := MDE.Work; //Режим "РАБОТА"  R70.1</v>
      </c>
      <c r="J5" s="27" t="str">
        <f t="shared" ref="J5:J33" si="3">"dbx"&amp;F5&amp;"."&amp;G5</f>
        <v>dbx139.1</v>
      </c>
      <c r="K5" s="27">
        <f>K4</f>
        <v>70</v>
      </c>
      <c r="L5" s="384" t="s">
        <v>1307</v>
      </c>
      <c r="M5" s="384">
        <v>988</v>
      </c>
      <c r="N5" s="374" t="s">
        <v>2026</v>
      </c>
      <c r="O5" s="384" t="str">
        <f t="shared" si="0"/>
        <v>2MDB.R70</v>
      </c>
      <c r="P5" s="384">
        <f t="shared" ref="P5:P33" si="4">AC5</f>
        <v>1</v>
      </c>
      <c r="Q5" s="384"/>
      <c r="R5" s="384"/>
      <c r="S5" s="384"/>
      <c r="T5" s="384"/>
      <c r="U5" s="384"/>
      <c r="V5" s="384">
        <v>0</v>
      </c>
      <c r="W5" s="374" t="s">
        <v>1308</v>
      </c>
      <c r="X5" s="384" t="str">
        <f t="shared" ref="X5" si="5">AA5&amp;B5</f>
        <v>ru-RU=Режим "РАБОТА"</v>
      </c>
      <c r="Y5" s="374"/>
      <c r="Z5" s="374" t="s">
        <v>1308</v>
      </c>
      <c r="AA5" s="19" t="s">
        <v>4272</v>
      </c>
      <c r="AB5" s="374">
        <f t="shared" ref="AB5:AB33" si="6">K5+40000</f>
        <v>40070</v>
      </c>
      <c r="AC5" s="27">
        <v>1</v>
      </c>
    </row>
    <row r="6" spans="1:29" x14ac:dyDescent="0.25">
      <c r="A6" s="374">
        <v>3</v>
      </c>
      <c r="B6" s="374" t="s">
        <v>4682</v>
      </c>
      <c r="C6" s="374" t="s">
        <v>1631</v>
      </c>
      <c r="D6" s="19"/>
      <c r="E6" s="27" t="str">
        <f t="shared" ref="E6:E33" si="7">"R"&amp;K6</f>
        <v>R70</v>
      </c>
      <c r="F6" s="27">
        <f t="shared" si="1"/>
        <v>139</v>
      </c>
      <c r="G6" s="27">
        <v>3</v>
      </c>
      <c r="H6" s="19" t="s">
        <v>2026</v>
      </c>
      <c r="I6" s="27" t="str">
        <f t="shared" si="2"/>
        <v>db600.dbx139.3 := MDE.Stop; //Режим "СТОП"  R70.3</v>
      </c>
      <c r="J6" s="27" t="str">
        <f t="shared" si="3"/>
        <v>dbx139.3</v>
      </c>
      <c r="K6" s="27">
        <f t="shared" ref="K6:K18" si="8">K5</f>
        <v>70</v>
      </c>
      <c r="L6" s="384" t="s">
        <v>1307</v>
      </c>
      <c r="M6" s="389">
        <v>989</v>
      </c>
      <c r="N6" s="374" t="s">
        <v>2026</v>
      </c>
      <c r="O6" s="384" t="str">
        <f t="shared" si="0"/>
        <v>2MDB.R70</v>
      </c>
      <c r="P6" s="384">
        <f t="shared" si="4"/>
        <v>3</v>
      </c>
      <c r="Q6" s="384"/>
      <c r="R6" s="384"/>
      <c r="S6" s="384"/>
      <c r="T6" s="384"/>
      <c r="U6" s="384"/>
      <c r="V6" s="384">
        <v>0</v>
      </c>
      <c r="W6" s="374" t="s">
        <v>1308</v>
      </c>
      <c r="X6" s="384" t="str">
        <f t="shared" ref="X6:X33" si="9">AA6&amp;B6</f>
        <v>ru-RU=Режим "СТОП"</v>
      </c>
      <c r="Y6" s="374"/>
      <c r="Z6" s="374" t="s">
        <v>1308</v>
      </c>
      <c r="AA6" s="19" t="s">
        <v>4272</v>
      </c>
      <c r="AB6" s="374">
        <f t="shared" si="6"/>
        <v>40070</v>
      </c>
      <c r="AC6" s="27">
        <v>3</v>
      </c>
    </row>
    <row r="7" spans="1:29" x14ac:dyDescent="0.25">
      <c r="A7" s="374">
        <v>4</v>
      </c>
      <c r="B7" s="374" t="s">
        <v>4680</v>
      </c>
      <c r="C7" s="374" t="s">
        <v>329</v>
      </c>
      <c r="D7" s="19"/>
      <c r="E7" s="27" t="str">
        <f t="shared" si="7"/>
        <v>R70</v>
      </c>
      <c r="F7" s="27">
        <f t="shared" si="1"/>
        <v>139</v>
      </c>
      <c r="G7" s="27">
        <v>4</v>
      </c>
      <c r="H7" s="19" t="s">
        <v>2026</v>
      </c>
      <c r="I7" s="27" t="str">
        <f t="shared" si="2"/>
        <v>db600.dbx139.4 := MDE.AO; //Режим "АО"  R70.4</v>
      </c>
      <c r="J7" s="27" t="str">
        <f t="shared" si="3"/>
        <v>dbx139.4</v>
      </c>
      <c r="K7" s="27">
        <f t="shared" si="8"/>
        <v>70</v>
      </c>
      <c r="L7" s="384" t="s">
        <v>1307</v>
      </c>
      <c r="M7" s="384">
        <v>990</v>
      </c>
      <c r="N7" s="374" t="s">
        <v>2026</v>
      </c>
      <c r="O7" s="384" t="str">
        <f t="shared" si="0"/>
        <v>2MDB.R70</v>
      </c>
      <c r="P7" s="384">
        <f t="shared" si="4"/>
        <v>4</v>
      </c>
      <c r="Q7" s="374"/>
      <c r="R7" s="374"/>
      <c r="S7" s="374"/>
      <c r="T7" s="374"/>
      <c r="U7" s="374"/>
      <c r="V7" s="384">
        <v>0</v>
      </c>
      <c r="W7" s="374" t="s">
        <v>1308</v>
      </c>
      <c r="X7" s="384" t="str">
        <f t="shared" si="9"/>
        <v>ru-RU=Режим "АО"</v>
      </c>
      <c r="Y7" s="374"/>
      <c r="Z7" s="374" t="s">
        <v>1308</v>
      </c>
      <c r="AA7" s="19" t="s">
        <v>4272</v>
      </c>
      <c r="AB7" s="374">
        <f t="shared" si="6"/>
        <v>40070</v>
      </c>
      <c r="AC7" s="27">
        <v>4</v>
      </c>
    </row>
    <row r="8" spans="1:29" x14ac:dyDescent="0.25">
      <c r="A8" s="374">
        <v>5</v>
      </c>
      <c r="B8" s="374"/>
      <c r="C8" s="374"/>
      <c r="D8" s="19"/>
      <c r="E8" s="27" t="str">
        <f t="shared" si="7"/>
        <v>R70</v>
      </c>
      <c r="F8" s="27">
        <f t="shared" si="1"/>
        <v>139</v>
      </c>
      <c r="G8" s="27">
        <v>5</v>
      </c>
      <c r="H8" s="19" t="s">
        <v>2026</v>
      </c>
      <c r="I8" s="27"/>
      <c r="J8" s="27" t="str">
        <f t="shared" si="3"/>
        <v>dbx139.5</v>
      </c>
      <c r="K8" s="27">
        <f t="shared" si="8"/>
        <v>70</v>
      </c>
      <c r="L8" s="384" t="s">
        <v>1307</v>
      </c>
      <c r="M8" s="389"/>
      <c r="N8" s="19" t="s">
        <v>4275</v>
      </c>
      <c r="O8" s="384" t="str">
        <f t="shared" si="0"/>
        <v>2MDB.R70</v>
      </c>
      <c r="P8" s="384">
        <f t="shared" si="4"/>
        <v>5</v>
      </c>
      <c r="Q8" s="374"/>
      <c r="R8" s="374"/>
      <c r="S8" s="374"/>
      <c r="T8" s="374"/>
      <c r="U8" s="374"/>
      <c r="V8" s="384">
        <v>0</v>
      </c>
      <c r="W8" s="374" t="s">
        <v>1308</v>
      </c>
      <c r="X8" s="384" t="str">
        <f t="shared" si="9"/>
        <v>ru-RU=</v>
      </c>
      <c r="Y8" s="374"/>
      <c r="Z8" s="374" t="s">
        <v>1308</v>
      </c>
      <c r="AA8" s="19" t="s">
        <v>4272</v>
      </c>
      <c r="AB8" s="374">
        <f t="shared" si="6"/>
        <v>40070</v>
      </c>
      <c r="AC8" s="27">
        <v>5</v>
      </c>
    </row>
    <row r="9" spans="1:29" x14ac:dyDescent="0.25">
      <c r="A9" s="374">
        <v>6</v>
      </c>
      <c r="B9" s="374"/>
      <c r="C9" s="374"/>
      <c r="D9" s="19"/>
      <c r="E9" s="27" t="str">
        <f t="shared" si="7"/>
        <v>R70</v>
      </c>
      <c r="F9" s="27">
        <f t="shared" si="1"/>
        <v>139</v>
      </c>
      <c r="G9" s="27">
        <v>6</v>
      </c>
      <c r="H9" s="19" t="s">
        <v>2026</v>
      </c>
      <c r="I9" s="27"/>
      <c r="J9" s="27" t="str">
        <f t="shared" si="3"/>
        <v>dbx139.6</v>
      </c>
      <c r="K9" s="27">
        <f t="shared" si="8"/>
        <v>70</v>
      </c>
      <c r="L9" s="384" t="s">
        <v>1307</v>
      </c>
      <c r="M9" s="384"/>
      <c r="N9" s="19" t="s">
        <v>4275</v>
      </c>
      <c r="O9" s="384" t="str">
        <f t="shared" si="0"/>
        <v>2MDB.R70</v>
      </c>
      <c r="P9" s="384">
        <f t="shared" si="4"/>
        <v>6</v>
      </c>
      <c r="Q9" s="374"/>
      <c r="R9" s="374"/>
      <c r="S9" s="374"/>
      <c r="T9" s="374"/>
      <c r="U9" s="374"/>
      <c r="V9" s="384">
        <v>0</v>
      </c>
      <c r="W9" s="374" t="s">
        <v>1308</v>
      </c>
      <c r="X9" s="384" t="str">
        <f t="shared" si="9"/>
        <v>ru-RU=</v>
      </c>
      <c r="Y9" s="374"/>
      <c r="Z9" s="374" t="s">
        <v>1308</v>
      </c>
      <c r="AA9" s="19" t="s">
        <v>4272</v>
      </c>
      <c r="AB9" s="374">
        <f t="shared" si="6"/>
        <v>40070</v>
      </c>
      <c r="AC9" s="27">
        <v>6</v>
      </c>
    </row>
    <row r="10" spans="1:29" x14ac:dyDescent="0.25">
      <c r="A10" s="374">
        <v>7</v>
      </c>
      <c r="B10" s="374"/>
      <c r="C10" s="374"/>
      <c r="D10" s="19"/>
      <c r="E10" s="27" t="str">
        <f t="shared" si="7"/>
        <v>R70</v>
      </c>
      <c r="F10" s="27">
        <f t="shared" si="1"/>
        <v>139</v>
      </c>
      <c r="G10" s="27">
        <v>7</v>
      </c>
      <c r="H10" s="19" t="s">
        <v>2026</v>
      </c>
      <c r="I10" s="27"/>
      <c r="J10" s="27" t="str">
        <f t="shared" si="3"/>
        <v>dbx139.7</v>
      </c>
      <c r="K10" s="27">
        <f t="shared" si="8"/>
        <v>70</v>
      </c>
      <c r="L10" s="384" t="s">
        <v>1307</v>
      </c>
      <c r="M10" s="389"/>
      <c r="N10" s="19" t="s">
        <v>4275</v>
      </c>
      <c r="O10" s="384" t="str">
        <f t="shared" si="0"/>
        <v>2MDB.R70</v>
      </c>
      <c r="P10" s="384">
        <f t="shared" si="4"/>
        <v>7</v>
      </c>
      <c r="Q10" s="374"/>
      <c r="R10" s="374"/>
      <c r="S10" s="374"/>
      <c r="T10" s="374"/>
      <c r="U10" s="374"/>
      <c r="V10" s="384">
        <v>0</v>
      </c>
      <c r="W10" s="374" t="s">
        <v>1308</v>
      </c>
      <c r="X10" s="384" t="str">
        <f t="shared" si="9"/>
        <v>ru-RU=</v>
      </c>
      <c r="Y10" s="374"/>
      <c r="Z10" s="374" t="s">
        <v>1308</v>
      </c>
      <c r="AA10" s="19" t="s">
        <v>4272</v>
      </c>
      <c r="AB10" s="374">
        <f t="shared" si="6"/>
        <v>40070</v>
      </c>
      <c r="AC10" s="27">
        <v>7</v>
      </c>
    </row>
    <row r="11" spans="1:29" x14ac:dyDescent="0.25">
      <c r="A11" s="374">
        <v>8</v>
      </c>
      <c r="B11" s="374"/>
      <c r="C11" s="374"/>
      <c r="D11" s="19"/>
      <c r="E11" s="27" t="str">
        <f t="shared" si="7"/>
        <v>R70</v>
      </c>
      <c r="F11" s="27">
        <f>K4*2-2</f>
        <v>138</v>
      </c>
      <c r="G11" s="27">
        <v>0</v>
      </c>
      <c r="H11" s="19" t="s">
        <v>2026</v>
      </c>
      <c r="I11" s="27"/>
      <c r="J11" s="27" t="str">
        <f t="shared" si="3"/>
        <v>dbx138.0</v>
      </c>
      <c r="K11" s="27">
        <f t="shared" si="8"/>
        <v>70</v>
      </c>
      <c r="L11" s="384" t="s">
        <v>1307</v>
      </c>
      <c r="M11" s="384"/>
      <c r="N11" s="19" t="s">
        <v>4275</v>
      </c>
      <c r="O11" s="384" t="str">
        <f t="shared" si="0"/>
        <v>2MDB.R70</v>
      </c>
      <c r="P11" s="384">
        <f t="shared" si="4"/>
        <v>8</v>
      </c>
      <c r="Q11" s="374"/>
      <c r="R11" s="374"/>
      <c r="S11" s="374"/>
      <c r="T11" s="374"/>
      <c r="U11" s="374"/>
      <c r="V11" s="384">
        <v>0</v>
      </c>
      <c r="W11" s="374" t="s">
        <v>1308</v>
      </c>
      <c r="X11" s="384" t="str">
        <f t="shared" si="9"/>
        <v>ru-RU=</v>
      </c>
      <c r="Y11" s="374"/>
      <c r="Z11" s="374" t="s">
        <v>1308</v>
      </c>
      <c r="AA11" s="19" t="s">
        <v>4272</v>
      </c>
      <c r="AB11" s="374">
        <f t="shared" si="6"/>
        <v>40070</v>
      </c>
      <c r="AC11" s="27">
        <v>8</v>
      </c>
    </row>
    <row r="12" spans="1:29" x14ac:dyDescent="0.25">
      <c r="A12" s="374">
        <v>9</v>
      </c>
      <c r="B12" s="374"/>
      <c r="C12" s="374"/>
      <c r="D12" s="19"/>
      <c r="E12" s="27" t="str">
        <f t="shared" si="7"/>
        <v>R70</v>
      </c>
      <c r="F12" s="27">
        <f>F11</f>
        <v>138</v>
      </c>
      <c r="G12" s="27">
        <v>1</v>
      </c>
      <c r="H12" s="19" t="s">
        <v>2026</v>
      </c>
      <c r="I12" s="27"/>
      <c r="J12" s="27" t="str">
        <f t="shared" si="3"/>
        <v>dbx138.1</v>
      </c>
      <c r="K12" s="27">
        <f t="shared" si="8"/>
        <v>70</v>
      </c>
      <c r="L12" s="384" t="s">
        <v>1307</v>
      </c>
      <c r="M12" s="389"/>
      <c r="N12" s="19" t="s">
        <v>4275</v>
      </c>
      <c r="O12" s="384" t="str">
        <f t="shared" si="0"/>
        <v>2MDB.R70</v>
      </c>
      <c r="P12" s="384">
        <f t="shared" si="4"/>
        <v>9</v>
      </c>
      <c r="Q12" s="374"/>
      <c r="R12" s="374"/>
      <c r="S12" s="374"/>
      <c r="T12" s="374"/>
      <c r="U12" s="374"/>
      <c r="V12" s="384">
        <v>0</v>
      </c>
      <c r="W12" s="374" t="s">
        <v>1308</v>
      </c>
      <c r="X12" s="384" t="str">
        <f t="shared" si="9"/>
        <v>ru-RU=</v>
      </c>
      <c r="Y12" s="374"/>
      <c r="Z12" s="374" t="s">
        <v>1308</v>
      </c>
      <c r="AA12" s="19" t="s">
        <v>4272</v>
      </c>
      <c r="AB12" s="374">
        <f t="shared" si="6"/>
        <v>40070</v>
      </c>
      <c r="AC12" s="27">
        <v>9</v>
      </c>
    </row>
    <row r="13" spans="1:29" x14ac:dyDescent="0.25">
      <c r="A13" s="374">
        <v>10</v>
      </c>
      <c r="B13" s="374"/>
      <c r="C13" s="374"/>
      <c r="D13" s="19"/>
      <c r="E13" s="27" t="str">
        <f t="shared" si="7"/>
        <v>R70</v>
      </c>
      <c r="F13" s="27">
        <f t="shared" ref="F13:F18" si="10">F12</f>
        <v>138</v>
      </c>
      <c r="G13" s="27">
        <v>2</v>
      </c>
      <c r="H13" s="19" t="s">
        <v>2026</v>
      </c>
      <c r="I13" s="27"/>
      <c r="J13" s="27" t="str">
        <f t="shared" si="3"/>
        <v>dbx138.2</v>
      </c>
      <c r="K13" s="27">
        <f t="shared" si="8"/>
        <v>70</v>
      </c>
      <c r="L13" s="384" t="s">
        <v>1307</v>
      </c>
      <c r="M13" s="384"/>
      <c r="N13" s="19" t="s">
        <v>4275</v>
      </c>
      <c r="O13" s="384" t="str">
        <f t="shared" si="0"/>
        <v>2MDB.R70</v>
      </c>
      <c r="P13" s="384">
        <f t="shared" si="4"/>
        <v>10</v>
      </c>
      <c r="Q13" s="374"/>
      <c r="R13" s="374"/>
      <c r="S13" s="374"/>
      <c r="T13" s="374"/>
      <c r="U13" s="374"/>
      <c r="V13" s="384">
        <v>0</v>
      </c>
      <c r="W13" s="374" t="s">
        <v>1308</v>
      </c>
      <c r="X13" s="384" t="str">
        <f t="shared" si="9"/>
        <v>ru-RU=</v>
      </c>
      <c r="Y13" s="374"/>
      <c r="Z13" s="374" t="s">
        <v>1308</v>
      </c>
      <c r="AA13" s="19" t="s">
        <v>4272</v>
      </c>
      <c r="AB13" s="374">
        <f t="shared" si="6"/>
        <v>40070</v>
      </c>
      <c r="AC13" s="27">
        <v>10</v>
      </c>
    </row>
    <row r="14" spans="1:29" x14ac:dyDescent="0.25">
      <c r="A14" s="374">
        <v>11</v>
      </c>
      <c r="B14" s="374"/>
      <c r="C14" s="374"/>
      <c r="D14" s="19"/>
      <c r="E14" s="27" t="str">
        <f t="shared" si="7"/>
        <v>R70</v>
      </c>
      <c r="F14" s="27">
        <f t="shared" si="10"/>
        <v>138</v>
      </c>
      <c r="G14" s="27">
        <v>3</v>
      </c>
      <c r="H14" s="19" t="s">
        <v>2026</v>
      </c>
      <c r="I14" s="27"/>
      <c r="J14" s="27" t="str">
        <f t="shared" si="3"/>
        <v>dbx138.3</v>
      </c>
      <c r="K14" s="27">
        <f t="shared" si="8"/>
        <v>70</v>
      </c>
      <c r="L14" s="384" t="s">
        <v>1307</v>
      </c>
      <c r="M14" s="389"/>
      <c r="N14" s="19" t="s">
        <v>4275</v>
      </c>
      <c r="O14" s="384" t="str">
        <f t="shared" si="0"/>
        <v>2MDB.R70</v>
      </c>
      <c r="P14" s="384">
        <f t="shared" si="4"/>
        <v>11</v>
      </c>
      <c r="Q14" s="374"/>
      <c r="R14" s="374"/>
      <c r="S14" s="374"/>
      <c r="T14" s="374"/>
      <c r="U14" s="374"/>
      <c r="V14" s="384">
        <v>0</v>
      </c>
      <c r="W14" s="374" t="s">
        <v>1308</v>
      </c>
      <c r="X14" s="384" t="str">
        <f t="shared" si="9"/>
        <v>ru-RU=</v>
      </c>
      <c r="Y14" s="374"/>
      <c r="Z14" s="374" t="s">
        <v>1308</v>
      </c>
      <c r="AA14" s="19" t="s">
        <v>4272</v>
      </c>
      <c r="AB14" s="374">
        <f t="shared" si="6"/>
        <v>40070</v>
      </c>
      <c r="AC14" s="27">
        <v>11</v>
      </c>
    </row>
    <row r="15" spans="1:29" x14ac:dyDescent="0.25">
      <c r="A15" s="374">
        <v>12</v>
      </c>
      <c r="B15" s="374"/>
      <c r="C15" s="374"/>
      <c r="D15" s="19"/>
      <c r="E15" s="27" t="str">
        <f t="shared" si="7"/>
        <v>R70</v>
      </c>
      <c r="F15" s="27">
        <f t="shared" si="10"/>
        <v>138</v>
      </c>
      <c r="G15" s="27">
        <v>4</v>
      </c>
      <c r="H15" s="19" t="s">
        <v>2026</v>
      </c>
      <c r="I15" s="27"/>
      <c r="J15" s="27" t="str">
        <f t="shared" si="3"/>
        <v>dbx138.4</v>
      </c>
      <c r="K15" s="27">
        <f t="shared" si="8"/>
        <v>70</v>
      </c>
      <c r="L15" s="384" t="s">
        <v>1307</v>
      </c>
      <c r="M15" s="384"/>
      <c r="N15" s="19" t="s">
        <v>4275</v>
      </c>
      <c r="O15" s="384" t="str">
        <f t="shared" si="0"/>
        <v>2MDB.R70</v>
      </c>
      <c r="P15" s="384">
        <f t="shared" si="4"/>
        <v>12</v>
      </c>
      <c r="Q15" s="374"/>
      <c r="R15" s="374"/>
      <c r="S15" s="374"/>
      <c r="T15" s="374"/>
      <c r="U15" s="374"/>
      <c r="V15" s="384">
        <v>0</v>
      </c>
      <c r="W15" s="374" t="s">
        <v>1308</v>
      </c>
      <c r="X15" s="384" t="str">
        <f t="shared" si="9"/>
        <v>ru-RU=</v>
      </c>
      <c r="Y15" s="374"/>
      <c r="Z15" s="374" t="s">
        <v>1308</v>
      </c>
      <c r="AA15" s="19" t="s">
        <v>4272</v>
      </c>
      <c r="AB15" s="374">
        <f t="shared" si="6"/>
        <v>40070</v>
      </c>
      <c r="AC15" s="27">
        <v>12</v>
      </c>
    </row>
    <row r="16" spans="1:29" x14ac:dyDescent="0.25">
      <c r="A16" s="374">
        <v>13</v>
      </c>
      <c r="B16" s="374"/>
      <c r="C16" s="374"/>
      <c r="D16" s="19"/>
      <c r="E16" s="27" t="str">
        <f t="shared" si="7"/>
        <v>R70</v>
      </c>
      <c r="F16" s="27">
        <f t="shared" si="10"/>
        <v>138</v>
      </c>
      <c r="G16" s="27">
        <v>5</v>
      </c>
      <c r="H16" s="19" t="s">
        <v>2026</v>
      </c>
      <c r="I16" s="27"/>
      <c r="J16" s="27" t="str">
        <f t="shared" si="3"/>
        <v>dbx138.5</v>
      </c>
      <c r="K16" s="27">
        <f t="shared" si="8"/>
        <v>70</v>
      </c>
      <c r="L16" s="384" t="s">
        <v>1307</v>
      </c>
      <c r="M16" s="389"/>
      <c r="N16" s="19" t="s">
        <v>4275</v>
      </c>
      <c r="O16" s="384" t="str">
        <f t="shared" si="0"/>
        <v>2MDB.R70</v>
      </c>
      <c r="P16" s="384">
        <f t="shared" si="4"/>
        <v>13</v>
      </c>
      <c r="Q16" s="374"/>
      <c r="R16" s="374"/>
      <c r="S16" s="374"/>
      <c r="T16" s="374"/>
      <c r="U16" s="374"/>
      <c r="V16" s="384">
        <v>0</v>
      </c>
      <c r="W16" s="374" t="s">
        <v>1308</v>
      </c>
      <c r="X16" s="384" t="str">
        <f t="shared" si="9"/>
        <v>ru-RU=</v>
      </c>
      <c r="Y16" s="374"/>
      <c r="Z16" s="374" t="s">
        <v>1308</v>
      </c>
      <c r="AA16" s="19" t="s">
        <v>4272</v>
      </c>
      <c r="AB16" s="374">
        <f t="shared" si="6"/>
        <v>40070</v>
      </c>
      <c r="AC16" s="27">
        <v>13</v>
      </c>
    </row>
    <row r="17" spans="1:29" x14ac:dyDescent="0.25">
      <c r="A17" s="374">
        <v>14</v>
      </c>
      <c r="B17" s="374"/>
      <c r="C17" s="374"/>
      <c r="D17" s="19"/>
      <c r="E17" s="27" t="str">
        <f t="shared" si="7"/>
        <v>R70</v>
      </c>
      <c r="F17" s="27">
        <f t="shared" si="10"/>
        <v>138</v>
      </c>
      <c r="G17" s="27">
        <v>6</v>
      </c>
      <c r="H17" s="19" t="s">
        <v>2026</v>
      </c>
      <c r="I17" s="27"/>
      <c r="J17" s="27" t="str">
        <f t="shared" si="3"/>
        <v>dbx138.6</v>
      </c>
      <c r="K17" s="27">
        <f t="shared" si="8"/>
        <v>70</v>
      </c>
      <c r="L17" s="384" t="s">
        <v>1307</v>
      </c>
      <c r="M17" s="384"/>
      <c r="N17" s="19" t="s">
        <v>4275</v>
      </c>
      <c r="O17" s="384" t="str">
        <f t="shared" si="0"/>
        <v>2MDB.R70</v>
      </c>
      <c r="P17" s="384">
        <f t="shared" si="4"/>
        <v>14</v>
      </c>
      <c r="Q17" s="374"/>
      <c r="R17" s="374"/>
      <c r="S17" s="374"/>
      <c r="T17" s="374"/>
      <c r="U17" s="374"/>
      <c r="V17" s="384">
        <v>0</v>
      </c>
      <c r="W17" s="374" t="s">
        <v>1308</v>
      </c>
      <c r="X17" s="384" t="str">
        <f t="shared" si="9"/>
        <v>ru-RU=</v>
      </c>
      <c r="Y17" s="374"/>
      <c r="Z17" s="374" t="s">
        <v>1308</v>
      </c>
      <c r="AA17" s="19" t="s">
        <v>4272</v>
      </c>
      <c r="AB17" s="374">
        <f t="shared" si="6"/>
        <v>40070</v>
      </c>
      <c r="AC17" s="27">
        <v>14</v>
      </c>
    </row>
    <row r="18" spans="1:29" x14ac:dyDescent="0.25">
      <c r="A18" s="374">
        <v>15</v>
      </c>
      <c r="B18" s="374"/>
      <c r="C18" s="374"/>
      <c r="D18" s="19"/>
      <c r="E18" s="27" t="str">
        <f t="shared" si="7"/>
        <v>R70</v>
      </c>
      <c r="F18" s="27">
        <f t="shared" si="10"/>
        <v>138</v>
      </c>
      <c r="G18" s="27">
        <v>7</v>
      </c>
      <c r="H18" s="19" t="s">
        <v>2026</v>
      </c>
      <c r="I18" s="27"/>
      <c r="J18" s="27" t="str">
        <f t="shared" si="3"/>
        <v>dbx138.7</v>
      </c>
      <c r="K18" s="27">
        <f t="shared" si="8"/>
        <v>70</v>
      </c>
      <c r="L18" s="384" t="s">
        <v>1307</v>
      </c>
      <c r="M18" s="389"/>
      <c r="N18" s="19" t="s">
        <v>4275</v>
      </c>
      <c r="O18" s="384" t="str">
        <f t="shared" si="0"/>
        <v>2MDB.R70</v>
      </c>
      <c r="P18" s="384">
        <f t="shared" si="4"/>
        <v>15</v>
      </c>
      <c r="Q18" s="374"/>
      <c r="R18" s="374"/>
      <c r="S18" s="374"/>
      <c r="T18" s="374"/>
      <c r="U18" s="374"/>
      <c r="V18" s="384">
        <v>0</v>
      </c>
      <c r="W18" s="374" t="s">
        <v>1308</v>
      </c>
      <c r="X18" s="384" t="str">
        <f t="shared" si="9"/>
        <v>ru-RU=</v>
      </c>
      <c r="Y18" s="374"/>
      <c r="Z18" s="374" t="s">
        <v>1308</v>
      </c>
      <c r="AA18" s="19" t="s">
        <v>4272</v>
      </c>
      <c r="AB18" s="374">
        <f t="shared" si="6"/>
        <v>40070</v>
      </c>
      <c r="AC18" s="27">
        <v>15</v>
      </c>
    </row>
    <row r="19" spans="1:29" x14ac:dyDescent="0.25">
      <c r="A19" s="374">
        <v>16</v>
      </c>
      <c r="B19" s="374"/>
      <c r="C19" s="374"/>
      <c r="D19" s="19"/>
      <c r="E19" s="27" t="str">
        <f t="shared" si="7"/>
        <v>R71</v>
      </c>
      <c r="F19" s="27">
        <f>F4+2</f>
        <v>141</v>
      </c>
      <c r="G19" s="27">
        <v>0</v>
      </c>
      <c r="H19" s="19" t="s">
        <v>2026</v>
      </c>
      <c r="I19" s="27"/>
      <c r="J19" s="27" t="str">
        <f t="shared" si="3"/>
        <v>dbx141.0</v>
      </c>
      <c r="K19" s="27">
        <f>K18+1</f>
        <v>71</v>
      </c>
      <c r="L19" s="384" t="s">
        <v>1307</v>
      </c>
      <c r="M19" s="384"/>
      <c r="N19" s="19" t="s">
        <v>4275</v>
      </c>
      <c r="O19" s="384" t="str">
        <f t="shared" si="0"/>
        <v>2MDB.R71</v>
      </c>
      <c r="P19" s="384">
        <f t="shared" si="4"/>
        <v>0</v>
      </c>
      <c r="Q19" s="374"/>
      <c r="R19" s="374"/>
      <c r="S19" s="374"/>
      <c r="T19" s="374"/>
      <c r="U19" s="374"/>
      <c r="V19" s="384">
        <v>0</v>
      </c>
      <c r="W19" s="374" t="s">
        <v>1308</v>
      </c>
      <c r="X19" s="384" t="str">
        <f t="shared" si="9"/>
        <v>ru-RU=</v>
      </c>
      <c r="Y19" s="374"/>
      <c r="Z19" s="374" t="s">
        <v>1308</v>
      </c>
      <c r="AA19" s="19" t="s">
        <v>4272</v>
      </c>
      <c r="AB19" s="374">
        <f t="shared" si="6"/>
        <v>40071</v>
      </c>
      <c r="AC19" s="27">
        <v>0</v>
      </c>
    </row>
    <row r="20" spans="1:29" x14ac:dyDescent="0.25">
      <c r="A20" s="374">
        <v>17</v>
      </c>
      <c r="B20" s="374"/>
      <c r="C20" s="374"/>
      <c r="D20" s="19"/>
      <c r="E20" s="27" t="str">
        <f t="shared" si="7"/>
        <v>R71</v>
      </c>
      <c r="F20" s="27">
        <f t="shared" ref="F20:F25" si="11">F19</f>
        <v>141</v>
      </c>
      <c r="G20" s="27">
        <v>1</v>
      </c>
      <c r="H20" s="19" t="s">
        <v>2026</v>
      </c>
      <c r="I20" s="27"/>
      <c r="J20" s="27" t="str">
        <f t="shared" si="3"/>
        <v>dbx141.1</v>
      </c>
      <c r="K20" s="27">
        <f>K19</f>
        <v>71</v>
      </c>
      <c r="L20" s="384" t="s">
        <v>1307</v>
      </c>
      <c r="M20" s="389"/>
      <c r="N20" s="19" t="s">
        <v>4275</v>
      </c>
      <c r="O20" s="384" t="str">
        <f t="shared" si="0"/>
        <v>2MDB.R71</v>
      </c>
      <c r="P20" s="384">
        <f t="shared" si="4"/>
        <v>1</v>
      </c>
      <c r="Q20" s="374"/>
      <c r="R20" s="374"/>
      <c r="S20" s="374"/>
      <c r="T20" s="374"/>
      <c r="U20" s="374"/>
      <c r="V20" s="384">
        <v>0</v>
      </c>
      <c r="W20" s="374" t="s">
        <v>1308</v>
      </c>
      <c r="X20" s="384" t="str">
        <f t="shared" si="9"/>
        <v>ru-RU=</v>
      </c>
      <c r="Y20" s="374"/>
      <c r="Z20" s="374" t="s">
        <v>1308</v>
      </c>
      <c r="AA20" s="19" t="s">
        <v>4272</v>
      </c>
      <c r="AB20" s="374">
        <f t="shared" si="6"/>
        <v>40071</v>
      </c>
      <c r="AC20" s="27">
        <v>1</v>
      </c>
    </row>
    <row r="21" spans="1:29" x14ac:dyDescent="0.25">
      <c r="A21" s="374">
        <v>18</v>
      </c>
      <c r="B21" s="374"/>
      <c r="C21" s="374"/>
      <c r="D21" s="19"/>
      <c r="E21" s="27" t="str">
        <f t="shared" si="7"/>
        <v>R71</v>
      </c>
      <c r="F21" s="27">
        <f t="shared" si="11"/>
        <v>141</v>
      </c>
      <c r="G21" s="27">
        <v>3</v>
      </c>
      <c r="H21" s="19" t="s">
        <v>2026</v>
      </c>
      <c r="I21" s="27"/>
      <c r="J21" s="27" t="str">
        <f t="shared" si="3"/>
        <v>dbx141.3</v>
      </c>
      <c r="K21" s="27">
        <f t="shared" ref="K21:K33" si="12">K20</f>
        <v>71</v>
      </c>
      <c r="L21" s="384" t="s">
        <v>1307</v>
      </c>
      <c r="M21" s="384"/>
      <c r="N21" s="19" t="s">
        <v>4275</v>
      </c>
      <c r="O21" s="384" t="str">
        <f t="shared" si="0"/>
        <v>2MDB.R71</v>
      </c>
      <c r="P21" s="384">
        <f t="shared" si="4"/>
        <v>3</v>
      </c>
      <c r="Q21" s="374"/>
      <c r="R21" s="374"/>
      <c r="S21" s="374"/>
      <c r="T21" s="374"/>
      <c r="U21" s="374"/>
      <c r="V21" s="384">
        <v>0</v>
      </c>
      <c r="W21" s="374" t="s">
        <v>1308</v>
      </c>
      <c r="X21" s="384" t="str">
        <f t="shared" si="9"/>
        <v>ru-RU=</v>
      </c>
      <c r="Y21" s="374"/>
      <c r="Z21" s="374" t="s">
        <v>1308</v>
      </c>
      <c r="AA21" s="19" t="s">
        <v>4272</v>
      </c>
      <c r="AB21" s="374">
        <f t="shared" si="6"/>
        <v>40071</v>
      </c>
      <c r="AC21" s="27">
        <v>3</v>
      </c>
    </row>
    <row r="22" spans="1:29" x14ac:dyDescent="0.25">
      <c r="A22" s="374">
        <v>19</v>
      </c>
      <c r="B22" s="374"/>
      <c r="C22" s="374"/>
      <c r="D22" s="19"/>
      <c r="E22" s="27" t="str">
        <f t="shared" si="7"/>
        <v>R71</v>
      </c>
      <c r="F22" s="27">
        <f t="shared" si="11"/>
        <v>141</v>
      </c>
      <c r="G22" s="27">
        <v>4</v>
      </c>
      <c r="H22" s="19" t="s">
        <v>2026</v>
      </c>
      <c r="I22" s="27"/>
      <c r="J22" s="27" t="str">
        <f t="shared" si="3"/>
        <v>dbx141.4</v>
      </c>
      <c r="K22" s="27">
        <f t="shared" si="12"/>
        <v>71</v>
      </c>
      <c r="L22" s="384" t="s">
        <v>1307</v>
      </c>
      <c r="M22" s="389"/>
      <c r="N22" s="19" t="s">
        <v>4275</v>
      </c>
      <c r="O22" s="384" t="str">
        <f t="shared" si="0"/>
        <v>2MDB.R71</v>
      </c>
      <c r="P22" s="384">
        <f t="shared" si="4"/>
        <v>4</v>
      </c>
      <c r="Q22" s="374"/>
      <c r="R22" s="374"/>
      <c r="S22" s="374"/>
      <c r="T22" s="374"/>
      <c r="U22" s="374"/>
      <c r="V22" s="384">
        <v>0</v>
      </c>
      <c r="W22" s="374" t="s">
        <v>1308</v>
      </c>
      <c r="X22" s="384" t="str">
        <f t="shared" si="9"/>
        <v>ru-RU=</v>
      </c>
      <c r="Y22" s="374"/>
      <c r="Z22" s="374" t="s">
        <v>1308</v>
      </c>
      <c r="AA22" s="19" t="s">
        <v>4272</v>
      </c>
      <c r="AB22" s="374">
        <f t="shared" si="6"/>
        <v>40071</v>
      </c>
      <c r="AC22" s="27">
        <v>4</v>
      </c>
    </row>
    <row r="23" spans="1:29" x14ac:dyDescent="0.25">
      <c r="A23" s="374">
        <v>20</v>
      </c>
      <c r="B23" s="374"/>
      <c r="C23" s="374"/>
      <c r="D23" s="19"/>
      <c r="E23" s="27" t="str">
        <f t="shared" si="7"/>
        <v>R71</v>
      </c>
      <c r="F23" s="27">
        <f t="shared" si="11"/>
        <v>141</v>
      </c>
      <c r="G23" s="27">
        <v>5</v>
      </c>
      <c r="H23" s="19" t="s">
        <v>2026</v>
      </c>
      <c r="I23" s="27"/>
      <c r="J23" s="27" t="str">
        <f t="shared" si="3"/>
        <v>dbx141.5</v>
      </c>
      <c r="K23" s="27">
        <f t="shared" si="12"/>
        <v>71</v>
      </c>
      <c r="L23" s="384" t="s">
        <v>1307</v>
      </c>
      <c r="M23" s="384"/>
      <c r="N23" s="19" t="s">
        <v>4275</v>
      </c>
      <c r="O23" s="384" t="str">
        <f t="shared" si="0"/>
        <v>2MDB.R71</v>
      </c>
      <c r="P23" s="384">
        <f t="shared" si="4"/>
        <v>5</v>
      </c>
      <c r="Q23" s="374"/>
      <c r="R23" s="374"/>
      <c r="S23" s="374"/>
      <c r="T23" s="374"/>
      <c r="U23" s="374"/>
      <c r="V23" s="384">
        <v>0</v>
      </c>
      <c r="W23" s="374" t="s">
        <v>1308</v>
      </c>
      <c r="X23" s="384" t="str">
        <f t="shared" si="9"/>
        <v>ru-RU=</v>
      </c>
      <c r="Y23" s="374"/>
      <c r="Z23" s="374" t="s">
        <v>1308</v>
      </c>
      <c r="AA23" s="19" t="s">
        <v>4272</v>
      </c>
      <c r="AB23" s="374">
        <f t="shared" si="6"/>
        <v>40071</v>
      </c>
      <c r="AC23" s="27">
        <v>5</v>
      </c>
    </row>
    <row r="24" spans="1:29" x14ac:dyDescent="0.25">
      <c r="A24" s="374">
        <v>21</v>
      </c>
      <c r="B24" s="374"/>
      <c r="C24" s="374"/>
      <c r="D24" s="19"/>
      <c r="E24" s="27" t="str">
        <f t="shared" si="7"/>
        <v>R71</v>
      </c>
      <c r="F24" s="27">
        <f t="shared" si="11"/>
        <v>141</v>
      </c>
      <c r="G24" s="27">
        <v>6</v>
      </c>
      <c r="H24" s="19" t="s">
        <v>2026</v>
      </c>
      <c r="I24" s="27"/>
      <c r="J24" s="27" t="str">
        <f t="shared" si="3"/>
        <v>dbx141.6</v>
      </c>
      <c r="K24" s="27">
        <f t="shared" si="12"/>
        <v>71</v>
      </c>
      <c r="L24" s="384" t="s">
        <v>1307</v>
      </c>
      <c r="M24" s="389"/>
      <c r="N24" s="19" t="s">
        <v>4275</v>
      </c>
      <c r="O24" s="384" t="str">
        <f t="shared" si="0"/>
        <v>2MDB.R71</v>
      </c>
      <c r="P24" s="384">
        <f t="shared" si="4"/>
        <v>6</v>
      </c>
      <c r="Q24" s="374"/>
      <c r="R24" s="374"/>
      <c r="S24" s="374"/>
      <c r="T24" s="374"/>
      <c r="U24" s="374"/>
      <c r="V24" s="384">
        <v>0</v>
      </c>
      <c r="W24" s="374" t="s">
        <v>1308</v>
      </c>
      <c r="X24" s="384" t="str">
        <f t="shared" si="9"/>
        <v>ru-RU=</v>
      </c>
      <c r="Y24" s="374"/>
      <c r="Z24" s="374" t="s">
        <v>1308</v>
      </c>
      <c r="AA24" s="19" t="s">
        <v>4272</v>
      </c>
      <c r="AB24" s="374">
        <f t="shared" si="6"/>
        <v>40071</v>
      </c>
      <c r="AC24" s="27">
        <v>6</v>
      </c>
    </row>
    <row r="25" spans="1:29" x14ac:dyDescent="0.25">
      <c r="A25" s="374">
        <v>22</v>
      </c>
      <c r="B25" s="374"/>
      <c r="C25" s="374"/>
      <c r="D25" s="19"/>
      <c r="E25" s="27" t="str">
        <f t="shared" si="7"/>
        <v>R71</v>
      </c>
      <c r="F25" s="27">
        <f t="shared" si="11"/>
        <v>141</v>
      </c>
      <c r="G25" s="27">
        <v>7</v>
      </c>
      <c r="H25" s="19" t="s">
        <v>2026</v>
      </c>
      <c r="I25" s="27"/>
      <c r="J25" s="27" t="str">
        <f t="shared" si="3"/>
        <v>dbx141.7</v>
      </c>
      <c r="K25" s="27">
        <f t="shared" si="12"/>
        <v>71</v>
      </c>
      <c r="L25" s="384" t="s">
        <v>1307</v>
      </c>
      <c r="M25" s="384"/>
      <c r="N25" s="19" t="s">
        <v>4275</v>
      </c>
      <c r="O25" s="384" t="str">
        <f t="shared" si="0"/>
        <v>2MDB.R71</v>
      </c>
      <c r="P25" s="384">
        <f t="shared" si="4"/>
        <v>7</v>
      </c>
      <c r="Q25" s="374"/>
      <c r="R25" s="374"/>
      <c r="S25" s="374"/>
      <c r="T25" s="374"/>
      <c r="U25" s="374"/>
      <c r="V25" s="384">
        <v>0</v>
      </c>
      <c r="W25" s="374" t="s">
        <v>1308</v>
      </c>
      <c r="X25" s="384" t="str">
        <f t="shared" si="9"/>
        <v>ru-RU=</v>
      </c>
      <c r="Y25" s="374"/>
      <c r="Z25" s="374" t="s">
        <v>1308</v>
      </c>
      <c r="AA25" s="19" t="s">
        <v>4272</v>
      </c>
      <c r="AB25" s="374">
        <f t="shared" si="6"/>
        <v>40071</v>
      </c>
      <c r="AC25" s="27">
        <v>7</v>
      </c>
    </row>
    <row r="26" spans="1:29" x14ac:dyDescent="0.25">
      <c r="A26" s="374">
        <v>23</v>
      </c>
      <c r="B26" s="374"/>
      <c r="C26" s="374"/>
      <c r="D26" s="19"/>
      <c r="E26" s="27" t="str">
        <f t="shared" si="7"/>
        <v>R71</v>
      </c>
      <c r="F26" s="27">
        <f>F11+2</f>
        <v>140</v>
      </c>
      <c r="G26" s="27">
        <v>0</v>
      </c>
      <c r="H26" s="19" t="s">
        <v>2026</v>
      </c>
      <c r="I26" s="27"/>
      <c r="J26" s="27" t="str">
        <f t="shared" si="3"/>
        <v>dbx140.0</v>
      </c>
      <c r="K26" s="27">
        <f t="shared" si="12"/>
        <v>71</v>
      </c>
      <c r="L26" s="384" t="s">
        <v>1307</v>
      </c>
      <c r="M26" s="389"/>
      <c r="N26" s="19" t="s">
        <v>4275</v>
      </c>
      <c r="O26" s="384" t="str">
        <f t="shared" si="0"/>
        <v>2MDB.R71</v>
      </c>
      <c r="P26" s="384">
        <f t="shared" si="4"/>
        <v>8</v>
      </c>
      <c r="Q26" s="374"/>
      <c r="R26" s="374"/>
      <c r="S26" s="374"/>
      <c r="T26" s="374"/>
      <c r="U26" s="374"/>
      <c r="V26" s="384">
        <v>0</v>
      </c>
      <c r="W26" s="374" t="s">
        <v>1308</v>
      </c>
      <c r="X26" s="384" t="str">
        <f t="shared" si="9"/>
        <v>ru-RU=</v>
      </c>
      <c r="Y26" s="374"/>
      <c r="Z26" s="374" t="s">
        <v>1308</v>
      </c>
      <c r="AA26" s="19" t="s">
        <v>4272</v>
      </c>
      <c r="AB26" s="374">
        <f t="shared" si="6"/>
        <v>40071</v>
      </c>
      <c r="AC26" s="27">
        <v>8</v>
      </c>
    </row>
    <row r="27" spans="1:29" x14ac:dyDescent="0.25">
      <c r="A27" s="374">
        <v>24</v>
      </c>
      <c r="B27" s="374"/>
      <c r="C27" s="374"/>
      <c r="D27" s="19"/>
      <c r="E27" s="27" t="str">
        <f t="shared" si="7"/>
        <v>R71</v>
      </c>
      <c r="F27" s="27">
        <f>F26</f>
        <v>140</v>
      </c>
      <c r="G27" s="27">
        <v>1</v>
      </c>
      <c r="H27" s="19" t="s">
        <v>2026</v>
      </c>
      <c r="I27" s="27"/>
      <c r="J27" s="27" t="str">
        <f t="shared" si="3"/>
        <v>dbx140.1</v>
      </c>
      <c r="K27" s="27">
        <f t="shared" si="12"/>
        <v>71</v>
      </c>
      <c r="L27" s="384" t="s">
        <v>1307</v>
      </c>
      <c r="M27" s="384"/>
      <c r="N27" s="19" t="s">
        <v>4275</v>
      </c>
      <c r="O27" s="384" t="str">
        <f t="shared" si="0"/>
        <v>2MDB.R71</v>
      </c>
      <c r="P27" s="384">
        <f t="shared" si="4"/>
        <v>9</v>
      </c>
      <c r="Q27" s="374"/>
      <c r="R27" s="374"/>
      <c r="S27" s="374"/>
      <c r="T27" s="374"/>
      <c r="U27" s="374"/>
      <c r="V27" s="384">
        <v>0</v>
      </c>
      <c r="W27" s="374" t="s">
        <v>1308</v>
      </c>
      <c r="X27" s="384" t="str">
        <f t="shared" si="9"/>
        <v>ru-RU=</v>
      </c>
      <c r="Y27" s="374"/>
      <c r="Z27" s="374" t="s">
        <v>1308</v>
      </c>
      <c r="AA27" s="19" t="s">
        <v>4272</v>
      </c>
      <c r="AB27" s="374">
        <f t="shared" si="6"/>
        <v>40071</v>
      </c>
      <c r="AC27" s="27">
        <v>9</v>
      </c>
    </row>
    <row r="28" spans="1:29" x14ac:dyDescent="0.25">
      <c r="A28" s="374">
        <v>25</v>
      </c>
      <c r="B28" s="374"/>
      <c r="C28" s="374"/>
      <c r="D28" s="374"/>
      <c r="E28" s="27" t="str">
        <f t="shared" si="7"/>
        <v>R71</v>
      </c>
      <c r="F28" s="27">
        <f t="shared" ref="F28:F33" si="13">F27</f>
        <v>140</v>
      </c>
      <c r="G28" s="27">
        <v>2</v>
      </c>
      <c r="H28" s="19" t="s">
        <v>2026</v>
      </c>
      <c r="I28" s="27"/>
      <c r="J28" s="27" t="str">
        <f t="shared" si="3"/>
        <v>dbx140.2</v>
      </c>
      <c r="K28" s="27">
        <f t="shared" si="12"/>
        <v>71</v>
      </c>
      <c r="L28" s="384" t="s">
        <v>1307</v>
      </c>
      <c r="M28" s="389"/>
      <c r="N28" s="19" t="s">
        <v>4275</v>
      </c>
      <c r="O28" s="384" t="str">
        <f t="shared" si="0"/>
        <v>2MDB.R71</v>
      </c>
      <c r="P28" s="384">
        <f t="shared" si="4"/>
        <v>10</v>
      </c>
      <c r="Q28" s="374"/>
      <c r="R28" s="374"/>
      <c r="S28" s="374"/>
      <c r="T28" s="374"/>
      <c r="U28" s="374"/>
      <c r="V28" s="384">
        <v>0</v>
      </c>
      <c r="W28" s="374" t="s">
        <v>1308</v>
      </c>
      <c r="X28" s="384" t="str">
        <f t="shared" si="9"/>
        <v>ru-RU=</v>
      </c>
      <c r="Y28" s="374"/>
      <c r="Z28" s="374" t="s">
        <v>1308</v>
      </c>
      <c r="AA28" s="19" t="s">
        <v>4272</v>
      </c>
      <c r="AB28" s="374">
        <f t="shared" si="6"/>
        <v>40071</v>
      </c>
      <c r="AC28" s="27">
        <v>10</v>
      </c>
    </row>
    <row r="29" spans="1:29" x14ac:dyDescent="0.25">
      <c r="A29" s="374">
        <v>26</v>
      </c>
      <c r="B29" s="374"/>
      <c r="C29" s="374"/>
      <c r="D29" s="374"/>
      <c r="E29" s="27" t="str">
        <f t="shared" si="7"/>
        <v>R71</v>
      </c>
      <c r="F29" s="27">
        <f t="shared" si="13"/>
        <v>140</v>
      </c>
      <c r="G29" s="27">
        <v>3</v>
      </c>
      <c r="H29" s="19" t="s">
        <v>2026</v>
      </c>
      <c r="I29" s="27"/>
      <c r="J29" s="27" t="str">
        <f t="shared" si="3"/>
        <v>dbx140.3</v>
      </c>
      <c r="K29" s="27">
        <f t="shared" si="12"/>
        <v>71</v>
      </c>
      <c r="L29" s="384" t="s">
        <v>1307</v>
      </c>
      <c r="M29" s="384"/>
      <c r="N29" s="19" t="s">
        <v>4275</v>
      </c>
      <c r="O29" s="384" t="str">
        <f t="shared" si="0"/>
        <v>2MDB.R71</v>
      </c>
      <c r="P29" s="384">
        <f t="shared" si="4"/>
        <v>11</v>
      </c>
      <c r="Q29" s="374"/>
      <c r="R29" s="374"/>
      <c r="S29" s="374"/>
      <c r="T29" s="374"/>
      <c r="U29" s="374"/>
      <c r="V29" s="384">
        <v>0</v>
      </c>
      <c r="W29" s="374" t="s">
        <v>1308</v>
      </c>
      <c r="X29" s="384" t="str">
        <f t="shared" si="9"/>
        <v>ru-RU=</v>
      </c>
      <c r="Y29" s="374"/>
      <c r="Z29" s="374" t="s">
        <v>1308</v>
      </c>
      <c r="AA29" s="19" t="s">
        <v>4272</v>
      </c>
      <c r="AB29" s="374">
        <f t="shared" si="6"/>
        <v>40071</v>
      </c>
      <c r="AC29" s="27">
        <v>11</v>
      </c>
    </row>
    <row r="30" spans="1:29" x14ac:dyDescent="0.25">
      <c r="A30" s="374">
        <v>27</v>
      </c>
      <c r="B30" s="374"/>
      <c r="C30" s="374"/>
      <c r="D30" s="374"/>
      <c r="E30" s="27" t="str">
        <f t="shared" si="7"/>
        <v>R71</v>
      </c>
      <c r="F30" s="27">
        <f t="shared" si="13"/>
        <v>140</v>
      </c>
      <c r="G30" s="27">
        <v>4</v>
      </c>
      <c r="H30" s="19" t="s">
        <v>2026</v>
      </c>
      <c r="I30" s="27"/>
      <c r="J30" s="27" t="str">
        <f t="shared" si="3"/>
        <v>dbx140.4</v>
      </c>
      <c r="K30" s="27">
        <f t="shared" si="12"/>
        <v>71</v>
      </c>
      <c r="L30" s="384" t="s">
        <v>1307</v>
      </c>
      <c r="M30" s="389"/>
      <c r="N30" s="19" t="s">
        <v>4275</v>
      </c>
      <c r="O30" s="384" t="str">
        <f t="shared" si="0"/>
        <v>2MDB.R71</v>
      </c>
      <c r="P30" s="384">
        <f t="shared" si="4"/>
        <v>12</v>
      </c>
      <c r="Q30" s="374"/>
      <c r="R30" s="374"/>
      <c r="S30" s="374"/>
      <c r="T30" s="374"/>
      <c r="U30" s="374"/>
      <c r="V30" s="384">
        <v>0</v>
      </c>
      <c r="W30" s="374" t="s">
        <v>1308</v>
      </c>
      <c r="X30" s="384" t="str">
        <f t="shared" si="9"/>
        <v>ru-RU=</v>
      </c>
      <c r="Y30" s="374"/>
      <c r="Z30" s="374" t="s">
        <v>1308</v>
      </c>
      <c r="AA30" s="19" t="s">
        <v>4272</v>
      </c>
      <c r="AB30" s="374">
        <f t="shared" si="6"/>
        <v>40071</v>
      </c>
      <c r="AC30" s="27">
        <v>12</v>
      </c>
    </row>
    <row r="31" spans="1:29" x14ac:dyDescent="0.25">
      <c r="A31" s="374">
        <v>28</v>
      </c>
      <c r="B31" s="374"/>
      <c r="C31" s="374"/>
      <c r="D31" s="374"/>
      <c r="E31" s="27" t="str">
        <f t="shared" si="7"/>
        <v>R71</v>
      </c>
      <c r="F31" s="27">
        <f t="shared" si="13"/>
        <v>140</v>
      </c>
      <c r="G31" s="27">
        <v>5</v>
      </c>
      <c r="H31" s="19" t="s">
        <v>2026</v>
      </c>
      <c r="I31" s="27"/>
      <c r="J31" s="27" t="str">
        <f t="shared" si="3"/>
        <v>dbx140.5</v>
      </c>
      <c r="K31" s="27">
        <f t="shared" si="12"/>
        <v>71</v>
      </c>
      <c r="L31" s="384" t="s">
        <v>1307</v>
      </c>
      <c r="M31" s="389"/>
      <c r="N31" s="19" t="s">
        <v>4275</v>
      </c>
      <c r="O31" s="384" t="str">
        <f t="shared" si="0"/>
        <v>2MDB.R71</v>
      </c>
      <c r="P31" s="384">
        <f t="shared" si="4"/>
        <v>13</v>
      </c>
      <c r="Q31" s="374"/>
      <c r="R31" s="374"/>
      <c r="S31" s="374"/>
      <c r="T31" s="374"/>
      <c r="U31" s="374"/>
      <c r="V31" s="384">
        <v>0</v>
      </c>
      <c r="W31" s="374" t="s">
        <v>1308</v>
      </c>
      <c r="X31" s="384" t="str">
        <f t="shared" si="9"/>
        <v>ru-RU=</v>
      </c>
      <c r="Y31" s="374"/>
      <c r="Z31" s="374" t="s">
        <v>1308</v>
      </c>
      <c r="AA31" s="19" t="s">
        <v>4272</v>
      </c>
      <c r="AB31" s="374">
        <f t="shared" si="6"/>
        <v>40071</v>
      </c>
      <c r="AC31" s="27">
        <v>13</v>
      </c>
    </row>
    <row r="32" spans="1:29" x14ac:dyDescent="0.25">
      <c r="A32" s="374">
        <v>29</v>
      </c>
      <c r="B32" s="374"/>
      <c r="C32" s="374"/>
      <c r="D32" s="374"/>
      <c r="E32" s="27" t="str">
        <f t="shared" si="7"/>
        <v>R71</v>
      </c>
      <c r="F32" s="27">
        <f t="shared" si="13"/>
        <v>140</v>
      </c>
      <c r="G32" s="27">
        <v>6</v>
      </c>
      <c r="H32" s="19" t="s">
        <v>2026</v>
      </c>
      <c r="I32" s="27"/>
      <c r="J32" s="27" t="str">
        <f t="shared" si="3"/>
        <v>dbx140.6</v>
      </c>
      <c r="K32" s="27">
        <f t="shared" si="12"/>
        <v>71</v>
      </c>
      <c r="L32" s="384" t="s">
        <v>1307</v>
      </c>
      <c r="M32" s="389"/>
      <c r="N32" s="19" t="s">
        <v>4275</v>
      </c>
      <c r="O32" s="384" t="str">
        <f t="shared" si="0"/>
        <v>2MDB.R71</v>
      </c>
      <c r="P32" s="384">
        <f t="shared" si="4"/>
        <v>14</v>
      </c>
      <c r="Q32" s="374"/>
      <c r="R32" s="374"/>
      <c r="S32" s="374"/>
      <c r="T32" s="374"/>
      <c r="U32" s="374"/>
      <c r="V32" s="384">
        <v>0</v>
      </c>
      <c r="W32" s="374" t="s">
        <v>1308</v>
      </c>
      <c r="X32" s="384" t="str">
        <f t="shared" si="9"/>
        <v>ru-RU=</v>
      </c>
      <c r="Y32" s="374"/>
      <c r="Z32" s="374" t="s">
        <v>1308</v>
      </c>
      <c r="AA32" s="19" t="s">
        <v>4272</v>
      </c>
      <c r="AB32" s="374">
        <f t="shared" si="6"/>
        <v>40071</v>
      </c>
      <c r="AC32" s="27">
        <v>14</v>
      </c>
    </row>
    <row r="33" spans="1:29" x14ac:dyDescent="0.25">
      <c r="A33" s="374">
        <v>30</v>
      </c>
      <c r="B33" s="374"/>
      <c r="C33" s="374"/>
      <c r="D33" s="374"/>
      <c r="E33" s="27" t="str">
        <f t="shared" si="7"/>
        <v>R71</v>
      </c>
      <c r="F33" s="27">
        <f t="shared" si="13"/>
        <v>140</v>
      </c>
      <c r="G33" s="27">
        <v>7</v>
      </c>
      <c r="H33" s="19" t="s">
        <v>2026</v>
      </c>
      <c r="I33" s="27"/>
      <c r="J33" s="27" t="str">
        <f t="shared" si="3"/>
        <v>dbx140.7</v>
      </c>
      <c r="K33" s="27">
        <f t="shared" si="12"/>
        <v>71</v>
      </c>
      <c r="L33" s="384" t="s">
        <v>1307</v>
      </c>
      <c r="M33" s="389"/>
      <c r="N33" s="19" t="s">
        <v>4275</v>
      </c>
      <c r="O33" s="384" t="str">
        <f t="shared" si="0"/>
        <v>2MDB.R71</v>
      </c>
      <c r="P33" s="384">
        <f t="shared" si="4"/>
        <v>15</v>
      </c>
      <c r="Q33" s="374"/>
      <c r="R33" s="374"/>
      <c r="S33" s="374"/>
      <c r="T33" s="374"/>
      <c r="U33" s="374"/>
      <c r="V33" s="384">
        <v>0</v>
      </c>
      <c r="W33" s="374" t="s">
        <v>1308</v>
      </c>
      <c r="X33" s="384" t="str">
        <f t="shared" si="9"/>
        <v>ru-RU=</v>
      </c>
      <c r="Y33" s="374"/>
      <c r="Z33" s="374" t="s">
        <v>1308</v>
      </c>
      <c r="AA33" s="19" t="s">
        <v>4272</v>
      </c>
      <c r="AB33" s="374">
        <f t="shared" si="6"/>
        <v>40071</v>
      </c>
      <c r="AC33" s="2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154"/>
  <sheetViews>
    <sheetView topLeftCell="D106" zoomScale="85" zoomScaleNormal="85" workbookViewId="0">
      <selection activeCell="AC151" sqref="AC151"/>
    </sheetView>
  </sheetViews>
  <sheetFormatPr defaultRowHeight="15" x14ac:dyDescent="0.25"/>
  <cols>
    <col min="1" max="1" width="4" bestFit="1" customWidth="1"/>
    <col min="2" max="2" width="37.28515625" bestFit="1" customWidth="1"/>
    <col min="3" max="3" width="10.85546875" bestFit="1" customWidth="1"/>
    <col min="4" max="4" width="4.140625" bestFit="1" customWidth="1"/>
    <col min="5" max="5" width="5.140625" bestFit="1" customWidth="1"/>
    <col min="6" max="6" width="4.140625" bestFit="1" customWidth="1"/>
    <col min="10" max="10" width="3" bestFit="1" customWidth="1"/>
    <col min="11" max="11" width="2.28515625" bestFit="1" customWidth="1"/>
    <col min="12" max="12" width="4" bestFit="1" customWidth="1"/>
    <col min="13" max="13" width="4.140625" bestFit="1" customWidth="1"/>
    <col min="14" max="14" width="8.85546875" bestFit="1" customWidth="1"/>
    <col min="15" max="15" width="4.140625" bestFit="1" customWidth="1"/>
    <col min="16" max="21" width="1.85546875" customWidth="1"/>
    <col min="26" max="26" width="7" bestFit="1" customWidth="1"/>
    <col min="28" max="28" width="4.140625" bestFit="1" customWidth="1"/>
  </cols>
  <sheetData>
    <row r="1" spans="1:28" x14ac:dyDescent="0.25">
      <c r="D1" s="374"/>
      <c r="E1" s="374"/>
      <c r="F1" s="374"/>
      <c r="G1" s="374"/>
      <c r="H1" s="374"/>
      <c r="I1" s="374"/>
      <c r="J1" s="374"/>
      <c r="K1" s="374"/>
      <c r="L1" s="374"/>
      <c r="M1" s="374"/>
      <c r="N1" s="374"/>
      <c r="O1" s="374"/>
      <c r="P1" s="374"/>
      <c r="Q1" s="374"/>
      <c r="R1" s="374"/>
      <c r="S1" s="374"/>
      <c r="T1" s="374"/>
      <c r="U1" s="374"/>
      <c r="V1" s="374"/>
      <c r="W1" s="374"/>
      <c r="X1" s="374"/>
      <c r="Y1" s="374"/>
      <c r="Z1" s="374"/>
      <c r="AA1" s="374"/>
      <c r="AB1" s="374"/>
    </row>
    <row r="2" spans="1:28" x14ac:dyDescent="0.25">
      <c r="B2" s="252"/>
      <c r="C2" s="252"/>
      <c r="D2" s="374"/>
      <c r="E2" s="374"/>
      <c r="F2" s="374"/>
      <c r="G2" s="374"/>
      <c r="H2" s="374"/>
      <c r="I2" s="374"/>
      <c r="J2" s="374"/>
      <c r="K2" s="374"/>
      <c r="L2" s="374"/>
      <c r="M2" s="374"/>
      <c r="N2" s="374"/>
      <c r="O2" s="374"/>
      <c r="P2" s="374"/>
      <c r="Q2" s="374"/>
      <c r="R2" s="374"/>
      <c r="S2" s="374"/>
      <c r="T2" s="374"/>
      <c r="U2" s="374"/>
      <c r="V2" s="374"/>
      <c r="W2" s="374"/>
      <c r="X2" s="374"/>
      <c r="Y2" s="374"/>
      <c r="Z2" s="374"/>
      <c r="AA2" s="374"/>
      <c r="AB2" s="374"/>
    </row>
    <row r="3" spans="1:28" x14ac:dyDescent="0.25">
      <c r="B3" s="252"/>
      <c r="C3" s="252"/>
      <c r="D3" s="27" t="s">
        <v>4271</v>
      </c>
      <c r="E3" s="27" t="s">
        <v>792</v>
      </c>
      <c r="F3" s="27" t="s">
        <v>793</v>
      </c>
      <c r="G3" s="27"/>
      <c r="H3" s="27" t="s">
        <v>1301</v>
      </c>
      <c r="I3" s="27"/>
      <c r="J3" s="27"/>
      <c r="K3" s="385"/>
      <c r="L3" s="384" t="s">
        <v>1303</v>
      </c>
      <c r="M3" s="384" t="s">
        <v>1028</v>
      </c>
      <c r="N3" s="384" t="s">
        <v>1304</v>
      </c>
      <c r="O3" s="384" t="s">
        <v>793</v>
      </c>
      <c r="P3" s="384"/>
      <c r="Q3" s="384"/>
      <c r="R3" s="384"/>
      <c r="S3" s="384"/>
      <c r="T3" s="384"/>
      <c r="U3" s="384"/>
      <c r="V3" s="374"/>
      <c r="W3" s="384" t="s">
        <v>1305</v>
      </c>
      <c r="X3" s="385"/>
      <c r="Y3" s="374"/>
      <c r="Z3" s="374"/>
      <c r="AA3" s="374" t="s">
        <v>4273</v>
      </c>
      <c r="AB3" s="374" t="s">
        <v>4274</v>
      </c>
    </row>
    <row r="4" spans="1:28" x14ac:dyDescent="0.25">
      <c r="A4" s="374">
        <v>1</v>
      </c>
      <c r="B4" s="374" t="s">
        <v>193</v>
      </c>
      <c r="C4" s="374" t="s">
        <v>637</v>
      </c>
      <c r="D4" s="27" t="str">
        <f>"R"&amp;J4</f>
        <v>R48</v>
      </c>
      <c r="E4" s="27">
        <f>J4*2-1</f>
        <v>95</v>
      </c>
      <c r="F4" s="27">
        <v>0</v>
      </c>
      <c r="G4" s="19" t="s">
        <v>4277</v>
      </c>
      <c r="H4" s="27" t="str">
        <f>"db600.dbx"&amp;E4&amp;"."&amp;F4&amp;" := "&amp;G4&amp;"."&amp;C4&amp;"; //"&amp;B4&amp;"  "&amp;D4&amp;"."&amp;AB4</f>
        <v>db600.dbx95.0 := DGI.Unlock; //Сброс аварии  R48.0</v>
      </c>
      <c r="I4" s="27" t="str">
        <f>"dbx"&amp;E4&amp;"."&amp;F4</f>
        <v>dbx95.0</v>
      </c>
      <c r="J4" s="27">
        <v>48</v>
      </c>
      <c r="K4" s="384" t="s">
        <v>1307</v>
      </c>
      <c r="L4" s="384">
        <v>670</v>
      </c>
      <c r="M4" s="19" t="s">
        <v>4277</v>
      </c>
      <c r="N4" s="384" t="str">
        <f t="shared" ref="N4:N35" si="0">"2MDB.R"&amp;J4</f>
        <v>2MDB.R48</v>
      </c>
      <c r="O4" s="384">
        <f>AB4</f>
        <v>0</v>
      </c>
      <c r="P4" s="384"/>
      <c r="Q4" s="384"/>
      <c r="R4" s="384"/>
      <c r="S4" s="384"/>
      <c r="T4" s="384"/>
      <c r="U4" s="384">
        <v>0</v>
      </c>
      <c r="V4" s="374" t="s">
        <v>1308</v>
      </c>
      <c r="W4" s="384" t="str">
        <f>Z4&amp;B4</f>
        <v>ru-RU=Сброс аварии</v>
      </c>
      <c r="X4" s="374"/>
      <c r="Y4" s="374" t="s">
        <v>1308</v>
      </c>
      <c r="Z4" s="19" t="s">
        <v>4272</v>
      </c>
      <c r="AA4" s="374">
        <f>J4+40000</f>
        <v>40048</v>
      </c>
      <c r="AB4" s="27">
        <v>0</v>
      </c>
    </row>
    <row r="5" spans="1:28" x14ac:dyDescent="0.25">
      <c r="A5" s="374">
        <v>2</v>
      </c>
      <c r="B5" s="374" t="s">
        <v>2832</v>
      </c>
      <c r="C5" s="374" t="s">
        <v>3329</v>
      </c>
      <c r="D5" s="27" t="str">
        <f>"R"&amp;J5</f>
        <v>R48</v>
      </c>
      <c r="E5" s="27">
        <f t="shared" ref="E5:E10" si="1">E4</f>
        <v>95</v>
      </c>
      <c r="F5" s="27">
        <v>1</v>
      </c>
      <c r="G5" s="19" t="s">
        <v>4277</v>
      </c>
      <c r="H5" s="27" t="str">
        <f t="shared" ref="H5:H33" si="2">"db600.dbx"&amp;E5&amp;"."&amp;F5&amp;" := "&amp;G5&amp;"."&amp;C5&amp;"; //"&amp;B5&amp;"  "&amp;D5&amp;"."&amp;AB5</f>
        <v>db600.dbx95.1 := DGI.Z1_ON; //Открыта ЗЭ1-1  R48.1</v>
      </c>
      <c r="I5" s="27" t="str">
        <f t="shared" ref="I5:I33" si="3">"dbx"&amp;E5&amp;"."&amp;F5</f>
        <v>dbx95.1</v>
      </c>
      <c r="J5" s="27">
        <f>J4</f>
        <v>48</v>
      </c>
      <c r="K5" s="384" t="s">
        <v>1307</v>
      </c>
      <c r="L5" s="384">
        <v>671</v>
      </c>
      <c r="M5" s="19" t="s">
        <v>4277</v>
      </c>
      <c r="N5" s="384" t="str">
        <f t="shared" si="0"/>
        <v>2MDB.R48</v>
      </c>
      <c r="O5" s="384">
        <f t="shared" ref="O5:O33" si="4">AB5</f>
        <v>1</v>
      </c>
      <c r="P5" s="384"/>
      <c r="Q5" s="384"/>
      <c r="R5" s="384"/>
      <c r="S5" s="384"/>
      <c r="T5" s="384"/>
      <c r="U5" s="384">
        <v>0</v>
      </c>
      <c r="V5" s="374" t="s">
        <v>1308</v>
      </c>
      <c r="W5" s="384" t="str">
        <f t="shared" ref="W5:W33" si="5">Z5&amp;B5</f>
        <v>ru-RU=Открыта ЗЭ1-1</v>
      </c>
      <c r="X5" s="374"/>
      <c r="Y5" s="374" t="s">
        <v>1308</v>
      </c>
      <c r="Z5" s="19" t="s">
        <v>4272</v>
      </c>
      <c r="AA5" s="374">
        <f t="shared" ref="AA5:AA33" si="6">J5+40000</f>
        <v>40048</v>
      </c>
      <c r="AB5" s="27">
        <v>1</v>
      </c>
    </row>
    <row r="6" spans="1:28" x14ac:dyDescent="0.25">
      <c r="A6" s="374">
        <v>3</v>
      </c>
      <c r="B6" s="374" t="s">
        <v>2833</v>
      </c>
      <c r="C6" s="374" t="s">
        <v>3330</v>
      </c>
      <c r="D6" s="27" t="str">
        <f t="shared" ref="D6:D33" si="7">"R"&amp;J6</f>
        <v>R48</v>
      </c>
      <c r="E6" s="27">
        <f t="shared" si="1"/>
        <v>95</v>
      </c>
      <c r="F6" s="27">
        <v>3</v>
      </c>
      <c r="G6" s="19" t="s">
        <v>4277</v>
      </c>
      <c r="H6" s="27" t="str">
        <f t="shared" si="2"/>
        <v>db600.dbx95.3 := DGI.Z1_OF; //Закрыта ЗЭ1-1  R48.3</v>
      </c>
      <c r="I6" s="27" t="str">
        <f t="shared" si="3"/>
        <v>dbx95.3</v>
      </c>
      <c r="J6" s="27">
        <f t="shared" ref="J6:J18" si="8">J5</f>
        <v>48</v>
      </c>
      <c r="K6" s="384" t="s">
        <v>1307</v>
      </c>
      <c r="L6" s="384">
        <v>672</v>
      </c>
      <c r="M6" s="19" t="s">
        <v>4277</v>
      </c>
      <c r="N6" s="384" t="str">
        <f t="shared" si="0"/>
        <v>2MDB.R48</v>
      </c>
      <c r="O6" s="384">
        <f t="shared" si="4"/>
        <v>3</v>
      </c>
      <c r="P6" s="384"/>
      <c r="Q6" s="384"/>
      <c r="R6" s="384"/>
      <c r="S6" s="384"/>
      <c r="T6" s="384"/>
      <c r="U6" s="384">
        <v>0</v>
      </c>
      <c r="V6" s="374" t="s">
        <v>1308</v>
      </c>
      <c r="W6" s="384" t="str">
        <f t="shared" si="5"/>
        <v>ru-RU=Закрыта ЗЭ1-1</v>
      </c>
      <c r="X6" s="374"/>
      <c r="Y6" s="374" t="s">
        <v>1308</v>
      </c>
      <c r="Z6" s="19" t="s">
        <v>4272</v>
      </c>
      <c r="AA6" s="374">
        <f t="shared" si="6"/>
        <v>40048</v>
      </c>
      <c r="AB6" s="27">
        <v>3</v>
      </c>
    </row>
    <row r="7" spans="1:28" x14ac:dyDescent="0.25">
      <c r="A7" s="374">
        <v>4</v>
      </c>
      <c r="B7" s="374" t="s">
        <v>3040</v>
      </c>
      <c r="C7" s="374" t="s">
        <v>2830</v>
      </c>
      <c r="D7" s="27" t="str">
        <f t="shared" si="7"/>
        <v>R48</v>
      </c>
      <c r="E7" s="27">
        <f t="shared" si="1"/>
        <v>95</v>
      </c>
      <c r="F7" s="27">
        <v>4</v>
      </c>
      <c r="G7" s="19" t="s">
        <v>4277</v>
      </c>
      <c r="H7" s="27" t="str">
        <f t="shared" si="2"/>
        <v>db600.dbx95.4 := DGI.MV1_1_ON; //Работа Мв1-1  R48.4</v>
      </c>
      <c r="I7" s="27" t="str">
        <f t="shared" si="3"/>
        <v>dbx95.4</v>
      </c>
      <c r="J7" s="27">
        <f t="shared" si="8"/>
        <v>48</v>
      </c>
      <c r="K7" s="384" t="s">
        <v>1307</v>
      </c>
      <c r="L7" s="384">
        <v>673</v>
      </c>
      <c r="M7" s="19" t="s">
        <v>4277</v>
      </c>
      <c r="N7" s="384" t="str">
        <f t="shared" si="0"/>
        <v>2MDB.R48</v>
      </c>
      <c r="O7" s="384">
        <f t="shared" si="4"/>
        <v>4</v>
      </c>
      <c r="P7" s="374"/>
      <c r="Q7" s="374"/>
      <c r="R7" s="374"/>
      <c r="S7" s="374"/>
      <c r="T7" s="374"/>
      <c r="U7" s="384">
        <v>0</v>
      </c>
      <c r="V7" s="374" t="s">
        <v>1308</v>
      </c>
      <c r="W7" s="384" t="str">
        <f t="shared" si="5"/>
        <v>ru-RU=Работа Мв1-1</v>
      </c>
      <c r="X7" s="374"/>
      <c r="Y7" s="374" t="s">
        <v>1308</v>
      </c>
      <c r="Z7" s="19" t="s">
        <v>4272</v>
      </c>
      <c r="AA7" s="374">
        <f t="shared" si="6"/>
        <v>40048</v>
      </c>
      <c r="AB7" s="27">
        <v>4</v>
      </c>
    </row>
    <row r="8" spans="1:28" x14ac:dyDescent="0.25">
      <c r="A8" s="374">
        <v>5</v>
      </c>
      <c r="B8" s="374" t="s">
        <v>338</v>
      </c>
      <c r="C8" s="374" t="s">
        <v>3304</v>
      </c>
      <c r="D8" s="27" t="str">
        <f t="shared" si="7"/>
        <v>R48</v>
      </c>
      <c r="E8" s="27">
        <f t="shared" si="1"/>
        <v>95</v>
      </c>
      <c r="F8" s="27">
        <v>5</v>
      </c>
      <c r="G8" s="19" t="s">
        <v>4277</v>
      </c>
      <c r="H8" s="27" t="str">
        <f t="shared" si="2"/>
        <v>db600.dbx95.5 := DGI.F1_1_ON; //Работа Ф1-1  R48.5</v>
      </c>
      <c r="I8" s="27" t="str">
        <f t="shared" si="3"/>
        <v>dbx95.5</v>
      </c>
      <c r="J8" s="27">
        <f t="shared" si="8"/>
        <v>48</v>
      </c>
      <c r="K8" s="384" t="s">
        <v>1307</v>
      </c>
      <c r="L8" s="384">
        <v>674</v>
      </c>
      <c r="M8" s="19" t="s">
        <v>4277</v>
      </c>
      <c r="N8" s="384" t="str">
        <f t="shared" si="0"/>
        <v>2MDB.R48</v>
      </c>
      <c r="O8" s="384">
        <f t="shared" si="4"/>
        <v>5</v>
      </c>
      <c r="P8" s="374"/>
      <c r="Q8" s="374"/>
      <c r="R8" s="374"/>
      <c r="S8" s="374"/>
      <c r="T8" s="374"/>
      <c r="U8" s="384">
        <v>0</v>
      </c>
      <c r="V8" s="374" t="s">
        <v>1308</v>
      </c>
      <c r="W8" s="384" t="str">
        <f t="shared" si="5"/>
        <v>ru-RU=Работа Ф1-1</v>
      </c>
      <c r="X8" s="374"/>
      <c r="Y8" s="374" t="s">
        <v>1308</v>
      </c>
      <c r="Z8" s="19" t="s">
        <v>4272</v>
      </c>
      <c r="AA8" s="374">
        <f t="shared" si="6"/>
        <v>40048</v>
      </c>
      <c r="AB8" s="27">
        <v>5</v>
      </c>
    </row>
    <row r="9" spans="1:28" x14ac:dyDescent="0.25">
      <c r="A9" s="374">
        <v>6</v>
      </c>
      <c r="B9" s="374" t="s">
        <v>339</v>
      </c>
      <c r="C9" s="374" t="s">
        <v>3306</v>
      </c>
      <c r="D9" s="27" t="str">
        <f t="shared" si="7"/>
        <v>R48</v>
      </c>
      <c r="E9" s="27">
        <f t="shared" si="1"/>
        <v>95</v>
      </c>
      <c r="F9" s="27">
        <v>6</v>
      </c>
      <c r="G9" s="19" t="s">
        <v>4277</v>
      </c>
      <c r="H9" s="27" t="str">
        <f t="shared" si="2"/>
        <v>db600.dbx95.6 := DGI.F1_2_ON; //Работа Ф1-2  R48.6</v>
      </c>
      <c r="I9" s="27" t="str">
        <f t="shared" si="3"/>
        <v>dbx95.6</v>
      </c>
      <c r="J9" s="27">
        <f t="shared" si="8"/>
        <v>48</v>
      </c>
      <c r="K9" s="384" t="s">
        <v>1307</v>
      </c>
      <c r="L9" s="384">
        <v>675</v>
      </c>
      <c r="M9" s="19" t="s">
        <v>4277</v>
      </c>
      <c r="N9" s="384" t="str">
        <f t="shared" si="0"/>
        <v>2MDB.R48</v>
      </c>
      <c r="O9" s="384">
        <f t="shared" si="4"/>
        <v>6</v>
      </c>
      <c r="P9" s="374"/>
      <c r="Q9" s="374"/>
      <c r="R9" s="374"/>
      <c r="S9" s="374"/>
      <c r="T9" s="374"/>
      <c r="U9" s="384">
        <v>0</v>
      </c>
      <c r="V9" s="374" t="s">
        <v>1308</v>
      </c>
      <c r="W9" s="384" t="str">
        <f t="shared" si="5"/>
        <v>ru-RU=Работа Ф1-2</v>
      </c>
      <c r="X9" s="374"/>
      <c r="Y9" s="374" t="s">
        <v>1308</v>
      </c>
      <c r="Z9" s="19" t="s">
        <v>4272</v>
      </c>
      <c r="AA9" s="374">
        <f t="shared" si="6"/>
        <v>40048</v>
      </c>
      <c r="AB9" s="27">
        <v>6</v>
      </c>
    </row>
    <row r="10" spans="1:28" x14ac:dyDescent="0.25">
      <c r="A10" s="374">
        <v>7</v>
      </c>
      <c r="B10" s="374" t="s">
        <v>340</v>
      </c>
      <c r="C10" s="374" t="s">
        <v>3308</v>
      </c>
      <c r="D10" s="27" t="str">
        <f t="shared" si="7"/>
        <v>R48</v>
      </c>
      <c r="E10" s="27">
        <f t="shared" si="1"/>
        <v>95</v>
      </c>
      <c r="F10" s="27">
        <v>7</v>
      </c>
      <c r="G10" s="19" t="s">
        <v>4277</v>
      </c>
      <c r="H10" s="27" t="str">
        <f t="shared" si="2"/>
        <v>db600.dbx95.7 := DGI.F1_3_ON; //Работа Ф1-3  R48.7</v>
      </c>
      <c r="I10" s="27" t="str">
        <f t="shared" si="3"/>
        <v>dbx95.7</v>
      </c>
      <c r="J10" s="27">
        <f t="shared" si="8"/>
        <v>48</v>
      </c>
      <c r="K10" s="384" t="s">
        <v>1307</v>
      </c>
      <c r="L10" s="384">
        <v>676</v>
      </c>
      <c r="M10" s="19" t="s">
        <v>4277</v>
      </c>
      <c r="N10" s="384" t="str">
        <f t="shared" si="0"/>
        <v>2MDB.R48</v>
      </c>
      <c r="O10" s="384">
        <f t="shared" si="4"/>
        <v>7</v>
      </c>
      <c r="P10" s="374"/>
      <c r="Q10" s="374"/>
      <c r="R10" s="374"/>
      <c r="S10" s="374"/>
      <c r="T10" s="374"/>
      <c r="U10" s="384">
        <v>0</v>
      </c>
      <c r="V10" s="374" t="s">
        <v>1308</v>
      </c>
      <c r="W10" s="384" t="str">
        <f t="shared" si="5"/>
        <v>ru-RU=Работа Ф1-3</v>
      </c>
      <c r="X10" s="374"/>
      <c r="Y10" s="374" t="s">
        <v>1308</v>
      </c>
      <c r="Z10" s="19" t="s">
        <v>4272</v>
      </c>
      <c r="AA10" s="374">
        <f t="shared" si="6"/>
        <v>40048</v>
      </c>
      <c r="AB10" s="27">
        <v>7</v>
      </c>
    </row>
    <row r="11" spans="1:28" x14ac:dyDescent="0.25">
      <c r="A11" s="374">
        <v>8</v>
      </c>
      <c r="B11" s="374" t="s">
        <v>45</v>
      </c>
      <c r="C11" s="374" t="s">
        <v>3315</v>
      </c>
      <c r="D11" s="27" t="str">
        <f t="shared" si="7"/>
        <v>R48</v>
      </c>
      <c r="E11" s="27">
        <f>J4*2-2</f>
        <v>94</v>
      </c>
      <c r="F11" s="27">
        <v>0</v>
      </c>
      <c r="G11" s="19" t="s">
        <v>4277</v>
      </c>
      <c r="H11" s="27" t="str">
        <f t="shared" si="2"/>
        <v>db600.dbx94.0 := DGI.M1_1_ON; //Работа Мш1-1  R48.8</v>
      </c>
      <c r="I11" s="27" t="str">
        <f t="shared" si="3"/>
        <v>dbx94.0</v>
      </c>
      <c r="J11" s="27">
        <f t="shared" si="8"/>
        <v>48</v>
      </c>
      <c r="K11" s="384" t="s">
        <v>1307</v>
      </c>
      <c r="L11" s="384">
        <v>677</v>
      </c>
      <c r="M11" s="19" t="s">
        <v>4277</v>
      </c>
      <c r="N11" s="384" t="str">
        <f t="shared" si="0"/>
        <v>2MDB.R48</v>
      </c>
      <c r="O11" s="384">
        <f t="shared" si="4"/>
        <v>8</v>
      </c>
      <c r="P11" s="374"/>
      <c r="Q11" s="374"/>
      <c r="R11" s="374"/>
      <c r="S11" s="374"/>
      <c r="T11" s="374"/>
      <c r="U11" s="384">
        <v>0</v>
      </c>
      <c r="V11" s="374" t="s">
        <v>1308</v>
      </c>
      <c r="W11" s="384" t="str">
        <f t="shared" si="5"/>
        <v>ru-RU=Работа Мш1-1</v>
      </c>
      <c r="X11" s="374"/>
      <c r="Y11" s="374" t="s">
        <v>1308</v>
      </c>
      <c r="Z11" s="19" t="s">
        <v>4272</v>
      </c>
      <c r="AA11" s="374">
        <f t="shared" si="6"/>
        <v>40048</v>
      </c>
      <c r="AB11" s="27">
        <v>8</v>
      </c>
    </row>
    <row r="12" spans="1:28" x14ac:dyDescent="0.25">
      <c r="A12" s="374">
        <v>9</v>
      </c>
      <c r="B12" s="374" t="s">
        <v>41</v>
      </c>
      <c r="C12" s="374" t="s">
        <v>2762</v>
      </c>
      <c r="D12" s="27" t="str">
        <f t="shared" si="7"/>
        <v>R48</v>
      </c>
      <c r="E12" s="27">
        <f>E11</f>
        <v>94</v>
      </c>
      <c r="F12" s="27">
        <v>1</v>
      </c>
      <c r="G12" s="19" t="s">
        <v>4277</v>
      </c>
      <c r="H12" s="27" t="str">
        <f t="shared" si="2"/>
        <v>db600.dbx94.1 := DGI.N1_1_ON; //Работа Н1-1  R48.9</v>
      </c>
      <c r="I12" s="27" t="str">
        <f t="shared" si="3"/>
        <v>dbx94.1</v>
      </c>
      <c r="J12" s="27">
        <f t="shared" si="8"/>
        <v>48</v>
      </c>
      <c r="K12" s="384" t="s">
        <v>1307</v>
      </c>
      <c r="L12" s="384">
        <v>678</v>
      </c>
      <c r="M12" s="19" t="s">
        <v>4277</v>
      </c>
      <c r="N12" s="384" t="str">
        <f t="shared" si="0"/>
        <v>2MDB.R48</v>
      </c>
      <c r="O12" s="384">
        <f t="shared" si="4"/>
        <v>9</v>
      </c>
      <c r="P12" s="374"/>
      <c r="Q12" s="374"/>
      <c r="R12" s="374"/>
      <c r="S12" s="374"/>
      <c r="T12" s="374"/>
      <c r="U12" s="384">
        <v>0</v>
      </c>
      <c r="V12" s="374" t="s">
        <v>1308</v>
      </c>
      <c r="W12" s="384" t="str">
        <f t="shared" si="5"/>
        <v>ru-RU=Работа Н1-1</v>
      </c>
      <c r="X12" s="374"/>
      <c r="Y12" s="374" t="s">
        <v>1308</v>
      </c>
      <c r="Z12" s="19" t="s">
        <v>4272</v>
      </c>
      <c r="AA12" s="374">
        <f t="shared" si="6"/>
        <v>40048</v>
      </c>
      <c r="AB12" s="27">
        <v>9</v>
      </c>
    </row>
    <row r="13" spans="1:28" x14ac:dyDescent="0.25">
      <c r="A13" s="374">
        <v>10</v>
      </c>
      <c r="B13" s="374" t="s">
        <v>43</v>
      </c>
      <c r="C13" s="374" t="s">
        <v>2769</v>
      </c>
      <c r="D13" s="27" t="str">
        <f t="shared" si="7"/>
        <v>R48</v>
      </c>
      <c r="E13" s="27">
        <f t="shared" ref="E13:E18" si="9">E12</f>
        <v>94</v>
      </c>
      <c r="F13" s="27">
        <v>2</v>
      </c>
      <c r="G13" s="19" t="s">
        <v>4277</v>
      </c>
      <c r="H13" s="27" t="str">
        <f t="shared" si="2"/>
        <v>db600.dbx94.2 := DGI.N1_2_ON; //Работа Н1-2  R48.10</v>
      </c>
      <c r="I13" s="27" t="str">
        <f t="shared" si="3"/>
        <v>dbx94.2</v>
      </c>
      <c r="J13" s="27">
        <f t="shared" si="8"/>
        <v>48</v>
      </c>
      <c r="K13" s="384" t="s">
        <v>1307</v>
      </c>
      <c r="L13" s="384">
        <v>679</v>
      </c>
      <c r="M13" s="19" t="s">
        <v>4277</v>
      </c>
      <c r="N13" s="384" t="str">
        <f t="shared" si="0"/>
        <v>2MDB.R48</v>
      </c>
      <c r="O13" s="384">
        <f t="shared" si="4"/>
        <v>10</v>
      </c>
      <c r="P13" s="374"/>
      <c r="Q13" s="374"/>
      <c r="R13" s="374"/>
      <c r="S13" s="374"/>
      <c r="T13" s="374"/>
      <c r="U13" s="384">
        <v>0</v>
      </c>
      <c r="V13" s="374" t="s">
        <v>1308</v>
      </c>
      <c r="W13" s="384" t="str">
        <f t="shared" si="5"/>
        <v>ru-RU=Работа Н1-2</v>
      </c>
      <c r="X13" s="374"/>
      <c r="Y13" s="374" t="s">
        <v>1308</v>
      </c>
      <c r="Z13" s="19" t="s">
        <v>4272</v>
      </c>
      <c r="AA13" s="374">
        <f t="shared" si="6"/>
        <v>40048</v>
      </c>
      <c r="AB13" s="27">
        <v>10</v>
      </c>
    </row>
    <row r="14" spans="1:28" x14ac:dyDescent="0.25">
      <c r="A14" s="374">
        <v>11</v>
      </c>
      <c r="B14" s="374" t="s">
        <v>3950</v>
      </c>
      <c r="C14" s="374" t="s">
        <v>3951</v>
      </c>
      <c r="D14" s="27" t="str">
        <f t="shared" si="7"/>
        <v>R48</v>
      </c>
      <c r="E14" s="27">
        <f t="shared" si="9"/>
        <v>94</v>
      </c>
      <c r="F14" s="27">
        <v>3</v>
      </c>
      <c r="G14" s="19" t="s">
        <v>4277</v>
      </c>
      <c r="H14" s="27" t="str">
        <f t="shared" si="2"/>
        <v>db600.dbx94.3 := DGI.F_afZ1; //Сигнал «Наличие потока после ЗШЭ1-1  R48.11</v>
      </c>
      <c r="I14" s="27" t="str">
        <f t="shared" si="3"/>
        <v>dbx94.3</v>
      </c>
      <c r="J14" s="27">
        <f t="shared" si="8"/>
        <v>48</v>
      </c>
      <c r="K14" s="384" t="s">
        <v>1307</v>
      </c>
      <c r="L14" s="384">
        <v>680</v>
      </c>
      <c r="M14" s="19" t="s">
        <v>4277</v>
      </c>
      <c r="N14" s="384" t="str">
        <f t="shared" si="0"/>
        <v>2MDB.R48</v>
      </c>
      <c r="O14" s="384">
        <f t="shared" si="4"/>
        <v>11</v>
      </c>
      <c r="P14" s="374"/>
      <c r="Q14" s="374"/>
      <c r="R14" s="374"/>
      <c r="S14" s="374"/>
      <c r="T14" s="374"/>
      <c r="U14" s="384">
        <v>0</v>
      </c>
      <c r="V14" s="374" t="s">
        <v>1308</v>
      </c>
      <c r="W14" s="384" t="str">
        <f t="shared" si="5"/>
        <v>ru-RU=Сигнал «Наличие потока после ЗШЭ1-1</v>
      </c>
      <c r="X14" s="374"/>
      <c r="Y14" s="374" t="s">
        <v>1308</v>
      </c>
      <c r="Z14" s="19" t="s">
        <v>4272</v>
      </c>
      <c r="AA14" s="374">
        <f t="shared" si="6"/>
        <v>40048</v>
      </c>
      <c r="AB14" s="27">
        <v>11</v>
      </c>
    </row>
    <row r="15" spans="1:28" x14ac:dyDescent="0.25">
      <c r="A15" s="374">
        <v>12</v>
      </c>
      <c r="B15" s="374" t="s">
        <v>7</v>
      </c>
      <c r="C15" s="374" t="s">
        <v>2763</v>
      </c>
      <c r="D15" s="27" t="str">
        <f t="shared" si="7"/>
        <v>R48</v>
      </c>
      <c r="E15" s="27">
        <f t="shared" si="9"/>
        <v>94</v>
      </c>
      <c r="F15" s="27">
        <v>4</v>
      </c>
      <c r="G15" s="19" t="s">
        <v>4277</v>
      </c>
      <c r="H15" s="27" t="str">
        <f t="shared" si="2"/>
        <v>db600.dbx94.4 := DGI.N1_3_ON; //Работа Н1-3  R48.12</v>
      </c>
      <c r="I15" s="27" t="str">
        <f t="shared" si="3"/>
        <v>dbx94.4</v>
      </c>
      <c r="J15" s="27">
        <f t="shared" si="8"/>
        <v>48</v>
      </c>
      <c r="K15" s="384" t="s">
        <v>1307</v>
      </c>
      <c r="L15" s="384">
        <v>681</v>
      </c>
      <c r="M15" s="19" t="s">
        <v>4277</v>
      </c>
      <c r="N15" s="384" t="str">
        <f t="shared" si="0"/>
        <v>2MDB.R48</v>
      </c>
      <c r="O15" s="384">
        <f t="shared" si="4"/>
        <v>12</v>
      </c>
      <c r="P15" s="374"/>
      <c r="Q15" s="374"/>
      <c r="R15" s="374"/>
      <c r="S15" s="374"/>
      <c r="T15" s="374"/>
      <c r="U15" s="384">
        <v>0</v>
      </c>
      <c r="V15" s="374" t="s">
        <v>1308</v>
      </c>
      <c r="W15" s="384" t="str">
        <f t="shared" si="5"/>
        <v>ru-RU=Работа Н1-3</v>
      </c>
      <c r="X15" s="374"/>
      <c r="Y15" s="374" t="s">
        <v>1308</v>
      </c>
      <c r="Z15" s="19" t="s">
        <v>4272</v>
      </c>
      <c r="AA15" s="374">
        <f t="shared" si="6"/>
        <v>40048</v>
      </c>
      <c r="AB15" s="27">
        <v>12</v>
      </c>
    </row>
    <row r="16" spans="1:28" x14ac:dyDescent="0.25">
      <c r="A16" s="374">
        <v>13</v>
      </c>
      <c r="B16" s="374" t="s">
        <v>3049</v>
      </c>
      <c r="C16" s="374" t="s">
        <v>3881</v>
      </c>
      <c r="D16" s="27" t="str">
        <f t="shared" si="7"/>
        <v>R48</v>
      </c>
      <c r="E16" s="27">
        <f t="shared" si="9"/>
        <v>94</v>
      </c>
      <c r="F16" s="27">
        <v>5</v>
      </c>
      <c r="G16" s="19" t="s">
        <v>4277</v>
      </c>
      <c r="H16" s="27" t="str">
        <f t="shared" si="2"/>
        <v>db600.dbx94.5 := DGI.K1_1_ON; //Работа КРЛ1-1  R48.13</v>
      </c>
      <c r="I16" s="27" t="str">
        <f t="shared" si="3"/>
        <v>dbx94.5</v>
      </c>
      <c r="J16" s="27">
        <f t="shared" si="8"/>
        <v>48</v>
      </c>
      <c r="K16" s="384" t="s">
        <v>1307</v>
      </c>
      <c r="L16" s="384">
        <v>682</v>
      </c>
      <c r="M16" s="19" t="s">
        <v>4277</v>
      </c>
      <c r="N16" s="384" t="str">
        <f t="shared" si="0"/>
        <v>2MDB.R48</v>
      </c>
      <c r="O16" s="384">
        <f t="shared" si="4"/>
        <v>13</v>
      </c>
      <c r="P16" s="374"/>
      <c r="Q16" s="374"/>
      <c r="R16" s="374"/>
      <c r="S16" s="374"/>
      <c r="T16" s="374"/>
      <c r="U16" s="384">
        <v>0</v>
      </c>
      <c r="V16" s="374" t="s">
        <v>1308</v>
      </c>
      <c r="W16" s="384" t="str">
        <f t="shared" si="5"/>
        <v>ru-RU=Работа КРЛ1-1</v>
      </c>
      <c r="X16" s="374"/>
      <c r="Y16" s="374" t="s">
        <v>1308</v>
      </c>
      <c r="Z16" s="19" t="s">
        <v>4272</v>
      </c>
      <c r="AA16" s="374">
        <f t="shared" si="6"/>
        <v>40048</v>
      </c>
      <c r="AB16" s="27">
        <v>13</v>
      </c>
    </row>
    <row r="17" spans="1:28" x14ac:dyDescent="0.25">
      <c r="A17" s="374">
        <v>14</v>
      </c>
      <c r="B17" s="374" t="s">
        <v>3051</v>
      </c>
      <c r="C17" s="374" t="s">
        <v>3321</v>
      </c>
      <c r="D17" s="27" t="str">
        <f t="shared" si="7"/>
        <v>R48</v>
      </c>
      <c r="E17" s="27">
        <f t="shared" si="9"/>
        <v>94</v>
      </c>
      <c r="F17" s="27">
        <v>6</v>
      </c>
      <c r="G17" s="19" t="s">
        <v>4277</v>
      </c>
      <c r="H17" s="27" t="str">
        <f t="shared" si="2"/>
        <v>db600.dbx94.6 := DGI.F_afN1_3; //Наличие потока Н1-3  R48.14</v>
      </c>
      <c r="I17" s="27" t="str">
        <f t="shared" si="3"/>
        <v>dbx94.6</v>
      </c>
      <c r="J17" s="27">
        <f t="shared" si="8"/>
        <v>48</v>
      </c>
      <c r="K17" s="384" t="s">
        <v>1307</v>
      </c>
      <c r="L17" s="384">
        <v>683</v>
      </c>
      <c r="M17" s="19" t="s">
        <v>4277</v>
      </c>
      <c r="N17" s="384" t="str">
        <f t="shared" si="0"/>
        <v>2MDB.R48</v>
      </c>
      <c r="O17" s="384">
        <f t="shared" si="4"/>
        <v>14</v>
      </c>
      <c r="P17" s="374"/>
      <c r="Q17" s="374"/>
      <c r="R17" s="374"/>
      <c r="S17" s="374"/>
      <c r="T17" s="374"/>
      <c r="U17" s="384">
        <v>0</v>
      </c>
      <c r="V17" s="374" t="s">
        <v>1308</v>
      </c>
      <c r="W17" s="384" t="str">
        <f t="shared" si="5"/>
        <v>ru-RU=Наличие потока Н1-3</v>
      </c>
      <c r="X17" s="374"/>
      <c r="Y17" s="374" t="s">
        <v>1308</v>
      </c>
      <c r="Z17" s="19" t="s">
        <v>4272</v>
      </c>
      <c r="AA17" s="374">
        <f t="shared" si="6"/>
        <v>40048</v>
      </c>
      <c r="AB17" s="27">
        <v>14</v>
      </c>
    </row>
    <row r="18" spans="1:28" x14ac:dyDescent="0.25">
      <c r="A18" s="374">
        <v>15</v>
      </c>
      <c r="B18" s="374" t="s">
        <v>2832</v>
      </c>
      <c r="C18" s="374" t="s">
        <v>2834</v>
      </c>
      <c r="D18" s="27" t="str">
        <f t="shared" si="7"/>
        <v>R48</v>
      </c>
      <c r="E18" s="27">
        <f t="shared" si="9"/>
        <v>94</v>
      </c>
      <c r="F18" s="27">
        <v>7</v>
      </c>
      <c r="G18" s="19" t="s">
        <v>4277</v>
      </c>
      <c r="H18" s="27" t="str">
        <f t="shared" si="2"/>
        <v>db600.dbx94.7 := DGI.Z1_1_ON; //Открыта ЗЭ1-1  R48.15</v>
      </c>
      <c r="I18" s="27" t="str">
        <f t="shared" si="3"/>
        <v>dbx94.7</v>
      </c>
      <c r="J18" s="27">
        <f t="shared" si="8"/>
        <v>48</v>
      </c>
      <c r="K18" s="384" t="s">
        <v>1307</v>
      </c>
      <c r="L18" s="384">
        <v>684</v>
      </c>
      <c r="M18" s="19" t="s">
        <v>4277</v>
      </c>
      <c r="N18" s="384" t="str">
        <f t="shared" si="0"/>
        <v>2MDB.R48</v>
      </c>
      <c r="O18" s="384">
        <f t="shared" si="4"/>
        <v>15</v>
      </c>
      <c r="P18" s="374"/>
      <c r="Q18" s="374"/>
      <c r="R18" s="374"/>
      <c r="S18" s="374"/>
      <c r="T18" s="374"/>
      <c r="U18" s="384">
        <v>0</v>
      </c>
      <c r="V18" s="374" t="s">
        <v>1308</v>
      </c>
      <c r="W18" s="384" t="str">
        <f t="shared" si="5"/>
        <v>ru-RU=Открыта ЗЭ1-1</v>
      </c>
      <c r="X18" s="374"/>
      <c r="Y18" s="374" t="s">
        <v>1308</v>
      </c>
      <c r="Z18" s="19" t="s">
        <v>4272</v>
      </c>
      <c r="AA18" s="374">
        <f t="shared" si="6"/>
        <v>40048</v>
      </c>
      <c r="AB18" s="27">
        <v>15</v>
      </c>
    </row>
    <row r="19" spans="1:28" x14ac:dyDescent="0.25">
      <c r="A19" s="374">
        <v>16</v>
      </c>
      <c r="B19" s="374" t="s">
        <v>2833</v>
      </c>
      <c r="C19" s="374" t="s">
        <v>2835</v>
      </c>
      <c r="D19" s="27" t="str">
        <f t="shared" si="7"/>
        <v>R49</v>
      </c>
      <c r="E19" s="27">
        <f>E4+2</f>
        <v>97</v>
      </c>
      <c r="F19" s="27">
        <v>0</v>
      </c>
      <c r="G19" s="19" t="s">
        <v>4277</v>
      </c>
      <c r="H19" s="27" t="str">
        <f t="shared" si="2"/>
        <v>db600.dbx97.0 := DGI.Z1_1_OF; //Закрыта ЗЭ1-1  R49.0</v>
      </c>
      <c r="I19" s="27" t="str">
        <f t="shared" si="3"/>
        <v>dbx97.0</v>
      </c>
      <c r="J19" s="27">
        <f>J18+1</f>
        <v>49</v>
      </c>
      <c r="K19" s="384" t="s">
        <v>1307</v>
      </c>
      <c r="L19" s="384">
        <v>685</v>
      </c>
      <c r="M19" s="19" t="s">
        <v>4277</v>
      </c>
      <c r="N19" s="384" t="str">
        <f t="shared" si="0"/>
        <v>2MDB.R49</v>
      </c>
      <c r="O19" s="384">
        <f t="shared" si="4"/>
        <v>0</v>
      </c>
      <c r="P19" s="374"/>
      <c r="Q19" s="374"/>
      <c r="R19" s="374"/>
      <c r="S19" s="374"/>
      <c r="T19" s="374"/>
      <c r="U19" s="384">
        <v>0</v>
      </c>
      <c r="V19" s="374" t="s">
        <v>1308</v>
      </c>
      <c r="W19" s="384" t="str">
        <f t="shared" si="5"/>
        <v>ru-RU=Закрыта ЗЭ1-1</v>
      </c>
      <c r="X19" s="374"/>
      <c r="Y19" s="374" t="s">
        <v>1308</v>
      </c>
      <c r="Z19" s="19" t="s">
        <v>4272</v>
      </c>
      <c r="AA19" s="374">
        <f t="shared" si="6"/>
        <v>40049</v>
      </c>
      <c r="AB19" s="27">
        <v>0</v>
      </c>
    </row>
    <row r="20" spans="1:28" x14ac:dyDescent="0.25">
      <c r="A20" s="374">
        <v>17</v>
      </c>
      <c r="B20" s="374" t="s">
        <v>3053</v>
      </c>
      <c r="C20" s="374" t="s">
        <v>2765</v>
      </c>
      <c r="D20" s="27" t="str">
        <f t="shared" si="7"/>
        <v>R49</v>
      </c>
      <c r="E20" s="27">
        <f t="shared" ref="E20:E25" si="10">E19</f>
        <v>97</v>
      </c>
      <c r="F20" s="27">
        <v>1</v>
      </c>
      <c r="G20" s="19" t="s">
        <v>4277</v>
      </c>
      <c r="H20" s="27" t="str">
        <f t="shared" si="2"/>
        <v>db600.dbx97.1 := DGI.Z1_2_ON; //Открыта ЗЭ1-2  R49.1</v>
      </c>
      <c r="I20" s="27" t="str">
        <f t="shared" si="3"/>
        <v>dbx97.1</v>
      </c>
      <c r="J20" s="27">
        <f>J19</f>
        <v>49</v>
      </c>
      <c r="K20" s="384" t="s">
        <v>1307</v>
      </c>
      <c r="L20" s="384">
        <v>686</v>
      </c>
      <c r="M20" s="19" t="s">
        <v>4277</v>
      </c>
      <c r="N20" s="384" t="str">
        <f t="shared" si="0"/>
        <v>2MDB.R49</v>
      </c>
      <c r="O20" s="384">
        <f t="shared" si="4"/>
        <v>1</v>
      </c>
      <c r="P20" s="374"/>
      <c r="Q20" s="374"/>
      <c r="R20" s="374"/>
      <c r="S20" s="374"/>
      <c r="T20" s="374"/>
      <c r="U20" s="384">
        <v>0</v>
      </c>
      <c r="V20" s="374" t="s">
        <v>1308</v>
      </c>
      <c r="W20" s="384" t="str">
        <f t="shared" si="5"/>
        <v>ru-RU=Открыта ЗЭ1-2</v>
      </c>
      <c r="X20" s="374"/>
      <c r="Y20" s="374" t="s">
        <v>1308</v>
      </c>
      <c r="Z20" s="19" t="s">
        <v>4272</v>
      </c>
      <c r="AA20" s="374">
        <f t="shared" si="6"/>
        <v>40049</v>
      </c>
      <c r="AB20" s="27">
        <v>1</v>
      </c>
    </row>
    <row r="21" spans="1:28" x14ac:dyDescent="0.25">
      <c r="A21" s="374">
        <v>18</v>
      </c>
      <c r="B21" s="374" t="s">
        <v>3054</v>
      </c>
      <c r="C21" s="374" t="s">
        <v>2766</v>
      </c>
      <c r="D21" s="27" t="str">
        <f t="shared" si="7"/>
        <v>R49</v>
      </c>
      <c r="E21" s="27">
        <f t="shared" si="10"/>
        <v>97</v>
      </c>
      <c r="F21" s="27">
        <v>3</v>
      </c>
      <c r="G21" s="19" t="s">
        <v>4277</v>
      </c>
      <c r="H21" s="27" t="str">
        <f t="shared" si="2"/>
        <v>db600.dbx97.3 := DGI.Z1_2_OF; //Закрыта ЗЭ1-2  R49.3</v>
      </c>
      <c r="I21" s="27" t="str">
        <f t="shared" si="3"/>
        <v>dbx97.3</v>
      </c>
      <c r="J21" s="27">
        <f t="shared" ref="J21:J33" si="11">J20</f>
        <v>49</v>
      </c>
      <c r="K21" s="384" t="s">
        <v>1307</v>
      </c>
      <c r="L21" s="384">
        <v>687</v>
      </c>
      <c r="M21" s="19" t="s">
        <v>4277</v>
      </c>
      <c r="N21" s="384" t="str">
        <f t="shared" si="0"/>
        <v>2MDB.R49</v>
      </c>
      <c r="O21" s="384">
        <f t="shared" si="4"/>
        <v>3</v>
      </c>
      <c r="P21" s="374"/>
      <c r="Q21" s="374"/>
      <c r="R21" s="374"/>
      <c r="S21" s="374"/>
      <c r="T21" s="374"/>
      <c r="U21" s="384">
        <v>0</v>
      </c>
      <c r="V21" s="374" t="s">
        <v>1308</v>
      </c>
      <c r="W21" s="384" t="str">
        <f t="shared" si="5"/>
        <v>ru-RU=Закрыта ЗЭ1-2</v>
      </c>
      <c r="X21" s="374"/>
      <c r="Y21" s="374" t="s">
        <v>1308</v>
      </c>
      <c r="Z21" s="19" t="s">
        <v>4272</v>
      </c>
      <c r="AA21" s="374">
        <f t="shared" si="6"/>
        <v>40049</v>
      </c>
      <c r="AB21" s="27">
        <v>3</v>
      </c>
    </row>
    <row r="22" spans="1:28" x14ac:dyDescent="0.25">
      <c r="A22" s="374">
        <v>19</v>
      </c>
      <c r="B22" s="374" t="s">
        <v>3055</v>
      </c>
      <c r="C22" s="374" t="s">
        <v>2767</v>
      </c>
      <c r="D22" s="27" t="str">
        <f t="shared" si="7"/>
        <v>R49</v>
      </c>
      <c r="E22" s="27">
        <f t="shared" si="10"/>
        <v>97</v>
      </c>
      <c r="F22" s="27">
        <v>4</v>
      </c>
      <c r="G22" s="19" t="s">
        <v>4277</v>
      </c>
      <c r="H22" s="27" t="str">
        <f t="shared" si="2"/>
        <v>db600.dbx97.4 := DGI.Z1_3_ON; //Открыта ЗЭ1-3  R49.4</v>
      </c>
      <c r="I22" s="27" t="str">
        <f t="shared" si="3"/>
        <v>dbx97.4</v>
      </c>
      <c r="J22" s="27">
        <f t="shared" si="11"/>
        <v>49</v>
      </c>
      <c r="K22" s="384" t="s">
        <v>1307</v>
      </c>
      <c r="L22" s="384">
        <v>688</v>
      </c>
      <c r="M22" s="19" t="s">
        <v>4277</v>
      </c>
      <c r="N22" s="384" t="str">
        <f t="shared" si="0"/>
        <v>2MDB.R49</v>
      </c>
      <c r="O22" s="384">
        <f t="shared" si="4"/>
        <v>4</v>
      </c>
      <c r="P22" s="374"/>
      <c r="Q22" s="374"/>
      <c r="R22" s="374"/>
      <c r="S22" s="374"/>
      <c r="T22" s="374"/>
      <c r="U22" s="384">
        <v>0</v>
      </c>
      <c r="V22" s="374" t="s">
        <v>1308</v>
      </c>
      <c r="W22" s="384" t="str">
        <f t="shared" si="5"/>
        <v>ru-RU=Открыта ЗЭ1-3</v>
      </c>
      <c r="X22" s="374"/>
      <c r="Y22" s="374" t="s">
        <v>1308</v>
      </c>
      <c r="Z22" s="19" t="s">
        <v>4272</v>
      </c>
      <c r="AA22" s="374">
        <f t="shared" si="6"/>
        <v>40049</v>
      </c>
      <c r="AB22" s="27">
        <v>4</v>
      </c>
    </row>
    <row r="23" spans="1:28" x14ac:dyDescent="0.25">
      <c r="A23" s="374">
        <v>20</v>
      </c>
      <c r="B23" s="374" t="s">
        <v>3056</v>
      </c>
      <c r="C23" s="374" t="s">
        <v>2768</v>
      </c>
      <c r="D23" s="27" t="str">
        <f t="shared" si="7"/>
        <v>R49</v>
      </c>
      <c r="E23" s="27">
        <f t="shared" si="10"/>
        <v>97</v>
      </c>
      <c r="F23" s="27">
        <v>5</v>
      </c>
      <c r="G23" s="19" t="s">
        <v>4277</v>
      </c>
      <c r="H23" s="27" t="str">
        <f t="shared" si="2"/>
        <v>db600.dbx97.5 := DGI.Z1_3_OF; //Закрыта ЗЭ1-3  R49.5</v>
      </c>
      <c r="I23" s="27" t="str">
        <f t="shared" si="3"/>
        <v>dbx97.5</v>
      </c>
      <c r="J23" s="27">
        <f t="shared" si="11"/>
        <v>49</v>
      </c>
      <c r="K23" s="384" t="s">
        <v>1307</v>
      </c>
      <c r="L23" s="384">
        <v>689</v>
      </c>
      <c r="M23" s="19" t="s">
        <v>4277</v>
      </c>
      <c r="N23" s="384" t="str">
        <f t="shared" si="0"/>
        <v>2MDB.R49</v>
      </c>
      <c r="O23" s="384">
        <f t="shared" si="4"/>
        <v>5</v>
      </c>
      <c r="P23" s="374"/>
      <c r="Q23" s="374"/>
      <c r="R23" s="374"/>
      <c r="S23" s="374"/>
      <c r="T23" s="374"/>
      <c r="U23" s="384">
        <v>0</v>
      </c>
      <c r="V23" s="374" t="s">
        <v>1308</v>
      </c>
      <c r="W23" s="384" t="str">
        <f t="shared" si="5"/>
        <v>ru-RU=Закрыта ЗЭ1-3</v>
      </c>
      <c r="X23" s="374"/>
      <c r="Y23" s="374" t="s">
        <v>1308</v>
      </c>
      <c r="Z23" s="19" t="s">
        <v>4272</v>
      </c>
      <c r="AA23" s="374">
        <f t="shared" si="6"/>
        <v>40049</v>
      </c>
      <c r="AB23" s="27">
        <v>5</v>
      </c>
    </row>
    <row r="24" spans="1:28" x14ac:dyDescent="0.25">
      <c r="A24" s="374">
        <v>21</v>
      </c>
      <c r="B24" s="374" t="s">
        <v>3057</v>
      </c>
      <c r="C24" s="374" t="s">
        <v>3451</v>
      </c>
      <c r="D24" s="27" t="str">
        <f t="shared" si="7"/>
        <v>R49</v>
      </c>
      <c r="E24" s="27">
        <f t="shared" si="10"/>
        <v>97</v>
      </c>
      <c r="F24" s="27">
        <v>6</v>
      </c>
      <c r="G24" s="19" t="s">
        <v>4277</v>
      </c>
      <c r="H24" s="27" t="str">
        <f t="shared" si="2"/>
        <v>db600.dbx97.6 := DGI.Z1_4_ON; //Открыта ЗЭ1-4  R49.6</v>
      </c>
      <c r="I24" s="27" t="str">
        <f t="shared" si="3"/>
        <v>dbx97.6</v>
      </c>
      <c r="J24" s="27">
        <f t="shared" si="11"/>
        <v>49</v>
      </c>
      <c r="K24" s="384" t="s">
        <v>1307</v>
      </c>
      <c r="L24" s="384">
        <v>690</v>
      </c>
      <c r="M24" s="19" t="s">
        <v>4277</v>
      </c>
      <c r="N24" s="384" t="str">
        <f t="shared" si="0"/>
        <v>2MDB.R49</v>
      </c>
      <c r="O24" s="384">
        <f t="shared" si="4"/>
        <v>6</v>
      </c>
      <c r="P24" s="374"/>
      <c r="Q24" s="374"/>
      <c r="R24" s="374"/>
      <c r="S24" s="374"/>
      <c r="T24" s="374"/>
      <c r="U24" s="384">
        <v>0</v>
      </c>
      <c r="V24" s="374" t="s">
        <v>1308</v>
      </c>
      <c r="W24" s="384" t="str">
        <f t="shared" si="5"/>
        <v>ru-RU=Открыта ЗЭ1-4</v>
      </c>
      <c r="X24" s="374"/>
      <c r="Y24" s="374" t="s">
        <v>1308</v>
      </c>
      <c r="Z24" s="19" t="s">
        <v>4272</v>
      </c>
      <c r="AA24" s="374">
        <f t="shared" si="6"/>
        <v>40049</v>
      </c>
      <c r="AB24" s="27">
        <v>6</v>
      </c>
    </row>
    <row r="25" spans="1:28" x14ac:dyDescent="0.25">
      <c r="A25" s="374">
        <v>22</v>
      </c>
      <c r="B25" s="374" t="s">
        <v>3058</v>
      </c>
      <c r="C25" s="374" t="s">
        <v>3452</v>
      </c>
      <c r="D25" s="27" t="str">
        <f t="shared" si="7"/>
        <v>R49</v>
      </c>
      <c r="E25" s="27">
        <f t="shared" si="10"/>
        <v>97</v>
      </c>
      <c r="F25" s="27">
        <v>7</v>
      </c>
      <c r="G25" s="19" t="s">
        <v>4277</v>
      </c>
      <c r="H25" s="27" t="str">
        <f t="shared" si="2"/>
        <v>db600.dbx97.7 := DGI.Z1_4_OF; //Закрыта ЗЭ1-4  R49.7</v>
      </c>
      <c r="I25" s="27" t="str">
        <f t="shared" si="3"/>
        <v>dbx97.7</v>
      </c>
      <c r="J25" s="27">
        <f t="shared" si="11"/>
        <v>49</v>
      </c>
      <c r="K25" s="384" t="s">
        <v>1307</v>
      </c>
      <c r="L25" s="384">
        <v>691</v>
      </c>
      <c r="M25" s="19" t="s">
        <v>4277</v>
      </c>
      <c r="N25" s="384" t="str">
        <f t="shared" si="0"/>
        <v>2MDB.R49</v>
      </c>
      <c r="O25" s="384">
        <f t="shared" si="4"/>
        <v>7</v>
      </c>
      <c r="P25" s="374"/>
      <c r="Q25" s="374"/>
      <c r="R25" s="374"/>
      <c r="S25" s="374"/>
      <c r="T25" s="374"/>
      <c r="U25" s="384">
        <v>0</v>
      </c>
      <c r="V25" s="374" t="s">
        <v>1308</v>
      </c>
      <c r="W25" s="384" t="str">
        <f t="shared" si="5"/>
        <v>ru-RU=Закрыта ЗЭ1-4</v>
      </c>
      <c r="X25" s="374"/>
      <c r="Y25" s="374" t="s">
        <v>1308</v>
      </c>
      <c r="Z25" s="19" t="s">
        <v>4272</v>
      </c>
      <c r="AA25" s="374">
        <f t="shared" si="6"/>
        <v>40049</v>
      </c>
      <c r="AB25" s="27">
        <v>7</v>
      </c>
    </row>
    <row r="26" spans="1:28" x14ac:dyDescent="0.25">
      <c r="A26" s="374">
        <v>23</v>
      </c>
      <c r="B26" s="374" t="s">
        <v>3059</v>
      </c>
      <c r="C26" s="374" t="s">
        <v>3453</v>
      </c>
      <c r="D26" s="27" t="str">
        <f t="shared" si="7"/>
        <v>R49</v>
      </c>
      <c r="E26" s="27">
        <f>E11+2</f>
        <v>96</v>
      </c>
      <c r="F26" s="27">
        <v>0</v>
      </c>
      <c r="G26" s="19" t="s">
        <v>4277</v>
      </c>
      <c r="H26" s="27" t="str">
        <f t="shared" si="2"/>
        <v>db600.dbx96.0 := DGI.Z1_5_ON; //Открыта ЗЭ1-5  R49.8</v>
      </c>
      <c r="I26" s="27" t="str">
        <f t="shared" si="3"/>
        <v>dbx96.0</v>
      </c>
      <c r="J26" s="27">
        <f t="shared" si="11"/>
        <v>49</v>
      </c>
      <c r="K26" s="384" t="s">
        <v>1307</v>
      </c>
      <c r="L26" s="384">
        <v>692</v>
      </c>
      <c r="M26" s="19" t="s">
        <v>4277</v>
      </c>
      <c r="N26" s="384" t="str">
        <f t="shared" si="0"/>
        <v>2MDB.R49</v>
      </c>
      <c r="O26" s="384">
        <f t="shared" si="4"/>
        <v>8</v>
      </c>
      <c r="P26" s="374"/>
      <c r="Q26" s="374"/>
      <c r="R26" s="374"/>
      <c r="S26" s="374"/>
      <c r="T26" s="374"/>
      <c r="U26" s="384">
        <v>0</v>
      </c>
      <c r="V26" s="374" t="s">
        <v>1308</v>
      </c>
      <c r="W26" s="384" t="str">
        <f t="shared" si="5"/>
        <v>ru-RU=Открыта ЗЭ1-5</v>
      </c>
      <c r="X26" s="374"/>
      <c r="Y26" s="374" t="s">
        <v>1308</v>
      </c>
      <c r="Z26" s="19" t="s">
        <v>4272</v>
      </c>
      <c r="AA26" s="374">
        <f t="shared" si="6"/>
        <v>40049</v>
      </c>
      <c r="AB26" s="27">
        <v>8</v>
      </c>
    </row>
    <row r="27" spans="1:28" x14ac:dyDescent="0.25">
      <c r="A27" s="374">
        <v>24</v>
      </c>
      <c r="B27" s="374" t="s">
        <v>3060</v>
      </c>
      <c r="C27" s="374" t="s">
        <v>3454</v>
      </c>
      <c r="D27" s="27" t="str">
        <f t="shared" si="7"/>
        <v>R49</v>
      </c>
      <c r="E27" s="27">
        <f>E26</f>
        <v>96</v>
      </c>
      <c r="F27" s="27">
        <v>1</v>
      </c>
      <c r="G27" s="19" t="s">
        <v>4277</v>
      </c>
      <c r="H27" s="27" t="str">
        <f t="shared" si="2"/>
        <v>db600.dbx96.1 := DGI.Z1_5_OF; //Закрыта ЗЭ1-5  R49.9</v>
      </c>
      <c r="I27" s="27" t="str">
        <f t="shared" si="3"/>
        <v>dbx96.1</v>
      </c>
      <c r="J27" s="27">
        <f t="shared" si="11"/>
        <v>49</v>
      </c>
      <c r="K27" s="384" t="s">
        <v>1307</v>
      </c>
      <c r="L27" s="384">
        <v>693</v>
      </c>
      <c r="M27" s="19" t="s">
        <v>4277</v>
      </c>
      <c r="N27" s="384" t="str">
        <f t="shared" si="0"/>
        <v>2MDB.R49</v>
      </c>
      <c r="O27" s="384">
        <f t="shared" si="4"/>
        <v>9</v>
      </c>
      <c r="P27" s="374"/>
      <c r="Q27" s="374"/>
      <c r="R27" s="374"/>
      <c r="S27" s="374"/>
      <c r="T27" s="374"/>
      <c r="U27" s="384">
        <v>0</v>
      </c>
      <c r="V27" s="374" t="s">
        <v>1308</v>
      </c>
      <c r="W27" s="384" t="str">
        <f t="shared" si="5"/>
        <v>ru-RU=Закрыта ЗЭ1-5</v>
      </c>
      <c r="X27" s="374"/>
      <c r="Y27" s="374" t="s">
        <v>1308</v>
      </c>
      <c r="Z27" s="19" t="s">
        <v>4272</v>
      </c>
      <c r="AA27" s="374">
        <f t="shared" si="6"/>
        <v>40049</v>
      </c>
      <c r="AB27" s="27">
        <v>9</v>
      </c>
    </row>
    <row r="28" spans="1:28" x14ac:dyDescent="0.25">
      <c r="A28" s="374">
        <v>25</v>
      </c>
      <c r="B28" s="374" t="s">
        <v>3061</v>
      </c>
      <c r="C28" s="374" t="s">
        <v>3455</v>
      </c>
      <c r="D28" s="27" t="str">
        <f t="shared" si="7"/>
        <v>R49</v>
      </c>
      <c r="E28" s="27">
        <f t="shared" ref="E28:E33" si="12">E27</f>
        <v>96</v>
      </c>
      <c r="F28" s="27">
        <v>2</v>
      </c>
      <c r="G28" s="19" t="s">
        <v>4277</v>
      </c>
      <c r="H28" s="27" t="str">
        <f t="shared" si="2"/>
        <v>db600.dbx96.2 := DGI.Z1_6_ON; //Открыта ЗЭ1-6  R49.10</v>
      </c>
      <c r="I28" s="27" t="str">
        <f t="shared" si="3"/>
        <v>dbx96.2</v>
      </c>
      <c r="J28" s="27">
        <f t="shared" si="11"/>
        <v>49</v>
      </c>
      <c r="K28" s="384" t="s">
        <v>1307</v>
      </c>
      <c r="L28" s="384">
        <v>694</v>
      </c>
      <c r="M28" s="19" t="s">
        <v>4277</v>
      </c>
      <c r="N28" s="384" t="str">
        <f t="shared" si="0"/>
        <v>2MDB.R49</v>
      </c>
      <c r="O28" s="384">
        <f t="shared" si="4"/>
        <v>10</v>
      </c>
      <c r="P28" s="374"/>
      <c r="Q28" s="374"/>
      <c r="R28" s="374"/>
      <c r="S28" s="374"/>
      <c r="T28" s="374"/>
      <c r="U28" s="384">
        <v>0</v>
      </c>
      <c r="V28" s="374" t="s">
        <v>1308</v>
      </c>
      <c r="W28" s="384" t="str">
        <f t="shared" si="5"/>
        <v>ru-RU=Открыта ЗЭ1-6</v>
      </c>
      <c r="X28" s="374"/>
      <c r="Y28" s="374" t="s">
        <v>1308</v>
      </c>
      <c r="Z28" s="19" t="s">
        <v>4272</v>
      </c>
      <c r="AA28" s="374">
        <f t="shared" si="6"/>
        <v>40049</v>
      </c>
      <c r="AB28" s="27">
        <v>10</v>
      </c>
    </row>
    <row r="29" spans="1:28" x14ac:dyDescent="0.25">
      <c r="A29" s="374">
        <v>26</v>
      </c>
      <c r="B29" s="374" t="s">
        <v>3062</v>
      </c>
      <c r="C29" s="374" t="s">
        <v>3456</v>
      </c>
      <c r="D29" s="27" t="str">
        <f t="shared" si="7"/>
        <v>R49</v>
      </c>
      <c r="E29" s="27">
        <f t="shared" si="12"/>
        <v>96</v>
      </c>
      <c r="F29" s="27">
        <v>3</v>
      </c>
      <c r="G29" s="19" t="s">
        <v>4277</v>
      </c>
      <c r="H29" s="27" t="str">
        <f t="shared" si="2"/>
        <v>db600.dbx96.3 := DGI.Z1_6_OF; //Закрыта ЗЭ1-6  R49.11</v>
      </c>
      <c r="I29" s="27" t="str">
        <f t="shared" si="3"/>
        <v>dbx96.3</v>
      </c>
      <c r="J29" s="27">
        <f t="shared" si="11"/>
        <v>49</v>
      </c>
      <c r="K29" s="384" t="s">
        <v>1307</v>
      </c>
      <c r="L29" s="384">
        <v>695</v>
      </c>
      <c r="M29" s="19" t="s">
        <v>4277</v>
      </c>
      <c r="N29" s="384" t="str">
        <f t="shared" si="0"/>
        <v>2MDB.R49</v>
      </c>
      <c r="O29" s="384">
        <f t="shared" si="4"/>
        <v>11</v>
      </c>
      <c r="P29" s="374"/>
      <c r="Q29" s="374"/>
      <c r="R29" s="374"/>
      <c r="S29" s="374"/>
      <c r="T29" s="374"/>
      <c r="U29" s="384">
        <v>0</v>
      </c>
      <c r="V29" s="374" t="s">
        <v>1308</v>
      </c>
      <c r="W29" s="384" t="str">
        <f t="shared" si="5"/>
        <v>ru-RU=Закрыта ЗЭ1-6</v>
      </c>
      <c r="X29" s="374"/>
      <c r="Y29" s="374" t="s">
        <v>1308</v>
      </c>
      <c r="Z29" s="19" t="s">
        <v>4272</v>
      </c>
      <c r="AA29" s="374">
        <f t="shared" si="6"/>
        <v>40049</v>
      </c>
      <c r="AB29" s="27">
        <v>11</v>
      </c>
    </row>
    <row r="30" spans="1:28" x14ac:dyDescent="0.25">
      <c r="A30" s="374">
        <v>27</v>
      </c>
      <c r="B30" s="374" t="s">
        <v>3063</v>
      </c>
      <c r="C30" s="374" t="s">
        <v>3457</v>
      </c>
      <c r="D30" s="27" t="str">
        <f t="shared" si="7"/>
        <v>R49</v>
      </c>
      <c r="E30" s="27">
        <f t="shared" si="12"/>
        <v>96</v>
      </c>
      <c r="F30" s="27">
        <v>4</v>
      </c>
      <c r="G30" s="19" t="s">
        <v>4277</v>
      </c>
      <c r="H30" s="27" t="str">
        <f t="shared" si="2"/>
        <v>db600.dbx96.4 := DGI.Z1_7_ON; //Открыта ЗЭ1-7  R49.12</v>
      </c>
      <c r="I30" s="27" t="str">
        <f t="shared" si="3"/>
        <v>dbx96.4</v>
      </c>
      <c r="J30" s="27">
        <f t="shared" si="11"/>
        <v>49</v>
      </c>
      <c r="K30" s="384" t="s">
        <v>1307</v>
      </c>
      <c r="L30" s="384">
        <v>696</v>
      </c>
      <c r="M30" s="19" t="s">
        <v>4277</v>
      </c>
      <c r="N30" s="384" t="str">
        <f t="shared" si="0"/>
        <v>2MDB.R49</v>
      </c>
      <c r="O30" s="384">
        <f t="shared" si="4"/>
        <v>12</v>
      </c>
      <c r="P30" s="374"/>
      <c r="Q30" s="374"/>
      <c r="R30" s="374"/>
      <c r="S30" s="374"/>
      <c r="T30" s="374"/>
      <c r="U30" s="384">
        <v>0</v>
      </c>
      <c r="V30" s="374" t="s">
        <v>1308</v>
      </c>
      <c r="W30" s="384" t="str">
        <f t="shared" si="5"/>
        <v>ru-RU=Открыта ЗЭ1-7</v>
      </c>
      <c r="X30" s="374"/>
      <c r="Y30" s="374" t="s">
        <v>1308</v>
      </c>
      <c r="Z30" s="19" t="s">
        <v>4272</v>
      </c>
      <c r="AA30" s="374">
        <f t="shared" si="6"/>
        <v>40049</v>
      </c>
      <c r="AB30" s="27">
        <v>12</v>
      </c>
    </row>
    <row r="31" spans="1:28" x14ac:dyDescent="0.25">
      <c r="A31" s="374">
        <v>28</v>
      </c>
      <c r="B31" s="374" t="s">
        <v>3064</v>
      </c>
      <c r="C31" s="374" t="s">
        <v>3458</v>
      </c>
      <c r="D31" s="27" t="str">
        <f t="shared" si="7"/>
        <v>R49</v>
      </c>
      <c r="E31" s="27">
        <f t="shared" si="12"/>
        <v>96</v>
      </c>
      <c r="F31" s="27">
        <v>5</v>
      </c>
      <c r="G31" s="19" t="s">
        <v>4277</v>
      </c>
      <c r="H31" s="27" t="str">
        <f t="shared" si="2"/>
        <v>db600.dbx96.5 := DGI.Z1_7_OF; //Закрыта ЗЭ1-7  R49.13</v>
      </c>
      <c r="I31" s="27" t="str">
        <f t="shared" si="3"/>
        <v>dbx96.5</v>
      </c>
      <c r="J31" s="27">
        <f t="shared" si="11"/>
        <v>49</v>
      </c>
      <c r="K31" s="384" t="s">
        <v>1307</v>
      </c>
      <c r="L31" s="384">
        <v>697</v>
      </c>
      <c r="M31" s="19" t="s">
        <v>4277</v>
      </c>
      <c r="N31" s="384" t="str">
        <f t="shared" si="0"/>
        <v>2MDB.R49</v>
      </c>
      <c r="O31" s="384">
        <f t="shared" si="4"/>
        <v>13</v>
      </c>
      <c r="P31" s="374"/>
      <c r="Q31" s="374"/>
      <c r="R31" s="374"/>
      <c r="S31" s="374"/>
      <c r="T31" s="374"/>
      <c r="U31" s="384">
        <v>0</v>
      </c>
      <c r="V31" s="374" t="s">
        <v>1308</v>
      </c>
      <c r="W31" s="384" t="str">
        <f t="shared" si="5"/>
        <v>ru-RU=Закрыта ЗЭ1-7</v>
      </c>
      <c r="X31" s="374"/>
      <c r="Y31" s="374" t="s">
        <v>1308</v>
      </c>
      <c r="Z31" s="19" t="s">
        <v>4272</v>
      </c>
      <c r="AA31" s="374">
        <f t="shared" si="6"/>
        <v>40049</v>
      </c>
      <c r="AB31" s="27">
        <v>13</v>
      </c>
    </row>
    <row r="32" spans="1:28" x14ac:dyDescent="0.25">
      <c r="A32" s="374">
        <v>29</v>
      </c>
      <c r="B32" s="374" t="s">
        <v>3065</v>
      </c>
      <c r="C32" s="374" t="s">
        <v>3459</v>
      </c>
      <c r="D32" s="27" t="str">
        <f t="shared" si="7"/>
        <v>R49</v>
      </c>
      <c r="E32" s="27">
        <f t="shared" si="12"/>
        <v>96</v>
      </c>
      <c r="F32" s="27">
        <v>6</v>
      </c>
      <c r="G32" s="19" t="s">
        <v>4277</v>
      </c>
      <c r="H32" s="27" t="str">
        <f t="shared" si="2"/>
        <v>db600.dbx96.6 := DGI.Z1_8_ON; //Открыта ЗЭ1-8  R49.14</v>
      </c>
      <c r="I32" s="27" t="str">
        <f t="shared" si="3"/>
        <v>dbx96.6</v>
      </c>
      <c r="J32" s="27">
        <f t="shared" si="11"/>
        <v>49</v>
      </c>
      <c r="K32" s="384" t="s">
        <v>1307</v>
      </c>
      <c r="L32" s="384">
        <v>698</v>
      </c>
      <c r="M32" s="19" t="s">
        <v>4277</v>
      </c>
      <c r="N32" s="384" t="str">
        <f t="shared" si="0"/>
        <v>2MDB.R49</v>
      </c>
      <c r="O32" s="384">
        <f t="shared" si="4"/>
        <v>14</v>
      </c>
      <c r="P32" s="374"/>
      <c r="Q32" s="374"/>
      <c r="R32" s="374"/>
      <c r="S32" s="374"/>
      <c r="T32" s="374"/>
      <c r="U32" s="384">
        <v>0</v>
      </c>
      <c r="V32" s="374" t="s">
        <v>1308</v>
      </c>
      <c r="W32" s="384" t="str">
        <f t="shared" si="5"/>
        <v>ru-RU=Открыта ЗЭ1-8</v>
      </c>
      <c r="X32" s="374"/>
      <c r="Y32" s="374" t="s">
        <v>1308</v>
      </c>
      <c r="Z32" s="19" t="s">
        <v>4272</v>
      </c>
      <c r="AA32" s="374">
        <f t="shared" si="6"/>
        <v>40049</v>
      </c>
      <c r="AB32" s="27">
        <v>14</v>
      </c>
    </row>
    <row r="33" spans="1:28" x14ac:dyDescent="0.25">
      <c r="A33" s="374">
        <v>30</v>
      </c>
      <c r="B33" s="374" t="s">
        <v>3066</v>
      </c>
      <c r="C33" s="374" t="s">
        <v>3460</v>
      </c>
      <c r="D33" s="27" t="str">
        <f t="shared" si="7"/>
        <v>R49</v>
      </c>
      <c r="E33" s="27">
        <f t="shared" si="12"/>
        <v>96</v>
      </c>
      <c r="F33" s="27">
        <v>7</v>
      </c>
      <c r="G33" s="19" t="s">
        <v>4277</v>
      </c>
      <c r="H33" s="27" t="str">
        <f t="shared" si="2"/>
        <v>db600.dbx96.7 := DGI.Z1_8_OF; //Закрыта ЗЭ1-8  R49.15</v>
      </c>
      <c r="I33" s="27" t="str">
        <f t="shared" si="3"/>
        <v>dbx96.7</v>
      </c>
      <c r="J33" s="27">
        <f t="shared" si="11"/>
        <v>49</v>
      </c>
      <c r="K33" s="384" t="s">
        <v>1307</v>
      </c>
      <c r="L33" s="384">
        <v>699</v>
      </c>
      <c r="M33" s="19" t="s">
        <v>4277</v>
      </c>
      <c r="N33" s="384" t="str">
        <f t="shared" si="0"/>
        <v>2MDB.R49</v>
      </c>
      <c r="O33" s="384">
        <f t="shared" si="4"/>
        <v>15</v>
      </c>
      <c r="P33" s="374"/>
      <c r="Q33" s="374"/>
      <c r="R33" s="374"/>
      <c r="S33" s="374"/>
      <c r="T33" s="374"/>
      <c r="U33" s="384">
        <v>0</v>
      </c>
      <c r="V33" s="374" t="s">
        <v>1308</v>
      </c>
      <c r="W33" s="384" t="str">
        <f t="shared" si="5"/>
        <v>ru-RU=Закрыта ЗЭ1-8</v>
      </c>
      <c r="X33" s="374"/>
      <c r="Y33" s="374" t="s">
        <v>1308</v>
      </c>
      <c r="Z33" s="19" t="s">
        <v>4272</v>
      </c>
      <c r="AA33" s="374">
        <f t="shared" si="6"/>
        <v>40049</v>
      </c>
      <c r="AB33" s="27">
        <v>15</v>
      </c>
    </row>
    <row r="34" spans="1:28" x14ac:dyDescent="0.25">
      <c r="A34" s="374">
        <v>31</v>
      </c>
      <c r="B34" s="374" t="s">
        <v>3067</v>
      </c>
      <c r="C34" s="374" t="s">
        <v>3461</v>
      </c>
      <c r="D34" s="27" t="str">
        <f t="shared" ref="D34:D63" si="13">"R"&amp;J34</f>
        <v>R50</v>
      </c>
      <c r="E34" s="27">
        <f>E19+2</f>
        <v>99</v>
      </c>
      <c r="F34" s="27">
        <v>0</v>
      </c>
      <c r="G34" s="19" t="s">
        <v>4277</v>
      </c>
      <c r="H34" s="27" t="str">
        <f t="shared" ref="H34:H63" si="14">"db600.dbx"&amp;E34&amp;"."&amp;F34&amp;" := "&amp;G34&amp;"."&amp;C34&amp;"; //"&amp;B34&amp;"  "&amp;D34&amp;"."&amp;AB34</f>
        <v>db600.dbx99.0 := DGI.Z1_9_ON; //Открыта ЗЭ1-9  R50.0</v>
      </c>
      <c r="I34" s="27" t="str">
        <f t="shared" ref="I34:I63" si="15">"dbx"&amp;E34&amp;"."&amp;F34</f>
        <v>dbx99.0</v>
      </c>
      <c r="J34" s="27">
        <f>J33+1</f>
        <v>50</v>
      </c>
      <c r="K34" s="384" t="s">
        <v>1307</v>
      </c>
      <c r="L34" s="384">
        <v>700</v>
      </c>
      <c r="M34" s="19" t="s">
        <v>4277</v>
      </c>
      <c r="N34" s="384" t="str">
        <f t="shared" si="0"/>
        <v>2MDB.R50</v>
      </c>
      <c r="O34" s="384">
        <f t="shared" ref="O34:O97" si="16">AB34</f>
        <v>0</v>
      </c>
      <c r="P34" s="374"/>
      <c r="Q34" s="374"/>
      <c r="R34" s="374"/>
      <c r="S34" s="374"/>
      <c r="T34" s="374"/>
      <c r="U34" s="384">
        <v>0</v>
      </c>
      <c r="V34" s="374" t="s">
        <v>1308</v>
      </c>
      <c r="W34" s="384" t="str">
        <f t="shared" ref="W34:W97" si="17">Z34&amp;B34</f>
        <v>ru-RU=Открыта ЗЭ1-9</v>
      </c>
      <c r="X34" s="374"/>
      <c r="Y34" s="374" t="s">
        <v>1308</v>
      </c>
      <c r="Z34" s="19" t="s">
        <v>4272</v>
      </c>
      <c r="AA34" s="374">
        <f t="shared" ref="AA34:AA97" si="18">J34+40000</f>
        <v>40050</v>
      </c>
      <c r="AB34" s="27">
        <v>0</v>
      </c>
    </row>
    <row r="35" spans="1:28" x14ac:dyDescent="0.25">
      <c r="A35" s="374">
        <v>32</v>
      </c>
      <c r="B35" s="374" t="s">
        <v>3068</v>
      </c>
      <c r="C35" s="374" t="s">
        <v>3462</v>
      </c>
      <c r="D35" s="27" t="str">
        <f t="shared" si="13"/>
        <v>R50</v>
      </c>
      <c r="E35" s="27">
        <f t="shared" ref="E35:E40" si="19">E34</f>
        <v>99</v>
      </c>
      <c r="F35" s="27">
        <v>1</v>
      </c>
      <c r="G35" s="19" t="s">
        <v>4277</v>
      </c>
      <c r="H35" s="27" t="str">
        <f t="shared" si="14"/>
        <v>db600.dbx99.1 := DGI.Z1_9_OF; //Закрыта ЗЭ1-9  R50.1</v>
      </c>
      <c r="I35" s="27" t="str">
        <f t="shared" si="15"/>
        <v>dbx99.1</v>
      </c>
      <c r="J35" s="27">
        <f>J34</f>
        <v>50</v>
      </c>
      <c r="K35" s="384" t="s">
        <v>1307</v>
      </c>
      <c r="L35" s="384">
        <v>701</v>
      </c>
      <c r="M35" s="19" t="s">
        <v>4277</v>
      </c>
      <c r="N35" s="384" t="str">
        <f t="shared" si="0"/>
        <v>2MDB.R50</v>
      </c>
      <c r="O35" s="384">
        <f t="shared" si="16"/>
        <v>1</v>
      </c>
      <c r="P35" s="374"/>
      <c r="Q35" s="374"/>
      <c r="R35" s="374"/>
      <c r="S35" s="374"/>
      <c r="T35" s="374"/>
      <c r="U35" s="384">
        <v>0</v>
      </c>
      <c r="V35" s="374" t="s">
        <v>1308</v>
      </c>
      <c r="W35" s="384" t="str">
        <f t="shared" si="17"/>
        <v>ru-RU=Закрыта ЗЭ1-9</v>
      </c>
      <c r="X35" s="374"/>
      <c r="Y35" s="374" t="s">
        <v>1308</v>
      </c>
      <c r="Z35" s="19" t="s">
        <v>4272</v>
      </c>
      <c r="AA35" s="374">
        <f t="shared" si="18"/>
        <v>40050</v>
      </c>
      <c r="AB35" s="27">
        <v>1</v>
      </c>
    </row>
    <row r="36" spans="1:28" x14ac:dyDescent="0.25">
      <c r="A36" s="374">
        <v>33</v>
      </c>
      <c r="B36" s="374" t="s">
        <v>3069</v>
      </c>
      <c r="C36" s="374" t="s">
        <v>3463</v>
      </c>
      <c r="D36" s="27" t="str">
        <f t="shared" si="13"/>
        <v>R50</v>
      </c>
      <c r="E36" s="27">
        <f t="shared" si="19"/>
        <v>99</v>
      </c>
      <c r="F36" s="27">
        <v>3</v>
      </c>
      <c r="G36" s="19" t="s">
        <v>4277</v>
      </c>
      <c r="H36" s="27" t="str">
        <f t="shared" si="14"/>
        <v>db600.dbx99.3 := DGI.Z1_10_ON; //Открыта ЗЭ1-10  R50.3</v>
      </c>
      <c r="I36" s="27" t="str">
        <f t="shared" si="15"/>
        <v>dbx99.3</v>
      </c>
      <c r="J36" s="27">
        <f t="shared" ref="J36:J48" si="20">J35</f>
        <v>50</v>
      </c>
      <c r="K36" s="384" t="s">
        <v>1307</v>
      </c>
      <c r="L36" s="384">
        <v>702</v>
      </c>
      <c r="M36" s="19" t="s">
        <v>4277</v>
      </c>
      <c r="N36" s="384" t="str">
        <f t="shared" ref="N36:N67" si="21">"2MDB.R"&amp;J36</f>
        <v>2MDB.R50</v>
      </c>
      <c r="O36" s="384">
        <f t="shared" si="16"/>
        <v>3</v>
      </c>
      <c r="P36" s="374"/>
      <c r="Q36" s="374"/>
      <c r="R36" s="374"/>
      <c r="S36" s="374"/>
      <c r="T36" s="374"/>
      <c r="U36" s="384">
        <v>0</v>
      </c>
      <c r="V36" s="374" t="s">
        <v>1308</v>
      </c>
      <c r="W36" s="384" t="str">
        <f t="shared" si="17"/>
        <v>ru-RU=Открыта ЗЭ1-10</v>
      </c>
      <c r="X36" s="374"/>
      <c r="Y36" s="374" t="s">
        <v>1308</v>
      </c>
      <c r="Z36" s="19" t="s">
        <v>4272</v>
      </c>
      <c r="AA36" s="374">
        <f t="shared" si="18"/>
        <v>40050</v>
      </c>
      <c r="AB36" s="27">
        <v>3</v>
      </c>
    </row>
    <row r="37" spans="1:28" x14ac:dyDescent="0.25">
      <c r="A37" s="374">
        <v>34</v>
      </c>
      <c r="B37" s="374" t="s">
        <v>3070</v>
      </c>
      <c r="C37" s="374" t="s">
        <v>3464</v>
      </c>
      <c r="D37" s="27" t="str">
        <f t="shared" si="13"/>
        <v>R50</v>
      </c>
      <c r="E37" s="27">
        <f t="shared" si="19"/>
        <v>99</v>
      </c>
      <c r="F37" s="27">
        <v>4</v>
      </c>
      <c r="G37" s="19" t="s">
        <v>4277</v>
      </c>
      <c r="H37" s="27" t="str">
        <f t="shared" si="14"/>
        <v>db600.dbx99.4 := DGI.Z1_10_OF; //Закрыта ЗЭ1-10  R50.4</v>
      </c>
      <c r="I37" s="27" t="str">
        <f t="shared" si="15"/>
        <v>dbx99.4</v>
      </c>
      <c r="J37" s="27">
        <f t="shared" si="20"/>
        <v>50</v>
      </c>
      <c r="K37" s="384" t="s">
        <v>1307</v>
      </c>
      <c r="L37" s="384">
        <v>703</v>
      </c>
      <c r="M37" s="19" t="s">
        <v>4277</v>
      </c>
      <c r="N37" s="384" t="str">
        <f t="shared" si="21"/>
        <v>2MDB.R50</v>
      </c>
      <c r="O37" s="384">
        <f t="shared" si="16"/>
        <v>4</v>
      </c>
      <c r="P37" s="374"/>
      <c r="Q37" s="374"/>
      <c r="R37" s="374"/>
      <c r="S37" s="374"/>
      <c r="T37" s="374"/>
      <c r="U37" s="384">
        <v>0</v>
      </c>
      <c r="V37" s="374" t="s">
        <v>1308</v>
      </c>
      <c r="W37" s="384" t="str">
        <f t="shared" si="17"/>
        <v>ru-RU=Закрыта ЗЭ1-10</v>
      </c>
      <c r="X37" s="374"/>
      <c r="Y37" s="374" t="s">
        <v>1308</v>
      </c>
      <c r="Z37" s="19" t="s">
        <v>4272</v>
      </c>
      <c r="AA37" s="374">
        <f t="shared" si="18"/>
        <v>40050</v>
      </c>
      <c r="AB37" s="27">
        <v>4</v>
      </c>
    </row>
    <row r="38" spans="1:28" x14ac:dyDescent="0.25">
      <c r="A38" s="374">
        <v>35</v>
      </c>
      <c r="B38" s="374" t="s">
        <v>3071</v>
      </c>
      <c r="C38" s="374" t="s">
        <v>3465</v>
      </c>
      <c r="D38" s="27" t="str">
        <f t="shared" si="13"/>
        <v>R50</v>
      </c>
      <c r="E38" s="27">
        <f t="shared" si="19"/>
        <v>99</v>
      </c>
      <c r="F38" s="27">
        <v>5</v>
      </c>
      <c r="G38" s="19" t="s">
        <v>4277</v>
      </c>
      <c r="H38" s="27" t="str">
        <f t="shared" si="14"/>
        <v>db600.dbx99.5 := DGI.Z1_11_ON; //Открыта ЗЭ1-11  R50.5</v>
      </c>
      <c r="I38" s="27" t="str">
        <f t="shared" si="15"/>
        <v>dbx99.5</v>
      </c>
      <c r="J38" s="27">
        <f t="shared" si="20"/>
        <v>50</v>
      </c>
      <c r="K38" s="384" t="s">
        <v>1307</v>
      </c>
      <c r="L38" s="384">
        <v>704</v>
      </c>
      <c r="M38" s="19" t="s">
        <v>4277</v>
      </c>
      <c r="N38" s="384" t="str">
        <f t="shared" si="21"/>
        <v>2MDB.R50</v>
      </c>
      <c r="O38" s="384">
        <f t="shared" si="16"/>
        <v>5</v>
      </c>
      <c r="P38" s="374"/>
      <c r="Q38" s="374"/>
      <c r="R38" s="374"/>
      <c r="S38" s="374"/>
      <c r="T38" s="374"/>
      <c r="U38" s="384">
        <v>0</v>
      </c>
      <c r="V38" s="374" t="s">
        <v>1308</v>
      </c>
      <c r="W38" s="384" t="str">
        <f t="shared" si="17"/>
        <v>ru-RU=Открыта ЗЭ1-11</v>
      </c>
      <c r="X38" s="374"/>
      <c r="Y38" s="374" t="s">
        <v>1308</v>
      </c>
      <c r="Z38" s="19" t="s">
        <v>4272</v>
      </c>
      <c r="AA38" s="374">
        <f t="shared" si="18"/>
        <v>40050</v>
      </c>
      <c r="AB38" s="27">
        <v>5</v>
      </c>
    </row>
    <row r="39" spans="1:28" x14ac:dyDescent="0.25">
      <c r="A39" s="374">
        <v>36</v>
      </c>
      <c r="B39" s="374" t="s">
        <v>3072</v>
      </c>
      <c r="C39" s="374" t="s">
        <v>3466</v>
      </c>
      <c r="D39" s="27" t="str">
        <f t="shared" si="13"/>
        <v>R50</v>
      </c>
      <c r="E39" s="27">
        <f t="shared" si="19"/>
        <v>99</v>
      </c>
      <c r="F39" s="27">
        <v>6</v>
      </c>
      <c r="G39" s="19" t="s">
        <v>4277</v>
      </c>
      <c r="H39" s="27" t="str">
        <f t="shared" si="14"/>
        <v>db600.dbx99.6 := DGI.Z1_11_OF; //Закрыта ЗЭ1-11  R50.6</v>
      </c>
      <c r="I39" s="27" t="str">
        <f t="shared" si="15"/>
        <v>dbx99.6</v>
      </c>
      <c r="J39" s="27">
        <f t="shared" si="20"/>
        <v>50</v>
      </c>
      <c r="K39" s="384" t="s">
        <v>1307</v>
      </c>
      <c r="L39" s="384">
        <v>705</v>
      </c>
      <c r="M39" s="19" t="s">
        <v>4277</v>
      </c>
      <c r="N39" s="384" t="str">
        <f t="shared" si="21"/>
        <v>2MDB.R50</v>
      </c>
      <c r="O39" s="384">
        <f t="shared" si="16"/>
        <v>6</v>
      </c>
      <c r="P39" s="374"/>
      <c r="Q39" s="374"/>
      <c r="R39" s="374"/>
      <c r="S39" s="374"/>
      <c r="T39" s="374"/>
      <c r="U39" s="384">
        <v>0</v>
      </c>
      <c r="V39" s="374" t="s">
        <v>1308</v>
      </c>
      <c r="W39" s="384" t="str">
        <f t="shared" si="17"/>
        <v>ru-RU=Закрыта ЗЭ1-11</v>
      </c>
      <c r="X39" s="374"/>
      <c r="Y39" s="374" t="s">
        <v>1308</v>
      </c>
      <c r="Z39" s="19" t="s">
        <v>4272</v>
      </c>
      <c r="AA39" s="374">
        <f t="shared" si="18"/>
        <v>40050</v>
      </c>
      <c r="AB39" s="27">
        <v>6</v>
      </c>
    </row>
    <row r="40" spans="1:28" x14ac:dyDescent="0.25">
      <c r="A40" s="374">
        <v>37</v>
      </c>
      <c r="B40" s="374" t="s">
        <v>3073</v>
      </c>
      <c r="C40" s="374" t="s">
        <v>3467</v>
      </c>
      <c r="D40" s="27" t="str">
        <f t="shared" si="13"/>
        <v>R50</v>
      </c>
      <c r="E40" s="27">
        <f t="shared" si="19"/>
        <v>99</v>
      </c>
      <c r="F40" s="27">
        <v>7</v>
      </c>
      <c r="G40" s="19" t="s">
        <v>4277</v>
      </c>
      <c r="H40" s="27" t="str">
        <f t="shared" si="14"/>
        <v>db600.dbx99.7 := DGI.Z1_12_ON; //Открыта ЗЭ1-12  R50.7</v>
      </c>
      <c r="I40" s="27" t="str">
        <f t="shared" si="15"/>
        <v>dbx99.7</v>
      </c>
      <c r="J40" s="27">
        <f t="shared" si="20"/>
        <v>50</v>
      </c>
      <c r="K40" s="384" t="s">
        <v>1307</v>
      </c>
      <c r="L40" s="384">
        <v>706</v>
      </c>
      <c r="M40" s="19" t="s">
        <v>4277</v>
      </c>
      <c r="N40" s="384" t="str">
        <f t="shared" si="21"/>
        <v>2MDB.R50</v>
      </c>
      <c r="O40" s="384">
        <f t="shared" si="16"/>
        <v>7</v>
      </c>
      <c r="P40" s="374"/>
      <c r="Q40" s="374"/>
      <c r="R40" s="374"/>
      <c r="S40" s="374"/>
      <c r="T40" s="374"/>
      <c r="U40" s="384">
        <v>0</v>
      </c>
      <c r="V40" s="374" t="s">
        <v>1308</v>
      </c>
      <c r="W40" s="384" t="str">
        <f t="shared" si="17"/>
        <v>ru-RU=Открыта ЗЭ1-12</v>
      </c>
      <c r="X40" s="374"/>
      <c r="Y40" s="374" t="s">
        <v>1308</v>
      </c>
      <c r="Z40" s="19" t="s">
        <v>4272</v>
      </c>
      <c r="AA40" s="374">
        <f t="shared" si="18"/>
        <v>40050</v>
      </c>
      <c r="AB40" s="27">
        <v>7</v>
      </c>
    </row>
    <row r="41" spans="1:28" x14ac:dyDescent="0.25">
      <c r="A41" s="374">
        <v>38</v>
      </c>
      <c r="B41" s="374" t="s">
        <v>3074</v>
      </c>
      <c r="C41" s="374" t="s">
        <v>3468</v>
      </c>
      <c r="D41" s="27" t="str">
        <f t="shared" si="13"/>
        <v>R50</v>
      </c>
      <c r="E41" s="27">
        <f>E26+2</f>
        <v>98</v>
      </c>
      <c r="F41" s="27">
        <v>0</v>
      </c>
      <c r="G41" s="19" t="s">
        <v>4277</v>
      </c>
      <c r="H41" s="27" t="str">
        <f t="shared" si="14"/>
        <v>db600.dbx98.0 := DGI.Z1_12_OF; //Закрыта ЗЭ1-12  R50.8</v>
      </c>
      <c r="I41" s="27" t="str">
        <f t="shared" si="15"/>
        <v>dbx98.0</v>
      </c>
      <c r="J41" s="27">
        <f t="shared" si="20"/>
        <v>50</v>
      </c>
      <c r="K41" s="384" t="s">
        <v>1307</v>
      </c>
      <c r="L41" s="384">
        <v>707</v>
      </c>
      <c r="M41" s="19" t="s">
        <v>4277</v>
      </c>
      <c r="N41" s="384" t="str">
        <f t="shared" si="21"/>
        <v>2MDB.R50</v>
      </c>
      <c r="O41" s="384">
        <f t="shared" si="16"/>
        <v>8</v>
      </c>
      <c r="P41" s="374"/>
      <c r="Q41" s="374"/>
      <c r="R41" s="374"/>
      <c r="S41" s="374"/>
      <c r="T41" s="374"/>
      <c r="U41" s="384">
        <v>0</v>
      </c>
      <c r="V41" s="374" t="s">
        <v>1308</v>
      </c>
      <c r="W41" s="384" t="str">
        <f t="shared" si="17"/>
        <v>ru-RU=Закрыта ЗЭ1-12</v>
      </c>
      <c r="X41" s="374"/>
      <c r="Y41" s="374" t="s">
        <v>1308</v>
      </c>
      <c r="Z41" s="19" t="s">
        <v>4272</v>
      </c>
      <c r="AA41" s="374">
        <f t="shared" si="18"/>
        <v>40050</v>
      </c>
      <c r="AB41" s="27">
        <v>8</v>
      </c>
    </row>
    <row r="42" spans="1:28" x14ac:dyDescent="0.25">
      <c r="A42" s="374">
        <v>39</v>
      </c>
      <c r="B42" s="374" t="s">
        <v>341</v>
      </c>
      <c r="C42" s="374" t="s">
        <v>3323</v>
      </c>
      <c r="D42" s="27" t="str">
        <f t="shared" si="13"/>
        <v>R50</v>
      </c>
      <c r="E42" s="27">
        <f>E41</f>
        <v>98</v>
      </c>
      <c r="F42" s="27">
        <v>1</v>
      </c>
      <c r="G42" s="19" t="s">
        <v>4277</v>
      </c>
      <c r="H42" s="27" t="str">
        <f t="shared" si="14"/>
        <v>db600.dbx98.1 := DGI.F1_4_ON; //Работа Ф1-4  R50.9</v>
      </c>
      <c r="I42" s="27" t="str">
        <f t="shared" si="15"/>
        <v>dbx98.1</v>
      </c>
      <c r="J42" s="27">
        <f t="shared" si="20"/>
        <v>50</v>
      </c>
      <c r="K42" s="384" t="s">
        <v>1307</v>
      </c>
      <c r="L42" s="384">
        <v>708</v>
      </c>
      <c r="M42" s="19" t="s">
        <v>4277</v>
      </c>
      <c r="N42" s="384" t="str">
        <f t="shared" si="21"/>
        <v>2MDB.R50</v>
      </c>
      <c r="O42" s="384">
        <f t="shared" si="16"/>
        <v>9</v>
      </c>
      <c r="P42" s="374"/>
      <c r="Q42" s="374"/>
      <c r="R42" s="374"/>
      <c r="S42" s="374"/>
      <c r="T42" s="374"/>
      <c r="U42" s="384">
        <v>0</v>
      </c>
      <c r="V42" s="374" t="s">
        <v>1308</v>
      </c>
      <c r="W42" s="384" t="str">
        <f t="shared" si="17"/>
        <v>ru-RU=Работа Ф1-4</v>
      </c>
      <c r="X42" s="374"/>
      <c r="Y42" s="374" t="s">
        <v>1308</v>
      </c>
      <c r="Z42" s="19" t="s">
        <v>4272</v>
      </c>
      <c r="AA42" s="374">
        <f t="shared" si="18"/>
        <v>40050</v>
      </c>
      <c r="AB42" s="27">
        <v>9</v>
      </c>
    </row>
    <row r="43" spans="1:28" x14ac:dyDescent="0.25">
      <c r="A43" s="374">
        <v>40</v>
      </c>
      <c r="B43" s="374" t="s">
        <v>342</v>
      </c>
      <c r="C43" s="374" t="s">
        <v>3325</v>
      </c>
      <c r="D43" s="27" t="str">
        <f t="shared" si="13"/>
        <v>R50</v>
      </c>
      <c r="E43" s="27">
        <f t="shared" ref="E43:E48" si="22">E42</f>
        <v>98</v>
      </c>
      <c r="F43" s="27">
        <v>2</v>
      </c>
      <c r="G43" s="19" t="s">
        <v>4277</v>
      </c>
      <c r="H43" s="27" t="str">
        <f t="shared" si="14"/>
        <v>db600.dbx98.2 := DGI.F1_5_ON; //Работа Ф1-5  R50.10</v>
      </c>
      <c r="I43" s="27" t="str">
        <f t="shared" si="15"/>
        <v>dbx98.2</v>
      </c>
      <c r="J43" s="27">
        <f t="shared" si="20"/>
        <v>50</v>
      </c>
      <c r="K43" s="384" t="s">
        <v>1307</v>
      </c>
      <c r="L43" s="384">
        <v>709</v>
      </c>
      <c r="M43" s="19" t="s">
        <v>4277</v>
      </c>
      <c r="N43" s="384" t="str">
        <f t="shared" si="21"/>
        <v>2MDB.R50</v>
      </c>
      <c r="O43" s="384">
        <f t="shared" si="16"/>
        <v>10</v>
      </c>
      <c r="P43" s="374"/>
      <c r="Q43" s="374"/>
      <c r="R43" s="374"/>
      <c r="S43" s="374"/>
      <c r="T43" s="374"/>
      <c r="U43" s="384">
        <v>0</v>
      </c>
      <c r="V43" s="374" t="s">
        <v>1308</v>
      </c>
      <c r="W43" s="384" t="str">
        <f t="shared" si="17"/>
        <v>ru-RU=Работа Ф1-5</v>
      </c>
      <c r="X43" s="374"/>
      <c r="Y43" s="374" t="s">
        <v>1308</v>
      </c>
      <c r="Z43" s="19" t="s">
        <v>4272</v>
      </c>
      <c r="AA43" s="374">
        <f t="shared" si="18"/>
        <v>40050</v>
      </c>
      <c r="AB43" s="27">
        <v>10</v>
      </c>
    </row>
    <row r="44" spans="1:28" x14ac:dyDescent="0.25">
      <c r="A44" s="374">
        <v>41</v>
      </c>
      <c r="B44" s="374" t="s">
        <v>343</v>
      </c>
      <c r="C44" s="374" t="s">
        <v>3327</v>
      </c>
      <c r="D44" s="27" t="str">
        <f t="shared" si="13"/>
        <v>R50</v>
      </c>
      <c r="E44" s="27">
        <f t="shared" si="22"/>
        <v>98</v>
      </c>
      <c r="F44" s="27">
        <v>3</v>
      </c>
      <c r="G44" s="19" t="s">
        <v>4277</v>
      </c>
      <c r="H44" s="27" t="str">
        <f t="shared" si="14"/>
        <v>db600.dbx98.3 := DGI.F1_6_ON; //Работа Ф1-6  R50.11</v>
      </c>
      <c r="I44" s="27" t="str">
        <f t="shared" si="15"/>
        <v>dbx98.3</v>
      </c>
      <c r="J44" s="27">
        <f t="shared" si="20"/>
        <v>50</v>
      </c>
      <c r="K44" s="384" t="s">
        <v>1307</v>
      </c>
      <c r="L44" s="384">
        <v>710</v>
      </c>
      <c r="M44" s="19" t="s">
        <v>4277</v>
      </c>
      <c r="N44" s="384" t="str">
        <f t="shared" si="21"/>
        <v>2MDB.R50</v>
      </c>
      <c r="O44" s="384">
        <f t="shared" si="16"/>
        <v>11</v>
      </c>
      <c r="P44" s="374"/>
      <c r="Q44" s="374"/>
      <c r="R44" s="374"/>
      <c r="S44" s="374"/>
      <c r="T44" s="374"/>
      <c r="U44" s="384">
        <v>0</v>
      </c>
      <c r="V44" s="374" t="s">
        <v>1308</v>
      </c>
      <c r="W44" s="384" t="str">
        <f t="shared" si="17"/>
        <v>ru-RU=Работа Ф1-6</v>
      </c>
      <c r="X44" s="374"/>
      <c r="Y44" s="374" t="s">
        <v>1308</v>
      </c>
      <c r="Z44" s="19" t="s">
        <v>4272</v>
      </c>
      <c r="AA44" s="374">
        <f t="shared" si="18"/>
        <v>40050</v>
      </c>
      <c r="AB44" s="27">
        <v>11</v>
      </c>
    </row>
    <row r="45" spans="1:28" x14ac:dyDescent="0.25">
      <c r="A45" s="374">
        <v>42</v>
      </c>
      <c r="B45" s="374" t="s">
        <v>3075</v>
      </c>
      <c r="C45" s="374" t="s">
        <v>2831</v>
      </c>
      <c r="D45" s="27" t="str">
        <f t="shared" si="13"/>
        <v>R50</v>
      </c>
      <c r="E45" s="27">
        <f t="shared" si="22"/>
        <v>98</v>
      </c>
      <c r="F45" s="27">
        <v>4</v>
      </c>
      <c r="G45" s="19" t="s">
        <v>4277</v>
      </c>
      <c r="H45" s="27" t="str">
        <f t="shared" si="14"/>
        <v>db600.dbx98.4 := DGI.MV1_2_ON; //Работа Мв1-2  R50.12</v>
      </c>
      <c r="I45" s="27" t="str">
        <f t="shared" si="15"/>
        <v>dbx98.4</v>
      </c>
      <c r="J45" s="27">
        <f t="shared" si="20"/>
        <v>50</v>
      </c>
      <c r="K45" s="384" t="s">
        <v>1307</v>
      </c>
      <c r="L45" s="384">
        <v>711</v>
      </c>
      <c r="M45" s="19" t="s">
        <v>4277</v>
      </c>
      <c r="N45" s="384" t="str">
        <f t="shared" si="21"/>
        <v>2MDB.R50</v>
      </c>
      <c r="O45" s="384">
        <f t="shared" si="16"/>
        <v>12</v>
      </c>
      <c r="P45" s="374"/>
      <c r="Q45" s="374"/>
      <c r="R45" s="374"/>
      <c r="S45" s="374"/>
      <c r="T45" s="374"/>
      <c r="U45" s="384">
        <v>0</v>
      </c>
      <c r="V45" s="374" t="s">
        <v>1308</v>
      </c>
      <c r="W45" s="384" t="str">
        <f t="shared" si="17"/>
        <v>ru-RU=Работа Мв1-2</v>
      </c>
      <c r="X45" s="374"/>
      <c r="Y45" s="374" t="s">
        <v>1308</v>
      </c>
      <c r="Z45" s="19" t="s">
        <v>4272</v>
      </c>
      <c r="AA45" s="374">
        <f t="shared" si="18"/>
        <v>40050</v>
      </c>
      <c r="AB45" s="27">
        <v>12</v>
      </c>
    </row>
    <row r="46" spans="1:28" x14ac:dyDescent="0.25">
      <c r="A46" s="374">
        <v>43</v>
      </c>
      <c r="B46" s="374" t="s">
        <v>3077</v>
      </c>
      <c r="C46" s="374" t="s">
        <v>2836</v>
      </c>
      <c r="D46" s="27" t="str">
        <f t="shared" si="13"/>
        <v>R50</v>
      </c>
      <c r="E46" s="27">
        <f t="shared" si="22"/>
        <v>98</v>
      </c>
      <c r="F46" s="27">
        <v>5</v>
      </c>
      <c r="G46" s="19" t="s">
        <v>4277</v>
      </c>
      <c r="H46" s="27" t="str">
        <f t="shared" si="14"/>
        <v>db600.dbx98.5 := DGI.MV1_3_ON; //Работа Мв1-3  R50.13</v>
      </c>
      <c r="I46" s="27" t="str">
        <f t="shared" si="15"/>
        <v>dbx98.5</v>
      </c>
      <c r="J46" s="27">
        <f t="shared" si="20"/>
        <v>50</v>
      </c>
      <c r="K46" s="384" t="s">
        <v>1307</v>
      </c>
      <c r="L46" s="384">
        <v>712</v>
      </c>
      <c r="M46" s="19" t="s">
        <v>4277</v>
      </c>
      <c r="N46" s="384" t="str">
        <f t="shared" si="21"/>
        <v>2MDB.R50</v>
      </c>
      <c r="O46" s="384">
        <f t="shared" si="16"/>
        <v>13</v>
      </c>
      <c r="P46" s="374"/>
      <c r="Q46" s="374"/>
      <c r="R46" s="374"/>
      <c r="S46" s="374"/>
      <c r="T46" s="374"/>
      <c r="U46" s="384">
        <v>0</v>
      </c>
      <c r="V46" s="374" t="s">
        <v>1308</v>
      </c>
      <c r="W46" s="384" t="str">
        <f t="shared" si="17"/>
        <v>ru-RU=Работа Мв1-3</v>
      </c>
      <c r="X46" s="374"/>
      <c r="Y46" s="374" t="s">
        <v>1308</v>
      </c>
      <c r="Z46" s="19" t="s">
        <v>4272</v>
      </c>
      <c r="AA46" s="374">
        <f t="shared" si="18"/>
        <v>40050</v>
      </c>
      <c r="AB46" s="27">
        <v>13</v>
      </c>
    </row>
    <row r="47" spans="1:28" x14ac:dyDescent="0.25">
      <c r="A47" s="374">
        <v>44</v>
      </c>
      <c r="B47" s="374" t="s">
        <v>3079</v>
      </c>
      <c r="C47" s="374" t="s">
        <v>2837</v>
      </c>
      <c r="D47" s="27" t="str">
        <f t="shared" si="13"/>
        <v>R50</v>
      </c>
      <c r="E47" s="27">
        <f t="shared" si="22"/>
        <v>98</v>
      </c>
      <c r="F47" s="27">
        <v>6</v>
      </c>
      <c r="G47" s="19" t="s">
        <v>4277</v>
      </c>
      <c r="H47" s="27" t="str">
        <f t="shared" si="14"/>
        <v>db600.dbx98.6 := DGI.MV1_4_ON; //Работа Мв1-4  R50.14</v>
      </c>
      <c r="I47" s="27" t="str">
        <f t="shared" si="15"/>
        <v>dbx98.6</v>
      </c>
      <c r="J47" s="27">
        <f t="shared" si="20"/>
        <v>50</v>
      </c>
      <c r="K47" s="384" t="s">
        <v>1307</v>
      </c>
      <c r="L47" s="384">
        <v>713</v>
      </c>
      <c r="M47" s="19" t="s">
        <v>4277</v>
      </c>
      <c r="N47" s="384" t="str">
        <f t="shared" si="21"/>
        <v>2MDB.R50</v>
      </c>
      <c r="O47" s="384">
        <f t="shared" si="16"/>
        <v>14</v>
      </c>
      <c r="P47" s="374"/>
      <c r="Q47" s="374"/>
      <c r="R47" s="374"/>
      <c r="S47" s="374"/>
      <c r="T47" s="374"/>
      <c r="U47" s="384">
        <v>0</v>
      </c>
      <c r="V47" s="374" t="s">
        <v>1308</v>
      </c>
      <c r="W47" s="384" t="str">
        <f t="shared" si="17"/>
        <v>ru-RU=Работа Мв1-4</v>
      </c>
      <c r="X47" s="374"/>
      <c r="Y47" s="374" t="s">
        <v>1308</v>
      </c>
      <c r="Z47" s="19" t="s">
        <v>4272</v>
      </c>
      <c r="AA47" s="374">
        <f t="shared" si="18"/>
        <v>40050</v>
      </c>
      <c r="AB47" s="27">
        <v>14</v>
      </c>
    </row>
    <row r="48" spans="1:28" x14ac:dyDescent="0.25">
      <c r="A48" s="374">
        <v>45</v>
      </c>
      <c r="B48" s="374" t="s">
        <v>3081</v>
      </c>
      <c r="C48" s="374" t="s">
        <v>2764</v>
      </c>
      <c r="D48" s="27" t="str">
        <f t="shared" si="13"/>
        <v>R50</v>
      </c>
      <c r="E48" s="27">
        <f t="shared" si="22"/>
        <v>98</v>
      </c>
      <c r="F48" s="27">
        <v>7</v>
      </c>
      <c r="G48" s="19" t="s">
        <v>4277</v>
      </c>
      <c r="H48" s="27" t="str">
        <f t="shared" si="14"/>
        <v>db600.dbx98.7 := DGI.MV1_5_ON; //Работа Мв1-5  R50.15</v>
      </c>
      <c r="I48" s="27" t="str">
        <f t="shared" si="15"/>
        <v>dbx98.7</v>
      </c>
      <c r="J48" s="27">
        <f t="shared" si="20"/>
        <v>50</v>
      </c>
      <c r="K48" s="384" t="s">
        <v>1307</v>
      </c>
      <c r="L48" s="384">
        <v>714</v>
      </c>
      <c r="M48" s="19" t="s">
        <v>4277</v>
      </c>
      <c r="N48" s="384" t="str">
        <f t="shared" si="21"/>
        <v>2MDB.R50</v>
      </c>
      <c r="O48" s="384">
        <f t="shared" si="16"/>
        <v>15</v>
      </c>
      <c r="P48" s="374"/>
      <c r="Q48" s="374"/>
      <c r="R48" s="374"/>
      <c r="S48" s="374"/>
      <c r="T48" s="374"/>
      <c r="U48" s="384">
        <v>0</v>
      </c>
      <c r="V48" s="374" t="s">
        <v>1308</v>
      </c>
      <c r="W48" s="384" t="str">
        <f t="shared" si="17"/>
        <v>ru-RU=Работа Мв1-5</v>
      </c>
      <c r="X48" s="374"/>
      <c r="Y48" s="374" t="s">
        <v>1308</v>
      </c>
      <c r="Z48" s="19" t="s">
        <v>4272</v>
      </c>
      <c r="AA48" s="374">
        <f t="shared" si="18"/>
        <v>40050</v>
      </c>
      <c r="AB48" s="27">
        <v>15</v>
      </c>
    </row>
    <row r="49" spans="1:28" x14ac:dyDescent="0.25">
      <c r="A49" s="374">
        <v>46</v>
      </c>
      <c r="B49" s="374" t="s">
        <v>3088</v>
      </c>
      <c r="C49" s="374" t="s">
        <v>3335</v>
      </c>
      <c r="D49" s="27" t="str">
        <f t="shared" si="13"/>
        <v>R51</v>
      </c>
      <c r="E49" s="27">
        <f>E34+2</f>
        <v>101</v>
      </c>
      <c r="F49" s="27">
        <v>0</v>
      </c>
      <c r="G49" s="19" t="s">
        <v>4277</v>
      </c>
      <c r="H49" s="27" t="str">
        <f t="shared" si="14"/>
        <v>db600.dbx101.0 := DGI.Z1_13_ON; //Открыта ЗЭ1-13  R51.0</v>
      </c>
      <c r="I49" s="27" t="str">
        <f t="shared" si="15"/>
        <v>dbx101.0</v>
      </c>
      <c r="J49" s="27">
        <f>J48+1</f>
        <v>51</v>
      </c>
      <c r="K49" s="384" t="s">
        <v>1307</v>
      </c>
      <c r="L49" s="384">
        <v>715</v>
      </c>
      <c r="M49" s="19" t="s">
        <v>4277</v>
      </c>
      <c r="N49" s="384" t="str">
        <f t="shared" si="21"/>
        <v>2MDB.R51</v>
      </c>
      <c r="O49" s="384">
        <f t="shared" si="16"/>
        <v>0</v>
      </c>
      <c r="P49" s="374"/>
      <c r="Q49" s="374"/>
      <c r="R49" s="374"/>
      <c r="S49" s="374"/>
      <c r="T49" s="374"/>
      <c r="U49" s="384">
        <v>0</v>
      </c>
      <c r="V49" s="374" t="s">
        <v>1308</v>
      </c>
      <c r="W49" s="384" t="str">
        <f t="shared" si="17"/>
        <v>ru-RU=Открыта ЗЭ1-13</v>
      </c>
      <c r="X49" s="374"/>
      <c r="Y49" s="374" t="s">
        <v>1308</v>
      </c>
      <c r="Z49" s="19" t="s">
        <v>4272</v>
      </c>
      <c r="AA49" s="374">
        <f t="shared" si="18"/>
        <v>40051</v>
      </c>
      <c r="AB49" s="27">
        <v>0</v>
      </c>
    </row>
    <row r="50" spans="1:28" x14ac:dyDescent="0.25">
      <c r="A50" s="374">
        <v>47</v>
      </c>
      <c r="B50" s="374" t="s">
        <v>3089</v>
      </c>
      <c r="C50" s="374" t="s">
        <v>3336</v>
      </c>
      <c r="D50" s="27" t="str">
        <f t="shared" si="13"/>
        <v>R51</v>
      </c>
      <c r="E50" s="27">
        <f t="shared" ref="E50:E55" si="23">E49</f>
        <v>101</v>
      </c>
      <c r="F50" s="27">
        <v>1</v>
      </c>
      <c r="G50" s="19" t="s">
        <v>4277</v>
      </c>
      <c r="H50" s="27" t="str">
        <f t="shared" si="14"/>
        <v>db600.dbx101.1 := DGI.Z1_13_OF; //Закрыта ЗЭ1-13  R51.1</v>
      </c>
      <c r="I50" s="27" t="str">
        <f t="shared" si="15"/>
        <v>dbx101.1</v>
      </c>
      <c r="J50" s="27">
        <f>J49</f>
        <v>51</v>
      </c>
      <c r="K50" s="384" t="s">
        <v>1307</v>
      </c>
      <c r="L50" s="384">
        <v>716</v>
      </c>
      <c r="M50" s="19" t="s">
        <v>4277</v>
      </c>
      <c r="N50" s="384" t="str">
        <f t="shared" si="21"/>
        <v>2MDB.R51</v>
      </c>
      <c r="O50" s="384">
        <f t="shared" si="16"/>
        <v>1</v>
      </c>
      <c r="P50" s="374"/>
      <c r="Q50" s="374"/>
      <c r="R50" s="374"/>
      <c r="S50" s="374"/>
      <c r="T50" s="374"/>
      <c r="U50" s="384">
        <v>0</v>
      </c>
      <c r="V50" s="374" t="s">
        <v>1308</v>
      </c>
      <c r="W50" s="384" t="str">
        <f t="shared" si="17"/>
        <v>ru-RU=Закрыта ЗЭ1-13</v>
      </c>
      <c r="X50" s="374"/>
      <c r="Y50" s="374" t="s">
        <v>1308</v>
      </c>
      <c r="Z50" s="19" t="s">
        <v>4272</v>
      </c>
      <c r="AA50" s="374">
        <f t="shared" si="18"/>
        <v>40051</v>
      </c>
      <c r="AB50" s="27">
        <v>1</v>
      </c>
    </row>
    <row r="51" spans="1:28" x14ac:dyDescent="0.25">
      <c r="A51" s="374">
        <v>48</v>
      </c>
      <c r="B51" s="374" t="s">
        <v>46</v>
      </c>
      <c r="C51" s="374" t="s">
        <v>3337</v>
      </c>
      <c r="D51" s="27" t="str">
        <f t="shared" si="13"/>
        <v>R51</v>
      </c>
      <c r="E51" s="27">
        <f t="shared" si="23"/>
        <v>101</v>
      </c>
      <c r="F51" s="27">
        <v>3</v>
      </c>
      <c r="G51" s="19" t="s">
        <v>4277</v>
      </c>
      <c r="H51" s="27" t="str">
        <f t="shared" si="14"/>
        <v>db600.dbx101.3 := DGI.M2_1_ON; //Работа Мш2-1  R51.3</v>
      </c>
      <c r="I51" s="27" t="str">
        <f t="shared" si="15"/>
        <v>dbx101.3</v>
      </c>
      <c r="J51" s="27">
        <f t="shared" ref="J51:J63" si="24">J50</f>
        <v>51</v>
      </c>
      <c r="K51" s="384" t="s">
        <v>1307</v>
      </c>
      <c r="L51" s="384">
        <v>717</v>
      </c>
      <c r="M51" s="19" t="s">
        <v>4277</v>
      </c>
      <c r="N51" s="384" t="str">
        <f t="shared" si="21"/>
        <v>2MDB.R51</v>
      </c>
      <c r="O51" s="384">
        <f t="shared" si="16"/>
        <v>3</v>
      </c>
      <c r="P51" s="374"/>
      <c r="Q51" s="374"/>
      <c r="R51" s="374"/>
      <c r="S51" s="374"/>
      <c r="T51" s="374"/>
      <c r="U51" s="384">
        <v>0</v>
      </c>
      <c r="V51" s="374" t="s">
        <v>1308</v>
      </c>
      <c r="W51" s="384" t="str">
        <f t="shared" si="17"/>
        <v>ru-RU=Работа Мш2-1</v>
      </c>
      <c r="X51" s="374"/>
      <c r="Y51" s="374" t="s">
        <v>1308</v>
      </c>
      <c r="Z51" s="19" t="s">
        <v>4272</v>
      </c>
      <c r="AA51" s="374">
        <f t="shared" si="18"/>
        <v>40051</v>
      </c>
      <c r="AB51" s="27">
        <v>3</v>
      </c>
    </row>
    <row r="52" spans="1:28" x14ac:dyDescent="0.25">
      <c r="A52" s="374">
        <v>49</v>
      </c>
      <c r="B52" s="374" t="s">
        <v>51</v>
      </c>
      <c r="C52" s="374" t="s">
        <v>3339</v>
      </c>
      <c r="D52" s="27" t="str">
        <f t="shared" si="13"/>
        <v>R51</v>
      </c>
      <c r="E52" s="27">
        <f t="shared" si="23"/>
        <v>101</v>
      </c>
      <c r="F52" s="27">
        <v>4</v>
      </c>
      <c r="G52" s="19" t="s">
        <v>4277</v>
      </c>
      <c r="H52" s="27" t="str">
        <f t="shared" si="14"/>
        <v>db600.dbx101.4 := DGI.M2_3_ON; //Работа Мш2-3  R51.4</v>
      </c>
      <c r="I52" s="27" t="str">
        <f t="shared" si="15"/>
        <v>dbx101.4</v>
      </c>
      <c r="J52" s="27">
        <f t="shared" si="24"/>
        <v>51</v>
      </c>
      <c r="K52" s="384" t="s">
        <v>1307</v>
      </c>
      <c r="L52" s="384">
        <v>718</v>
      </c>
      <c r="M52" s="19" t="s">
        <v>4277</v>
      </c>
      <c r="N52" s="384" t="str">
        <f t="shared" si="21"/>
        <v>2MDB.R51</v>
      </c>
      <c r="O52" s="384">
        <f t="shared" si="16"/>
        <v>4</v>
      </c>
      <c r="P52" s="374"/>
      <c r="Q52" s="374"/>
      <c r="R52" s="374"/>
      <c r="S52" s="374"/>
      <c r="T52" s="374"/>
      <c r="U52" s="384">
        <v>0</v>
      </c>
      <c r="V52" s="374" t="s">
        <v>1308</v>
      </c>
      <c r="W52" s="384" t="str">
        <f t="shared" si="17"/>
        <v>ru-RU=Работа Мш2-3</v>
      </c>
      <c r="X52" s="374"/>
      <c r="Y52" s="374" t="s">
        <v>1308</v>
      </c>
      <c r="Z52" s="19" t="s">
        <v>4272</v>
      </c>
      <c r="AA52" s="374">
        <f t="shared" si="18"/>
        <v>40051</v>
      </c>
      <c r="AB52" s="27">
        <v>4</v>
      </c>
    </row>
    <row r="53" spans="1:28" x14ac:dyDescent="0.25">
      <c r="A53" s="374">
        <v>50</v>
      </c>
      <c r="B53" s="374" t="s">
        <v>55</v>
      </c>
      <c r="C53" s="374" t="s">
        <v>2760</v>
      </c>
      <c r="D53" s="27" t="str">
        <f t="shared" si="13"/>
        <v>R51</v>
      </c>
      <c r="E53" s="27">
        <f t="shared" si="23"/>
        <v>101</v>
      </c>
      <c r="F53" s="27">
        <v>5</v>
      </c>
      <c r="G53" s="19" t="s">
        <v>4277</v>
      </c>
      <c r="H53" s="27" t="str">
        <f t="shared" si="14"/>
        <v>db600.dbx101.5 := DGI.N2_1_ON; //Работа Н2-1  R51.5</v>
      </c>
      <c r="I53" s="27" t="str">
        <f t="shared" si="15"/>
        <v>dbx101.5</v>
      </c>
      <c r="J53" s="27">
        <f t="shared" si="24"/>
        <v>51</v>
      </c>
      <c r="K53" s="384" t="s">
        <v>1307</v>
      </c>
      <c r="L53" s="384">
        <v>719</v>
      </c>
      <c r="M53" s="19" t="s">
        <v>4277</v>
      </c>
      <c r="N53" s="384" t="str">
        <f t="shared" si="21"/>
        <v>2MDB.R51</v>
      </c>
      <c r="O53" s="384">
        <f t="shared" si="16"/>
        <v>5</v>
      </c>
      <c r="P53" s="374"/>
      <c r="Q53" s="374"/>
      <c r="R53" s="374"/>
      <c r="S53" s="374"/>
      <c r="T53" s="374"/>
      <c r="U53" s="384">
        <v>0</v>
      </c>
      <c r="V53" s="374" t="s">
        <v>1308</v>
      </c>
      <c r="W53" s="384" t="str">
        <f t="shared" si="17"/>
        <v>ru-RU=Работа Н2-1</v>
      </c>
      <c r="X53" s="374"/>
      <c r="Y53" s="374" t="s">
        <v>1308</v>
      </c>
      <c r="Z53" s="19" t="s">
        <v>4272</v>
      </c>
      <c r="AA53" s="374">
        <f t="shared" si="18"/>
        <v>40051</v>
      </c>
      <c r="AB53" s="27">
        <v>5</v>
      </c>
    </row>
    <row r="54" spans="1:28" x14ac:dyDescent="0.25">
      <c r="A54" s="374">
        <v>51</v>
      </c>
      <c r="B54" s="374" t="s">
        <v>3091</v>
      </c>
      <c r="C54" s="374" t="s">
        <v>3342</v>
      </c>
      <c r="D54" s="27" t="str">
        <f t="shared" si="13"/>
        <v>R51</v>
      </c>
      <c r="E54" s="27">
        <f t="shared" si="23"/>
        <v>101</v>
      </c>
      <c r="F54" s="27">
        <v>6</v>
      </c>
      <c r="G54" s="19" t="s">
        <v>4277</v>
      </c>
      <c r="H54" s="27" t="str">
        <f t="shared" si="14"/>
        <v>db600.dbx101.6 := DGI.N2_1_FC_ON; //Работа ПЧ Н2-1  R51.6</v>
      </c>
      <c r="I54" s="27" t="str">
        <f t="shared" si="15"/>
        <v>dbx101.6</v>
      </c>
      <c r="J54" s="27">
        <f t="shared" si="24"/>
        <v>51</v>
      </c>
      <c r="K54" s="384" t="s">
        <v>1307</v>
      </c>
      <c r="L54" s="384">
        <v>720</v>
      </c>
      <c r="M54" s="19" t="s">
        <v>4277</v>
      </c>
      <c r="N54" s="384" t="str">
        <f t="shared" si="21"/>
        <v>2MDB.R51</v>
      </c>
      <c r="O54" s="384">
        <f t="shared" si="16"/>
        <v>6</v>
      </c>
      <c r="P54" s="374"/>
      <c r="Q54" s="374"/>
      <c r="R54" s="374"/>
      <c r="S54" s="374"/>
      <c r="T54" s="374"/>
      <c r="U54" s="384">
        <v>0</v>
      </c>
      <c r="V54" s="374" t="s">
        <v>1308</v>
      </c>
      <c r="W54" s="384" t="str">
        <f t="shared" si="17"/>
        <v>ru-RU=Работа ПЧ Н2-1</v>
      </c>
      <c r="X54" s="374"/>
      <c r="Y54" s="374" t="s">
        <v>1308</v>
      </c>
      <c r="Z54" s="19" t="s">
        <v>4272</v>
      </c>
      <c r="AA54" s="374">
        <f t="shared" si="18"/>
        <v>40051</v>
      </c>
      <c r="AB54" s="27">
        <v>6</v>
      </c>
    </row>
    <row r="55" spans="1:28" x14ac:dyDescent="0.25">
      <c r="A55" s="374">
        <v>52</v>
      </c>
      <c r="B55" s="374" t="s">
        <v>59</v>
      </c>
      <c r="C55" s="374" t="s">
        <v>2784</v>
      </c>
      <c r="D55" s="27" t="str">
        <f t="shared" si="13"/>
        <v>R51</v>
      </c>
      <c r="E55" s="27">
        <f t="shared" si="23"/>
        <v>101</v>
      </c>
      <c r="F55" s="27">
        <v>7</v>
      </c>
      <c r="G55" s="19" t="s">
        <v>4277</v>
      </c>
      <c r="H55" s="27" t="str">
        <f t="shared" si="14"/>
        <v>db600.dbx101.7 := DGI.N2_3_ON; //Работа Н2-3  R51.7</v>
      </c>
      <c r="I55" s="27" t="str">
        <f t="shared" si="15"/>
        <v>dbx101.7</v>
      </c>
      <c r="J55" s="27">
        <f t="shared" si="24"/>
        <v>51</v>
      </c>
      <c r="K55" s="384" t="s">
        <v>1307</v>
      </c>
      <c r="L55" s="384">
        <v>721</v>
      </c>
      <c r="M55" s="19" t="s">
        <v>4277</v>
      </c>
      <c r="N55" s="384" t="str">
        <f t="shared" si="21"/>
        <v>2MDB.R51</v>
      </c>
      <c r="O55" s="384">
        <f t="shared" si="16"/>
        <v>7</v>
      </c>
      <c r="P55" s="374"/>
      <c r="Q55" s="374"/>
      <c r="R55" s="374"/>
      <c r="S55" s="374"/>
      <c r="T55" s="374"/>
      <c r="U55" s="384">
        <v>0</v>
      </c>
      <c r="V55" s="374" t="s">
        <v>1308</v>
      </c>
      <c r="W55" s="384" t="str">
        <f t="shared" si="17"/>
        <v>ru-RU=Работа Н2-3</v>
      </c>
      <c r="X55" s="374"/>
      <c r="Y55" s="374" t="s">
        <v>1308</v>
      </c>
      <c r="Z55" s="19" t="s">
        <v>4272</v>
      </c>
      <c r="AA55" s="374">
        <f t="shared" si="18"/>
        <v>40051</v>
      </c>
      <c r="AB55" s="27">
        <v>7</v>
      </c>
    </row>
    <row r="56" spans="1:28" x14ac:dyDescent="0.25">
      <c r="A56" s="374">
        <v>53</v>
      </c>
      <c r="B56" s="374" t="s">
        <v>3095</v>
      </c>
      <c r="C56" s="374" t="s">
        <v>3345</v>
      </c>
      <c r="D56" s="27" t="str">
        <f t="shared" si="13"/>
        <v>R51</v>
      </c>
      <c r="E56" s="27">
        <f>E41+2</f>
        <v>100</v>
      </c>
      <c r="F56" s="27">
        <v>0</v>
      </c>
      <c r="G56" s="19" t="s">
        <v>4277</v>
      </c>
      <c r="H56" s="27" t="str">
        <f t="shared" si="14"/>
        <v>db600.dbx100.0 := DGI.N2_3_FC_ON; //Работа ПЧ Н2-3  R51.8</v>
      </c>
      <c r="I56" s="27" t="str">
        <f t="shared" si="15"/>
        <v>dbx100.0</v>
      </c>
      <c r="J56" s="27">
        <f t="shared" si="24"/>
        <v>51</v>
      </c>
      <c r="K56" s="384" t="s">
        <v>1307</v>
      </c>
      <c r="L56" s="384">
        <v>722</v>
      </c>
      <c r="M56" s="19" t="s">
        <v>4277</v>
      </c>
      <c r="N56" s="384" t="str">
        <f t="shared" si="21"/>
        <v>2MDB.R51</v>
      </c>
      <c r="O56" s="384">
        <f t="shared" si="16"/>
        <v>8</v>
      </c>
      <c r="P56" s="374"/>
      <c r="Q56" s="374"/>
      <c r="R56" s="374"/>
      <c r="S56" s="374"/>
      <c r="T56" s="374"/>
      <c r="U56" s="384">
        <v>0</v>
      </c>
      <c r="V56" s="374" t="s">
        <v>1308</v>
      </c>
      <c r="W56" s="384" t="str">
        <f t="shared" si="17"/>
        <v>ru-RU=Работа ПЧ Н2-3</v>
      </c>
      <c r="X56" s="374"/>
      <c r="Y56" s="374" t="s">
        <v>1308</v>
      </c>
      <c r="Z56" s="19" t="s">
        <v>4272</v>
      </c>
      <c r="AA56" s="374">
        <f t="shared" si="18"/>
        <v>40051</v>
      </c>
      <c r="AB56" s="27">
        <v>8</v>
      </c>
    </row>
    <row r="57" spans="1:28" x14ac:dyDescent="0.25">
      <c r="A57" s="374">
        <v>54</v>
      </c>
      <c r="B57" s="374" t="s">
        <v>180</v>
      </c>
      <c r="C57" s="374" t="s">
        <v>606</v>
      </c>
      <c r="D57" s="27" t="str">
        <f t="shared" si="13"/>
        <v>R51</v>
      </c>
      <c r="E57" s="27">
        <f>E56</f>
        <v>100</v>
      </c>
      <c r="F57" s="27">
        <v>1</v>
      </c>
      <c r="G57" s="19" t="s">
        <v>4277</v>
      </c>
      <c r="H57" s="27" t="str">
        <f t="shared" si="14"/>
        <v>db600.dbx100.1 := DGI.F_afN2_1; //Наличие потока после Н2-1  R51.9</v>
      </c>
      <c r="I57" s="27" t="str">
        <f t="shared" si="15"/>
        <v>dbx100.1</v>
      </c>
      <c r="J57" s="27">
        <f t="shared" si="24"/>
        <v>51</v>
      </c>
      <c r="K57" s="384" t="s">
        <v>1307</v>
      </c>
      <c r="L57" s="384">
        <v>723</v>
      </c>
      <c r="M57" s="19" t="s">
        <v>4277</v>
      </c>
      <c r="N57" s="384" t="str">
        <f t="shared" si="21"/>
        <v>2MDB.R51</v>
      </c>
      <c r="O57" s="384">
        <f t="shared" si="16"/>
        <v>9</v>
      </c>
      <c r="P57" s="374"/>
      <c r="Q57" s="374"/>
      <c r="R57" s="374"/>
      <c r="S57" s="374"/>
      <c r="T57" s="374"/>
      <c r="U57" s="384">
        <v>0</v>
      </c>
      <c r="V57" s="374" t="s">
        <v>1308</v>
      </c>
      <c r="W57" s="384" t="str">
        <f t="shared" si="17"/>
        <v>ru-RU=Наличие потока после Н2-1</v>
      </c>
      <c r="X57" s="374"/>
      <c r="Y57" s="374" t="s">
        <v>1308</v>
      </c>
      <c r="Z57" s="19" t="s">
        <v>4272</v>
      </c>
      <c r="AA57" s="374">
        <f t="shared" si="18"/>
        <v>40051</v>
      </c>
      <c r="AB57" s="27">
        <v>9</v>
      </c>
    </row>
    <row r="58" spans="1:28" x14ac:dyDescent="0.25">
      <c r="A58" s="374">
        <v>55</v>
      </c>
      <c r="B58" s="374" t="s">
        <v>182</v>
      </c>
      <c r="C58" s="374" t="s">
        <v>608</v>
      </c>
      <c r="D58" s="27" t="str">
        <f t="shared" si="13"/>
        <v>R51</v>
      </c>
      <c r="E58" s="27">
        <f t="shared" ref="E58:E63" si="25">E57</f>
        <v>100</v>
      </c>
      <c r="F58" s="27">
        <v>2</v>
      </c>
      <c r="G58" s="19" t="s">
        <v>4277</v>
      </c>
      <c r="H58" s="27" t="str">
        <f t="shared" si="14"/>
        <v>db600.dbx100.2 := DGI.F_afN2_3; //Наличие потока после Н2-3  R51.10</v>
      </c>
      <c r="I58" s="27" t="str">
        <f t="shared" si="15"/>
        <v>dbx100.2</v>
      </c>
      <c r="J58" s="27">
        <f t="shared" si="24"/>
        <v>51</v>
      </c>
      <c r="K58" s="384" t="s">
        <v>1307</v>
      </c>
      <c r="L58" s="384">
        <v>724</v>
      </c>
      <c r="M58" s="19" t="s">
        <v>4277</v>
      </c>
      <c r="N58" s="384" t="str">
        <f t="shared" si="21"/>
        <v>2MDB.R51</v>
      </c>
      <c r="O58" s="384">
        <f t="shared" si="16"/>
        <v>10</v>
      </c>
      <c r="P58" s="374"/>
      <c r="Q58" s="374"/>
      <c r="R58" s="374"/>
      <c r="S58" s="374"/>
      <c r="T58" s="374"/>
      <c r="U58" s="384">
        <v>0</v>
      </c>
      <c r="V58" s="374" t="s">
        <v>1308</v>
      </c>
      <c r="W58" s="384" t="str">
        <f t="shared" si="17"/>
        <v>ru-RU=Наличие потока после Н2-3</v>
      </c>
      <c r="X58" s="374"/>
      <c r="Y58" s="374" t="s">
        <v>1308</v>
      </c>
      <c r="Z58" s="19" t="s">
        <v>4272</v>
      </c>
      <c r="AA58" s="374">
        <f t="shared" si="18"/>
        <v>40051</v>
      </c>
      <c r="AB58" s="27">
        <v>10</v>
      </c>
    </row>
    <row r="59" spans="1:28" x14ac:dyDescent="0.25">
      <c r="A59" s="374">
        <v>56</v>
      </c>
      <c r="B59" s="374" t="s">
        <v>3100</v>
      </c>
      <c r="C59" s="374" t="s">
        <v>3347</v>
      </c>
      <c r="D59" s="27" t="str">
        <f t="shared" si="13"/>
        <v>R51</v>
      </c>
      <c r="E59" s="27">
        <f t="shared" si="25"/>
        <v>100</v>
      </c>
      <c r="F59" s="27">
        <v>3</v>
      </c>
      <c r="G59" s="19" t="s">
        <v>4277</v>
      </c>
      <c r="H59" s="27" t="str">
        <f t="shared" si="14"/>
        <v>db600.dbx100.3 := DGI.Z1_14_ON; //Открыта ЗЭ1-14  R51.11</v>
      </c>
      <c r="I59" s="27" t="str">
        <f t="shared" si="15"/>
        <v>dbx100.3</v>
      </c>
      <c r="J59" s="27">
        <f t="shared" si="24"/>
        <v>51</v>
      </c>
      <c r="K59" s="384" t="s">
        <v>1307</v>
      </c>
      <c r="L59" s="384">
        <v>725</v>
      </c>
      <c r="M59" s="19" t="s">
        <v>4277</v>
      </c>
      <c r="N59" s="384" t="str">
        <f t="shared" si="21"/>
        <v>2MDB.R51</v>
      </c>
      <c r="O59" s="384">
        <f t="shared" si="16"/>
        <v>11</v>
      </c>
      <c r="P59" s="374"/>
      <c r="Q59" s="374"/>
      <c r="R59" s="374"/>
      <c r="S59" s="374"/>
      <c r="T59" s="374"/>
      <c r="U59" s="384">
        <v>0</v>
      </c>
      <c r="V59" s="374" t="s">
        <v>1308</v>
      </c>
      <c r="W59" s="384" t="str">
        <f t="shared" si="17"/>
        <v>ru-RU=Открыта ЗЭ1-14</v>
      </c>
      <c r="X59" s="374"/>
      <c r="Y59" s="374" t="s">
        <v>1308</v>
      </c>
      <c r="Z59" s="19" t="s">
        <v>4272</v>
      </c>
      <c r="AA59" s="374">
        <f t="shared" si="18"/>
        <v>40051</v>
      </c>
      <c r="AB59" s="27">
        <v>11</v>
      </c>
    </row>
    <row r="60" spans="1:28" x14ac:dyDescent="0.25">
      <c r="A60" s="374">
        <v>57</v>
      </c>
      <c r="B60" s="374" t="s">
        <v>3101</v>
      </c>
      <c r="C60" s="374" t="s">
        <v>3348</v>
      </c>
      <c r="D60" s="27" t="str">
        <f t="shared" si="13"/>
        <v>R51</v>
      </c>
      <c r="E60" s="27">
        <f t="shared" si="25"/>
        <v>100</v>
      </c>
      <c r="F60" s="27">
        <v>4</v>
      </c>
      <c r="G60" s="19" t="s">
        <v>4277</v>
      </c>
      <c r="H60" s="27" t="str">
        <f t="shared" si="14"/>
        <v>db600.dbx100.4 := DGI.Z1_14_OF; //Закрыта ЗЭ1-14  R51.12</v>
      </c>
      <c r="I60" s="27" t="str">
        <f t="shared" si="15"/>
        <v>dbx100.4</v>
      </c>
      <c r="J60" s="27">
        <f t="shared" si="24"/>
        <v>51</v>
      </c>
      <c r="K60" s="384" t="s">
        <v>1307</v>
      </c>
      <c r="L60" s="384">
        <v>726</v>
      </c>
      <c r="M60" s="19" t="s">
        <v>4277</v>
      </c>
      <c r="N60" s="384" t="str">
        <f t="shared" si="21"/>
        <v>2MDB.R51</v>
      </c>
      <c r="O60" s="384">
        <f t="shared" si="16"/>
        <v>12</v>
      </c>
      <c r="P60" s="374"/>
      <c r="Q60" s="374"/>
      <c r="R60" s="374"/>
      <c r="S60" s="374"/>
      <c r="T60" s="374"/>
      <c r="U60" s="384">
        <v>0</v>
      </c>
      <c r="V60" s="374" t="s">
        <v>1308</v>
      </c>
      <c r="W60" s="384" t="str">
        <f t="shared" si="17"/>
        <v>ru-RU=Закрыта ЗЭ1-14</v>
      </c>
      <c r="X60" s="374"/>
      <c r="Y60" s="374" t="s">
        <v>1308</v>
      </c>
      <c r="Z60" s="19" t="s">
        <v>4272</v>
      </c>
      <c r="AA60" s="374">
        <f t="shared" si="18"/>
        <v>40051</v>
      </c>
      <c r="AB60" s="27">
        <v>12</v>
      </c>
    </row>
    <row r="61" spans="1:28" x14ac:dyDescent="0.25">
      <c r="A61" s="374">
        <v>58</v>
      </c>
      <c r="B61" s="374" t="s">
        <v>49</v>
      </c>
      <c r="C61" s="374" t="s">
        <v>3349</v>
      </c>
      <c r="D61" s="27" t="str">
        <f t="shared" si="13"/>
        <v>R51</v>
      </c>
      <c r="E61" s="27">
        <f t="shared" si="25"/>
        <v>100</v>
      </c>
      <c r="F61" s="27">
        <v>5</v>
      </c>
      <c r="G61" s="19" t="s">
        <v>4277</v>
      </c>
      <c r="H61" s="27" t="str">
        <f t="shared" si="14"/>
        <v>db600.dbx100.5 := DGI.M2_2_ON; //Работа Мш2-2  R51.13</v>
      </c>
      <c r="I61" s="27" t="str">
        <f t="shared" si="15"/>
        <v>dbx100.5</v>
      </c>
      <c r="J61" s="27">
        <f t="shared" si="24"/>
        <v>51</v>
      </c>
      <c r="K61" s="384" t="s">
        <v>1307</v>
      </c>
      <c r="L61" s="384">
        <v>727</v>
      </c>
      <c r="M61" s="19" t="s">
        <v>4277</v>
      </c>
      <c r="N61" s="384" t="str">
        <f t="shared" si="21"/>
        <v>2MDB.R51</v>
      </c>
      <c r="O61" s="384">
        <f t="shared" si="16"/>
        <v>13</v>
      </c>
      <c r="P61" s="374"/>
      <c r="Q61" s="374"/>
      <c r="R61" s="374"/>
      <c r="S61" s="374"/>
      <c r="T61" s="374"/>
      <c r="U61" s="384">
        <v>0</v>
      </c>
      <c r="V61" s="374" t="s">
        <v>1308</v>
      </c>
      <c r="W61" s="384" t="str">
        <f t="shared" si="17"/>
        <v>ru-RU=Работа Мш2-2</v>
      </c>
      <c r="X61" s="374"/>
      <c r="Y61" s="374" t="s">
        <v>1308</v>
      </c>
      <c r="Z61" s="19" t="s">
        <v>4272</v>
      </c>
      <c r="AA61" s="374">
        <f t="shared" si="18"/>
        <v>40051</v>
      </c>
      <c r="AB61" s="27">
        <v>13</v>
      </c>
    </row>
    <row r="62" spans="1:28" x14ac:dyDescent="0.25">
      <c r="A62" s="374">
        <v>59</v>
      </c>
      <c r="B62" s="374" t="s">
        <v>53</v>
      </c>
      <c r="C62" s="374" t="s">
        <v>3351</v>
      </c>
      <c r="D62" s="27" t="str">
        <f t="shared" si="13"/>
        <v>R51</v>
      </c>
      <c r="E62" s="27">
        <f t="shared" si="25"/>
        <v>100</v>
      </c>
      <c r="F62" s="27">
        <v>6</v>
      </c>
      <c r="G62" s="19" t="s">
        <v>4277</v>
      </c>
      <c r="H62" s="27" t="str">
        <f t="shared" si="14"/>
        <v>db600.dbx100.6 := DGI.M2_4_ON; //Работа Мш2-4  R51.14</v>
      </c>
      <c r="I62" s="27" t="str">
        <f t="shared" si="15"/>
        <v>dbx100.6</v>
      </c>
      <c r="J62" s="27">
        <f t="shared" si="24"/>
        <v>51</v>
      </c>
      <c r="K62" s="384" t="s">
        <v>1307</v>
      </c>
      <c r="L62" s="384">
        <v>728</v>
      </c>
      <c r="M62" s="19" t="s">
        <v>4277</v>
      </c>
      <c r="N62" s="384" t="str">
        <f t="shared" si="21"/>
        <v>2MDB.R51</v>
      </c>
      <c r="O62" s="384">
        <f t="shared" si="16"/>
        <v>14</v>
      </c>
      <c r="P62" s="374"/>
      <c r="Q62" s="374"/>
      <c r="R62" s="374"/>
      <c r="S62" s="374"/>
      <c r="T62" s="374"/>
      <c r="U62" s="384">
        <v>0</v>
      </c>
      <c r="V62" s="374" t="s">
        <v>1308</v>
      </c>
      <c r="W62" s="384" t="str">
        <f t="shared" si="17"/>
        <v>ru-RU=Работа Мш2-4</v>
      </c>
      <c r="X62" s="374"/>
      <c r="Y62" s="374" t="s">
        <v>1308</v>
      </c>
      <c r="Z62" s="19" t="s">
        <v>4272</v>
      </c>
      <c r="AA62" s="374">
        <f t="shared" si="18"/>
        <v>40051</v>
      </c>
      <c r="AB62" s="27">
        <v>14</v>
      </c>
    </row>
    <row r="63" spans="1:28" x14ac:dyDescent="0.25">
      <c r="A63" s="374">
        <v>60</v>
      </c>
      <c r="B63" s="374" t="s">
        <v>57</v>
      </c>
      <c r="C63" s="374" t="s">
        <v>2761</v>
      </c>
      <c r="D63" s="27" t="str">
        <f t="shared" si="13"/>
        <v>R51</v>
      </c>
      <c r="E63" s="27">
        <f t="shared" si="25"/>
        <v>100</v>
      </c>
      <c r="F63" s="27">
        <v>7</v>
      </c>
      <c r="G63" s="19" t="s">
        <v>4277</v>
      </c>
      <c r="H63" s="27" t="str">
        <f t="shared" si="14"/>
        <v>db600.dbx100.7 := DGI.N2_2_ON; //Работа Н2-2  R51.15</v>
      </c>
      <c r="I63" s="27" t="str">
        <f t="shared" si="15"/>
        <v>dbx100.7</v>
      </c>
      <c r="J63" s="27">
        <f t="shared" si="24"/>
        <v>51</v>
      </c>
      <c r="K63" s="384" t="s">
        <v>1307</v>
      </c>
      <c r="L63" s="384">
        <v>729</v>
      </c>
      <c r="M63" s="19" t="s">
        <v>4277</v>
      </c>
      <c r="N63" s="384" t="str">
        <f t="shared" si="21"/>
        <v>2MDB.R51</v>
      </c>
      <c r="O63" s="384">
        <f t="shared" si="16"/>
        <v>15</v>
      </c>
      <c r="P63" s="374"/>
      <c r="Q63" s="374"/>
      <c r="R63" s="374"/>
      <c r="S63" s="374"/>
      <c r="T63" s="374"/>
      <c r="U63" s="384">
        <v>0</v>
      </c>
      <c r="V63" s="374" t="s">
        <v>1308</v>
      </c>
      <c r="W63" s="384" t="str">
        <f t="shared" si="17"/>
        <v>ru-RU=Работа Н2-2</v>
      </c>
      <c r="X63" s="374"/>
      <c r="Y63" s="374" t="s">
        <v>1308</v>
      </c>
      <c r="Z63" s="19" t="s">
        <v>4272</v>
      </c>
      <c r="AA63" s="374">
        <f t="shared" si="18"/>
        <v>40051</v>
      </c>
      <c r="AB63" s="27">
        <v>15</v>
      </c>
    </row>
    <row r="64" spans="1:28" x14ac:dyDescent="0.25">
      <c r="A64" s="374">
        <v>61</v>
      </c>
      <c r="B64" s="374" t="s">
        <v>3103</v>
      </c>
      <c r="C64" s="374" t="s">
        <v>3354</v>
      </c>
      <c r="D64" s="27" t="str">
        <f t="shared" ref="D64:D123" si="26">"R"&amp;J64</f>
        <v>R52</v>
      </c>
      <c r="E64" s="27">
        <f>E49+2</f>
        <v>103</v>
      </c>
      <c r="F64" s="27">
        <v>0</v>
      </c>
      <c r="G64" s="19" t="s">
        <v>4277</v>
      </c>
      <c r="H64" s="27" t="str">
        <f t="shared" ref="H64:H123" si="27">"db600.dbx"&amp;E64&amp;"."&amp;F64&amp;" := "&amp;G64&amp;"."&amp;C64&amp;"; //"&amp;B64&amp;"  "&amp;D64&amp;"."&amp;AB64</f>
        <v>db600.dbx103.0 := DGI.N2_2_FC_ON; //Работа ПЧ Н2-2  R52.0</v>
      </c>
      <c r="I64" s="27" t="str">
        <f t="shared" ref="I64:I123" si="28">"dbx"&amp;E64&amp;"."&amp;F64</f>
        <v>dbx103.0</v>
      </c>
      <c r="J64" s="27">
        <f>J63+1</f>
        <v>52</v>
      </c>
      <c r="K64" s="384" t="s">
        <v>1307</v>
      </c>
      <c r="L64" s="384">
        <v>730</v>
      </c>
      <c r="M64" s="19" t="s">
        <v>4277</v>
      </c>
      <c r="N64" s="384" t="str">
        <f t="shared" si="21"/>
        <v>2MDB.R52</v>
      </c>
      <c r="O64" s="384">
        <f t="shared" si="16"/>
        <v>0</v>
      </c>
      <c r="P64" s="374"/>
      <c r="Q64" s="374"/>
      <c r="R64" s="374"/>
      <c r="S64" s="374"/>
      <c r="T64" s="374"/>
      <c r="U64" s="384">
        <v>0</v>
      </c>
      <c r="V64" s="374" t="s">
        <v>1308</v>
      </c>
      <c r="W64" s="384" t="str">
        <f t="shared" si="17"/>
        <v>ru-RU=Работа ПЧ Н2-2</v>
      </c>
      <c r="X64" s="374"/>
      <c r="Y64" s="374" t="s">
        <v>1308</v>
      </c>
      <c r="Z64" s="19" t="s">
        <v>4272</v>
      </c>
      <c r="AA64" s="374">
        <f t="shared" si="18"/>
        <v>40052</v>
      </c>
      <c r="AB64" s="27">
        <v>0</v>
      </c>
    </row>
    <row r="65" spans="1:28" x14ac:dyDescent="0.25">
      <c r="A65" s="374">
        <v>62</v>
      </c>
      <c r="B65" s="374" t="s">
        <v>61</v>
      </c>
      <c r="C65" s="374" t="s">
        <v>2786</v>
      </c>
      <c r="D65" s="27" t="str">
        <f t="shared" si="26"/>
        <v>R52</v>
      </c>
      <c r="E65" s="27">
        <f t="shared" ref="E65:E70" si="29">E64</f>
        <v>103</v>
      </c>
      <c r="F65" s="27">
        <v>1</v>
      </c>
      <c r="G65" s="19" t="s">
        <v>4277</v>
      </c>
      <c r="H65" s="27" t="str">
        <f t="shared" si="27"/>
        <v>db600.dbx103.1 := DGI.N2_4_ON; //Работа Н2-4  R52.1</v>
      </c>
      <c r="I65" s="27" t="str">
        <f t="shared" si="28"/>
        <v>dbx103.1</v>
      </c>
      <c r="J65" s="27">
        <f>J64</f>
        <v>52</v>
      </c>
      <c r="K65" s="384" t="s">
        <v>1307</v>
      </c>
      <c r="L65" s="384">
        <v>731</v>
      </c>
      <c r="M65" s="19" t="s">
        <v>4277</v>
      </c>
      <c r="N65" s="384" t="str">
        <f t="shared" si="21"/>
        <v>2MDB.R52</v>
      </c>
      <c r="O65" s="384">
        <f t="shared" si="16"/>
        <v>1</v>
      </c>
      <c r="P65" s="374"/>
      <c r="Q65" s="374"/>
      <c r="R65" s="374"/>
      <c r="S65" s="374"/>
      <c r="T65" s="374"/>
      <c r="U65" s="384">
        <v>0</v>
      </c>
      <c r="V65" s="374" t="s">
        <v>1308</v>
      </c>
      <c r="W65" s="384" t="str">
        <f t="shared" si="17"/>
        <v>ru-RU=Работа Н2-4</v>
      </c>
      <c r="X65" s="374"/>
      <c r="Y65" s="374" t="s">
        <v>1308</v>
      </c>
      <c r="Z65" s="19" t="s">
        <v>4272</v>
      </c>
      <c r="AA65" s="374">
        <f t="shared" si="18"/>
        <v>40052</v>
      </c>
      <c r="AB65" s="27">
        <v>1</v>
      </c>
    </row>
    <row r="66" spans="1:28" x14ac:dyDescent="0.25">
      <c r="A66" s="374">
        <v>63</v>
      </c>
      <c r="B66" s="374" t="s">
        <v>3107</v>
      </c>
      <c r="C66" s="374" t="s">
        <v>3360</v>
      </c>
      <c r="D66" s="27" t="str">
        <f t="shared" si="26"/>
        <v>R52</v>
      </c>
      <c r="E66" s="27">
        <f t="shared" si="29"/>
        <v>103</v>
      </c>
      <c r="F66" s="27">
        <v>3</v>
      </c>
      <c r="G66" s="19" t="s">
        <v>4277</v>
      </c>
      <c r="H66" s="27" t="str">
        <f t="shared" si="27"/>
        <v>db600.dbx103.3 := DGI.N2_4_FC_ON; //Работа ПЧ Н2-4  R52.3</v>
      </c>
      <c r="I66" s="27" t="str">
        <f t="shared" si="28"/>
        <v>dbx103.3</v>
      </c>
      <c r="J66" s="27">
        <f t="shared" ref="J66:J78" si="30">J65</f>
        <v>52</v>
      </c>
      <c r="K66" s="384" t="s">
        <v>1307</v>
      </c>
      <c r="L66" s="384">
        <v>732</v>
      </c>
      <c r="M66" s="19" t="s">
        <v>4277</v>
      </c>
      <c r="N66" s="384" t="str">
        <f t="shared" si="21"/>
        <v>2MDB.R52</v>
      </c>
      <c r="O66" s="384">
        <f t="shared" si="16"/>
        <v>3</v>
      </c>
      <c r="P66" s="374"/>
      <c r="Q66" s="374"/>
      <c r="R66" s="374"/>
      <c r="S66" s="374"/>
      <c r="T66" s="374"/>
      <c r="U66" s="384">
        <v>0</v>
      </c>
      <c r="V66" s="374" t="s">
        <v>1308</v>
      </c>
      <c r="W66" s="384" t="str">
        <f t="shared" si="17"/>
        <v>ru-RU=Работа ПЧ Н2-4</v>
      </c>
      <c r="X66" s="374"/>
      <c r="Y66" s="374" t="s">
        <v>1308</v>
      </c>
      <c r="Z66" s="19" t="s">
        <v>4272</v>
      </c>
      <c r="AA66" s="374">
        <f t="shared" si="18"/>
        <v>40052</v>
      </c>
      <c r="AB66" s="27">
        <v>3</v>
      </c>
    </row>
    <row r="67" spans="1:28" x14ac:dyDescent="0.25">
      <c r="A67" s="374">
        <v>64</v>
      </c>
      <c r="B67" s="374" t="s">
        <v>181</v>
      </c>
      <c r="C67" s="374" t="s">
        <v>607</v>
      </c>
      <c r="D67" s="27" t="str">
        <f t="shared" si="26"/>
        <v>R52</v>
      </c>
      <c r="E67" s="27">
        <f t="shared" si="29"/>
        <v>103</v>
      </c>
      <c r="F67" s="27">
        <v>4</v>
      </c>
      <c r="G67" s="19" t="s">
        <v>4277</v>
      </c>
      <c r="H67" s="27" t="str">
        <f t="shared" si="27"/>
        <v>db600.dbx103.4 := DGI.F_afN2_2; //Наличие потока после Н2-2  R52.4</v>
      </c>
      <c r="I67" s="27" t="str">
        <f t="shared" si="28"/>
        <v>dbx103.4</v>
      </c>
      <c r="J67" s="27">
        <f t="shared" si="30"/>
        <v>52</v>
      </c>
      <c r="K67" s="384" t="s">
        <v>1307</v>
      </c>
      <c r="L67" s="384">
        <v>733</v>
      </c>
      <c r="M67" s="19" t="s">
        <v>4277</v>
      </c>
      <c r="N67" s="384" t="str">
        <f t="shared" si="21"/>
        <v>2MDB.R52</v>
      </c>
      <c r="O67" s="384">
        <f t="shared" si="16"/>
        <v>4</v>
      </c>
      <c r="P67" s="374"/>
      <c r="Q67" s="374"/>
      <c r="R67" s="374"/>
      <c r="S67" s="374"/>
      <c r="T67" s="374"/>
      <c r="U67" s="384">
        <v>0</v>
      </c>
      <c r="V67" s="374" t="s">
        <v>1308</v>
      </c>
      <c r="W67" s="384" t="str">
        <f t="shared" si="17"/>
        <v>ru-RU=Наличие потока после Н2-2</v>
      </c>
      <c r="X67" s="374"/>
      <c r="Y67" s="374" t="s">
        <v>1308</v>
      </c>
      <c r="Z67" s="19" t="s">
        <v>4272</v>
      </c>
      <c r="AA67" s="374">
        <f t="shared" si="18"/>
        <v>40052</v>
      </c>
      <c r="AB67" s="27">
        <v>4</v>
      </c>
    </row>
    <row r="68" spans="1:28" x14ac:dyDescent="0.25">
      <c r="A68" s="374">
        <v>65</v>
      </c>
      <c r="B68" s="374" t="s">
        <v>183</v>
      </c>
      <c r="C68" s="374" t="s">
        <v>609</v>
      </c>
      <c r="D68" s="27" t="str">
        <f t="shared" si="26"/>
        <v>R52</v>
      </c>
      <c r="E68" s="27">
        <f t="shared" si="29"/>
        <v>103</v>
      </c>
      <c r="F68" s="27">
        <v>5</v>
      </c>
      <c r="G68" s="19" t="s">
        <v>4277</v>
      </c>
      <c r="H68" s="27" t="str">
        <f t="shared" si="27"/>
        <v>db600.dbx103.5 := DGI.F_afN2_4; //Наличие потока после Н2-4  R52.5</v>
      </c>
      <c r="I68" s="27" t="str">
        <f t="shared" si="28"/>
        <v>dbx103.5</v>
      </c>
      <c r="J68" s="27">
        <f t="shared" si="30"/>
        <v>52</v>
      </c>
      <c r="K68" s="384" t="s">
        <v>1307</v>
      </c>
      <c r="L68" s="384">
        <v>734</v>
      </c>
      <c r="M68" s="19" t="s">
        <v>4277</v>
      </c>
      <c r="N68" s="384" t="str">
        <f t="shared" ref="N68:N99" si="31">"2MDB.R"&amp;J68</f>
        <v>2MDB.R52</v>
      </c>
      <c r="O68" s="384">
        <f t="shared" si="16"/>
        <v>5</v>
      </c>
      <c r="P68" s="374"/>
      <c r="Q68" s="374"/>
      <c r="R68" s="374"/>
      <c r="S68" s="374"/>
      <c r="T68" s="374"/>
      <c r="U68" s="384">
        <v>0</v>
      </c>
      <c r="V68" s="374" t="s">
        <v>1308</v>
      </c>
      <c r="W68" s="384" t="str">
        <f t="shared" si="17"/>
        <v>ru-RU=Наличие потока после Н2-4</v>
      </c>
      <c r="X68" s="374"/>
      <c r="Y68" s="374" t="s">
        <v>1308</v>
      </c>
      <c r="Z68" s="19" t="s">
        <v>4272</v>
      </c>
      <c r="AA68" s="374">
        <f t="shared" si="18"/>
        <v>40052</v>
      </c>
      <c r="AB68" s="27">
        <v>5</v>
      </c>
    </row>
    <row r="69" spans="1:28" x14ac:dyDescent="0.25">
      <c r="A69" s="374">
        <v>66</v>
      </c>
      <c r="B69" s="374" t="s">
        <v>32</v>
      </c>
      <c r="C69" s="374" t="s">
        <v>3884</v>
      </c>
      <c r="D69" s="27" t="str">
        <f t="shared" si="26"/>
        <v>R52</v>
      </c>
      <c r="E69" s="27">
        <f t="shared" si="29"/>
        <v>103</v>
      </c>
      <c r="F69" s="27">
        <v>6</v>
      </c>
      <c r="G69" s="19" t="s">
        <v>4277</v>
      </c>
      <c r="H69" s="27" t="str">
        <f t="shared" si="27"/>
        <v>db600.dbx103.6 := DGI.K4_1_ON; //Работа КРЛ4-1  R52.6</v>
      </c>
      <c r="I69" s="27" t="str">
        <f t="shared" si="28"/>
        <v>dbx103.6</v>
      </c>
      <c r="J69" s="27">
        <f t="shared" si="30"/>
        <v>52</v>
      </c>
      <c r="K69" s="384" t="s">
        <v>1307</v>
      </c>
      <c r="L69" s="384">
        <v>735</v>
      </c>
      <c r="M69" s="19" t="s">
        <v>4277</v>
      </c>
      <c r="N69" s="384" t="str">
        <f t="shared" si="31"/>
        <v>2MDB.R52</v>
      </c>
      <c r="O69" s="384">
        <f t="shared" si="16"/>
        <v>6</v>
      </c>
      <c r="P69" s="374"/>
      <c r="Q69" s="374"/>
      <c r="R69" s="374"/>
      <c r="S69" s="374"/>
      <c r="T69" s="374"/>
      <c r="U69" s="384">
        <v>0</v>
      </c>
      <c r="V69" s="374" t="s">
        <v>1308</v>
      </c>
      <c r="W69" s="384" t="str">
        <f t="shared" si="17"/>
        <v>ru-RU=Работа КРЛ4-1</v>
      </c>
      <c r="X69" s="374"/>
      <c r="Y69" s="374" t="s">
        <v>1308</v>
      </c>
      <c r="Z69" s="19" t="s">
        <v>4272</v>
      </c>
      <c r="AA69" s="374">
        <f t="shared" si="18"/>
        <v>40052</v>
      </c>
      <c r="AB69" s="27">
        <v>6</v>
      </c>
    </row>
    <row r="70" spans="1:28" x14ac:dyDescent="0.25">
      <c r="A70" s="374">
        <v>67</v>
      </c>
      <c r="B70" s="374" t="s">
        <v>3113</v>
      </c>
      <c r="C70" s="374" t="s">
        <v>3886</v>
      </c>
      <c r="D70" s="27" t="str">
        <f t="shared" si="26"/>
        <v>R52</v>
      </c>
      <c r="E70" s="27">
        <f t="shared" si="29"/>
        <v>103</v>
      </c>
      <c r="F70" s="27">
        <v>7</v>
      </c>
      <c r="G70" s="19" t="s">
        <v>4277</v>
      </c>
      <c r="H70" s="27" t="str">
        <f t="shared" si="27"/>
        <v>db600.dbx103.7 := DGI.K4_1_FC_ON; //Работа ПЧ КРЛ4-1  R52.7</v>
      </c>
      <c r="I70" s="27" t="str">
        <f t="shared" si="28"/>
        <v>dbx103.7</v>
      </c>
      <c r="J70" s="27">
        <f t="shared" si="30"/>
        <v>52</v>
      </c>
      <c r="K70" s="384" t="s">
        <v>1307</v>
      </c>
      <c r="L70" s="384">
        <v>736</v>
      </c>
      <c r="M70" s="19" t="s">
        <v>4277</v>
      </c>
      <c r="N70" s="384" t="str">
        <f t="shared" si="31"/>
        <v>2MDB.R52</v>
      </c>
      <c r="O70" s="384">
        <f t="shared" si="16"/>
        <v>7</v>
      </c>
      <c r="P70" s="374"/>
      <c r="Q70" s="374"/>
      <c r="R70" s="374"/>
      <c r="S70" s="374"/>
      <c r="T70" s="374"/>
      <c r="U70" s="384">
        <v>0</v>
      </c>
      <c r="V70" s="374" t="s">
        <v>1308</v>
      </c>
      <c r="W70" s="384" t="str">
        <f t="shared" si="17"/>
        <v>ru-RU=Работа ПЧ КРЛ4-1</v>
      </c>
      <c r="X70" s="374"/>
      <c r="Y70" s="374" t="s">
        <v>1308</v>
      </c>
      <c r="Z70" s="19" t="s">
        <v>4272</v>
      </c>
      <c r="AA70" s="374">
        <f t="shared" si="18"/>
        <v>40052</v>
      </c>
      <c r="AB70" s="27">
        <v>7</v>
      </c>
    </row>
    <row r="71" spans="1:28" x14ac:dyDescent="0.25">
      <c r="A71" s="374">
        <v>68</v>
      </c>
      <c r="B71" s="374" t="s">
        <v>28</v>
      </c>
      <c r="C71" s="374" t="s">
        <v>3361</v>
      </c>
      <c r="D71" s="27" t="str">
        <f t="shared" si="26"/>
        <v>R52</v>
      </c>
      <c r="E71" s="27">
        <f>E56+2</f>
        <v>102</v>
      </c>
      <c r="F71" s="27">
        <v>0</v>
      </c>
      <c r="G71" s="19" t="s">
        <v>4277</v>
      </c>
      <c r="H71" s="27" t="str">
        <f t="shared" si="27"/>
        <v>db600.dbx102.0 := DGI.N4_1_ON; //Работа Н4-1  R52.8</v>
      </c>
      <c r="I71" s="27" t="str">
        <f t="shared" si="28"/>
        <v>dbx102.0</v>
      </c>
      <c r="J71" s="27">
        <f t="shared" si="30"/>
        <v>52</v>
      </c>
      <c r="K71" s="384" t="s">
        <v>1307</v>
      </c>
      <c r="L71" s="384">
        <v>737</v>
      </c>
      <c r="M71" s="19" t="s">
        <v>4277</v>
      </c>
      <c r="N71" s="384" t="str">
        <f t="shared" si="31"/>
        <v>2MDB.R52</v>
      </c>
      <c r="O71" s="384">
        <f t="shared" si="16"/>
        <v>8</v>
      </c>
      <c r="P71" s="374"/>
      <c r="Q71" s="374"/>
      <c r="R71" s="374"/>
      <c r="S71" s="374"/>
      <c r="T71" s="374"/>
      <c r="U71" s="384">
        <v>0</v>
      </c>
      <c r="V71" s="374" t="s">
        <v>1308</v>
      </c>
      <c r="W71" s="384" t="str">
        <f t="shared" si="17"/>
        <v>ru-RU=Работа Н4-1</v>
      </c>
      <c r="X71" s="374"/>
      <c r="Y71" s="374" t="s">
        <v>1308</v>
      </c>
      <c r="Z71" s="19" t="s">
        <v>4272</v>
      </c>
      <c r="AA71" s="374">
        <f t="shared" si="18"/>
        <v>40052</v>
      </c>
      <c r="AB71" s="27">
        <v>8</v>
      </c>
    </row>
    <row r="72" spans="1:28" x14ac:dyDescent="0.25">
      <c r="A72" s="374">
        <v>69</v>
      </c>
      <c r="B72" s="374" t="s">
        <v>3116</v>
      </c>
      <c r="C72" s="374" t="s">
        <v>3363</v>
      </c>
      <c r="D72" s="27" t="str">
        <f t="shared" si="26"/>
        <v>R52</v>
      </c>
      <c r="E72" s="27">
        <f>E71</f>
        <v>102</v>
      </c>
      <c r="F72" s="27">
        <v>1</v>
      </c>
      <c r="G72" s="19" t="s">
        <v>4277</v>
      </c>
      <c r="H72" s="27" t="str">
        <f t="shared" si="27"/>
        <v>db600.dbx102.1 := DGI.N4_1_FC_ON; //Работа ПЧ Н4-1  R52.9</v>
      </c>
      <c r="I72" s="27" t="str">
        <f t="shared" si="28"/>
        <v>dbx102.1</v>
      </c>
      <c r="J72" s="27">
        <f t="shared" si="30"/>
        <v>52</v>
      </c>
      <c r="K72" s="384" t="s">
        <v>1307</v>
      </c>
      <c r="L72" s="384">
        <v>738</v>
      </c>
      <c r="M72" s="19" t="s">
        <v>4277</v>
      </c>
      <c r="N72" s="384" t="str">
        <f t="shared" si="31"/>
        <v>2MDB.R52</v>
      </c>
      <c r="O72" s="384">
        <f t="shared" si="16"/>
        <v>9</v>
      </c>
      <c r="P72" s="374"/>
      <c r="Q72" s="374"/>
      <c r="R72" s="374"/>
      <c r="S72" s="374"/>
      <c r="T72" s="374"/>
      <c r="U72" s="384">
        <v>0</v>
      </c>
      <c r="V72" s="374" t="s">
        <v>1308</v>
      </c>
      <c r="W72" s="384" t="str">
        <f t="shared" si="17"/>
        <v>ru-RU=Работа ПЧ Н4-1</v>
      </c>
      <c r="X72" s="374"/>
      <c r="Y72" s="374" t="s">
        <v>1308</v>
      </c>
      <c r="Z72" s="19" t="s">
        <v>4272</v>
      </c>
      <c r="AA72" s="374">
        <f t="shared" si="18"/>
        <v>40052</v>
      </c>
      <c r="AB72" s="27">
        <v>9</v>
      </c>
    </row>
    <row r="73" spans="1:28" x14ac:dyDescent="0.25">
      <c r="A73" s="374">
        <v>70</v>
      </c>
      <c r="B73" s="374" t="s">
        <v>3727</v>
      </c>
      <c r="C73" s="374" t="s">
        <v>3741</v>
      </c>
      <c r="D73" s="27" t="str">
        <f t="shared" si="26"/>
        <v>R52</v>
      </c>
      <c r="E73" s="27">
        <f t="shared" ref="E73:E78" si="32">E72</f>
        <v>102</v>
      </c>
      <c r="F73" s="27">
        <v>2</v>
      </c>
      <c r="G73" s="19" t="s">
        <v>4277</v>
      </c>
      <c r="H73" s="27" t="str">
        <f t="shared" si="27"/>
        <v>db600.dbx102.2 := DGI.Z4_1_ON; //ЗЭ4-1 открыта  R52.10</v>
      </c>
      <c r="I73" s="27" t="str">
        <f t="shared" si="28"/>
        <v>dbx102.2</v>
      </c>
      <c r="J73" s="27">
        <f t="shared" si="30"/>
        <v>52</v>
      </c>
      <c r="K73" s="384" t="s">
        <v>1307</v>
      </c>
      <c r="L73" s="384">
        <v>739</v>
      </c>
      <c r="M73" s="19" t="s">
        <v>4277</v>
      </c>
      <c r="N73" s="384" t="str">
        <f t="shared" si="31"/>
        <v>2MDB.R52</v>
      </c>
      <c r="O73" s="384">
        <f t="shared" si="16"/>
        <v>10</v>
      </c>
      <c r="P73" s="374"/>
      <c r="Q73" s="374"/>
      <c r="R73" s="374"/>
      <c r="S73" s="374"/>
      <c r="T73" s="374"/>
      <c r="U73" s="384">
        <v>0</v>
      </c>
      <c r="V73" s="374" t="s">
        <v>1308</v>
      </c>
      <c r="W73" s="384" t="str">
        <f t="shared" si="17"/>
        <v>ru-RU=ЗЭ4-1 открыта</v>
      </c>
      <c r="X73" s="374"/>
      <c r="Y73" s="374" t="s">
        <v>1308</v>
      </c>
      <c r="Z73" s="19" t="s">
        <v>4272</v>
      </c>
      <c r="AA73" s="374">
        <f t="shared" si="18"/>
        <v>40052</v>
      </c>
      <c r="AB73" s="27">
        <v>10</v>
      </c>
    </row>
    <row r="74" spans="1:28" x14ac:dyDescent="0.25">
      <c r="A74" s="374">
        <v>71</v>
      </c>
      <c r="B74" s="374" t="s">
        <v>3728</v>
      </c>
      <c r="C74" s="374" t="s">
        <v>3742</v>
      </c>
      <c r="D74" s="27" t="str">
        <f t="shared" si="26"/>
        <v>R52</v>
      </c>
      <c r="E74" s="27">
        <f t="shared" si="32"/>
        <v>102</v>
      </c>
      <c r="F74" s="27">
        <v>3</v>
      </c>
      <c r="G74" s="19" t="s">
        <v>4277</v>
      </c>
      <c r="H74" s="27" t="str">
        <f t="shared" si="27"/>
        <v>db600.dbx102.3 := DGI.Z4_1_OF; //ЗЭ4-1 закрыта  R52.11</v>
      </c>
      <c r="I74" s="27" t="str">
        <f t="shared" si="28"/>
        <v>dbx102.3</v>
      </c>
      <c r="J74" s="27">
        <f t="shared" si="30"/>
        <v>52</v>
      </c>
      <c r="K74" s="384" t="s">
        <v>1307</v>
      </c>
      <c r="L74" s="384">
        <v>740</v>
      </c>
      <c r="M74" s="19" t="s">
        <v>4277</v>
      </c>
      <c r="N74" s="384" t="str">
        <f t="shared" si="31"/>
        <v>2MDB.R52</v>
      </c>
      <c r="O74" s="384">
        <f t="shared" si="16"/>
        <v>11</v>
      </c>
      <c r="P74" s="374"/>
      <c r="Q74" s="374"/>
      <c r="R74" s="374"/>
      <c r="S74" s="374"/>
      <c r="T74" s="374"/>
      <c r="U74" s="384">
        <v>0</v>
      </c>
      <c r="V74" s="374" t="s">
        <v>1308</v>
      </c>
      <c r="W74" s="384" t="str">
        <f t="shared" si="17"/>
        <v>ru-RU=ЗЭ4-1 закрыта</v>
      </c>
      <c r="X74" s="374"/>
      <c r="Y74" s="374" t="s">
        <v>1308</v>
      </c>
      <c r="Z74" s="19" t="s">
        <v>4272</v>
      </c>
      <c r="AA74" s="374">
        <f t="shared" si="18"/>
        <v>40052</v>
      </c>
      <c r="AB74" s="27">
        <v>11</v>
      </c>
    </row>
    <row r="75" spans="1:28" x14ac:dyDescent="0.25">
      <c r="A75" s="374">
        <v>72</v>
      </c>
      <c r="B75" s="374" t="s">
        <v>3729</v>
      </c>
      <c r="C75" s="374" t="s">
        <v>3743</v>
      </c>
      <c r="D75" s="27" t="str">
        <f t="shared" si="26"/>
        <v>R52</v>
      </c>
      <c r="E75" s="27">
        <f t="shared" si="32"/>
        <v>102</v>
      </c>
      <c r="F75" s="27">
        <v>4</v>
      </c>
      <c r="G75" s="19" t="s">
        <v>4277</v>
      </c>
      <c r="H75" s="27" t="str">
        <f t="shared" si="27"/>
        <v>db600.dbx102.4 := DGI.Z4_3_ON; //ЗЭ4-3 открыта  R52.12</v>
      </c>
      <c r="I75" s="27" t="str">
        <f t="shared" si="28"/>
        <v>dbx102.4</v>
      </c>
      <c r="J75" s="27">
        <f t="shared" si="30"/>
        <v>52</v>
      </c>
      <c r="K75" s="384" t="s">
        <v>1307</v>
      </c>
      <c r="L75" s="384">
        <v>741</v>
      </c>
      <c r="M75" s="19" t="s">
        <v>4277</v>
      </c>
      <c r="N75" s="384" t="str">
        <f t="shared" si="31"/>
        <v>2MDB.R52</v>
      </c>
      <c r="O75" s="384">
        <f t="shared" si="16"/>
        <v>12</v>
      </c>
      <c r="P75" s="374"/>
      <c r="Q75" s="374"/>
      <c r="R75" s="374"/>
      <c r="S75" s="374"/>
      <c r="T75" s="374"/>
      <c r="U75" s="384">
        <v>0</v>
      </c>
      <c r="V75" s="374" t="s">
        <v>1308</v>
      </c>
      <c r="W75" s="384" t="str">
        <f t="shared" si="17"/>
        <v>ru-RU=ЗЭ4-3 открыта</v>
      </c>
      <c r="X75" s="374"/>
      <c r="Y75" s="374" t="s">
        <v>1308</v>
      </c>
      <c r="Z75" s="19" t="s">
        <v>4272</v>
      </c>
      <c r="AA75" s="374">
        <f t="shared" si="18"/>
        <v>40052</v>
      </c>
      <c r="AB75" s="27">
        <v>12</v>
      </c>
    </row>
    <row r="76" spans="1:28" x14ac:dyDescent="0.25">
      <c r="A76" s="374">
        <v>73</v>
      </c>
      <c r="B76" s="374" t="s">
        <v>3730</v>
      </c>
      <c r="C76" s="374" t="s">
        <v>3744</v>
      </c>
      <c r="D76" s="27" t="str">
        <f t="shared" si="26"/>
        <v>R52</v>
      </c>
      <c r="E76" s="27">
        <f t="shared" si="32"/>
        <v>102</v>
      </c>
      <c r="F76" s="27">
        <v>5</v>
      </c>
      <c r="G76" s="19" t="s">
        <v>4277</v>
      </c>
      <c r="H76" s="27" t="str">
        <f t="shared" si="27"/>
        <v>db600.dbx102.5 := DGI.Z4_3_OF; //ЗЭ4-3 закрыта  R52.13</v>
      </c>
      <c r="I76" s="27" t="str">
        <f t="shared" si="28"/>
        <v>dbx102.5</v>
      </c>
      <c r="J76" s="27">
        <f t="shared" si="30"/>
        <v>52</v>
      </c>
      <c r="K76" s="384" t="s">
        <v>1307</v>
      </c>
      <c r="L76" s="384">
        <v>742</v>
      </c>
      <c r="M76" s="19" t="s">
        <v>4277</v>
      </c>
      <c r="N76" s="384" t="str">
        <f t="shared" si="31"/>
        <v>2MDB.R52</v>
      </c>
      <c r="O76" s="384">
        <f t="shared" si="16"/>
        <v>13</v>
      </c>
      <c r="P76" s="374"/>
      <c r="Q76" s="374"/>
      <c r="R76" s="374"/>
      <c r="S76" s="374"/>
      <c r="T76" s="374"/>
      <c r="U76" s="384">
        <v>0</v>
      </c>
      <c r="V76" s="374" t="s">
        <v>1308</v>
      </c>
      <c r="W76" s="384" t="str">
        <f t="shared" si="17"/>
        <v>ru-RU=ЗЭ4-3 закрыта</v>
      </c>
      <c r="X76" s="374"/>
      <c r="Y76" s="374" t="s">
        <v>1308</v>
      </c>
      <c r="Z76" s="19" t="s">
        <v>4272</v>
      </c>
      <c r="AA76" s="374">
        <f t="shared" si="18"/>
        <v>40052</v>
      </c>
      <c r="AB76" s="27">
        <v>13</v>
      </c>
    </row>
    <row r="77" spans="1:28" x14ac:dyDescent="0.25">
      <c r="A77" s="374">
        <v>74</v>
      </c>
      <c r="B77" s="374" t="s">
        <v>3731</v>
      </c>
      <c r="C77" s="374" t="s">
        <v>3745</v>
      </c>
      <c r="D77" s="27" t="str">
        <f t="shared" si="26"/>
        <v>R52</v>
      </c>
      <c r="E77" s="27">
        <f t="shared" si="32"/>
        <v>102</v>
      </c>
      <c r="F77" s="27">
        <v>6</v>
      </c>
      <c r="G77" s="19" t="s">
        <v>4277</v>
      </c>
      <c r="H77" s="27" t="str">
        <f t="shared" si="27"/>
        <v>db600.dbx102.6 := DGI.Z4_5_ON; //ЗЭ4-5 открыта  R52.14</v>
      </c>
      <c r="I77" s="27" t="str">
        <f t="shared" si="28"/>
        <v>dbx102.6</v>
      </c>
      <c r="J77" s="27">
        <f t="shared" si="30"/>
        <v>52</v>
      </c>
      <c r="K77" s="384" t="s">
        <v>1307</v>
      </c>
      <c r="L77" s="384">
        <v>743</v>
      </c>
      <c r="M77" s="19" t="s">
        <v>4277</v>
      </c>
      <c r="N77" s="384" t="str">
        <f t="shared" si="31"/>
        <v>2MDB.R52</v>
      </c>
      <c r="O77" s="384">
        <f t="shared" si="16"/>
        <v>14</v>
      </c>
      <c r="P77" s="374"/>
      <c r="Q77" s="374"/>
      <c r="R77" s="374"/>
      <c r="S77" s="374"/>
      <c r="T77" s="374"/>
      <c r="U77" s="384">
        <v>0</v>
      </c>
      <c r="V77" s="374" t="s">
        <v>1308</v>
      </c>
      <c r="W77" s="384" t="str">
        <f t="shared" si="17"/>
        <v>ru-RU=ЗЭ4-5 открыта</v>
      </c>
      <c r="X77" s="374"/>
      <c r="Y77" s="374" t="s">
        <v>1308</v>
      </c>
      <c r="Z77" s="19" t="s">
        <v>4272</v>
      </c>
      <c r="AA77" s="374">
        <f t="shared" si="18"/>
        <v>40052</v>
      </c>
      <c r="AB77" s="27">
        <v>14</v>
      </c>
    </row>
    <row r="78" spans="1:28" x14ac:dyDescent="0.25">
      <c r="A78" s="374">
        <v>75</v>
      </c>
      <c r="B78" s="374" t="s">
        <v>3732</v>
      </c>
      <c r="C78" s="374" t="s">
        <v>3746</v>
      </c>
      <c r="D78" s="27" t="str">
        <f t="shared" si="26"/>
        <v>R52</v>
      </c>
      <c r="E78" s="27">
        <f t="shared" si="32"/>
        <v>102</v>
      </c>
      <c r="F78" s="27">
        <v>7</v>
      </c>
      <c r="G78" s="19" t="s">
        <v>4277</v>
      </c>
      <c r="H78" s="27" t="str">
        <f t="shared" si="27"/>
        <v>db600.dbx102.7 := DGI.Z4_5_OF; //ЗЭ4-5 закрыта  R52.15</v>
      </c>
      <c r="I78" s="27" t="str">
        <f t="shared" si="28"/>
        <v>dbx102.7</v>
      </c>
      <c r="J78" s="27">
        <f t="shared" si="30"/>
        <v>52</v>
      </c>
      <c r="K78" s="384" t="s">
        <v>1307</v>
      </c>
      <c r="L78" s="384">
        <v>744</v>
      </c>
      <c r="M78" s="19" t="s">
        <v>4277</v>
      </c>
      <c r="N78" s="384" t="str">
        <f t="shared" si="31"/>
        <v>2MDB.R52</v>
      </c>
      <c r="O78" s="384">
        <f t="shared" si="16"/>
        <v>15</v>
      </c>
      <c r="P78" s="374"/>
      <c r="Q78" s="374"/>
      <c r="R78" s="374"/>
      <c r="S78" s="374"/>
      <c r="T78" s="374"/>
      <c r="U78" s="384">
        <v>0</v>
      </c>
      <c r="V78" s="374" t="s">
        <v>1308</v>
      </c>
      <c r="W78" s="384" t="str">
        <f t="shared" si="17"/>
        <v>ru-RU=ЗЭ4-5 закрыта</v>
      </c>
      <c r="X78" s="374"/>
      <c r="Y78" s="374" t="s">
        <v>1308</v>
      </c>
      <c r="Z78" s="19" t="s">
        <v>4272</v>
      </c>
      <c r="AA78" s="374">
        <f t="shared" si="18"/>
        <v>40052</v>
      </c>
      <c r="AB78" s="27">
        <v>15</v>
      </c>
    </row>
    <row r="79" spans="1:28" x14ac:dyDescent="0.25">
      <c r="A79" s="374">
        <v>76</v>
      </c>
      <c r="B79" s="374" t="s">
        <v>3733</v>
      </c>
      <c r="C79" s="374" t="s">
        <v>3747</v>
      </c>
      <c r="D79" s="27" t="str">
        <f t="shared" si="26"/>
        <v>R53</v>
      </c>
      <c r="E79" s="27">
        <f>E64+2</f>
        <v>105</v>
      </c>
      <c r="F79" s="27">
        <v>0</v>
      </c>
      <c r="G79" s="19" t="s">
        <v>4277</v>
      </c>
      <c r="H79" s="27" t="str">
        <f t="shared" si="27"/>
        <v>db600.dbx105.0 := DGI.Z11_03_ON; //11-03 открыта  R53.0</v>
      </c>
      <c r="I79" s="27" t="str">
        <f t="shared" si="28"/>
        <v>dbx105.0</v>
      </c>
      <c r="J79" s="27">
        <f>J78+1</f>
        <v>53</v>
      </c>
      <c r="K79" s="384" t="s">
        <v>1307</v>
      </c>
      <c r="L79" s="384">
        <v>745</v>
      </c>
      <c r="M79" s="19" t="s">
        <v>4277</v>
      </c>
      <c r="N79" s="384" t="str">
        <f t="shared" si="31"/>
        <v>2MDB.R53</v>
      </c>
      <c r="O79" s="384">
        <f t="shared" si="16"/>
        <v>0</v>
      </c>
      <c r="P79" s="374"/>
      <c r="Q79" s="374"/>
      <c r="R79" s="374"/>
      <c r="S79" s="374"/>
      <c r="T79" s="374"/>
      <c r="U79" s="384">
        <v>0</v>
      </c>
      <c r="V79" s="374" t="s">
        <v>1308</v>
      </c>
      <c r="W79" s="384" t="str">
        <f t="shared" si="17"/>
        <v>ru-RU=11-03 открыта</v>
      </c>
      <c r="X79" s="374"/>
      <c r="Y79" s="374" t="s">
        <v>1308</v>
      </c>
      <c r="Z79" s="19" t="s">
        <v>4272</v>
      </c>
      <c r="AA79" s="374">
        <f t="shared" si="18"/>
        <v>40053</v>
      </c>
      <c r="AB79" s="27">
        <v>0</v>
      </c>
    </row>
    <row r="80" spans="1:28" x14ac:dyDescent="0.25">
      <c r="A80" s="374">
        <v>77</v>
      </c>
      <c r="B80" s="374" t="s">
        <v>3734</v>
      </c>
      <c r="C80" s="374" t="s">
        <v>3748</v>
      </c>
      <c r="D80" s="27" t="str">
        <f t="shared" si="26"/>
        <v>R53</v>
      </c>
      <c r="E80" s="27">
        <f t="shared" ref="E80:E85" si="33">E79</f>
        <v>105</v>
      </c>
      <c r="F80" s="27">
        <v>1</v>
      </c>
      <c r="G80" s="19" t="s">
        <v>4277</v>
      </c>
      <c r="H80" s="27" t="str">
        <f t="shared" si="27"/>
        <v>db600.dbx105.1 := DGI.Z11_03_OF; //11-03 закрыта  R53.1</v>
      </c>
      <c r="I80" s="27" t="str">
        <f t="shared" si="28"/>
        <v>dbx105.1</v>
      </c>
      <c r="J80" s="27">
        <f>J79</f>
        <v>53</v>
      </c>
      <c r="K80" s="384" t="s">
        <v>1307</v>
      </c>
      <c r="L80" s="384">
        <v>746</v>
      </c>
      <c r="M80" s="19" t="s">
        <v>4277</v>
      </c>
      <c r="N80" s="384" t="str">
        <f t="shared" si="31"/>
        <v>2MDB.R53</v>
      </c>
      <c r="O80" s="384">
        <f t="shared" si="16"/>
        <v>1</v>
      </c>
      <c r="P80" s="374"/>
      <c r="Q80" s="374"/>
      <c r="R80" s="374"/>
      <c r="S80" s="374"/>
      <c r="T80" s="374"/>
      <c r="U80" s="384">
        <v>0</v>
      </c>
      <c r="V80" s="374" t="s">
        <v>1308</v>
      </c>
      <c r="W80" s="384" t="str">
        <f t="shared" si="17"/>
        <v>ru-RU=11-03 закрыта</v>
      </c>
      <c r="X80" s="374"/>
      <c r="Y80" s="374" t="s">
        <v>1308</v>
      </c>
      <c r="Z80" s="19" t="s">
        <v>4272</v>
      </c>
      <c r="AA80" s="374">
        <f t="shared" si="18"/>
        <v>40053</v>
      </c>
      <c r="AB80" s="27">
        <v>1</v>
      </c>
    </row>
    <row r="81" spans="1:28" x14ac:dyDescent="0.25">
      <c r="A81" s="374">
        <v>78</v>
      </c>
      <c r="B81" s="374" t="s">
        <v>3735</v>
      </c>
      <c r="C81" s="374" t="s">
        <v>3749</v>
      </c>
      <c r="D81" s="27" t="str">
        <f t="shared" si="26"/>
        <v>R53</v>
      </c>
      <c r="E81" s="27">
        <f t="shared" si="33"/>
        <v>105</v>
      </c>
      <c r="F81" s="27">
        <v>3</v>
      </c>
      <c r="G81" s="19" t="s">
        <v>4277</v>
      </c>
      <c r="H81" s="27" t="str">
        <f t="shared" si="27"/>
        <v>db600.dbx105.3 := DGI.Z11_05_ON; //11-05 открыта  R53.3</v>
      </c>
      <c r="I81" s="27" t="str">
        <f t="shared" si="28"/>
        <v>dbx105.3</v>
      </c>
      <c r="J81" s="27">
        <f t="shared" ref="J81:J93" si="34">J80</f>
        <v>53</v>
      </c>
      <c r="K81" s="384" t="s">
        <v>1307</v>
      </c>
      <c r="L81" s="384">
        <v>747</v>
      </c>
      <c r="M81" s="19" t="s">
        <v>4277</v>
      </c>
      <c r="N81" s="384" t="str">
        <f t="shared" si="31"/>
        <v>2MDB.R53</v>
      </c>
      <c r="O81" s="384">
        <f t="shared" si="16"/>
        <v>3</v>
      </c>
      <c r="P81" s="374"/>
      <c r="Q81" s="374"/>
      <c r="R81" s="374"/>
      <c r="S81" s="374"/>
      <c r="T81" s="374"/>
      <c r="U81" s="384">
        <v>0</v>
      </c>
      <c r="V81" s="374" t="s">
        <v>1308</v>
      </c>
      <c r="W81" s="384" t="str">
        <f t="shared" si="17"/>
        <v>ru-RU=11-05 открыта</v>
      </c>
      <c r="X81" s="374"/>
      <c r="Y81" s="374" t="s">
        <v>1308</v>
      </c>
      <c r="Z81" s="19" t="s">
        <v>4272</v>
      </c>
      <c r="AA81" s="374">
        <f t="shared" si="18"/>
        <v>40053</v>
      </c>
      <c r="AB81" s="27">
        <v>3</v>
      </c>
    </row>
    <row r="82" spans="1:28" x14ac:dyDescent="0.25">
      <c r="A82" s="374">
        <v>79</v>
      </c>
      <c r="B82" s="374" t="s">
        <v>3736</v>
      </c>
      <c r="C82" s="374" t="s">
        <v>3750</v>
      </c>
      <c r="D82" s="27" t="str">
        <f t="shared" si="26"/>
        <v>R53</v>
      </c>
      <c r="E82" s="27">
        <f t="shared" si="33"/>
        <v>105</v>
      </c>
      <c r="F82" s="27">
        <v>4</v>
      </c>
      <c r="G82" s="19" t="s">
        <v>4277</v>
      </c>
      <c r="H82" s="27" t="str">
        <f t="shared" si="27"/>
        <v>db600.dbx105.4 := DGI.Z11_05_OF; //11-05 закрыта  R53.4</v>
      </c>
      <c r="I82" s="27" t="str">
        <f t="shared" si="28"/>
        <v>dbx105.4</v>
      </c>
      <c r="J82" s="27">
        <f t="shared" si="34"/>
        <v>53</v>
      </c>
      <c r="K82" s="384" t="s">
        <v>1307</v>
      </c>
      <c r="L82" s="384">
        <v>748</v>
      </c>
      <c r="M82" s="19" t="s">
        <v>4277</v>
      </c>
      <c r="N82" s="384" t="str">
        <f t="shared" si="31"/>
        <v>2MDB.R53</v>
      </c>
      <c r="O82" s="384">
        <f t="shared" si="16"/>
        <v>4</v>
      </c>
      <c r="P82" s="374"/>
      <c r="Q82" s="374"/>
      <c r="R82" s="374"/>
      <c r="S82" s="374"/>
      <c r="T82" s="374"/>
      <c r="U82" s="384">
        <v>0</v>
      </c>
      <c r="V82" s="374" t="s">
        <v>1308</v>
      </c>
      <c r="W82" s="384" t="str">
        <f t="shared" si="17"/>
        <v>ru-RU=11-05 закрыта</v>
      </c>
      <c r="X82" s="374"/>
      <c r="Y82" s="374" t="s">
        <v>1308</v>
      </c>
      <c r="Z82" s="19" t="s">
        <v>4272</v>
      </c>
      <c r="AA82" s="374">
        <f t="shared" si="18"/>
        <v>40053</v>
      </c>
      <c r="AB82" s="27">
        <v>4</v>
      </c>
    </row>
    <row r="83" spans="1:28" x14ac:dyDescent="0.25">
      <c r="A83" s="374">
        <v>80</v>
      </c>
      <c r="B83" s="374" t="s">
        <v>3737</v>
      </c>
      <c r="C83" s="374" t="s">
        <v>3751</v>
      </c>
      <c r="D83" s="27" t="str">
        <f t="shared" si="26"/>
        <v>R53</v>
      </c>
      <c r="E83" s="27">
        <f t="shared" si="33"/>
        <v>105</v>
      </c>
      <c r="F83" s="27">
        <v>5</v>
      </c>
      <c r="G83" s="19" t="s">
        <v>4277</v>
      </c>
      <c r="H83" s="27" t="str">
        <f t="shared" si="27"/>
        <v>db600.dbx105.5 := DGI.Z11_06_ON; //11-06 открыта  R53.5</v>
      </c>
      <c r="I83" s="27" t="str">
        <f t="shared" si="28"/>
        <v>dbx105.5</v>
      </c>
      <c r="J83" s="27">
        <f t="shared" si="34"/>
        <v>53</v>
      </c>
      <c r="K83" s="384" t="s">
        <v>1307</v>
      </c>
      <c r="L83" s="384">
        <v>749</v>
      </c>
      <c r="M83" s="19" t="s">
        <v>4277</v>
      </c>
      <c r="N83" s="384" t="str">
        <f t="shared" si="31"/>
        <v>2MDB.R53</v>
      </c>
      <c r="O83" s="384">
        <f t="shared" si="16"/>
        <v>5</v>
      </c>
      <c r="P83" s="374"/>
      <c r="Q83" s="374"/>
      <c r="R83" s="374"/>
      <c r="S83" s="374"/>
      <c r="T83" s="374"/>
      <c r="U83" s="384">
        <v>0</v>
      </c>
      <c r="V83" s="374" t="s">
        <v>1308</v>
      </c>
      <c r="W83" s="384" t="str">
        <f t="shared" si="17"/>
        <v>ru-RU=11-06 открыта</v>
      </c>
      <c r="X83" s="374"/>
      <c r="Y83" s="374" t="s">
        <v>1308</v>
      </c>
      <c r="Z83" s="19" t="s">
        <v>4272</v>
      </c>
      <c r="AA83" s="374">
        <f t="shared" si="18"/>
        <v>40053</v>
      </c>
      <c r="AB83" s="27">
        <v>5</v>
      </c>
    </row>
    <row r="84" spans="1:28" x14ac:dyDescent="0.25">
      <c r="A84" s="374">
        <v>81</v>
      </c>
      <c r="B84" s="374" t="s">
        <v>3738</v>
      </c>
      <c r="C84" s="374" t="s">
        <v>3752</v>
      </c>
      <c r="D84" s="27" t="str">
        <f t="shared" si="26"/>
        <v>R53</v>
      </c>
      <c r="E84" s="27">
        <f t="shared" si="33"/>
        <v>105</v>
      </c>
      <c r="F84" s="27">
        <v>6</v>
      </c>
      <c r="G84" s="19" t="s">
        <v>4277</v>
      </c>
      <c r="H84" s="27" t="str">
        <f t="shared" si="27"/>
        <v>db600.dbx105.6 := DGI.Z11_06_OF; //11-06 закрыта  R53.6</v>
      </c>
      <c r="I84" s="27" t="str">
        <f t="shared" si="28"/>
        <v>dbx105.6</v>
      </c>
      <c r="J84" s="27">
        <f t="shared" si="34"/>
        <v>53</v>
      </c>
      <c r="K84" s="384" t="s">
        <v>1307</v>
      </c>
      <c r="L84" s="384">
        <v>750</v>
      </c>
      <c r="M84" s="19" t="s">
        <v>4277</v>
      </c>
      <c r="N84" s="384" t="str">
        <f t="shared" si="31"/>
        <v>2MDB.R53</v>
      </c>
      <c r="O84" s="384">
        <f t="shared" si="16"/>
        <v>6</v>
      </c>
      <c r="P84" s="374"/>
      <c r="Q84" s="374"/>
      <c r="R84" s="374"/>
      <c r="S84" s="374"/>
      <c r="T84" s="374"/>
      <c r="U84" s="384">
        <v>0</v>
      </c>
      <c r="V84" s="374" t="s">
        <v>1308</v>
      </c>
      <c r="W84" s="384" t="str">
        <f t="shared" si="17"/>
        <v>ru-RU=11-06 закрыта</v>
      </c>
      <c r="X84" s="374"/>
      <c r="Y84" s="374" t="s">
        <v>1308</v>
      </c>
      <c r="Z84" s="19" t="s">
        <v>4272</v>
      </c>
      <c r="AA84" s="374">
        <f t="shared" si="18"/>
        <v>40053</v>
      </c>
      <c r="AB84" s="27">
        <v>6</v>
      </c>
    </row>
    <row r="85" spans="1:28" x14ac:dyDescent="0.25">
      <c r="A85" s="374">
        <v>82</v>
      </c>
      <c r="B85" s="374" t="s">
        <v>3739</v>
      </c>
      <c r="C85" s="374" t="s">
        <v>3753</v>
      </c>
      <c r="D85" s="27" t="str">
        <f t="shared" si="26"/>
        <v>R53</v>
      </c>
      <c r="E85" s="27">
        <f t="shared" si="33"/>
        <v>105</v>
      </c>
      <c r="F85" s="27">
        <v>7</v>
      </c>
      <c r="G85" s="19" t="s">
        <v>4277</v>
      </c>
      <c r="H85" s="27" t="str">
        <f t="shared" si="27"/>
        <v>db600.dbx105.7 := DGI.Z11_07_ON; //11-07 открыта  R53.7</v>
      </c>
      <c r="I85" s="27" t="str">
        <f t="shared" si="28"/>
        <v>dbx105.7</v>
      </c>
      <c r="J85" s="27">
        <f t="shared" si="34"/>
        <v>53</v>
      </c>
      <c r="K85" s="384" t="s">
        <v>1307</v>
      </c>
      <c r="L85" s="384">
        <v>751</v>
      </c>
      <c r="M85" s="19" t="s">
        <v>4277</v>
      </c>
      <c r="N85" s="384" t="str">
        <f t="shared" si="31"/>
        <v>2MDB.R53</v>
      </c>
      <c r="O85" s="384">
        <f t="shared" si="16"/>
        <v>7</v>
      </c>
      <c r="P85" s="374"/>
      <c r="Q85" s="374"/>
      <c r="R85" s="374"/>
      <c r="S85" s="374"/>
      <c r="T85" s="374"/>
      <c r="U85" s="384">
        <v>0</v>
      </c>
      <c r="V85" s="374" t="s">
        <v>1308</v>
      </c>
      <c r="W85" s="384" t="str">
        <f t="shared" si="17"/>
        <v>ru-RU=11-07 открыта</v>
      </c>
      <c r="X85" s="374"/>
      <c r="Y85" s="374" t="s">
        <v>1308</v>
      </c>
      <c r="Z85" s="19" t="s">
        <v>4272</v>
      </c>
      <c r="AA85" s="374">
        <f t="shared" si="18"/>
        <v>40053</v>
      </c>
      <c r="AB85" s="27">
        <v>7</v>
      </c>
    </row>
    <row r="86" spans="1:28" x14ac:dyDescent="0.25">
      <c r="A86" s="374">
        <v>83</v>
      </c>
      <c r="B86" s="374" t="s">
        <v>3740</v>
      </c>
      <c r="C86" s="374" t="s">
        <v>3754</v>
      </c>
      <c r="D86" s="27" t="str">
        <f t="shared" si="26"/>
        <v>R53</v>
      </c>
      <c r="E86" s="27">
        <f>E71+2</f>
        <v>104</v>
      </c>
      <c r="F86" s="27">
        <v>0</v>
      </c>
      <c r="G86" s="19" t="s">
        <v>4277</v>
      </c>
      <c r="H86" s="27" t="str">
        <f t="shared" si="27"/>
        <v>db600.dbx104.0 := DGI.Z11_07_OF; //11-07 закрыта  R53.8</v>
      </c>
      <c r="I86" s="27" t="str">
        <f t="shared" si="28"/>
        <v>dbx104.0</v>
      </c>
      <c r="J86" s="27">
        <f t="shared" si="34"/>
        <v>53</v>
      </c>
      <c r="K86" s="384" t="s">
        <v>1307</v>
      </c>
      <c r="L86" s="384">
        <v>752</v>
      </c>
      <c r="M86" s="19" t="s">
        <v>4277</v>
      </c>
      <c r="N86" s="384" t="str">
        <f t="shared" si="31"/>
        <v>2MDB.R53</v>
      </c>
      <c r="O86" s="384">
        <f t="shared" si="16"/>
        <v>8</v>
      </c>
      <c r="P86" s="374"/>
      <c r="Q86" s="374"/>
      <c r="R86" s="374"/>
      <c r="S86" s="374"/>
      <c r="T86" s="374"/>
      <c r="U86" s="384">
        <v>0</v>
      </c>
      <c r="V86" s="374" t="s">
        <v>1308</v>
      </c>
      <c r="W86" s="384" t="str">
        <f t="shared" si="17"/>
        <v>ru-RU=11-07 закрыта</v>
      </c>
      <c r="X86" s="374"/>
      <c r="Y86" s="374" t="s">
        <v>1308</v>
      </c>
      <c r="Z86" s="19" t="s">
        <v>4272</v>
      </c>
      <c r="AA86" s="374">
        <f t="shared" si="18"/>
        <v>40053</v>
      </c>
      <c r="AB86" s="27">
        <v>8</v>
      </c>
    </row>
    <row r="87" spans="1:28" x14ac:dyDescent="0.25">
      <c r="A87" s="374">
        <v>84</v>
      </c>
      <c r="B87" s="374" t="s">
        <v>176</v>
      </c>
      <c r="C87" s="374" t="s">
        <v>602</v>
      </c>
      <c r="D87" s="27" t="str">
        <f t="shared" si="26"/>
        <v>R53</v>
      </c>
      <c r="E87" s="27">
        <f>E86</f>
        <v>104</v>
      </c>
      <c r="F87" s="27">
        <v>1</v>
      </c>
      <c r="G87" s="19" t="s">
        <v>4277</v>
      </c>
      <c r="H87" s="27" t="str">
        <f t="shared" si="27"/>
        <v>db600.dbx104.1 := DGI.F_drUF1; //Наличие воды в сливном трубопроводе АУФ1  R53.9</v>
      </c>
      <c r="I87" s="27" t="str">
        <f t="shared" si="28"/>
        <v>dbx104.1</v>
      </c>
      <c r="J87" s="27">
        <f t="shared" si="34"/>
        <v>53</v>
      </c>
      <c r="K87" s="384" t="s">
        <v>1307</v>
      </c>
      <c r="L87" s="384">
        <v>753</v>
      </c>
      <c r="M87" s="19" t="s">
        <v>4277</v>
      </c>
      <c r="N87" s="384" t="str">
        <f t="shared" si="31"/>
        <v>2MDB.R53</v>
      </c>
      <c r="O87" s="384">
        <f t="shared" si="16"/>
        <v>9</v>
      </c>
      <c r="P87" s="374"/>
      <c r="Q87" s="374"/>
      <c r="R87" s="374"/>
      <c r="S87" s="374"/>
      <c r="T87" s="374"/>
      <c r="U87" s="384">
        <v>0</v>
      </c>
      <c r="V87" s="374" t="s">
        <v>1308</v>
      </c>
      <c r="W87" s="384" t="str">
        <f t="shared" si="17"/>
        <v>ru-RU=Наличие воды в сливном трубопроводе АУФ1</v>
      </c>
      <c r="X87" s="374"/>
      <c r="Y87" s="374" t="s">
        <v>1308</v>
      </c>
      <c r="Z87" s="19" t="s">
        <v>4272</v>
      </c>
      <c r="AA87" s="374">
        <f t="shared" si="18"/>
        <v>40053</v>
      </c>
      <c r="AB87" s="27">
        <v>9</v>
      </c>
    </row>
    <row r="88" spans="1:28" x14ac:dyDescent="0.25">
      <c r="A88" s="374">
        <v>85</v>
      </c>
      <c r="B88" s="374" t="s">
        <v>855</v>
      </c>
      <c r="C88" s="374" t="s">
        <v>3889</v>
      </c>
      <c r="D88" s="27" t="str">
        <f t="shared" si="26"/>
        <v>R53</v>
      </c>
      <c r="E88" s="27">
        <f t="shared" ref="E88:E93" si="35">E87</f>
        <v>104</v>
      </c>
      <c r="F88" s="27">
        <v>2</v>
      </c>
      <c r="G88" s="19" t="s">
        <v>4277</v>
      </c>
      <c r="H88" s="27" t="str">
        <f t="shared" si="27"/>
        <v>db600.dbx104.2 := DGI.K4_2_ON; //Работа КРЛ4-2  R53.10</v>
      </c>
      <c r="I88" s="27" t="str">
        <f t="shared" si="28"/>
        <v>dbx104.2</v>
      </c>
      <c r="J88" s="27">
        <f t="shared" si="34"/>
        <v>53</v>
      </c>
      <c r="K88" s="384" t="s">
        <v>1307</v>
      </c>
      <c r="L88" s="384">
        <v>754</v>
      </c>
      <c r="M88" s="19" t="s">
        <v>4277</v>
      </c>
      <c r="N88" s="384" t="str">
        <f t="shared" si="31"/>
        <v>2MDB.R53</v>
      </c>
      <c r="O88" s="384">
        <f t="shared" si="16"/>
        <v>10</v>
      </c>
      <c r="P88" s="374"/>
      <c r="Q88" s="374"/>
      <c r="R88" s="374"/>
      <c r="S88" s="374"/>
      <c r="T88" s="374"/>
      <c r="U88" s="384">
        <v>0</v>
      </c>
      <c r="V88" s="374" t="s">
        <v>1308</v>
      </c>
      <c r="W88" s="384" t="str">
        <f t="shared" si="17"/>
        <v>ru-RU=Работа КРЛ4-2</v>
      </c>
      <c r="X88" s="374"/>
      <c r="Y88" s="374" t="s">
        <v>1308</v>
      </c>
      <c r="Z88" s="19" t="s">
        <v>4272</v>
      </c>
      <c r="AA88" s="374">
        <f t="shared" si="18"/>
        <v>40053</v>
      </c>
      <c r="AB88" s="27">
        <v>10</v>
      </c>
    </row>
    <row r="89" spans="1:28" x14ac:dyDescent="0.25">
      <c r="A89" s="374">
        <v>86</v>
      </c>
      <c r="B89" s="374" t="s">
        <v>3372</v>
      </c>
      <c r="C89" s="374" t="s">
        <v>3891</v>
      </c>
      <c r="D89" s="27" t="str">
        <f t="shared" si="26"/>
        <v>R53</v>
      </c>
      <c r="E89" s="27">
        <f t="shared" si="35"/>
        <v>104</v>
      </c>
      <c r="F89" s="27">
        <v>3</v>
      </c>
      <c r="G89" s="19" t="s">
        <v>4277</v>
      </c>
      <c r="H89" s="27" t="str">
        <f t="shared" si="27"/>
        <v>db600.dbx104.3 := DGI.K4_2_FC_ON; //Работа ПЧ КРЛ4-2  R53.11</v>
      </c>
      <c r="I89" s="27" t="str">
        <f t="shared" si="28"/>
        <v>dbx104.3</v>
      </c>
      <c r="J89" s="27">
        <f t="shared" si="34"/>
        <v>53</v>
      </c>
      <c r="K89" s="384" t="s">
        <v>1307</v>
      </c>
      <c r="L89" s="384">
        <v>755</v>
      </c>
      <c r="M89" s="19" t="s">
        <v>4277</v>
      </c>
      <c r="N89" s="384" t="str">
        <f t="shared" si="31"/>
        <v>2MDB.R53</v>
      </c>
      <c r="O89" s="384">
        <f t="shared" si="16"/>
        <v>11</v>
      </c>
      <c r="P89" s="374"/>
      <c r="Q89" s="374"/>
      <c r="R89" s="374"/>
      <c r="S89" s="374"/>
      <c r="T89" s="374"/>
      <c r="U89" s="384">
        <v>0</v>
      </c>
      <c r="V89" s="374" t="s">
        <v>1308</v>
      </c>
      <c r="W89" s="384" t="str">
        <f t="shared" si="17"/>
        <v>ru-RU=Работа ПЧ КРЛ4-2</v>
      </c>
      <c r="X89" s="374"/>
      <c r="Y89" s="374" t="s">
        <v>1308</v>
      </c>
      <c r="Z89" s="19" t="s">
        <v>4272</v>
      </c>
      <c r="AA89" s="374">
        <f t="shared" si="18"/>
        <v>40053</v>
      </c>
      <c r="AB89" s="27">
        <v>11</v>
      </c>
    </row>
    <row r="90" spans="1:28" x14ac:dyDescent="0.25">
      <c r="A90" s="374">
        <v>87</v>
      </c>
      <c r="B90" s="374" t="s">
        <v>853</v>
      </c>
      <c r="C90" s="374" t="s">
        <v>3382</v>
      </c>
      <c r="D90" s="27" t="str">
        <f t="shared" si="26"/>
        <v>R53</v>
      </c>
      <c r="E90" s="27">
        <f t="shared" si="35"/>
        <v>104</v>
      </c>
      <c r="F90" s="27">
        <v>4</v>
      </c>
      <c r="G90" s="19" t="s">
        <v>4277</v>
      </c>
      <c r="H90" s="27" t="str">
        <f t="shared" si="27"/>
        <v>db600.dbx104.4 := DGI.N4_2_ON; //Работа Н4-2  R53.12</v>
      </c>
      <c r="I90" s="27" t="str">
        <f t="shared" si="28"/>
        <v>dbx104.4</v>
      </c>
      <c r="J90" s="27">
        <f t="shared" si="34"/>
        <v>53</v>
      </c>
      <c r="K90" s="384" t="s">
        <v>1307</v>
      </c>
      <c r="L90" s="384">
        <v>756</v>
      </c>
      <c r="M90" s="19" t="s">
        <v>4277</v>
      </c>
      <c r="N90" s="384" t="str">
        <f t="shared" si="31"/>
        <v>2MDB.R53</v>
      </c>
      <c r="O90" s="384">
        <f t="shared" si="16"/>
        <v>12</v>
      </c>
      <c r="P90" s="374"/>
      <c r="Q90" s="374"/>
      <c r="R90" s="374"/>
      <c r="S90" s="374"/>
      <c r="T90" s="374"/>
      <c r="U90" s="384">
        <v>0</v>
      </c>
      <c r="V90" s="374" t="s">
        <v>1308</v>
      </c>
      <c r="W90" s="384" t="str">
        <f t="shared" si="17"/>
        <v>ru-RU=Работа Н4-2</v>
      </c>
      <c r="X90" s="374"/>
      <c r="Y90" s="374" t="s">
        <v>1308</v>
      </c>
      <c r="Z90" s="19" t="s">
        <v>4272</v>
      </c>
      <c r="AA90" s="374">
        <f t="shared" si="18"/>
        <v>40053</v>
      </c>
      <c r="AB90" s="27">
        <v>12</v>
      </c>
    </row>
    <row r="91" spans="1:28" x14ac:dyDescent="0.25">
      <c r="A91" s="374">
        <v>88</v>
      </c>
      <c r="B91" s="374" t="s">
        <v>3375</v>
      </c>
      <c r="C91" s="374" t="s">
        <v>3384</v>
      </c>
      <c r="D91" s="27" t="str">
        <f t="shared" si="26"/>
        <v>R53</v>
      </c>
      <c r="E91" s="27">
        <f t="shared" si="35"/>
        <v>104</v>
      </c>
      <c r="F91" s="27">
        <v>5</v>
      </c>
      <c r="G91" s="19" t="s">
        <v>4277</v>
      </c>
      <c r="H91" s="27" t="str">
        <f t="shared" si="27"/>
        <v>db600.dbx104.5 := DGI.N4_2_FC_ON; //Работа ПЧ Н4-2  R53.13</v>
      </c>
      <c r="I91" s="27" t="str">
        <f t="shared" si="28"/>
        <v>dbx104.5</v>
      </c>
      <c r="J91" s="27">
        <f t="shared" si="34"/>
        <v>53</v>
      </c>
      <c r="K91" s="384" t="s">
        <v>1307</v>
      </c>
      <c r="L91" s="384">
        <v>757</v>
      </c>
      <c r="M91" s="19" t="s">
        <v>4277</v>
      </c>
      <c r="N91" s="384" t="str">
        <f t="shared" si="31"/>
        <v>2MDB.R53</v>
      </c>
      <c r="O91" s="384">
        <f t="shared" si="16"/>
        <v>13</v>
      </c>
      <c r="P91" s="374"/>
      <c r="Q91" s="374"/>
      <c r="R91" s="374"/>
      <c r="S91" s="374"/>
      <c r="T91" s="374"/>
      <c r="U91" s="384">
        <v>0</v>
      </c>
      <c r="V91" s="374" t="s">
        <v>1308</v>
      </c>
      <c r="W91" s="384" t="str">
        <f t="shared" si="17"/>
        <v>ru-RU=Работа ПЧ Н4-2</v>
      </c>
      <c r="X91" s="374"/>
      <c r="Y91" s="374" t="s">
        <v>1308</v>
      </c>
      <c r="Z91" s="19" t="s">
        <v>4272</v>
      </c>
      <c r="AA91" s="374">
        <f t="shared" si="18"/>
        <v>40053</v>
      </c>
      <c r="AB91" s="27">
        <v>13</v>
      </c>
    </row>
    <row r="92" spans="1:28" x14ac:dyDescent="0.25">
      <c r="A92" s="374">
        <v>89</v>
      </c>
      <c r="B92" s="374" t="s">
        <v>854</v>
      </c>
      <c r="C92" s="374" t="s">
        <v>3386</v>
      </c>
      <c r="D92" s="27" t="str">
        <f t="shared" si="26"/>
        <v>R53</v>
      </c>
      <c r="E92" s="27">
        <f t="shared" si="35"/>
        <v>104</v>
      </c>
      <c r="F92" s="27">
        <v>6</v>
      </c>
      <c r="G92" s="19" t="s">
        <v>4277</v>
      </c>
      <c r="H92" s="27" t="str">
        <f t="shared" si="27"/>
        <v>db600.dbx104.6 := DGI.N4_4_ON; //Работа Н4-4  R53.14</v>
      </c>
      <c r="I92" s="27" t="str">
        <f t="shared" si="28"/>
        <v>dbx104.6</v>
      </c>
      <c r="J92" s="27">
        <f t="shared" si="34"/>
        <v>53</v>
      </c>
      <c r="K92" s="384" t="s">
        <v>1307</v>
      </c>
      <c r="L92" s="384">
        <v>758</v>
      </c>
      <c r="M92" s="19" t="s">
        <v>4277</v>
      </c>
      <c r="N92" s="384" t="str">
        <f t="shared" si="31"/>
        <v>2MDB.R53</v>
      </c>
      <c r="O92" s="384">
        <f t="shared" si="16"/>
        <v>14</v>
      </c>
      <c r="P92" s="374"/>
      <c r="Q92" s="374"/>
      <c r="R92" s="374"/>
      <c r="S92" s="374"/>
      <c r="T92" s="374"/>
      <c r="U92" s="384">
        <v>0</v>
      </c>
      <c r="V92" s="374" t="s">
        <v>1308</v>
      </c>
      <c r="W92" s="384" t="str">
        <f t="shared" si="17"/>
        <v>ru-RU=Работа Н4-4</v>
      </c>
      <c r="X92" s="374"/>
      <c r="Y92" s="374" t="s">
        <v>1308</v>
      </c>
      <c r="Z92" s="19" t="s">
        <v>4272</v>
      </c>
      <c r="AA92" s="374">
        <f t="shared" si="18"/>
        <v>40053</v>
      </c>
      <c r="AB92" s="27">
        <v>14</v>
      </c>
    </row>
    <row r="93" spans="1:28" x14ac:dyDescent="0.25">
      <c r="A93" s="374">
        <v>90</v>
      </c>
      <c r="B93" s="374" t="s">
        <v>3378</v>
      </c>
      <c r="C93" s="374" t="s">
        <v>3388</v>
      </c>
      <c r="D93" s="27" t="str">
        <f t="shared" si="26"/>
        <v>R53</v>
      </c>
      <c r="E93" s="27">
        <f t="shared" si="35"/>
        <v>104</v>
      </c>
      <c r="F93" s="27">
        <v>7</v>
      </c>
      <c r="G93" s="19" t="s">
        <v>4277</v>
      </c>
      <c r="H93" s="27" t="str">
        <f t="shared" si="27"/>
        <v>db600.dbx104.7 := DGI.N4_4_FC_ON; //Работа ПЧ Н4-4  R53.15</v>
      </c>
      <c r="I93" s="27" t="str">
        <f t="shared" si="28"/>
        <v>dbx104.7</v>
      </c>
      <c r="J93" s="27">
        <f t="shared" si="34"/>
        <v>53</v>
      </c>
      <c r="K93" s="384" t="s">
        <v>1307</v>
      </c>
      <c r="L93" s="384">
        <v>759</v>
      </c>
      <c r="M93" s="19" t="s">
        <v>4277</v>
      </c>
      <c r="N93" s="384" t="str">
        <f t="shared" si="31"/>
        <v>2MDB.R53</v>
      </c>
      <c r="O93" s="384">
        <f t="shared" si="16"/>
        <v>15</v>
      </c>
      <c r="P93" s="374"/>
      <c r="Q93" s="374"/>
      <c r="R93" s="374"/>
      <c r="S93" s="374"/>
      <c r="T93" s="374"/>
      <c r="U93" s="384">
        <v>0</v>
      </c>
      <c r="V93" s="374" t="s">
        <v>1308</v>
      </c>
      <c r="W93" s="384" t="str">
        <f t="shared" si="17"/>
        <v>ru-RU=Работа ПЧ Н4-4</v>
      </c>
      <c r="X93" s="374"/>
      <c r="Y93" s="374" t="s">
        <v>1308</v>
      </c>
      <c r="Z93" s="19" t="s">
        <v>4272</v>
      </c>
      <c r="AA93" s="374">
        <f t="shared" si="18"/>
        <v>40053</v>
      </c>
      <c r="AB93" s="27">
        <v>15</v>
      </c>
    </row>
    <row r="94" spans="1:28" x14ac:dyDescent="0.25">
      <c r="A94" s="374">
        <v>91</v>
      </c>
      <c r="B94" s="374" t="s">
        <v>3755</v>
      </c>
      <c r="C94" s="374" t="s">
        <v>3769</v>
      </c>
      <c r="D94" s="27" t="str">
        <f t="shared" si="26"/>
        <v>R54</v>
      </c>
      <c r="E94" s="27">
        <f>E79+2</f>
        <v>107</v>
      </c>
      <c r="F94" s="27">
        <v>0</v>
      </c>
      <c r="G94" s="19" t="s">
        <v>4277</v>
      </c>
      <c r="H94" s="27" t="str">
        <f t="shared" si="27"/>
        <v>db600.dbx107.0 := DGI.Z4_2_ON; //ЗЭ4-2 открыта  R54.0</v>
      </c>
      <c r="I94" s="27" t="str">
        <f t="shared" si="28"/>
        <v>dbx107.0</v>
      </c>
      <c r="J94" s="27">
        <f>J93+1</f>
        <v>54</v>
      </c>
      <c r="K94" s="384" t="s">
        <v>1307</v>
      </c>
      <c r="L94" s="384">
        <v>760</v>
      </c>
      <c r="M94" s="19" t="s">
        <v>4277</v>
      </c>
      <c r="N94" s="384" t="str">
        <f t="shared" si="31"/>
        <v>2MDB.R54</v>
      </c>
      <c r="O94" s="384">
        <f t="shared" si="16"/>
        <v>0</v>
      </c>
      <c r="P94" s="374"/>
      <c r="Q94" s="374"/>
      <c r="R94" s="374"/>
      <c r="S94" s="374"/>
      <c r="T94" s="374"/>
      <c r="U94" s="384">
        <v>0</v>
      </c>
      <c r="V94" s="374" t="s">
        <v>1308</v>
      </c>
      <c r="W94" s="384" t="str">
        <f t="shared" si="17"/>
        <v>ru-RU=ЗЭ4-2 открыта</v>
      </c>
      <c r="X94" s="374"/>
      <c r="Y94" s="374" t="s">
        <v>1308</v>
      </c>
      <c r="Z94" s="19" t="s">
        <v>4272</v>
      </c>
      <c r="AA94" s="374">
        <f t="shared" si="18"/>
        <v>40054</v>
      </c>
      <c r="AB94" s="27">
        <v>0</v>
      </c>
    </row>
    <row r="95" spans="1:28" x14ac:dyDescent="0.25">
      <c r="A95" s="374">
        <v>92</v>
      </c>
      <c r="B95" s="374" t="s">
        <v>3756</v>
      </c>
      <c r="C95" s="374" t="s">
        <v>3770</v>
      </c>
      <c r="D95" s="27" t="str">
        <f t="shared" si="26"/>
        <v>R54</v>
      </c>
      <c r="E95" s="27">
        <f t="shared" ref="E95:E100" si="36">E94</f>
        <v>107</v>
      </c>
      <c r="F95" s="27">
        <v>1</v>
      </c>
      <c r="G95" s="19" t="s">
        <v>4277</v>
      </c>
      <c r="H95" s="27" t="str">
        <f t="shared" si="27"/>
        <v>db600.dbx107.1 := DGI.Z4_2_OF; //ЗЭ4-2 закрыта  R54.1</v>
      </c>
      <c r="I95" s="27" t="str">
        <f t="shared" si="28"/>
        <v>dbx107.1</v>
      </c>
      <c r="J95" s="27">
        <f>J94</f>
        <v>54</v>
      </c>
      <c r="K95" s="384" t="s">
        <v>1307</v>
      </c>
      <c r="L95" s="384">
        <v>761</v>
      </c>
      <c r="M95" s="19" t="s">
        <v>4277</v>
      </c>
      <c r="N95" s="384" t="str">
        <f t="shared" si="31"/>
        <v>2MDB.R54</v>
      </c>
      <c r="O95" s="384">
        <f t="shared" si="16"/>
        <v>1</v>
      </c>
      <c r="P95" s="374"/>
      <c r="Q95" s="374"/>
      <c r="R95" s="374"/>
      <c r="S95" s="374"/>
      <c r="T95" s="374"/>
      <c r="U95" s="384">
        <v>0</v>
      </c>
      <c r="V95" s="374" t="s">
        <v>1308</v>
      </c>
      <c r="W95" s="384" t="str">
        <f t="shared" si="17"/>
        <v>ru-RU=ЗЭ4-2 закрыта</v>
      </c>
      <c r="X95" s="374"/>
      <c r="Y95" s="374" t="s">
        <v>1308</v>
      </c>
      <c r="Z95" s="19" t="s">
        <v>4272</v>
      </c>
      <c r="AA95" s="374">
        <f t="shared" si="18"/>
        <v>40054</v>
      </c>
      <c r="AB95" s="27">
        <v>1</v>
      </c>
    </row>
    <row r="96" spans="1:28" x14ac:dyDescent="0.25">
      <c r="A96" s="374">
        <v>93</v>
      </c>
      <c r="B96" s="374" t="s">
        <v>3757</v>
      </c>
      <c r="C96" s="374" t="s">
        <v>3771</v>
      </c>
      <c r="D96" s="27" t="str">
        <f t="shared" si="26"/>
        <v>R54</v>
      </c>
      <c r="E96" s="27">
        <f t="shared" si="36"/>
        <v>107</v>
      </c>
      <c r="F96" s="27">
        <v>3</v>
      </c>
      <c r="G96" s="19" t="s">
        <v>4277</v>
      </c>
      <c r="H96" s="27" t="str">
        <f t="shared" si="27"/>
        <v>db600.dbx107.3 := DGI.Z4_4_ON; //ЗЭ4-4 открыта  R54.3</v>
      </c>
      <c r="I96" s="27" t="str">
        <f t="shared" si="28"/>
        <v>dbx107.3</v>
      </c>
      <c r="J96" s="27">
        <f t="shared" ref="J96:J108" si="37">J95</f>
        <v>54</v>
      </c>
      <c r="K96" s="384" t="s">
        <v>1307</v>
      </c>
      <c r="L96" s="384">
        <v>762</v>
      </c>
      <c r="M96" s="19" t="s">
        <v>4277</v>
      </c>
      <c r="N96" s="384" t="str">
        <f t="shared" si="31"/>
        <v>2MDB.R54</v>
      </c>
      <c r="O96" s="384">
        <f t="shared" si="16"/>
        <v>3</v>
      </c>
      <c r="P96" s="374"/>
      <c r="Q96" s="374"/>
      <c r="R96" s="374"/>
      <c r="S96" s="374"/>
      <c r="T96" s="374"/>
      <c r="U96" s="384">
        <v>0</v>
      </c>
      <c r="V96" s="374" t="s">
        <v>1308</v>
      </c>
      <c r="W96" s="384" t="str">
        <f t="shared" si="17"/>
        <v>ru-RU=ЗЭ4-4 открыта</v>
      </c>
      <c r="X96" s="374"/>
      <c r="Y96" s="374" t="s">
        <v>1308</v>
      </c>
      <c r="Z96" s="19" t="s">
        <v>4272</v>
      </c>
      <c r="AA96" s="374">
        <f t="shared" si="18"/>
        <v>40054</v>
      </c>
      <c r="AB96" s="27">
        <v>3</v>
      </c>
    </row>
    <row r="97" spans="1:28" x14ac:dyDescent="0.25">
      <c r="A97" s="374">
        <v>94</v>
      </c>
      <c r="B97" s="374" t="s">
        <v>3758</v>
      </c>
      <c r="C97" s="374" t="s">
        <v>3772</v>
      </c>
      <c r="D97" s="27" t="str">
        <f t="shared" si="26"/>
        <v>R54</v>
      </c>
      <c r="E97" s="27">
        <f t="shared" si="36"/>
        <v>107</v>
      </c>
      <c r="F97" s="27">
        <v>4</v>
      </c>
      <c r="G97" s="19" t="s">
        <v>4277</v>
      </c>
      <c r="H97" s="27" t="str">
        <f t="shared" si="27"/>
        <v>db600.dbx107.4 := DGI.Z4_4_OF; //ЗЭ4-4 закрыта  R54.4</v>
      </c>
      <c r="I97" s="27" t="str">
        <f t="shared" si="28"/>
        <v>dbx107.4</v>
      </c>
      <c r="J97" s="27">
        <f t="shared" si="37"/>
        <v>54</v>
      </c>
      <c r="K97" s="384" t="s">
        <v>1307</v>
      </c>
      <c r="L97" s="384">
        <v>763</v>
      </c>
      <c r="M97" s="19" t="s">
        <v>4277</v>
      </c>
      <c r="N97" s="384" t="str">
        <f t="shared" si="31"/>
        <v>2MDB.R54</v>
      </c>
      <c r="O97" s="384">
        <f t="shared" si="16"/>
        <v>4</v>
      </c>
      <c r="P97" s="374"/>
      <c r="Q97" s="374"/>
      <c r="R97" s="374"/>
      <c r="S97" s="374"/>
      <c r="T97" s="374"/>
      <c r="U97" s="384">
        <v>0</v>
      </c>
      <c r="V97" s="374" t="s">
        <v>1308</v>
      </c>
      <c r="W97" s="384" t="str">
        <f t="shared" si="17"/>
        <v>ru-RU=ЗЭ4-4 закрыта</v>
      </c>
      <c r="X97" s="374"/>
      <c r="Y97" s="374" t="s">
        <v>1308</v>
      </c>
      <c r="Z97" s="19" t="s">
        <v>4272</v>
      </c>
      <c r="AA97" s="374">
        <f t="shared" si="18"/>
        <v>40054</v>
      </c>
      <c r="AB97" s="27">
        <v>4</v>
      </c>
    </row>
    <row r="98" spans="1:28" x14ac:dyDescent="0.25">
      <c r="A98" s="374">
        <v>95</v>
      </c>
      <c r="B98" s="374" t="s">
        <v>3759</v>
      </c>
      <c r="C98" s="374" t="s">
        <v>3773</v>
      </c>
      <c r="D98" s="27" t="str">
        <f t="shared" si="26"/>
        <v>R54</v>
      </c>
      <c r="E98" s="27">
        <f t="shared" si="36"/>
        <v>107</v>
      </c>
      <c r="F98" s="27">
        <v>5</v>
      </c>
      <c r="G98" s="19" t="s">
        <v>4277</v>
      </c>
      <c r="H98" s="27" t="str">
        <f t="shared" si="27"/>
        <v>db600.dbx107.5 := DGI.Z4_6_ON; //ЗЭ4-6 открыта  R54.5</v>
      </c>
      <c r="I98" s="27" t="str">
        <f t="shared" si="28"/>
        <v>dbx107.5</v>
      </c>
      <c r="J98" s="27">
        <f t="shared" si="37"/>
        <v>54</v>
      </c>
      <c r="K98" s="384" t="s">
        <v>1307</v>
      </c>
      <c r="L98" s="384">
        <v>764</v>
      </c>
      <c r="M98" s="19" t="s">
        <v>4277</v>
      </c>
      <c r="N98" s="384" t="str">
        <f t="shared" si="31"/>
        <v>2MDB.R54</v>
      </c>
      <c r="O98" s="384">
        <f t="shared" ref="O98:O138" si="38">AB98</f>
        <v>5</v>
      </c>
      <c r="P98" s="374"/>
      <c r="Q98" s="374"/>
      <c r="R98" s="374"/>
      <c r="S98" s="374"/>
      <c r="T98" s="374"/>
      <c r="U98" s="384">
        <v>0</v>
      </c>
      <c r="V98" s="374" t="s">
        <v>1308</v>
      </c>
      <c r="W98" s="384" t="str">
        <f t="shared" ref="W98:W138" si="39">Z98&amp;B98</f>
        <v>ru-RU=ЗЭ4-6 открыта</v>
      </c>
      <c r="X98" s="374"/>
      <c r="Y98" s="374" t="s">
        <v>1308</v>
      </c>
      <c r="Z98" s="19" t="s">
        <v>4272</v>
      </c>
      <c r="AA98" s="374">
        <f t="shared" ref="AA98:AA138" si="40">J98+40000</f>
        <v>40054</v>
      </c>
      <c r="AB98" s="27">
        <v>5</v>
      </c>
    </row>
    <row r="99" spans="1:28" x14ac:dyDescent="0.25">
      <c r="A99" s="374">
        <v>96</v>
      </c>
      <c r="B99" s="374" t="s">
        <v>3760</v>
      </c>
      <c r="C99" s="374" t="s">
        <v>3774</v>
      </c>
      <c r="D99" s="27" t="str">
        <f t="shared" si="26"/>
        <v>R54</v>
      </c>
      <c r="E99" s="27">
        <f t="shared" si="36"/>
        <v>107</v>
      </c>
      <c r="F99" s="27">
        <v>6</v>
      </c>
      <c r="G99" s="19" t="s">
        <v>4277</v>
      </c>
      <c r="H99" s="27" t="str">
        <f t="shared" si="27"/>
        <v>db600.dbx107.6 := DGI.Z4_6_OF; //ЗЭ4-6 закрыта  R54.6</v>
      </c>
      <c r="I99" s="27" t="str">
        <f t="shared" si="28"/>
        <v>dbx107.6</v>
      </c>
      <c r="J99" s="27">
        <f t="shared" si="37"/>
        <v>54</v>
      </c>
      <c r="K99" s="384" t="s">
        <v>1307</v>
      </c>
      <c r="L99" s="384">
        <v>765</v>
      </c>
      <c r="M99" s="19" t="s">
        <v>4277</v>
      </c>
      <c r="N99" s="384" t="str">
        <f t="shared" si="31"/>
        <v>2MDB.R54</v>
      </c>
      <c r="O99" s="384">
        <f t="shared" si="38"/>
        <v>6</v>
      </c>
      <c r="P99" s="374"/>
      <c r="Q99" s="374"/>
      <c r="R99" s="374"/>
      <c r="S99" s="374"/>
      <c r="T99" s="374"/>
      <c r="U99" s="384">
        <v>0</v>
      </c>
      <c r="V99" s="374" t="s">
        <v>1308</v>
      </c>
      <c r="W99" s="384" t="str">
        <f t="shared" si="39"/>
        <v>ru-RU=ЗЭ4-6 закрыта</v>
      </c>
      <c r="X99" s="374"/>
      <c r="Y99" s="374" t="s">
        <v>1308</v>
      </c>
      <c r="Z99" s="19" t="s">
        <v>4272</v>
      </c>
      <c r="AA99" s="374">
        <f t="shared" si="40"/>
        <v>40054</v>
      </c>
      <c r="AB99" s="27">
        <v>6</v>
      </c>
    </row>
    <row r="100" spans="1:28" x14ac:dyDescent="0.25">
      <c r="A100" s="374">
        <v>97</v>
      </c>
      <c r="B100" s="374" t="s">
        <v>3761</v>
      </c>
      <c r="C100" s="374" t="s">
        <v>3775</v>
      </c>
      <c r="D100" s="27" t="str">
        <f t="shared" si="26"/>
        <v>R54</v>
      </c>
      <c r="E100" s="27">
        <f t="shared" si="36"/>
        <v>107</v>
      </c>
      <c r="F100" s="27">
        <v>7</v>
      </c>
      <c r="G100" s="19" t="s">
        <v>4277</v>
      </c>
      <c r="H100" s="27" t="str">
        <f t="shared" si="27"/>
        <v>db600.dbx107.7 := DGI.Z12_03_ON; //12-03 открыта  R54.7</v>
      </c>
      <c r="I100" s="27" t="str">
        <f t="shared" si="28"/>
        <v>dbx107.7</v>
      </c>
      <c r="J100" s="27">
        <f t="shared" si="37"/>
        <v>54</v>
      </c>
      <c r="K100" s="384" t="s">
        <v>1307</v>
      </c>
      <c r="L100" s="384">
        <v>766</v>
      </c>
      <c r="M100" s="19" t="s">
        <v>4277</v>
      </c>
      <c r="N100" s="384" t="str">
        <f t="shared" ref="N100:N131" si="41">"2MDB.R"&amp;J100</f>
        <v>2MDB.R54</v>
      </c>
      <c r="O100" s="384">
        <f t="shared" si="38"/>
        <v>7</v>
      </c>
      <c r="P100" s="374"/>
      <c r="Q100" s="374"/>
      <c r="R100" s="374"/>
      <c r="S100" s="374"/>
      <c r="T100" s="374"/>
      <c r="U100" s="384">
        <v>0</v>
      </c>
      <c r="V100" s="374" t="s">
        <v>1308</v>
      </c>
      <c r="W100" s="384" t="str">
        <f t="shared" si="39"/>
        <v>ru-RU=12-03 открыта</v>
      </c>
      <c r="X100" s="374"/>
      <c r="Y100" s="374" t="s">
        <v>1308</v>
      </c>
      <c r="Z100" s="19" t="s">
        <v>4272</v>
      </c>
      <c r="AA100" s="374">
        <f t="shared" si="40"/>
        <v>40054</v>
      </c>
      <c r="AB100" s="27">
        <v>7</v>
      </c>
    </row>
    <row r="101" spans="1:28" x14ac:dyDescent="0.25">
      <c r="A101" s="374">
        <v>98</v>
      </c>
      <c r="B101" s="374" t="s">
        <v>3762</v>
      </c>
      <c r="C101" s="374" t="s">
        <v>3776</v>
      </c>
      <c r="D101" s="27" t="str">
        <f t="shared" si="26"/>
        <v>R54</v>
      </c>
      <c r="E101" s="27">
        <f>E86+2</f>
        <v>106</v>
      </c>
      <c r="F101" s="27">
        <v>0</v>
      </c>
      <c r="G101" s="19" t="s">
        <v>4277</v>
      </c>
      <c r="H101" s="27" t="str">
        <f t="shared" si="27"/>
        <v>db600.dbx106.0 := DGI.Z12_03_OF; //12-03 закрыта  R54.8</v>
      </c>
      <c r="I101" s="27" t="str">
        <f t="shared" si="28"/>
        <v>dbx106.0</v>
      </c>
      <c r="J101" s="27">
        <f t="shared" si="37"/>
        <v>54</v>
      </c>
      <c r="K101" s="384" t="s">
        <v>1307</v>
      </c>
      <c r="L101" s="384">
        <v>767</v>
      </c>
      <c r="M101" s="19" t="s">
        <v>4277</v>
      </c>
      <c r="N101" s="384" t="str">
        <f t="shared" si="41"/>
        <v>2MDB.R54</v>
      </c>
      <c r="O101" s="384">
        <f t="shared" si="38"/>
        <v>8</v>
      </c>
      <c r="P101" s="374"/>
      <c r="Q101" s="374"/>
      <c r="R101" s="374"/>
      <c r="S101" s="374"/>
      <c r="T101" s="374"/>
      <c r="U101" s="384">
        <v>0</v>
      </c>
      <c r="V101" s="374" t="s">
        <v>1308</v>
      </c>
      <c r="W101" s="384" t="str">
        <f t="shared" si="39"/>
        <v>ru-RU=12-03 закрыта</v>
      </c>
      <c r="X101" s="374"/>
      <c r="Y101" s="374" t="s">
        <v>1308</v>
      </c>
      <c r="Z101" s="19" t="s">
        <v>4272</v>
      </c>
      <c r="AA101" s="374">
        <f t="shared" si="40"/>
        <v>40054</v>
      </c>
      <c r="AB101" s="27">
        <v>8</v>
      </c>
    </row>
    <row r="102" spans="1:28" x14ac:dyDescent="0.25">
      <c r="A102" s="374">
        <v>99</v>
      </c>
      <c r="B102" s="374" t="s">
        <v>3763</v>
      </c>
      <c r="C102" s="374" t="s">
        <v>3777</v>
      </c>
      <c r="D102" s="27" t="str">
        <f t="shared" si="26"/>
        <v>R54</v>
      </c>
      <c r="E102" s="27">
        <f>E101</f>
        <v>106</v>
      </c>
      <c r="F102" s="27">
        <v>1</v>
      </c>
      <c r="G102" s="19" t="s">
        <v>4277</v>
      </c>
      <c r="H102" s="27" t="str">
        <f t="shared" si="27"/>
        <v>db600.dbx106.1 := DGI.Z12_05_ON; //12-05 открыта  R54.9</v>
      </c>
      <c r="I102" s="27" t="str">
        <f t="shared" si="28"/>
        <v>dbx106.1</v>
      </c>
      <c r="J102" s="27">
        <f t="shared" si="37"/>
        <v>54</v>
      </c>
      <c r="K102" s="384" t="s">
        <v>1307</v>
      </c>
      <c r="L102" s="384">
        <v>768</v>
      </c>
      <c r="M102" s="19" t="s">
        <v>4277</v>
      </c>
      <c r="N102" s="384" t="str">
        <f t="shared" si="41"/>
        <v>2MDB.R54</v>
      </c>
      <c r="O102" s="384">
        <f t="shared" si="38"/>
        <v>9</v>
      </c>
      <c r="P102" s="374"/>
      <c r="Q102" s="374"/>
      <c r="R102" s="374"/>
      <c r="S102" s="374"/>
      <c r="T102" s="374"/>
      <c r="U102" s="384">
        <v>0</v>
      </c>
      <c r="V102" s="374" t="s">
        <v>1308</v>
      </c>
      <c r="W102" s="384" t="str">
        <f t="shared" si="39"/>
        <v>ru-RU=12-05 открыта</v>
      </c>
      <c r="X102" s="374"/>
      <c r="Y102" s="374" t="s">
        <v>1308</v>
      </c>
      <c r="Z102" s="19" t="s">
        <v>4272</v>
      </c>
      <c r="AA102" s="374">
        <f t="shared" si="40"/>
        <v>40054</v>
      </c>
      <c r="AB102" s="27">
        <v>9</v>
      </c>
    </row>
    <row r="103" spans="1:28" x14ac:dyDescent="0.25">
      <c r="A103" s="374">
        <v>100</v>
      </c>
      <c r="B103" s="374" t="s">
        <v>3764</v>
      </c>
      <c r="C103" s="374" t="s">
        <v>3778</v>
      </c>
      <c r="D103" s="27" t="str">
        <f t="shared" si="26"/>
        <v>R54</v>
      </c>
      <c r="E103" s="27">
        <f t="shared" ref="E103:E108" si="42">E102</f>
        <v>106</v>
      </c>
      <c r="F103" s="27">
        <v>2</v>
      </c>
      <c r="G103" s="19" t="s">
        <v>4277</v>
      </c>
      <c r="H103" s="27" t="str">
        <f t="shared" si="27"/>
        <v>db600.dbx106.2 := DGI.Z12_05_OF; //12-05 закрыта  R54.10</v>
      </c>
      <c r="I103" s="27" t="str">
        <f t="shared" si="28"/>
        <v>dbx106.2</v>
      </c>
      <c r="J103" s="27">
        <f t="shared" si="37"/>
        <v>54</v>
      </c>
      <c r="K103" s="384" t="s">
        <v>1307</v>
      </c>
      <c r="L103" s="384">
        <v>769</v>
      </c>
      <c r="M103" s="19" t="s">
        <v>4277</v>
      </c>
      <c r="N103" s="384" t="str">
        <f t="shared" si="41"/>
        <v>2MDB.R54</v>
      </c>
      <c r="O103" s="384">
        <f t="shared" si="38"/>
        <v>10</v>
      </c>
      <c r="P103" s="374"/>
      <c r="Q103" s="374"/>
      <c r="R103" s="374"/>
      <c r="S103" s="374"/>
      <c r="T103" s="374"/>
      <c r="U103" s="384">
        <v>0</v>
      </c>
      <c r="V103" s="374" t="s">
        <v>1308</v>
      </c>
      <c r="W103" s="384" t="str">
        <f t="shared" si="39"/>
        <v>ru-RU=12-05 закрыта</v>
      </c>
      <c r="X103" s="374"/>
      <c r="Y103" s="374" t="s">
        <v>1308</v>
      </c>
      <c r="Z103" s="19" t="s">
        <v>4272</v>
      </c>
      <c r="AA103" s="374">
        <f t="shared" si="40"/>
        <v>40054</v>
      </c>
      <c r="AB103" s="27">
        <v>10</v>
      </c>
    </row>
    <row r="104" spans="1:28" x14ac:dyDescent="0.25">
      <c r="A104" s="374">
        <v>101</v>
      </c>
      <c r="B104" s="374" t="s">
        <v>3765</v>
      </c>
      <c r="C104" s="374" t="s">
        <v>3779</v>
      </c>
      <c r="D104" s="27" t="str">
        <f t="shared" si="26"/>
        <v>R54</v>
      </c>
      <c r="E104" s="27">
        <f t="shared" si="42"/>
        <v>106</v>
      </c>
      <c r="F104" s="27">
        <v>3</v>
      </c>
      <c r="G104" s="19" t="s">
        <v>4277</v>
      </c>
      <c r="H104" s="27" t="str">
        <f t="shared" si="27"/>
        <v>db600.dbx106.3 := DGI.Z12_06_OF; //12-06 закрыта  R54.11</v>
      </c>
      <c r="I104" s="27" t="str">
        <f t="shared" si="28"/>
        <v>dbx106.3</v>
      </c>
      <c r="J104" s="27">
        <f t="shared" si="37"/>
        <v>54</v>
      </c>
      <c r="K104" s="384" t="s">
        <v>1307</v>
      </c>
      <c r="L104" s="384">
        <v>770</v>
      </c>
      <c r="M104" s="19" t="s">
        <v>4277</v>
      </c>
      <c r="N104" s="384" t="str">
        <f t="shared" si="41"/>
        <v>2MDB.R54</v>
      </c>
      <c r="O104" s="384">
        <f t="shared" si="38"/>
        <v>11</v>
      </c>
      <c r="P104" s="374"/>
      <c r="Q104" s="374"/>
      <c r="R104" s="374"/>
      <c r="S104" s="374"/>
      <c r="T104" s="374"/>
      <c r="U104" s="384">
        <v>0</v>
      </c>
      <c r="V104" s="374" t="s">
        <v>1308</v>
      </c>
      <c r="W104" s="384" t="str">
        <f t="shared" si="39"/>
        <v>ru-RU=12-06 закрыта</v>
      </c>
      <c r="X104" s="374"/>
      <c r="Y104" s="374" t="s">
        <v>1308</v>
      </c>
      <c r="Z104" s="19" t="s">
        <v>4272</v>
      </c>
      <c r="AA104" s="374">
        <f t="shared" si="40"/>
        <v>40054</v>
      </c>
      <c r="AB104" s="27">
        <v>11</v>
      </c>
    </row>
    <row r="105" spans="1:28" x14ac:dyDescent="0.25">
      <c r="A105" s="374">
        <v>102</v>
      </c>
      <c r="B105" s="374" t="s">
        <v>3766</v>
      </c>
      <c r="C105" s="374" t="s">
        <v>3780</v>
      </c>
      <c r="D105" s="27" t="str">
        <f t="shared" si="26"/>
        <v>R54</v>
      </c>
      <c r="E105" s="27">
        <f t="shared" si="42"/>
        <v>106</v>
      </c>
      <c r="F105" s="27">
        <v>4</v>
      </c>
      <c r="G105" s="19" t="s">
        <v>4277</v>
      </c>
      <c r="H105" s="27" t="str">
        <f t="shared" si="27"/>
        <v>db600.dbx106.4 := DGI.Z12_06_ON; //12-06 открыта  R54.12</v>
      </c>
      <c r="I105" s="27" t="str">
        <f t="shared" si="28"/>
        <v>dbx106.4</v>
      </c>
      <c r="J105" s="27">
        <f t="shared" si="37"/>
        <v>54</v>
      </c>
      <c r="K105" s="384" t="s">
        <v>1307</v>
      </c>
      <c r="L105" s="384">
        <v>771</v>
      </c>
      <c r="M105" s="19" t="s">
        <v>4277</v>
      </c>
      <c r="N105" s="384" t="str">
        <f t="shared" si="41"/>
        <v>2MDB.R54</v>
      </c>
      <c r="O105" s="384">
        <f t="shared" si="38"/>
        <v>12</v>
      </c>
      <c r="P105" s="374"/>
      <c r="Q105" s="374"/>
      <c r="R105" s="374"/>
      <c r="S105" s="374"/>
      <c r="T105" s="374"/>
      <c r="U105" s="384">
        <v>0</v>
      </c>
      <c r="V105" s="374" t="s">
        <v>1308</v>
      </c>
      <c r="W105" s="384" t="str">
        <f t="shared" si="39"/>
        <v>ru-RU=12-06 открыта</v>
      </c>
      <c r="X105" s="374"/>
      <c r="Y105" s="374" t="s">
        <v>1308</v>
      </c>
      <c r="Z105" s="19" t="s">
        <v>4272</v>
      </c>
      <c r="AA105" s="374">
        <f t="shared" si="40"/>
        <v>40054</v>
      </c>
      <c r="AB105" s="27">
        <v>12</v>
      </c>
    </row>
    <row r="106" spans="1:28" x14ac:dyDescent="0.25">
      <c r="A106" s="374">
        <v>103</v>
      </c>
      <c r="B106" s="374" t="s">
        <v>3767</v>
      </c>
      <c r="C106" s="374" t="s">
        <v>3781</v>
      </c>
      <c r="D106" s="27" t="str">
        <f t="shared" si="26"/>
        <v>R54</v>
      </c>
      <c r="E106" s="27">
        <f t="shared" si="42"/>
        <v>106</v>
      </c>
      <c r="F106" s="27">
        <v>5</v>
      </c>
      <c r="G106" s="19" t="s">
        <v>4277</v>
      </c>
      <c r="H106" s="27" t="str">
        <f t="shared" si="27"/>
        <v>db600.dbx106.5 := DGI.Z12_07_OF; //12-07 закрыта  R54.13</v>
      </c>
      <c r="I106" s="27" t="str">
        <f t="shared" si="28"/>
        <v>dbx106.5</v>
      </c>
      <c r="J106" s="27">
        <f t="shared" si="37"/>
        <v>54</v>
      </c>
      <c r="K106" s="384" t="s">
        <v>1307</v>
      </c>
      <c r="L106" s="384">
        <v>772</v>
      </c>
      <c r="M106" s="19" t="s">
        <v>4277</v>
      </c>
      <c r="N106" s="384" t="str">
        <f t="shared" si="41"/>
        <v>2MDB.R54</v>
      </c>
      <c r="O106" s="384">
        <f t="shared" si="38"/>
        <v>13</v>
      </c>
      <c r="P106" s="374"/>
      <c r="Q106" s="374"/>
      <c r="R106" s="374"/>
      <c r="S106" s="374"/>
      <c r="T106" s="374"/>
      <c r="U106" s="384">
        <v>0</v>
      </c>
      <c r="V106" s="374" t="s">
        <v>1308</v>
      </c>
      <c r="W106" s="384" t="str">
        <f t="shared" si="39"/>
        <v>ru-RU=12-07 закрыта</v>
      </c>
      <c r="X106" s="374"/>
      <c r="Y106" s="374" t="s">
        <v>1308</v>
      </c>
      <c r="Z106" s="19" t="s">
        <v>4272</v>
      </c>
      <c r="AA106" s="374">
        <f t="shared" si="40"/>
        <v>40054</v>
      </c>
      <c r="AB106" s="27">
        <v>13</v>
      </c>
    </row>
    <row r="107" spans="1:28" x14ac:dyDescent="0.25">
      <c r="A107" s="374">
        <v>104</v>
      </c>
      <c r="B107" s="374" t="s">
        <v>3768</v>
      </c>
      <c r="C107" s="374" t="s">
        <v>3782</v>
      </c>
      <c r="D107" s="27" t="str">
        <f t="shared" si="26"/>
        <v>R54</v>
      </c>
      <c r="E107" s="27">
        <f t="shared" si="42"/>
        <v>106</v>
      </c>
      <c r="F107" s="27">
        <v>6</v>
      </c>
      <c r="G107" s="19" t="s">
        <v>4277</v>
      </c>
      <c r="H107" s="27" t="str">
        <f t="shared" si="27"/>
        <v>db600.dbx106.6 := DGI.Z12_07_ON; //12-07 открыта  R54.14</v>
      </c>
      <c r="I107" s="27" t="str">
        <f t="shared" si="28"/>
        <v>dbx106.6</v>
      </c>
      <c r="J107" s="27">
        <f t="shared" si="37"/>
        <v>54</v>
      </c>
      <c r="K107" s="384" t="s">
        <v>1307</v>
      </c>
      <c r="L107" s="384">
        <v>773</v>
      </c>
      <c r="M107" s="19" t="s">
        <v>4277</v>
      </c>
      <c r="N107" s="384" t="str">
        <f t="shared" si="41"/>
        <v>2MDB.R54</v>
      </c>
      <c r="O107" s="384">
        <f t="shared" si="38"/>
        <v>14</v>
      </c>
      <c r="P107" s="374"/>
      <c r="Q107" s="374"/>
      <c r="R107" s="374"/>
      <c r="S107" s="374"/>
      <c r="T107" s="374"/>
      <c r="U107" s="384">
        <v>0</v>
      </c>
      <c r="V107" s="374" t="s">
        <v>1308</v>
      </c>
      <c r="W107" s="384" t="str">
        <f t="shared" si="39"/>
        <v>ru-RU=12-07 открыта</v>
      </c>
      <c r="X107" s="374"/>
      <c r="Y107" s="374" t="s">
        <v>1308</v>
      </c>
      <c r="Z107" s="19" t="s">
        <v>4272</v>
      </c>
      <c r="AA107" s="374">
        <f t="shared" si="40"/>
        <v>40054</v>
      </c>
      <c r="AB107" s="27">
        <v>14</v>
      </c>
    </row>
    <row r="108" spans="1:28" x14ac:dyDescent="0.25">
      <c r="A108" s="374">
        <v>105</v>
      </c>
      <c r="B108" s="374" t="s">
        <v>177</v>
      </c>
      <c r="C108" s="374" t="s">
        <v>603</v>
      </c>
      <c r="D108" s="27" t="str">
        <f t="shared" si="26"/>
        <v>R54</v>
      </c>
      <c r="E108" s="27">
        <f t="shared" si="42"/>
        <v>106</v>
      </c>
      <c r="F108" s="27">
        <v>7</v>
      </c>
      <c r="G108" s="19" t="s">
        <v>4277</v>
      </c>
      <c r="H108" s="27" t="str">
        <f t="shared" si="27"/>
        <v>db600.dbx106.7 := DGI.F_drUF2; //Наличие воды в сливном трубопроводе АУФ2  R54.15</v>
      </c>
      <c r="I108" s="27" t="str">
        <f t="shared" si="28"/>
        <v>dbx106.7</v>
      </c>
      <c r="J108" s="27">
        <f t="shared" si="37"/>
        <v>54</v>
      </c>
      <c r="K108" s="384" t="s">
        <v>1307</v>
      </c>
      <c r="L108" s="384">
        <v>774</v>
      </c>
      <c r="M108" s="19" t="s">
        <v>4277</v>
      </c>
      <c r="N108" s="384" t="str">
        <f t="shared" si="41"/>
        <v>2MDB.R54</v>
      </c>
      <c r="O108" s="384">
        <f t="shared" si="38"/>
        <v>15</v>
      </c>
      <c r="P108" s="374"/>
      <c r="Q108" s="374"/>
      <c r="R108" s="374"/>
      <c r="S108" s="374"/>
      <c r="T108" s="374"/>
      <c r="U108" s="384">
        <v>0</v>
      </c>
      <c r="V108" s="374" t="s">
        <v>1308</v>
      </c>
      <c r="W108" s="384" t="str">
        <f t="shared" si="39"/>
        <v>ru-RU=Наличие воды в сливном трубопроводе АУФ2</v>
      </c>
      <c r="X108" s="374"/>
      <c r="Y108" s="374" t="s">
        <v>1308</v>
      </c>
      <c r="Z108" s="19" t="s">
        <v>4272</v>
      </c>
      <c r="AA108" s="374">
        <f t="shared" si="40"/>
        <v>40054</v>
      </c>
      <c r="AB108" s="27">
        <v>15</v>
      </c>
    </row>
    <row r="109" spans="1:28" x14ac:dyDescent="0.25">
      <c r="A109" s="374">
        <v>106</v>
      </c>
      <c r="B109" s="374" t="s">
        <v>34</v>
      </c>
      <c r="C109" s="374" t="s">
        <v>3391</v>
      </c>
      <c r="D109" s="27" t="str">
        <f t="shared" si="26"/>
        <v>R55</v>
      </c>
      <c r="E109" s="27">
        <f>E94+2</f>
        <v>109</v>
      </c>
      <c r="F109" s="27">
        <v>0</v>
      </c>
      <c r="G109" s="19" t="s">
        <v>4277</v>
      </c>
      <c r="H109" s="27" t="str">
        <f t="shared" si="27"/>
        <v>db600.dbx109.0 := DGI.N4_5_ON; //Работа Н4-5  R55.0</v>
      </c>
      <c r="I109" s="27" t="str">
        <f t="shared" si="28"/>
        <v>dbx109.0</v>
      </c>
      <c r="J109" s="27">
        <f>J108+1</f>
        <v>55</v>
      </c>
      <c r="K109" s="384" t="s">
        <v>1307</v>
      </c>
      <c r="L109" s="384">
        <v>775</v>
      </c>
      <c r="M109" s="19" t="s">
        <v>4277</v>
      </c>
      <c r="N109" s="384" t="str">
        <f t="shared" si="41"/>
        <v>2MDB.R55</v>
      </c>
      <c r="O109" s="384">
        <f t="shared" si="38"/>
        <v>0</v>
      </c>
      <c r="P109" s="374"/>
      <c r="Q109" s="374"/>
      <c r="R109" s="374"/>
      <c r="S109" s="374"/>
      <c r="T109" s="374"/>
      <c r="U109" s="384">
        <v>0</v>
      </c>
      <c r="V109" s="374" t="s">
        <v>1308</v>
      </c>
      <c r="W109" s="384" t="str">
        <f t="shared" si="39"/>
        <v>ru-RU=Работа Н4-5</v>
      </c>
      <c r="X109" s="374"/>
      <c r="Y109" s="374" t="s">
        <v>1308</v>
      </c>
      <c r="Z109" s="19" t="s">
        <v>4272</v>
      </c>
      <c r="AA109" s="374">
        <f t="shared" si="40"/>
        <v>40055</v>
      </c>
      <c r="AB109" s="27">
        <v>0</v>
      </c>
    </row>
    <row r="110" spans="1:28" x14ac:dyDescent="0.25">
      <c r="A110" s="374">
        <v>107</v>
      </c>
      <c r="B110" s="374" t="s">
        <v>3122</v>
      </c>
      <c r="C110" s="374" t="s">
        <v>3393</v>
      </c>
      <c r="D110" s="27" t="str">
        <f t="shared" si="26"/>
        <v>R55</v>
      </c>
      <c r="E110" s="27">
        <f t="shared" ref="E110:E115" si="43">E109</f>
        <v>109</v>
      </c>
      <c r="F110" s="27">
        <v>1</v>
      </c>
      <c r="G110" s="19" t="s">
        <v>4277</v>
      </c>
      <c r="H110" s="27" t="str">
        <f t="shared" si="27"/>
        <v>db600.dbx109.1 := DGI.N4_5_FC_ON; //Работа ПЧ Н4-5  R55.1</v>
      </c>
      <c r="I110" s="27" t="str">
        <f t="shared" si="28"/>
        <v>dbx109.1</v>
      </c>
      <c r="J110" s="27">
        <f>J109</f>
        <v>55</v>
      </c>
      <c r="K110" s="384" t="s">
        <v>1307</v>
      </c>
      <c r="L110" s="384">
        <v>776</v>
      </c>
      <c r="M110" s="19" t="s">
        <v>4277</v>
      </c>
      <c r="N110" s="384" t="str">
        <f t="shared" si="41"/>
        <v>2MDB.R55</v>
      </c>
      <c r="O110" s="384">
        <f t="shared" si="38"/>
        <v>1</v>
      </c>
      <c r="P110" s="374"/>
      <c r="Q110" s="374"/>
      <c r="R110" s="374"/>
      <c r="S110" s="374"/>
      <c r="T110" s="374"/>
      <c r="U110" s="384">
        <v>0</v>
      </c>
      <c r="V110" s="374" t="s">
        <v>1308</v>
      </c>
      <c r="W110" s="384" t="str">
        <f t="shared" si="39"/>
        <v>ru-RU=Работа ПЧ Н4-5</v>
      </c>
      <c r="X110" s="374"/>
      <c r="Y110" s="374" t="s">
        <v>1308</v>
      </c>
      <c r="Z110" s="19" t="s">
        <v>4272</v>
      </c>
      <c r="AA110" s="374">
        <f t="shared" si="40"/>
        <v>40055</v>
      </c>
      <c r="AB110" s="27">
        <v>1</v>
      </c>
    </row>
    <row r="111" spans="1:28" x14ac:dyDescent="0.25">
      <c r="A111" s="374">
        <v>108</v>
      </c>
      <c r="B111" s="374" t="s">
        <v>3124</v>
      </c>
      <c r="C111" s="374" t="s">
        <v>3469</v>
      </c>
      <c r="D111" s="27" t="str">
        <f t="shared" si="26"/>
        <v>R55</v>
      </c>
      <c r="E111" s="27">
        <f t="shared" si="43"/>
        <v>109</v>
      </c>
      <c r="F111" s="27">
        <v>3</v>
      </c>
      <c r="G111" s="19" t="s">
        <v>4277</v>
      </c>
      <c r="H111" s="27" t="str">
        <f t="shared" si="27"/>
        <v>db600.dbx109.3 := DGI.MV4_1_ON; //Работа Мв4-1  R55.3</v>
      </c>
      <c r="I111" s="27" t="str">
        <f t="shared" si="28"/>
        <v>dbx109.3</v>
      </c>
      <c r="J111" s="27">
        <f t="shared" ref="J111:J123" si="44">J110</f>
        <v>55</v>
      </c>
      <c r="K111" s="384" t="s">
        <v>1307</v>
      </c>
      <c r="L111" s="384">
        <v>777</v>
      </c>
      <c r="M111" s="19" t="s">
        <v>4277</v>
      </c>
      <c r="N111" s="384" t="str">
        <f t="shared" si="41"/>
        <v>2MDB.R55</v>
      </c>
      <c r="O111" s="384">
        <f t="shared" si="38"/>
        <v>3</v>
      </c>
      <c r="P111" s="374"/>
      <c r="Q111" s="374"/>
      <c r="R111" s="374"/>
      <c r="S111" s="374"/>
      <c r="T111" s="374"/>
      <c r="U111" s="384">
        <v>0</v>
      </c>
      <c r="V111" s="374" t="s">
        <v>1308</v>
      </c>
      <c r="W111" s="384" t="str">
        <f t="shared" si="39"/>
        <v>ru-RU=Работа Мв4-1</v>
      </c>
      <c r="X111" s="374"/>
      <c r="Y111" s="374" t="s">
        <v>1308</v>
      </c>
      <c r="Z111" s="19" t="s">
        <v>4272</v>
      </c>
      <c r="AA111" s="374">
        <f t="shared" si="40"/>
        <v>40055</v>
      </c>
      <c r="AB111" s="27">
        <v>3</v>
      </c>
    </row>
    <row r="112" spans="1:28" x14ac:dyDescent="0.25">
      <c r="A112" s="374">
        <v>109</v>
      </c>
      <c r="B112" s="374" t="s">
        <v>3126</v>
      </c>
      <c r="C112" s="374" t="s">
        <v>3470</v>
      </c>
      <c r="D112" s="27" t="str">
        <f t="shared" si="26"/>
        <v>R55</v>
      </c>
      <c r="E112" s="27">
        <f t="shared" si="43"/>
        <v>109</v>
      </c>
      <c r="F112" s="27">
        <v>4</v>
      </c>
      <c r="G112" s="19" t="s">
        <v>4277</v>
      </c>
      <c r="H112" s="27" t="str">
        <f t="shared" si="27"/>
        <v>db600.dbx109.4 := DGI.MV4_2_ON; //Работа Мв4-2  R55.4</v>
      </c>
      <c r="I112" s="27" t="str">
        <f t="shared" si="28"/>
        <v>dbx109.4</v>
      </c>
      <c r="J112" s="27">
        <f t="shared" si="44"/>
        <v>55</v>
      </c>
      <c r="K112" s="384" t="s">
        <v>1307</v>
      </c>
      <c r="L112" s="384">
        <v>778</v>
      </c>
      <c r="M112" s="19" t="s">
        <v>4277</v>
      </c>
      <c r="N112" s="384" t="str">
        <f t="shared" si="41"/>
        <v>2MDB.R55</v>
      </c>
      <c r="O112" s="384">
        <f t="shared" si="38"/>
        <v>4</v>
      </c>
      <c r="P112" s="374"/>
      <c r="Q112" s="374"/>
      <c r="R112" s="374"/>
      <c r="S112" s="374"/>
      <c r="T112" s="374"/>
      <c r="U112" s="384">
        <v>0</v>
      </c>
      <c r="V112" s="374" t="s">
        <v>1308</v>
      </c>
      <c r="W112" s="384" t="str">
        <f t="shared" si="39"/>
        <v>ru-RU=Работа Мв4-2</v>
      </c>
      <c r="X112" s="374"/>
      <c r="Y112" s="374" t="s">
        <v>1308</v>
      </c>
      <c r="Z112" s="19" t="s">
        <v>4272</v>
      </c>
      <c r="AA112" s="374">
        <f t="shared" si="40"/>
        <v>40055</v>
      </c>
      <c r="AB112" s="27">
        <v>4</v>
      </c>
    </row>
    <row r="113" spans="1:28" x14ac:dyDescent="0.25">
      <c r="A113" s="374">
        <v>110</v>
      </c>
      <c r="B113" s="374" t="s">
        <v>3134</v>
      </c>
      <c r="C113" s="374" t="s">
        <v>3398</v>
      </c>
      <c r="D113" s="27" t="str">
        <f t="shared" si="26"/>
        <v>R55</v>
      </c>
      <c r="E113" s="27">
        <f t="shared" si="43"/>
        <v>109</v>
      </c>
      <c r="F113" s="27">
        <v>5</v>
      </c>
      <c r="G113" s="19" t="s">
        <v>4277</v>
      </c>
      <c r="H113" s="27" t="str">
        <f t="shared" si="27"/>
        <v>db600.dbx109.5 := DGI.ND4_1_ON; //Работа НД4-1  R55.5</v>
      </c>
      <c r="I113" s="27" t="str">
        <f t="shared" si="28"/>
        <v>dbx109.5</v>
      </c>
      <c r="J113" s="27">
        <f t="shared" si="44"/>
        <v>55</v>
      </c>
      <c r="K113" s="384" t="s">
        <v>1307</v>
      </c>
      <c r="L113" s="384">
        <v>779</v>
      </c>
      <c r="M113" s="19" t="s">
        <v>4277</v>
      </c>
      <c r="N113" s="384" t="str">
        <f t="shared" si="41"/>
        <v>2MDB.R55</v>
      </c>
      <c r="O113" s="384">
        <f t="shared" si="38"/>
        <v>5</v>
      </c>
      <c r="P113" s="374"/>
      <c r="Q113" s="374"/>
      <c r="R113" s="374"/>
      <c r="S113" s="374"/>
      <c r="T113" s="374"/>
      <c r="U113" s="384">
        <v>0</v>
      </c>
      <c r="V113" s="374" t="s">
        <v>1308</v>
      </c>
      <c r="W113" s="384" t="str">
        <f t="shared" si="39"/>
        <v>ru-RU=Работа НД4-1</v>
      </c>
      <c r="X113" s="374"/>
      <c r="Y113" s="374" t="s">
        <v>1308</v>
      </c>
      <c r="Z113" s="19" t="s">
        <v>4272</v>
      </c>
      <c r="AA113" s="374">
        <f t="shared" si="40"/>
        <v>40055</v>
      </c>
      <c r="AB113" s="27">
        <v>5</v>
      </c>
    </row>
    <row r="114" spans="1:28" x14ac:dyDescent="0.25">
      <c r="A114" s="374">
        <v>111</v>
      </c>
      <c r="B114" s="374" t="s">
        <v>3136</v>
      </c>
      <c r="C114" s="374" t="s">
        <v>3400</v>
      </c>
      <c r="D114" s="27" t="str">
        <f t="shared" si="26"/>
        <v>R55</v>
      </c>
      <c r="E114" s="27">
        <f t="shared" si="43"/>
        <v>109</v>
      </c>
      <c r="F114" s="27">
        <v>6</v>
      </c>
      <c r="G114" s="19" t="s">
        <v>4277</v>
      </c>
      <c r="H114" s="27" t="str">
        <f t="shared" si="27"/>
        <v>db600.dbx109.6 := DGI.ND4_1_FC_ON; //Работа ПЧ НД4-1  R55.6</v>
      </c>
      <c r="I114" s="27" t="str">
        <f t="shared" si="28"/>
        <v>dbx109.6</v>
      </c>
      <c r="J114" s="27">
        <f t="shared" si="44"/>
        <v>55</v>
      </c>
      <c r="K114" s="384" t="s">
        <v>1307</v>
      </c>
      <c r="L114" s="384">
        <v>780</v>
      </c>
      <c r="M114" s="19" t="s">
        <v>4277</v>
      </c>
      <c r="N114" s="384" t="str">
        <f t="shared" si="41"/>
        <v>2MDB.R55</v>
      </c>
      <c r="O114" s="384">
        <f t="shared" si="38"/>
        <v>6</v>
      </c>
      <c r="P114" s="374"/>
      <c r="Q114" s="374"/>
      <c r="R114" s="374"/>
      <c r="S114" s="374"/>
      <c r="T114" s="374"/>
      <c r="U114" s="384">
        <v>0</v>
      </c>
      <c r="V114" s="374" t="s">
        <v>1308</v>
      </c>
      <c r="W114" s="384" t="str">
        <f t="shared" si="39"/>
        <v>ru-RU=Работа ПЧ НД4-1</v>
      </c>
      <c r="X114" s="374"/>
      <c r="Y114" s="374" t="s">
        <v>1308</v>
      </c>
      <c r="Z114" s="19" t="s">
        <v>4272</v>
      </c>
      <c r="AA114" s="374">
        <f t="shared" si="40"/>
        <v>40055</v>
      </c>
      <c r="AB114" s="27">
        <v>6</v>
      </c>
    </row>
    <row r="115" spans="1:28" x14ac:dyDescent="0.25">
      <c r="A115" s="374">
        <v>112</v>
      </c>
      <c r="B115" s="374" t="s">
        <v>3138</v>
      </c>
      <c r="C115" s="374" t="s">
        <v>3471</v>
      </c>
      <c r="D115" s="27" t="str">
        <f t="shared" si="26"/>
        <v>R55</v>
      </c>
      <c r="E115" s="27">
        <f t="shared" si="43"/>
        <v>109</v>
      </c>
      <c r="F115" s="27">
        <v>7</v>
      </c>
      <c r="G115" s="19" t="s">
        <v>4277</v>
      </c>
      <c r="H115" s="27" t="str">
        <f t="shared" si="27"/>
        <v>db600.dbx109.7 := DGI.ND4_2_ON; //Работа НД4-2  R55.7</v>
      </c>
      <c r="I115" s="27" t="str">
        <f t="shared" si="28"/>
        <v>dbx109.7</v>
      </c>
      <c r="J115" s="27">
        <f t="shared" si="44"/>
        <v>55</v>
      </c>
      <c r="K115" s="384" t="s">
        <v>1307</v>
      </c>
      <c r="L115" s="384">
        <v>781</v>
      </c>
      <c r="M115" s="19" t="s">
        <v>4277</v>
      </c>
      <c r="N115" s="384" t="str">
        <f t="shared" si="41"/>
        <v>2MDB.R55</v>
      </c>
      <c r="O115" s="384">
        <f t="shared" si="38"/>
        <v>7</v>
      </c>
      <c r="P115" s="374"/>
      <c r="Q115" s="374"/>
      <c r="R115" s="374"/>
      <c r="S115" s="374"/>
      <c r="T115" s="374"/>
      <c r="U115" s="384">
        <v>0</v>
      </c>
      <c r="V115" s="374" t="s">
        <v>1308</v>
      </c>
      <c r="W115" s="384" t="str">
        <f t="shared" si="39"/>
        <v>ru-RU=Работа НД4-2</v>
      </c>
      <c r="X115" s="374"/>
      <c r="Y115" s="374" t="s">
        <v>1308</v>
      </c>
      <c r="Z115" s="19" t="s">
        <v>4272</v>
      </c>
      <c r="AA115" s="374">
        <f t="shared" si="40"/>
        <v>40055</v>
      </c>
      <c r="AB115" s="27">
        <v>7</v>
      </c>
    </row>
    <row r="116" spans="1:28" x14ac:dyDescent="0.25">
      <c r="A116" s="374">
        <v>113</v>
      </c>
      <c r="B116" s="374" t="s">
        <v>3140</v>
      </c>
      <c r="C116" s="374" t="s">
        <v>3520</v>
      </c>
      <c r="D116" s="27" t="str">
        <f t="shared" si="26"/>
        <v>R55</v>
      </c>
      <c r="E116" s="27">
        <f>E101+2</f>
        <v>108</v>
      </c>
      <c r="F116" s="27">
        <v>0</v>
      </c>
      <c r="G116" s="19" t="s">
        <v>4277</v>
      </c>
      <c r="H116" s="27" t="str">
        <f t="shared" si="27"/>
        <v>db600.dbx108.0 := DGI.ND4_2_FC_ON; //Работа ПЧ  НД4-2  R55.8</v>
      </c>
      <c r="I116" s="27" t="str">
        <f t="shared" si="28"/>
        <v>dbx108.0</v>
      </c>
      <c r="J116" s="27">
        <f t="shared" si="44"/>
        <v>55</v>
      </c>
      <c r="K116" s="384" t="s">
        <v>1307</v>
      </c>
      <c r="L116" s="384">
        <v>782</v>
      </c>
      <c r="M116" s="19" t="s">
        <v>4277</v>
      </c>
      <c r="N116" s="384" t="str">
        <f t="shared" si="41"/>
        <v>2MDB.R55</v>
      </c>
      <c r="O116" s="384">
        <f t="shared" si="38"/>
        <v>8</v>
      </c>
      <c r="P116" s="374"/>
      <c r="Q116" s="374"/>
      <c r="R116" s="374"/>
      <c r="S116" s="374"/>
      <c r="T116" s="374"/>
      <c r="U116" s="384">
        <v>0</v>
      </c>
      <c r="V116" s="374" t="s">
        <v>1308</v>
      </c>
      <c r="W116" s="384" t="str">
        <f t="shared" si="39"/>
        <v>ru-RU=Работа ПЧ  НД4-2</v>
      </c>
      <c r="X116" s="374"/>
      <c r="Y116" s="374" t="s">
        <v>1308</v>
      </c>
      <c r="Z116" s="19" t="s">
        <v>4272</v>
      </c>
      <c r="AA116" s="374">
        <f t="shared" si="40"/>
        <v>40055</v>
      </c>
      <c r="AB116" s="27">
        <v>8</v>
      </c>
    </row>
    <row r="117" spans="1:28" x14ac:dyDescent="0.25">
      <c r="A117" s="374">
        <v>114</v>
      </c>
      <c r="B117" s="374" t="s">
        <v>9</v>
      </c>
      <c r="C117" s="374" t="s">
        <v>3409</v>
      </c>
      <c r="D117" s="27" t="str">
        <f t="shared" si="26"/>
        <v>R55</v>
      </c>
      <c r="E117" s="27">
        <f>E116</f>
        <v>108</v>
      </c>
      <c r="F117" s="27">
        <v>1</v>
      </c>
      <c r="G117" s="19" t="s">
        <v>4277</v>
      </c>
      <c r="H117" s="27" t="str">
        <f t="shared" si="27"/>
        <v>db600.dbx108.1 := DGI.N4_6_ON; //Работа Н4-6  R55.9</v>
      </c>
      <c r="I117" s="27" t="str">
        <f t="shared" si="28"/>
        <v>dbx108.1</v>
      </c>
      <c r="J117" s="27">
        <f t="shared" si="44"/>
        <v>55</v>
      </c>
      <c r="K117" s="384" t="s">
        <v>1307</v>
      </c>
      <c r="L117" s="384">
        <v>783</v>
      </c>
      <c r="M117" s="19" t="s">
        <v>4277</v>
      </c>
      <c r="N117" s="384" t="str">
        <f t="shared" si="41"/>
        <v>2MDB.R55</v>
      </c>
      <c r="O117" s="384">
        <f t="shared" si="38"/>
        <v>9</v>
      </c>
      <c r="P117" s="374"/>
      <c r="Q117" s="374"/>
      <c r="R117" s="374"/>
      <c r="S117" s="374"/>
      <c r="T117" s="374"/>
      <c r="U117" s="384">
        <v>0</v>
      </c>
      <c r="V117" s="374" t="s">
        <v>1308</v>
      </c>
      <c r="W117" s="384" t="str">
        <f t="shared" si="39"/>
        <v>ru-RU=Работа Н4-6</v>
      </c>
      <c r="X117" s="374"/>
      <c r="Y117" s="374" t="s">
        <v>1308</v>
      </c>
      <c r="Z117" s="19" t="s">
        <v>4272</v>
      </c>
      <c r="AA117" s="374">
        <f t="shared" si="40"/>
        <v>40055</v>
      </c>
      <c r="AB117" s="27">
        <v>9</v>
      </c>
    </row>
    <row r="118" spans="1:28" x14ac:dyDescent="0.25">
      <c r="A118" s="374">
        <v>115</v>
      </c>
      <c r="B118" s="374" t="s">
        <v>16</v>
      </c>
      <c r="C118" s="374" t="s">
        <v>3413</v>
      </c>
      <c r="D118" s="27" t="str">
        <f t="shared" si="26"/>
        <v>R55</v>
      </c>
      <c r="E118" s="27">
        <f t="shared" ref="E118:E123" si="45">E117</f>
        <v>108</v>
      </c>
      <c r="F118" s="27">
        <v>2</v>
      </c>
      <c r="G118" s="19" t="s">
        <v>4277</v>
      </c>
      <c r="H118" s="27" t="str">
        <f t="shared" si="27"/>
        <v>db600.dbx108.2 := DGI.N6_1_ON; //Работа Н6-1  R55.10</v>
      </c>
      <c r="I118" s="27" t="str">
        <f t="shared" si="28"/>
        <v>dbx108.2</v>
      </c>
      <c r="J118" s="27">
        <f t="shared" si="44"/>
        <v>55</v>
      </c>
      <c r="K118" s="384" t="s">
        <v>1307</v>
      </c>
      <c r="L118" s="384">
        <v>784</v>
      </c>
      <c r="M118" s="19" t="s">
        <v>4277</v>
      </c>
      <c r="N118" s="384" t="str">
        <f t="shared" si="41"/>
        <v>2MDB.R55</v>
      </c>
      <c r="O118" s="384">
        <f t="shared" si="38"/>
        <v>10</v>
      </c>
      <c r="P118" s="374"/>
      <c r="Q118" s="374"/>
      <c r="R118" s="374"/>
      <c r="S118" s="374"/>
      <c r="T118" s="374"/>
      <c r="U118" s="384">
        <v>0</v>
      </c>
      <c r="V118" s="374" t="s">
        <v>1308</v>
      </c>
      <c r="W118" s="384" t="str">
        <f t="shared" si="39"/>
        <v>ru-RU=Работа Н6-1</v>
      </c>
      <c r="X118" s="374"/>
      <c r="Y118" s="374" t="s">
        <v>1308</v>
      </c>
      <c r="Z118" s="19" t="s">
        <v>4272</v>
      </c>
      <c r="AA118" s="374">
        <f t="shared" si="40"/>
        <v>40055</v>
      </c>
      <c r="AB118" s="27">
        <v>10</v>
      </c>
    </row>
    <row r="119" spans="1:28" x14ac:dyDescent="0.25">
      <c r="A119" s="374">
        <v>116</v>
      </c>
      <c r="B119" s="374" t="s">
        <v>3148</v>
      </c>
      <c r="C119" s="374" t="s">
        <v>3419</v>
      </c>
      <c r="D119" s="27" t="str">
        <f t="shared" si="26"/>
        <v>R55</v>
      </c>
      <c r="E119" s="27">
        <f t="shared" si="45"/>
        <v>108</v>
      </c>
      <c r="F119" s="27">
        <v>3</v>
      </c>
      <c r="G119" s="19" t="s">
        <v>4277</v>
      </c>
      <c r="H119" s="27" t="str">
        <f t="shared" si="27"/>
        <v>db600.dbx108.3 := DGI.F_afN6_1; //Наличие потока после Н6-1  R55.11</v>
      </c>
      <c r="I119" s="27" t="str">
        <f t="shared" si="28"/>
        <v>dbx108.3</v>
      </c>
      <c r="J119" s="27">
        <f t="shared" si="44"/>
        <v>55</v>
      </c>
      <c r="K119" s="384" t="s">
        <v>1307</v>
      </c>
      <c r="L119" s="384">
        <v>785</v>
      </c>
      <c r="M119" s="19" t="s">
        <v>4277</v>
      </c>
      <c r="N119" s="384" t="str">
        <f t="shared" si="41"/>
        <v>2MDB.R55</v>
      </c>
      <c r="O119" s="384">
        <f t="shared" si="38"/>
        <v>11</v>
      </c>
      <c r="P119" s="374"/>
      <c r="Q119" s="374"/>
      <c r="R119" s="374"/>
      <c r="S119" s="374"/>
      <c r="T119" s="374"/>
      <c r="U119" s="384">
        <v>0</v>
      </c>
      <c r="V119" s="374" t="s">
        <v>1308</v>
      </c>
      <c r="W119" s="384" t="str">
        <f t="shared" si="39"/>
        <v>ru-RU=Наличие потока после Н6-1</v>
      </c>
      <c r="X119" s="374"/>
      <c r="Y119" s="374" t="s">
        <v>1308</v>
      </c>
      <c r="Z119" s="19" t="s">
        <v>4272</v>
      </c>
      <c r="AA119" s="374">
        <f t="shared" si="40"/>
        <v>40055</v>
      </c>
      <c r="AB119" s="27">
        <v>11</v>
      </c>
    </row>
    <row r="120" spans="1:28" x14ac:dyDescent="0.25">
      <c r="A120" s="374">
        <v>117</v>
      </c>
      <c r="B120" s="374" t="s">
        <v>11</v>
      </c>
      <c r="C120" s="374" t="s">
        <v>2793</v>
      </c>
      <c r="D120" s="27" t="str">
        <f t="shared" si="26"/>
        <v>R55</v>
      </c>
      <c r="E120" s="27">
        <f t="shared" si="45"/>
        <v>108</v>
      </c>
      <c r="F120" s="27">
        <v>4</v>
      </c>
      <c r="G120" s="19" t="s">
        <v>4277</v>
      </c>
      <c r="H120" s="27" t="str">
        <f t="shared" si="27"/>
        <v>db600.dbx108.4 := DGI.N5_1_ON; //Работа Н5-1  R55.12</v>
      </c>
      <c r="I120" s="27" t="str">
        <f t="shared" si="28"/>
        <v>dbx108.4</v>
      </c>
      <c r="J120" s="27">
        <f t="shared" si="44"/>
        <v>55</v>
      </c>
      <c r="K120" s="384" t="s">
        <v>1307</v>
      </c>
      <c r="L120" s="384">
        <v>786</v>
      </c>
      <c r="M120" s="19" t="s">
        <v>4277</v>
      </c>
      <c r="N120" s="384" t="str">
        <f t="shared" si="41"/>
        <v>2MDB.R55</v>
      </c>
      <c r="O120" s="384">
        <f t="shared" si="38"/>
        <v>12</v>
      </c>
      <c r="P120" s="374"/>
      <c r="Q120" s="374"/>
      <c r="R120" s="374"/>
      <c r="S120" s="374"/>
      <c r="T120" s="374"/>
      <c r="U120" s="384">
        <v>0</v>
      </c>
      <c r="V120" s="374" t="s">
        <v>1308</v>
      </c>
      <c r="W120" s="384" t="str">
        <f t="shared" si="39"/>
        <v>ru-RU=Работа Н5-1</v>
      </c>
      <c r="X120" s="374"/>
      <c r="Y120" s="374" t="s">
        <v>1308</v>
      </c>
      <c r="Z120" s="19" t="s">
        <v>4272</v>
      </c>
      <c r="AA120" s="374">
        <f t="shared" si="40"/>
        <v>40055</v>
      </c>
      <c r="AB120" s="27">
        <v>12</v>
      </c>
    </row>
    <row r="121" spans="1:28" x14ac:dyDescent="0.25">
      <c r="A121" s="374">
        <v>118</v>
      </c>
      <c r="B121" s="374" t="s">
        <v>12</v>
      </c>
      <c r="C121" s="374" t="s">
        <v>3421</v>
      </c>
      <c r="D121" s="27" t="str">
        <f t="shared" si="26"/>
        <v>R55</v>
      </c>
      <c r="E121" s="27">
        <f t="shared" si="45"/>
        <v>108</v>
      </c>
      <c r="F121" s="27">
        <v>5</v>
      </c>
      <c r="G121" s="19" t="s">
        <v>4277</v>
      </c>
      <c r="H121" s="27" t="str">
        <f t="shared" si="27"/>
        <v>db600.dbx108.5 := DGI.N5_2_ON; //Работа Н5-2  R55.13</v>
      </c>
      <c r="I121" s="27" t="str">
        <f t="shared" si="28"/>
        <v>dbx108.5</v>
      </c>
      <c r="J121" s="27">
        <f t="shared" si="44"/>
        <v>55</v>
      </c>
      <c r="K121" s="384" t="s">
        <v>1307</v>
      </c>
      <c r="L121" s="384">
        <v>787</v>
      </c>
      <c r="M121" s="19" t="s">
        <v>4277</v>
      </c>
      <c r="N121" s="384" t="str">
        <f t="shared" si="41"/>
        <v>2MDB.R55</v>
      </c>
      <c r="O121" s="384">
        <f t="shared" si="38"/>
        <v>13</v>
      </c>
      <c r="P121" s="374"/>
      <c r="Q121" s="374"/>
      <c r="R121" s="374"/>
      <c r="S121" s="374"/>
      <c r="T121" s="374"/>
      <c r="U121" s="384">
        <v>0</v>
      </c>
      <c r="V121" s="374" t="s">
        <v>1308</v>
      </c>
      <c r="W121" s="384" t="str">
        <f t="shared" si="39"/>
        <v>ru-RU=Работа Н5-2</v>
      </c>
      <c r="X121" s="374"/>
      <c r="Y121" s="374" t="s">
        <v>1308</v>
      </c>
      <c r="Z121" s="19" t="s">
        <v>4272</v>
      </c>
      <c r="AA121" s="374">
        <f t="shared" si="40"/>
        <v>40055</v>
      </c>
      <c r="AB121" s="27">
        <v>13</v>
      </c>
    </row>
    <row r="122" spans="1:28" x14ac:dyDescent="0.25">
      <c r="A122" s="374">
        <v>119</v>
      </c>
      <c r="B122" s="374" t="s">
        <v>3150</v>
      </c>
      <c r="C122" s="374" t="s">
        <v>2789</v>
      </c>
      <c r="D122" s="27" t="str">
        <f t="shared" si="26"/>
        <v>R55</v>
      </c>
      <c r="E122" s="27">
        <f t="shared" si="45"/>
        <v>108</v>
      </c>
      <c r="F122" s="27">
        <v>6</v>
      </c>
      <c r="G122" s="19" t="s">
        <v>4277</v>
      </c>
      <c r="H122" s="27" t="str">
        <f t="shared" si="27"/>
        <v>db600.dbx108.6 := DGI.MV5_1_ON; //Работа Мв5-1  R55.14</v>
      </c>
      <c r="I122" s="27" t="str">
        <f t="shared" si="28"/>
        <v>dbx108.6</v>
      </c>
      <c r="J122" s="27">
        <f t="shared" si="44"/>
        <v>55</v>
      </c>
      <c r="K122" s="384" t="s">
        <v>1307</v>
      </c>
      <c r="L122" s="384">
        <v>788</v>
      </c>
      <c r="M122" s="19" t="s">
        <v>4277</v>
      </c>
      <c r="N122" s="384" t="str">
        <f t="shared" si="41"/>
        <v>2MDB.R55</v>
      </c>
      <c r="O122" s="384">
        <f t="shared" si="38"/>
        <v>14</v>
      </c>
      <c r="P122" s="374"/>
      <c r="Q122" s="374"/>
      <c r="R122" s="374"/>
      <c r="S122" s="374"/>
      <c r="T122" s="374"/>
      <c r="U122" s="384">
        <v>0</v>
      </c>
      <c r="V122" s="374" t="s">
        <v>1308</v>
      </c>
      <c r="W122" s="384" t="str">
        <f t="shared" si="39"/>
        <v>ru-RU=Работа Мв5-1</v>
      </c>
      <c r="X122" s="374"/>
      <c r="Y122" s="374" t="s">
        <v>1308</v>
      </c>
      <c r="Z122" s="19" t="s">
        <v>4272</v>
      </c>
      <c r="AA122" s="374">
        <f t="shared" si="40"/>
        <v>40055</v>
      </c>
      <c r="AB122" s="27">
        <v>14</v>
      </c>
    </row>
    <row r="123" spans="1:28" x14ac:dyDescent="0.25">
      <c r="A123" s="374">
        <v>120</v>
      </c>
      <c r="B123" s="374" t="s">
        <v>3152</v>
      </c>
      <c r="C123" s="374" t="s">
        <v>2791</v>
      </c>
      <c r="D123" s="27" t="str">
        <f t="shared" si="26"/>
        <v>R55</v>
      </c>
      <c r="E123" s="27">
        <f t="shared" si="45"/>
        <v>108</v>
      </c>
      <c r="F123" s="27">
        <v>7</v>
      </c>
      <c r="G123" s="19" t="s">
        <v>4277</v>
      </c>
      <c r="H123" s="27" t="str">
        <f t="shared" si="27"/>
        <v>db600.dbx108.7 := DGI.MV5_2_ON; //Работа Мв5-2  R55.15</v>
      </c>
      <c r="I123" s="27" t="str">
        <f t="shared" si="28"/>
        <v>dbx108.7</v>
      </c>
      <c r="J123" s="27">
        <f t="shared" si="44"/>
        <v>55</v>
      </c>
      <c r="K123" s="384" t="s">
        <v>1307</v>
      </c>
      <c r="L123" s="384">
        <v>789</v>
      </c>
      <c r="M123" s="19" t="s">
        <v>4277</v>
      </c>
      <c r="N123" s="384" t="str">
        <f t="shared" si="41"/>
        <v>2MDB.R55</v>
      </c>
      <c r="O123" s="384">
        <f t="shared" si="38"/>
        <v>15</v>
      </c>
      <c r="P123" s="374"/>
      <c r="Q123" s="374"/>
      <c r="R123" s="374"/>
      <c r="S123" s="374"/>
      <c r="T123" s="374"/>
      <c r="U123" s="384">
        <v>0</v>
      </c>
      <c r="V123" s="374" t="s">
        <v>1308</v>
      </c>
      <c r="W123" s="384" t="str">
        <f t="shared" si="39"/>
        <v>ru-RU=Работа Мв5-2</v>
      </c>
      <c r="X123" s="374"/>
      <c r="Y123" s="374" t="s">
        <v>1308</v>
      </c>
      <c r="Z123" s="19" t="s">
        <v>4272</v>
      </c>
      <c r="AA123" s="374">
        <f t="shared" si="40"/>
        <v>40055</v>
      </c>
      <c r="AB123" s="27">
        <v>15</v>
      </c>
    </row>
    <row r="124" spans="1:28" x14ac:dyDescent="0.25">
      <c r="A124" s="374">
        <v>121</v>
      </c>
      <c r="B124" s="374" t="s">
        <v>3157</v>
      </c>
      <c r="C124" s="374" t="s">
        <v>3425</v>
      </c>
      <c r="D124" s="27" t="str">
        <f t="shared" ref="D124:D138" si="46">"R"&amp;J124</f>
        <v>R56</v>
      </c>
      <c r="E124" s="27">
        <f>E109+2</f>
        <v>111</v>
      </c>
      <c r="F124" s="27">
        <v>0</v>
      </c>
      <c r="G124" s="19" t="s">
        <v>4277</v>
      </c>
      <c r="H124" s="27" t="str">
        <f t="shared" ref="H124:H138" si="47">"db600.dbx"&amp;E124&amp;"."&amp;F124&amp;" := "&amp;G124&amp;"."&amp;C124&amp;"; //"&amp;B124&amp;"  "&amp;D124&amp;"."&amp;AB124</f>
        <v>db600.dbx111.0 := DGI.f_afN5; //Наличие потока после Н5-1,Н5-2  R56.0</v>
      </c>
      <c r="I124" s="27" t="str">
        <f t="shared" ref="I124:I138" si="48">"dbx"&amp;E124&amp;"."&amp;F124</f>
        <v>dbx111.0</v>
      </c>
      <c r="J124" s="27">
        <f>J123+1</f>
        <v>56</v>
      </c>
      <c r="K124" s="384" t="s">
        <v>1307</v>
      </c>
      <c r="L124" s="384">
        <v>790</v>
      </c>
      <c r="M124" s="19" t="s">
        <v>4277</v>
      </c>
      <c r="N124" s="384" t="str">
        <f t="shared" si="41"/>
        <v>2MDB.R56</v>
      </c>
      <c r="O124" s="384">
        <f t="shared" si="38"/>
        <v>0</v>
      </c>
      <c r="P124" s="374"/>
      <c r="Q124" s="374"/>
      <c r="R124" s="374"/>
      <c r="S124" s="374"/>
      <c r="T124" s="374"/>
      <c r="U124" s="384">
        <v>0</v>
      </c>
      <c r="V124" s="374" t="s">
        <v>1308</v>
      </c>
      <c r="W124" s="384" t="str">
        <f t="shared" si="39"/>
        <v>ru-RU=Наличие потока после Н5-1,Н5-2</v>
      </c>
      <c r="X124" s="374"/>
      <c r="Y124" s="374" t="s">
        <v>1308</v>
      </c>
      <c r="Z124" s="19" t="s">
        <v>4272</v>
      </c>
      <c r="AA124" s="374">
        <f t="shared" si="40"/>
        <v>40056</v>
      </c>
      <c r="AB124" s="27">
        <v>0</v>
      </c>
    </row>
    <row r="125" spans="1:28" x14ac:dyDescent="0.25">
      <c r="A125" s="374">
        <v>122</v>
      </c>
      <c r="B125" s="374" t="s">
        <v>3161</v>
      </c>
      <c r="C125" s="374" t="s">
        <v>3430</v>
      </c>
      <c r="D125" s="27" t="str">
        <f t="shared" si="46"/>
        <v>R56</v>
      </c>
      <c r="E125" s="27">
        <f t="shared" ref="E125:E130" si="49">E124</f>
        <v>111</v>
      </c>
      <c r="F125" s="27">
        <v>1</v>
      </c>
      <c r="G125" s="19" t="s">
        <v>4277</v>
      </c>
      <c r="H125" s="27" t="str">
        <f t="shared" si="47"/>
        <v>db600.dbx111.1 := DGI.N8_1_ON; //Работа Н8-1  R56.1</v>
      </c>
      <c r="I125" s="27" t="str">
        <f t="shared" si="48"/>
        <v>dbx111.1</v>
      </c>
      <c r="J125" s="27">
        <f>J124</f>
        <v>56</v>
      </c>
      <c r="K125" s="384" t="s">
        <v>1307</v>
      </c>
      <c r="L125" s="384">
        <v>791</v>
      </c>
      <c r="M125" s="19" t="s">
        <v>4277</v>
      </c>
      <c r="N125" s="384" t="str">
        <f t="shared" si="41"/>
        <v>2MDB.R56</v>
      </c>
      <c r="O125" s="384">
        <f t="shared" si="38"/>
        <v>1</v>
      </c>
      <c r="P125" s="374"/>
      <c r="Q125" s="374"/>
      <c r="R125" s="374"/>
      <c r="S125" s="374"/>
      <c r="T125" s="374"/>
      <c r="U125" s="384">
        <v>0</v>
      </c>
      <c r="V125" s="374" t="s">
        <v>1308</v>
      </c>
      <c r="W125" s="384" t="str">
        <f t="shared" si="39"/>
        <v>ru-RU=Работа Н8-1</v>
      </c>
      <c r="X125" s="374"/>
      <c r="Y125" s="374" t="s">
        <v>1308</v>
      </c>
      <c r="Z125" s="19" t="s">
        <v>4272</v>
      </c>
      <c r="AA125" s="374">
        <f t="shared" si="40"/>
        <v>40056</v>
      </c>
      <c r="AB125" s="27">
        <v>1</v>
      </c>
    </row>
    <row r="126" spans="1:28" x14ac:dyDescent="0.25">
      <c r="A126" s="374">
        <v>123</v>
      </c>
      <c r="B126" s="374" t="s">
        <v>3163</v>
      </c>
      <c r="C126" s="374" t="s">
        <v>3432</v>
      </c>
      <c r="D126" s="27" t="str">
        <f t="shared" si="46"/>
        <v>R56</v>
      </c>
      <c r="E126" s="27">
        <f t="shared" si="49"/>
        <v>111</v>
      </c>
      <c r="F126" s="27">
        <v>3</v>
      </c>
      <c r="G126" s="19" t="s">
        <v>4277</v>
      </c>
      <c r="H126" s="27" t="str">
        <f t="shared" si="47"/>
        <v>db600.dbx111.3 := DGI.MV8_1_ON; //Работа Мв8-1  R56.3</v>
      </c>
      <c r="I126" s="27" t="str">
        <f t="shared" si="48"/>
        <v>dbx111.3</v>
      </c>
      <c r="J126" s="27">
        <f t="shared" ref="J126:J138" si="50">J125</f>
        <v>56</v>
      </c>
      <c r="K126" s="384" t="s">
        <v>1307</v>
      </c>
      <c r="L126" s="384">
        <v>792</v>
      </c>
      <c r="M126" s="19" t="s">
        <v>4277</v>
      </c>
      <c r="N126" s="384" t="str">
        <f t="shared" si="41"/>
        <v>2MDB.R56</v>
      </c>
      <c r="O126" s="384">
        <f t="shared" si="38"/>
        <v>3</v>
      </c>
      <c r="P126" s="374"/>
      <c r="Q126" s="374"/>
      <c r="R126" s="374"/>
      <c r="S126" s="374"/>
      <c r="T126" s="374"/>
      <c r="U126" s="384">
        <v>0</v>
      </c>
      <c r="V126" s="374" t="s">
        <v>1308</v>
      </c>
      <c r="W126" s="384" t="str">
        <f t="shared" si="39"/>
        <v>ru-RU=Работа Мв8-1</v>
      </c>
      <c r="X126" s="374"/>
      <c r="Y126" s="374" t="s">
        <v>1308</v>
      </c>
      <c r="Z126" s="19" t="s">
        <v>4272</v>
      </c>
      <c r="AA126" s="374">
        <f t="shared" si="40"/>
        <v>40056</v>
      </c>
      <c r="AB126" s="27">
        <v>3</v>
      </c>
    </row>
    <row r="127" spans="1:28" x14ac:dyDescent="0.25">
      <c r="A127" s="374">
        <v>124</v>
      </c>
      <c r="B127" s="374" t="s">
        <v>3165</v>
      </c>
      <c r="C127" s="374" t="s">
        <v>3434</v>
      </c>
      <c r="D127" s="27" t="str">
        <f t="shared" si="46"/>
        <v>R56</v>
      </c>
      <c r="E127" s="27">
        <f t="shared" si="49"/>
        <v>111</v>
      </c>
      <c r="F127" s="27">
        <v>4</v>
      </c>
      <c r="G127" s="19" t="s">
        <v>4277</v>
      </c>
      <c r="H127" s="27" t="str">
        <f t="shared" si="47"/>
        <v>db600.dbx111.4 := DGI.OD_ON; //Работа ОД  R56.4</v>
      </c>
      <c r="I127" s="27" t="str">
        <f t="shared" si="48"/>
        <v>dbx111.4</v>
      </c>
      <c r="J127" s="27">
        <f t="shared" si="50"/>
        <v>56</v>
      </c>
      <c r="K127" s="384" t="s">
        <v>1307</v>
      </c>
      <c r="L127" s="384">
        <v>793</v>
      </c>
      <c r="M127" s="19" t="s">
        <v>4277</v>
      </c>
      <c r="N127" s="384" t="str">
        <f t="shared" si="41"/>
        <v>2MDB.R56</v>
      </c>
      <c r="O127" s="384">
        <f t="shared" si="38"/>
        <v>4</v>
      </c>
      <c r="P127" s="374"/>
      <c r="Q127" s="374"/>
      <c r="R127" s="374"/>
      <c r="S127" s="374"/>
      <c r="T127" s="374"/>
      <c r="U127" s="384">
        <v>0</v>
      </c>
      <c r="V127" s="374" t="s">
        <v>1308</v>
      </c>
      <c r="W127" s="384" t="str">
        <f t="shared" si="39"/>
        <v>ru-RU=Работа ОД</v>
      </c>
      <c r="X127" s="374"/>
      <c r="Y127" s="374" t="s">
        <v>1308</v>
      </c>
      <c r="Z127" s="19" t="s">
        <v>4272</v>
      </c>
      <c r="AA127" s="374">
        <f t="shared" si="40"/>
        <v>40056</v>
      </c>
      <c r="AB127" s="27">
        <v>4</v>
      </c>
    </row>
    <row r="128" spans="1:28" x14ac:dyDescent="0.25">
      <c r="A128" s="374">
        <v>125</v>
      </c>
      <c r="B128" s="374" t="s">
        <v>3167</v>
      </c>
      <c r="C128" s="374" t="s">
        <v>3436</v>
      </c>
      <c r="D128" s="27" t="str">
        <f t="shared" si="46"/>
        <v>R56</v>
      </c>
      <c r="E128" s="27">
        <f t="shared" si="49"/>
        <v>111</v>
      </c>
      <c r="F128" s="27">
        <v>5</v>
      </c>
      <c r="G128" s="19" t="s">
        <v>4277</v>
      </c>
      <c r="H128" s="27" t="str">
        <f t="shared" si="47"/>
        <v>db600.dbx111.5 := DGI.OD_N8_1_ON; //Включить Н8-1  R56.5</v>
      </c>
      <c r="I128" s="27" t="str">
        <f t="shared" si="48"/>
        <v>dbx111.5</v>
      </c>
      <c r="J128" s="27">
        <f t="shared" si="50"/>
        <v>56</v>
      </c>
      <c r="K128" s="384" t="s">
        <v>1307</v>
      </c>
      <c r="L128" s="384">
        <v>794</v>
      </c>
      <c r="M128" s="19" t="s">
        <v>4277</v>
      </c>
      <c r="N128" s="384" t="str">
        <f t="shared" si="41"/>
        <v>2MDB.R56</v>
      </c>
      <c r="O128" s="384">
        <f t="shared" si="38"/>
        <v>5</v>
      </c>
      <c r="P128" s="374"/>
      <c r="Q128" s="374"/>
      <c r="R128" s="374"/>
      <c r="S128" s="374"/>
      <c r="T128" s="374"/>
      <c r="U128" s="384">
        <v>0</v>
      </c>
      <c r="V128" s="374" t="s">
        <v>1308</v>
      </c>
      <c r="W128" s="384" t="str">
        <f t="shared" si="39"/>
        <v>ru-RU=Включить Н8-1</v>
      </c>
      <c r="X128" s="374"/>
      <c r="Y128" s="374" t="s">
        <v>1308</v>
      </c>
      <c r="Z128" s="19" t="s">
        <v>4272</v>
      </c>
      <c r="AA128" s="374">
        <f t="shared" si="40"/>
        <v>40056</v>
      </c>
      <c r="AB128" s="27">
        <v>5</v>
      </c>
    </row>
    <row r="129" spans="1:28" x14ac:dyDescent="0.25">
      <c r="A129" s="374">
        <v>126</v>
      </c>
      <c r="B129" s="374" t="s">
        <v>3168</v>
      </c>
      <c r="C129" s="374" t="s">
        <v>3437</v>
      </c>
      <c r="D129" s="27" t="str">
        <f t="shared" si="46"/>
        <v>R56</v>
      </c>
      <c r="E129" s="27">
        <f t="shared" si="49"/>
        <v>111</v>
      </c>
      <c r="F129" s="27">
        <v>6</v>
      </c>
      <c r="G129" s="19" t="s">
        <v>4277</v>
      </c>
      <c r="H129" s="27" t="str">
        <f t="shared" si="47"/>
        <v>db600.dbx111.6 := DGI.OD_ND8_1_ON; //Включить НД8-1  R56.6</v>
      </c>
      <c r="I129" s="27" t="str">
        <f t="shared" si="48"/>
        <v>dbx111.6</v>
      </c>
      <c r="J129" s="27">
        <f t="shared" si="50"/>
        <v>56</v>
      </c>
      <c r="K129" s="384" t="s">
        <v>1307</v>
      </c>
      <c r="L129" s="384">
        <v>795</v>
      </c>
      <c r="M129" s="19" t="s">
        <v>4277</v>
      </c>
      <c r="N129" s="384" t="str">
        <f t="shared" si="41"/>
        <v>2MDB.R56</v>
      </c>
      <c r="O129" s="384">
        <f t="shared" si="38"/>
        <v>6</v>
      </c>
      <c r="P129" s="374"/>
      <c r="Q129" s="374"/>
      <c r="R129" s="374"/>
      <c r="S129" s="374"/>
      <c r="T129" s="374"/>
      <c r="U129" s="384">
        <v>0</v>
      </c>
      <c r="V129" s="374" t="s">
        <v>1308</v>
      </c>
      <c r="W129" s="384" t="str">
        <f t="shared" si="39"/>
        <v>ru-RU=Включить НД8-1</v>
      </c>
      <c r="X129" s="374"/>
      <c r="Y129" s="374" t="s">
        <v>1308</v>
      </c>
      <c r="Z129" s="19" t="s">
        <v>4272</v>
      </c>
      <c r="AA129" s="374">
        <f t="shared" si="40"/>
        <v>40056</v>
      </c>
      <c r="AB129" s="27">
        <v>6</v>
      </c>
    </row>
    <row r="130" spans="1:28" x14ac:dyDescent="0.25">
      <c r="A130" s="374">
        <v>127</v>
      </c>
      <c r="B130" s="374" t="s">
        <v>849</v>
      </c>
      <c r="C130" s="374" t="s">
        <v>3894</v>
      </c>
      <c r="D130" s="27" t="str">
        <f t="shared" si="46"/>
        <v>R56</v>
      </c>
      <c r="E130" s="27">
        <f t="shared" si="49"/>
        <v>111</v>
      </c>
      <c r="F130" s="27">
        <v>7</v>
      </c>
      <c r="G130" s="19" t="s">
        <v>4277</v>
      </c>
      <c r="H130" s="27" t="str">
        <f t="shared" si="47"/>
        <v>db600.dbx111.7 := DGI.K3_1_ON; //Работа КРЛ3-1  R56.7</v>
      </c>
      <c r="I130" s="27" t="str">
        <f t="shared" si="48"/>
        <v>dbx111.7</v>
      </c>
      <c r="J130" s="27">
        <f t="shared" si="50"/>
        <v>56</v>
      </c>
      <c r="K130" s="384" t="s">
        <v>1307</v>
      </c>
      <c r="L130" s="384">
        <v>796</v>
      </c>
      <c r="M130" s="19" t="s">
        <v>4277</v>
      </c>
      <c r="N130" s="384" t="str">
        <f t="shared" si="41"/>
        <v>2MDB.R56</v>
      </c>
      <c r="O130" s="384">
        <f t="shared" si="38"/>
        <v>7</v>
      </c>
      <c r="P130" s="374"/>
      <c r="Q130" s="374"/>
      <c r="R130" s="374"/>
      <c r="S130" s="374"/>
      <c r="T130" s="374"/>
      <c r="U130" s="384">
        <v>0</v>
      </c>
      <c r="V130" s="374" t="s">
        <v>1308</v>
      </c>
      <c r="W130" s="384" t="str">
        <f t="shared" si="39"/>
        <v>ru-RU=Работа КРЛ3-1</v>
      </c>
      <c r="X130" s="374"/>
      <c r="Y130" s="374" t="s">
        <v>1308</v>
      </c>
      <c r="Z130" s="19" t="s">
        <v>4272</v>
      </c>
      <c r="AA130" s="374">
        <f t="shared" si="40"/>
        <v>40056</v>
      </c>
      <c r="AB130" s="27">
        <v>7</v>
      </c>
    </row>
    <row r="131" spans="1:28" x14ac:dyDescent="0.25">
      <c r="A131" s="374">
        <v>128</v>
      </c>
      <c r="B131" s="374" t="s">
        <v>3172</v>
      </c>
      <c r="C131" s="374" t="s">
        <v>3896</v>
      </c>
      <c r="D131" s="27" t="str">
        <f t="shared" si="46"/>
        <v>R56</v>
      </c>
      <c r="E131" s="27">
        <f>E116+2</f>
        <v>110</v>
      </c>
      <c r="F131" s="27">
        <v>0</v>
      </c>
      <c r="G131" s="19" t="s">
        <v>4277</v>
      </c>
      <c r="H131" s="27" t="str">
        <f t="shared" si="47"/>
        <v>db600.dbx110.0 := DGI.K3_1_FC_ON; //Работа ПЧ КРЛ3-1  R56.8</v>
      </c>
      <c r="I131" s="27" t="str">
        <f t="shared" si="48"/>
        <v>dbx110.0</v>
      </c>
      <c r="J131" s="27">
        <f t="shared" si="50"/>
        <v>56</v>
      </c>
      <c r="K131" s="384" t="s">
        <v>1307</v>
      </c>
      <c r="L131" s="384">
        <v>797</v>
      </c>
      <c r="M131" s="19" t="s">
        <v>4277</v>
      </c>
      <c r="N131" s="384" t="str">
        <f t="shared" si="41"/>
        <v>2MDB.R56</v>
      </c>
      <c r="O131" s="384">
        <f t="shared" si="38"/>
        <v>8</v>
      </c>
      <c r="P131" s="374"/>
      <c r="Q131" s="374"/>
      <c r="R131" s="374"/>
      <c r="S131" s="374"/>
      <c r="T131" s="374"/>
      <c r="U131" s="384">
        <v>0</v>
      </c>
      <c r="V131" s="374" t="s">
        <v>1308</v>
      </c>
      <c r="W131" s="384" t="str">
        <f t="shared" si="39"/>
        <v>ru-RU=Работа ПЧ КРЛ3-1</v>
      </c>
      <c r="X131" s="374"/>
      <c r="Y131" s="374" t="s">
        <v>1308</v>
      </c>
      <c r="Z131" s="19" t="s">
        <v>4272</v>
      </c>
      <c r="AA131" s="374">
        <f t="shared" si="40"/>
        <v>40056</v>
      </c>
      <c r="AB131" s="27">
        <v>8</v>
      </c>
    </row>
    <row r="132" spans="1:28" x14ac:dyDescent="0.25">
      <c r="A132" s="374">
        <v>129</v>
      </c>
      <c r="B132" s="374" t="s">
        <v>851</v>
      </c>
      <c r="C132" s="374" t="s">
        <v>3898</v>
      </c>
      <c r="D132" s="27" t="str">
        <f t="shared" si="46"/>
        <v>R56</v>
      </c>
      <c r="E132" s="27">
        <f>E131</f>
        <v>110</v>
      </c>
      <c r="F132" s="27">
        <v>1</v>
      </c>
      <c r="G132" s="19" t="s">
        <v>4277</v>
      </c>
      <c r="H132" s="27" t="str">
        <f t="shared" si="47"/>
        <v>db600.dbx110.1 := DGI.K3_2_ON; //Работа КРЛ3-2  R56.9</v>
      </c>
      <c r="I132" s="27" t="str">
        <f t="shared" si="48"/>
        <v>dbx110.1</v>
      </c>
      <c r="J132" s="27">
        <f t="shared" si="50"/>
        <v>56</v>
      </c>
      <c r="K132" s="384" t="s">
        <v>1307</v>
      </c>
      <c r="L132" s="384">
        <v>798</v>
      </c>
      <c r="M132" s="19" t="s">
        <v>4277</v>
      </c>
      <c r="N132" s="384" t="str">
        <f t="shared" ref="N132:N138" si="51">"2MDB.R"&amp;J132</f>
        <v>2MDB.R56</v>
      </c>
      <c r="O132" s="384">
        <f t="shared" si="38"/>
        <v>9</v>
      </c>
      <c r="P132" s="374"/>
      <c r="Q132" s="374"/>
      <c r="R132" s="374"/>
      <c r="S132" s="374"/>
      <c r="T132" s="374"/>
      <c r="U132" s="384">
        <v>0</v>
      </c>
      <c r="V132" s="374" t="s">
        <v>1308</v>
      </c>
      <c r="W132" s="384" t="str">
        <f t="shared" si="39"/>
        <v>ru-RU=Работа КРЛ3-2</v>
      </c>
      <c r="X132" s="374"/>
      <c r="Y132" s="374" t="s">
        <v>1308</v>
      </c>
      <c r="Z132" s="19" t="s">
        <v>4272</v>
      </c>
      <c r="AA132" s="374">
        <f t="shared" si="40"/>
        <v>40056</v>
      </c>
      <c r="AB132" s="27">
        <v>9</v>
      </c>
    </row>
    <row r="133" spans="1:28" x14ac:dyDescent="0.25">
      <c r="A133" s="374">
        <v>130</v>
      </c>
      <c r="B133" s="374" t="s">
        <v>22</v>
      </c>
      <c r="C133" s="374" t="s">
        <v>3900</v>
      </c>
      <c r="D133" s="27" t="str">
        <f t="shared" si="46"/>
        <v>R56</v>
      </c>
      <c r="E133" s="27">
        <f t="shared" ref="E133:E138" si="52">E132</f>
        <v>110</v>
      </c>
      <c r="F133" s="27">
        <v>2</v>
      </c>
      <c r="G133" s="19" t="s">
        <v>4277</v>
      </c>
      <c r="H133" s="27" t="str">
        <f t="shared" si="47"/>
        <v>db600.dbx110.2 := DGI.K3_3_ON; //Работа КРЛ3-3  R56.10</v>
      </c>
      <c r="I133" s="27" t="str">
        <f t="shared" si="48"/>
        <v>dbx110.2</v>
      </c>
      <c r="J133" s="27">
        <f t="shared" si="50"/>
        <v>56</v>
      </c>
      <c r="K133" s="384" t="s">
        <v>1307</v>
      </c>
      <c r="L133" s="384">
        <v>799</v>
      </c>
      <c r="M133" s="19" t="s">
        <v>4277</v>
      </c>
      <c r="N133" s="384" t="str">
        <f t="shared" si="51"/>
        <v>2MDB.R56</v>
      </c>
      <c r="O133" s="384">
        <f t="shared" si="38"/>
        <v>10</v>
      </c>
      <c r="P133" s="374"/>
      <c r="Q133" s="374"/>
      <c r="R133" s="374"/>
      <c r="S133" s="374"/>
      <c r="T133" s="374"/>
      <c r="U133" s="384">
        <v>0</v>
      </c>
      <c r="V133" s="374" t="s">
        <v>1308</v>
      </c>
      <c r="W133" s="384" t="str">
        <f t="shared" si="39"/>
        <v>ru-RU=Работа КРЛ3-3</v>
      </c>
      <c r="X133" s="374"/>
      <c r="Y133" s="374" t="s">
        <v>1308</v>
      </c>
      <c r="Z133" s="19" t="s">
        <v>4272</v>
      </c>
      <c r="AA133" s="374">
        <f t="shared" si="40"/>
        <v>40056</v>
      </c>
      <c r="AB133" s="27">
        <v>10</v>
      </c>
    </row>
    <row r="134" spans="1:28" x14ac:dyDescent="0.25">
      <c r="A134" s="374">
        <v>131</v>
      </c>
      <c r="B134" s="374" t="s">
        <v>3174</v>
      </c>
      <c r="C134" s="374" t="s">
        <v>3902</v>
      </c>
      <c r="D134" s="27" t="str">
        <f t="shared" si="46"/>
        <v>R56</v>
      </c>
      <c r="E134" s="27">
        <f t="shared" si="52"/>
        <v>110</v>
      </c>
      <c r="F134" s="27">
        <v>3</v>
      </c>
      <c r="G134" s="19" t="s">
        <v>4277</v>
      </c>
      <c r="H134" s="27" t="str">
        <f t="shared" si="47"/>
        <v>db600.dbx110.3 := DGI.K3_3_FC_ON; //Работа ПЧ КРЛ3-3  R56.11</v>
      </c>
      <c r="I134" s="27" t="str">
        <f t="shared" si="48"/>
        <v>dbx110.3</v>
      </c>
      <c r="J134" s="27">
        <f t="shared" si="50"/>
        <v>56</v>
      </c>
      <c r="K134" s="384" t="s">
        <v>1307</v>
      </c>
      <c r="L134" s="384">
        <v>800</v>
      </c>
      <c r="M134" s="19" t="s">
        <v>4277</v>
      </c>
      <c r="N134" s="384" t="str">
        <f t="shared" si="51"/>
        <v>2MDB.R56</v>
      </c>
      <c r="O134" s="384">
        <f t="shared" si="38"/>
        <v>11</v>
      </c>
      <c r="P134" s="374"/>
      <c r="Q134" s="374"/>
      <c r="R134" s="374"/>
      <c r="S134" s="374"/>
      <c r="T134" s="374"/>
      <c r="U134" s="384">
        <v>0</v>
      </c>
      <c r="V134" s="374" t="s">
        <v>1308</v>
      </c>
      <c r="W134" s="384" t="str">
        <f t="shared" si="39"/>
        <v>ru-RU=Работа ПЧ КРЛ3-3</v>
      </c>
      <c r="X134" s="374"/>
      <c r="Y134" s="374" t="s">
        <v>1308</v>
      </c>
      <c r="Z134" s="19" t="s">
        <v>4272</v>
      </c>
      <c r="AA134" s="374">
        <f t="shared" si="40"/>
        <v>40056</v>
      </c>
      <c r="AB134" s="27">
        <v>11</v>
      </c>
    </row>
    <row r="135" spans="1:28" x14ac:dyDescent="0.25">
      <c r="A135" s="374">
        <v>132</v>
      </c>
      <c r="B135" s="374" t="s">
        <v>3176</v>
      </c>
      <c r="C135" s="374" t="s">
        <v>3444</v>
      </c>
      <c r="D135" s="27" t="str">
        <f t="shared" si="46"/>
        <v>R56</v>
      </c>
      <c r="E135" s="27">
        <f t="shared" si="52"/>
        <v>110</v>
      </c>
      <c r="F135" s="27">
        <v>4</v>
      </c>
      <c r="G135" s="19" t="s">
        <v>4277</v>
      </c>
      <c r="H135" s="27" t="str">
        <f t="shared" si="47"/>
        <v>db600.dbx110.4 := DGI.Z3_1_ON; //Открыта ЗЭ3-1  R56.12</v>
      </c>
      <c r="I135" s="27" t="str">
        <f t="shared" si="48"/>
        <v>dbx110.4</v>
      </c>
      <c r="J135" s="27">
        <f t="shared" si="50"/>
        <v>56</v>
      </c>
      <c r="K135" s="384" t="s">
        <v>1307</v>
      </c>
      <c r="L135" s="384">
        <v>801</v>
      </c>
      <c r="M135" s="19" t="s">
        <v>4277</v>
      </c>
      <c r="N135" s="384" t="str">
        <f t="shared" si="51"/>
        <v>2MDB.R56</v>
      </c>
      <c r="O135" s="384">
        <f t="shared" si="38"/>
        <v>12</v>
      </c>
      <c r="P135" s="374"/>
      <c r="Q135" s="374"/>
      <c r="R135" s="374"/>
      <c r="S135" s="374"/>
      <c r="T135" s="374"/>
      <c r="U135" s="384">
        <v>0</v>
      </c>
      <c r="V135" s="374" t="s">
        <v>1308</v>
      </c>
      <c r="W135" s="384" t="str">
        <f t="shared" si="39"/>
        <v>ru-RU=Открыта ЗЭ3-1</v>
      </c>
      <c r="X135" s="374"/>
      <c r="Y135" s="374" t="s">
        <v>1308</v>
      </c>
      <c r="Z135" s="19" t="s">
        <v>4272</v>
      </c>
      <c r="AA135" s="374">
        <f t="shared" si="40"/>
        <v>40056</v>
      </c>
      <c r="AB135" s="27">
        <v>12</v>
      </c>
    </row>
    <row r="136" spans="1:28" x14ac:dyDescent="0.25">
      <c r="A136" s="374">
        <v>133</v>
      </c>
      <c r="B136" s="374" t="s">
        <v>3177</v>
      </c>
      <c r="C136" s="374" t="s">
        <v>3445</v>
      </c>
      <c r="D136" s="27" t="str">
        <f t="shared" si="46"/>
        <v>R56</v>
      </c>
      <c r="E136" s="27">
        <f t="shared" si="52"/>
        <v>110</v>
      </c>
      <c r="F136" s="27">
        <v>5</v>
      </c>
      <c r="G136" s="19" t="s">
        <v>4277</v>
      </c>
      <c r="H136" s="27" t="str">
        <f t="shared" si="47"/>
        <v>db600.dbx110.5 := DGI.Z3_1_OF; //Закрыта ЗЭ3-1  R56.13</v>
      </c>
      <c r="I136" s="27" t="str">
        <f t="shared" si="48"/>
        <v>dbx110.5</v>
      </c>
      <c r="J136" s="27">
        <f t="shared" si="50"/>
        <v>56</v>
      </c>
      <c r="K136" s="384" t="s">
        <v>1307</v>
      </c>
      <c r="L136" s="384">
        <v>802</v>
      </c>
      <c r="M136" s="19" t="s">
        <v>4277</v>
      </c>
      <c r="N136" s="384" t="str">
        <f t="shared" si="51"/>
        <v>2MDB.R56</v>
      </c>
      <c r="O136" s="384">
        <f t="shared" si="38"/>
        <v>13</v>
      </c>
      <c r="P136" s="374"/>
      <c r="Q136" s="374"/>
      <c r="R136" s="374"/>
      <c r="S136" s="374"/>
      <c r="T136" s="374"/>
      <c r="U136" s="384">
        <v>0</v>
      </c>
      <c r="V136" s="374" t="s">
        <v>1308</v>
      </c>
      <c r="W136" s="384" t="str">
        <f t="shared" si="39"/>
        <v>ru-RU=Закрыта ЗЭ3-1</v>
      </c>
      <c r="X136" s="374"/>
      <c r="Y136" s="374" t="s">
        <v>1308</v>
      </c>
      <c r="Z136" s="19" t="s">
        <v>4272</v>
      </c>
      <c r="AA136" s="374">
        <f t="shared" si="40"/>
        <v>40056</v>
      </c>
      <c r="AB136" s="27">
        <v>13</v>
      </c>
    </row>
    <row r="137" spans="1:28" x14ac:dyDescent="0.25">
      <c r="A137" s="374">
        <v>134</v>
      </c>
      <c r="B137" s="374" t="s">
        <v>3178</v>
      </c>
      <c r="C137" s="374" t="s">
        <v>3446</v>
      </c>
      <c r="D137" s="27" t="str">
        <f t="shared" si="46"/>
        <v>R56</v>
      </c>
      <c r="E137" s="27">
        <f t="shared" si="52"/>
        <v>110</v>
      </c>
      <c r="F137" s="27">
        <v>6</v>
      </c>
      <c r="G137" s="19" t="s">
        <v>4277</v>
      </c>
      <c r="H137" s="27" t="str">
        <f t="shared" si="47"/>
        <v>db600.dbx110.6 := DGI.Z3_2_ON; //Открыта ЗЭ3-2  R56.14</v>
      </c>
      <c r="I137" s="27" t="str">
        <f t="shared" si="48"/>
        <v>dbx110.6</v>
      </c>
      <c r="J137" s="27">
        <f t="shared" si="50"/>
        <v>56</v>
      </c>
      <c r="K137" s="384" t="s">
        <v>1307</v>
      </c>
      <c r="L137" s="384">
        <v>803</v>
      </c>
      <c r="M137" s="19" t="s">
        <v>4277</v>
      </c>
      <c r="N137" s="384" t="str">
        <f t="shared" si="51"/>
        <v>2MDB.R56</v>
      </c>
      <c r="O137" s="384">
        <f t="shared" si="38"/>
        <v>14</v>
      </c>
      <c r="P137" s="374"/>
      <c r="Q137" s="374"/>
      <c r="R137" s="374"/>
      <c r="S137" s="374"/>
      <c r="T137" s="374"/>
      <c r="U137" s="384">
        <v>0</v>
      </c>
      <c r="V137" s="374" t="s">
        <v>1308</v>
      </c>
      <c r="W137" s="384" t="str">
        <f t="shared" si="39"/>
        <v>ru-RU=Открыта ЗЭ3-2</v>
      </c>
      <c r="X137" s="374"/>
      <c r="Y137" s="374" t="s">
        <v>1308</v>
      </c>
      <c r="Z137" s="19" t="s">
        <v>4272</v>
      </c>
      <c r="AA137" s="374">
        <f t="shared" si="40"/>
        <v>40056</v>
      </c>
      <c r="AB137" s="27">
        <v>14</v>
      </c>
    </row>
    <row r="138" spans="1:28" x14ac:dyDescent="0.25">
      <c r="A138" s="374">
        <v>135</v>
      </c>
      <c r="B138" s="374" t="s">
        <v>3179</v>
      </c>
      <c r="C138" s="374" t="s">
        <v>3447</v>
      </c>
      <c r="D138" s="27" t="str">
        <f t="shared" si="46"/>
        <v>R56</v>
      </c>
      <c r="E138" s="27">
        <f t="shared" si="52"/>
        <v>110</v>
      </c>
      <c r="F138" s="27">
        <v>7</v>
      </c>
      <c r="G138" s="19" t="s">
        <v>4277</v>
      </c>
      <c r="H138" s="27" t="str">
        <f t="shared" si="47"/>
        <v>db600.dbx110.7 := DGI.Z3_2_OF; //Закрыта ЗЭ3-2  R56.15</v>
      </c>
      <c r="I138" s="27" t="str">
        <f t="shared" si="48"/>
        <v>dbx110.7</v>
      </c>
      <c r="J138" s="27">
        <f t="shared" si="50"/>
        <v>56</v>
      </c>
      <c r="K138" s="384" t="s">
        <v>1307</v>
      </c>
      <c r="L138" s="384">
        <v>804</v>
      </c>
      <c r="M138" s="19" t="s">
        <v>4277</v>
      </c>
      <c r="N138" s="384" t="str">
        <f t="shared" si="51"/>
        <v>2MDB.R56</v>
      </c>
      <c r="O138" s="384">
        <f t="shared" si="38"/>
        <v>15</v>
      </c>
      <c r="P138" s="374"/>
      <c r="Q138" s="374"/>
      <c r="R138" s="374"/>
      <c r="S138" s="374"/>
      <c r="T138" s="374"/>
      <c r="U138" s="384">
        <v>0</v>
      </c>
      <c r="V138" s="374" t="s">
        <v>1308</v>
      </c>
      <c r="W138" s="384" t="str">
        <f t="shared" si="39"/>
        <v>ru-RU=Закрыта ЗЭ3-2</v>
      </c>
      <c r="X138" s="374"/>
      <c r="Y138" s="374" t="s">
        <v>1308</v>
      </c>
      <c r="Z138" s="19" t="s">
        <v>4272</v>
      </c>
      <c r="AA138" s="374">
        <f t="shared" si="40"/>
        <v>40056</v>
      </c>
      <c r="AB138" s="27">
        <v>15</v>
      </c>
    </row>
    <row r="139" spans="1:28" x14ac:dyDescent="0.25">
      <c r="AB139" s="27"/>
    </row>
    <row r="140" spans="1:28" x14ac:dyDescent="0.25">
      <c r="AB140" s="27"/>
    </row>
    <row r="141" spans="1:28" x14ac:dyDescent="0.25">
      <c r="AB141" s="27"/>
    </row>
    <row r="142" spans="1:28" x14ac:dyDescent="0.25">
      <c r="AB142" s="27"/>
    </row>
    <row r="143" spans="1:28" x14ac:dyDescent="0.25">
      <c r="AB143" s="27"/>
    </row>
    <row r="144" spans="1:28" x14ac:dyDescent="0.25">
      <c r="AB144" s="27"/>
    </row>
    <row r="145" spans="28:28" x14ac:dyDescent="0.25">
      <c r="AB145" s="27"/>
    </row>
    <row r="146" spans="28:28" x14ac:dyDescent="0.25">
      <c r="AB146" s="27"/>
    </row>
    <row r="147" spans="28:28" x14ac:dyDescent="0.25">
      <c r="AB147" s="27"/>
    </row>
    <row r="148" spans="28:28" x14ac:dyDescent="0.25">
      <c r="AB148" s="27"/>
    </row>
    <row r="149" spans="28:28" x14ac:dyDescent="0.25">
      <c r="AB149" s="27"/>
    </row>
    <row r="150" spans="28:28" x14ac:dyDescent="0.25">
      <c r="AB150" s="27"/>
    </row>
    <row r="151" spans="28:28" x14ac:dyDescent="0.25">
      <c r="AB151" s="27"/>
    </row>
    <row r="152" spans="28:28" x14ac:dyDescent="0.25">
      <c r="AB152" s="27"/>
    </row>
    <row r="153" spans="28:28" x14ac:dyDescent="0.25">
      <c r="AB153" s="27"/>
    </row>
    <row r="154" spans="28:28" x14ac:dyDescent="0.25">
      <c r="AB154" s="2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33"/>
  <sheetViews>
    <sheetView workbookViewId="0">
      <selection activeCell="C39" sqref="C39"/>
    </sheetView>
  </sheetViews>
  <sheetFormatPr defaultRowHeight="15" x14ac:dyDescent="0.25"/>
  <cols>
    <col min="1" max="1" width="4.5703125" customWidth="1"/>
    <col min="2" max="2" width="31.5703125" customWidth="1"/>
    <col min="3" max="3" width="24.5703125" customWidth="1"/>
    <col min="4" max="6" width="4.5703125" customWidth="1"/>
    <col min="7" max="7" width="19.42578125" customWidth="1"/>
    <col min="8" max="9" width="4.5703125" customWidth="1"/>
    <col min="13" max="13" width="13" customWidth="1"/>
  </cols>
  <sheetData>
    <row r="1" spans="1:27" x14ac:dyDescent="0.25">
      <c r="A1" s="374"/>
      <c r="B1" s="26"/>
      <c r="C1" s="26"/>
      <c r="D1" s="374"/>
      <c r="E1" s="374"/>
      <c r="F1" s="374"/>
      <c r="G1" s="374"/>
      <c r="H1" s="374"/>
      <c r="I1" s="374"/>
      <c r="J1" s="374"/>
      <c r="K1" s="374"/>
      <c r="L1" s="374"/>
      <c r="M1" s="374"/>
      <c r="N1" s="374"/>
      <c r="O1" s="374"/>
      <c r="P1" s="374"/>
      <c r="Q1" s="374"/>
      <c r="R1" s="374"/>
      <c r="S1" s="374"/>
      <c r="T1" s="374"/>
      <c r="U1" s="374"/>
      <c r="V1" s="374"/>
      <c r="W1" s="374"/>
      <c r="X1" s="374"/>
      <c r="Y1" s="374"/>
      <c r="Z1" s="374"/>
      <c r="AA1" s="374"/>
    </row>
    <row r="2" spans="1:27" x14ac:dyDescent="0.25">
      <c r="A2" s="374"/>
      <c r="B2" s="26"/>
      <c r="C2" s="26"/>
      <c r="D2" s="27" t="s">
        <v>4271</v>
      </c>
      <c r="E2" s="27" t="s">
        <v>792</v>
      </c>
      <c r="F2" s="27" t="s">
        <v>793</v>
      </c>
      <c r="G2" s="27" t="s">
        <v>1301</v>
      </c>
      <c r="H2" s="27"/>
      <c r="I2" s="27"/>
      <c r="J2" s="385"/>
      <c r="K2" s="384" t="s">
        <v>1303</v>
      </c>
      <c r="L2" s="384" t="s">
        <v>1028</v>
      </c>
      <c r="M2" s="384" t="s">
        <v>1304</v>
      </c>
      <c r="N2" s="384" t="s">
        <v>793</v>
      </c>
      <c r="O2" s="384"/>
      <c r="P2" s="384"/>
      <c r="Q2" s="384"/>
      <c r="R2" s="384"/>
      <c r="S2" s="384"/>
      <c r="T2" s="384"/>
      <c r="U2" s="374"/>
      <c r="V2" s="384" t="s">
        <v>1305</v>
      </c>
      <c r="W2" s="385"/>
      <c r="X2" s="374"/>
      <c r="Y2" s="374"/>
      <c r="Z2" s="374" t="s">
        <v>4273</v>
      </c>
      <c r="AA2" s="374" t="s">
        <v>4274</v>
      </c>
    </row>
    <row r="3" spans="1:27" x14ac:dyDescent="0.25">
      <c r="A3" s="374">
        <v>1</v>
      </c>
      <c r="B3" s="382" t="s">
        <v>4279</v>
      </c>
      <c r="C3" s="382" t="s">
        <v>4278</v>
      </c>
      <c r="D3" s="27" t="str">
        <f>"R"&amp;I3</f>
        <v>R57</v>
      </c>
      <c r="E3" s="27">
        <f>I3*2-1</f>
        <v>113</v>
      </c>
      <c r="F3" s="27">
        <v>0</v>
      </c>
      <c r="G3" s="27" t="str">
        <f>""&amp;C3&amp;" := db600.dbx"&amp;E3&amp;"."&amp;F3&amp;"; //"&amp;B3&amp;"  "&amp;D3&amp;"."&amp;K3</f>
        <v>alg.btAO_MB := db600.dbx113.0; //АО по команде заказчика  R57.</v>
      </c>
      <c r="H3" s="27" t="str">
        <f>"dbx"&amp;E3&amp;"."&amp;F3</f>
        <v>dbx113.0</v>
      </c>
      <c r="I3" s="27">
        <v>57</v>
      </c>
      <c r="J3" s="384" t="s">
        <v>1307</v>
      </c>
      <c r="K3" s="384"/>
      <c r="L3" s="19" t="s">
        <v>1019</v>
      </c>
      <c r="M3" s="384" t="str">
        <f t="shared" ref="M3:M32" si="0">"2MDB.R"&amp;I3</f>
        <v>2MDB.R57</v>
      </c>
      <c r="N3" s="384">
        <f>AA3</f>
        <v>0</v>
      </c>
      <c r="O3" s="384"/>
      <c r="P3" s="384"/>
      <c r="Q3" s="384"/>
      <c r="R3" s="384"/>
      <c r="S3" s="384"/>
      <c r="T3" s="384">
        <v>0</v>
      </c>
      <c r="U3" s="374" t="s">
        <v>1308</v>
      </c>
      <c r="V3" s="384" t="e">
        <f>Y3&amp;#REF!</f>
        <v>#REF!</v>
      </c>
      <c r="W3" s="374"/>
      <c r="X3" s="374" t="s">
        <v>1308</v>
      </c>
      <c r="Y3" s="19" t="s">
        <v>4272</v>
      </c>
      <c r="Z3" s="374">
        <f>I3+40000</f>
        <v>40057</v>
      </c>
      <c r="AA3" s="27">
        <v>0</v>
      </c>
    </row>
    <row r="4" spans="1:27" x14ac:dyDescent="0.25">
      <c r="A4" s="374">
        <v>2</v>
      </c>
      <c r="B4" s="382"/>
      <c r="C4" s="382"/>
      <c r="D4" s="27" t="str">
        <f>"R"&amp;I4</f>
        <v>R57</v>
      </c>
      <c r="E4" s="27">
        <f t="shared" ref="E4:E9" si="1">E3</f>
        <v>113</v>
      </c>
      <c r="F4" s="27">
        <v>1</v>
      </c>
      <c r="G4" s="27" t="str">
        <f t="shared" ref="G4:G17" si="2">"db600.dbx"&amp;E4&amp;"."&amp;F4&amp;" := "&amp;C4&amp;"; //"&amp;B4&amp;"  "&amp;D4&amp;"."&amp;K4</f>
        <v>db600.dbx113.1 := ; //  R57.</v>
      </c>
      <c r="H4" s="27" t="str">
        <f t="shared" ref="H4:H17" si="3">"dbx"&amp;E4&amp;"."&amp;F4</f>
        <v>dbx113.1</v>
      </c>
      <c r="I4" s="27">
        <f>I3</f>
        <v>57</v>
      </c>
      <c r="J4" s="384" t="s">
        <v>1307</v>
      </c>
      <c r="K4" s="384"/>
      <c r="L4" s="19"/>
      <c r="M4" s="384" t="str">
        <f t="shared" si="0"/>
        <v>2MDB.R57</v>
      </c>
      <c r="N4" s="384">
        <f t="shared" ref="N4:N32" si="4">AA4</f>
        <v>1</v>
      </c>
      <c r="O4" s="384"/>
      <c r="P4" s="384"/>
      <c r="Q4" s="384"/>
      <c r="R4" s="384"/>
      <c r="S4" s="384"/>
      <c r="T4" s="384">
        <v>0</v>
      </c>
      <c r="U4" s="374" t="s">
        <v>1308</v>
      </c>
      <c r="V4" s="384" t="e">
        <f t="shared" ref="V4" si="5">Y4&amp;#REF!</f>
        <v>#REF!</v>
      </c>
      <c r="W4" s="374"/>
      <c r="X4" s="374" t="s">
        <v>1308</v>
      </c>
      <c r="Y4" s="19" t="s">
        <v>4272</v>
      </c>
      <c r="Z4" s="374">
        <f t="shared" ref="Z4:Z32" si="6">I4+40000</f>
        <v>40057</v>
      </c>
      <c r="AA4" s="27">
        <v>1</v>
      </c>
    </row>
    <row r="5" spans="1:27" x14ac:dyDescent="0.25">
      <c r="A5" s="374">
        <v>3</v>
      </c>
      <c r="B5" s="382"/>
      <c r="C5" s="382"/>
      <c r="D5" s="27" t="str">
        <f t="shared" ref="D5:D17" si="7">"R"&amp;I5</f>
        <v>R57</v>
      </c>
      <c r="E5" s="27">
        <f t="shared" si="1"/>
        <v>113</v>
      </c>
      <c r="F5" s="27">
        <v>3</v>
      </c>
      <c r="G5" s="27" t="str">
        <f t="shared" si="2"/>
        <v>db600.dbx113.3 := ; //  R57.</v>
      </c>
      <c r="H5" s="27" t="str">
        <f t="shared" si="3"/>
        <v>dbx113.3</v>
      </c>
      <c r="I5" s="27">
        <f t="shared" ref="I5:I17" si="8">I4</f>
        <v>57</v>
      </c>
      <c r="J5" s="384" t="s">
        <v>1307</v>
      </c>
      <c r="K5" s="384"/>
      <c r="L5" s="19"/>
      <c r="M5" s="384" t="str">
        <f t="shared" si="0"/>
        <v>2MDB.R57</v>
      </c>
      <c r="N5" s="384">
        <f t="shared" si="4"/>
        <v>3</v>
      </c>
      <c r="O5" s="384"/>
      <c r="P5" s="384"/>
      <c r="Q5" s="384"/>
      <c r="R5" s="384"/>
      <c r="S5" s="384"/>
      <c r="T5" s="384">
        <v>0</v>
      </c>
      <c r="U5" s="374" t="s">
        <v>1308</v>
      </c>
      <c r="V5" s="384" t="e">
        <f t="shared" ref="V5" si="9">Y5&amp;#REF!</f>
        <v>#REF!</v>
      </c>
      <c r="W5" s="374"/>
      <c r="X5" s="374" t="s">
        <v>1308</v>
      </c>
      <c r="Y5" s="19" t="s">
        <v>4272</v>
      </c>
      <c r="Z5" s="374">
        <f t="shared" si="6"/>
        <v>40057</v>
      </c>
      <c r="AA5" s="27">
        <v>3</v>
      </c>
    </row>
    <row r="6" spans="1:27" x14ac:dyDescent="0.25">
      <c r="A6" s="374">
        <v>4</v>
      </c>
      <c r="B6" s="382"/>
      <c r="C6" s="382"/>
      <c r="D6" s="27" t="str">
        <f t="shared" si="7"/>
        <v>R57</v>
      </c>
      <c r="E6" s="27">
        <f t="shared" si="1"/>
        <v>113</v>
      </c>
      <c r="F6" s="27">
        <v>4</v>
      </c>
      <c r="G6" s="27" t="str">
        <f t="shared" si="2"/>
        <v>db600.dbx113.4 := ; //  R57.</v>
      </c>
      <c r="H6" s="27" t="str">
        <f t="shared" si="3"/>
        <v>dbx113.4</v>
      </c>
      <c r="I6" s="27">
        <f t="shared" si="8"/>
        <v>57</v>
      </c>
      <c r="J6" s="384" t="s">
        <v>1307</v>
      </c>
      <c r="K6" s="384"/>
      <c r="L6" s="19"/>
      <c r="M6" s="384" t="str">
        <f t="shared" si="0"/>
        <v>2MDB.R57</v>
      </c>
      <c r="N6" s="384">
        <f t="shared" si="4"/>
        <v>4</v>
      </c>
      <c r="O6" s="374"/>
      <c r="P6" s="374"/>
      <c r="Q6" s="374"/>
      <c r="R6" s="374"/>
      <c r="S6" s="374"/>
      <c r="T6" s="384">
        <v>0</v>
      </c>
      <c r="U6" s="374" t="s">
        <v>1308</v>
      </c>
      <c r="V6" s="384" t="e">
        <f t="shared" ref="V6" si="10">Y6&amp;#REF!</f>
        <v>#REF!</v>
      </c>
      <c r="W6" s="374"/>
      <c r="X6" s="374" t="s">
        <v>1308</v>
      </c>
      <c r="Y6" s="19" t="s">
        <v>4272</v>
      </c>
      <c r="Z6" s="374">
        <f t="shared" si="6"/>
        <v>40057</v>
      </c>
      <c r="AA6" s="27">
        <v>4</v>
      </c>
    </row>
    <row r="7" spans="1:27" x14ac:dyDescent="0.25">
      <c r="A7" s="374">
        <v>5</v>
      </c>
      <c r="B7" s="382"/>
      <c r="C7" s="382"/>
      <c r="D7" s="27" t="str">
        <f t="shared" si="7"/>
        <v>R57</v>
      </c>
      <c r="E7" s="27">
        <f t="shared" si="1"/>
        <v>113</v>
      </c>
      <c r="F7" s="27">
        <v>5</v>
      </c>
      <c r="G7" s="27" t="str">
        <f t="shared" si="2"/>
        <v>db600.dbx113.5 := ; //  R57.</v>
      </c>
      <c r="H7" s="27" t="str">
        <f t="shared" si="3"/>
        <v>dbx113.5</v>
      </c>
      <c r="I7" s="27">
        <f t="shared" si="8"/>
        <v>57</v>
      </c>
      <c r="J7" s="384" t="s">
        <v>1307</v>
      </c>
      <c r="K7" s="384"/>
      <c r="L7" s="19"/>
      <c r="M7" s="384" t="str">
        <f t="shared" si="0"/>
        <v>2MDB.R57</v>
      </c>
      <c r="N7" s="384">
        <f t="shared" si="4"/>
        <v>5</v>
      </c>
      <c r="O7" s="374"/>
      <c r="P7" s="374"/>
      <c r="Q7" s="374"/>
      <c r="R7" s="374"/>
      <c r="S7" s="374"/>
      <c r="T7" s="384">
        <v>0</v>
      </c>
      <c r="U7" s="374" t="s">
        <v>1308</v>
      </c>
      <c r="V7" s="384" t="e">
        <f t="shared" ref="V7" si="11">Y7&amp;#REF!</f>
        <v>#REF!</v>
      </c>
      <c r="W7" s="374"/>
      <c r="X7" s="374" t="s">
        <v>1308</v>
      </c>
      <c r="Y7" s="19" t="s">
        <v>4272</v>
      </c>
      <c r="Z7" s="374">
        <f t="shared" si="6"/>
        <v>40057</v>
      </c>
      <c r="AA7" s="27">
        <v>5</v>
      </c>
    </row>
    <row r="8" spans="1:27" x14ac:dyDescent="0.25">
      <c r="A8" s="374">
        <v>6</v>
      </c>
      <c r="B8" s="382"/>
      <c r="C8" s="382"/>
      <c r="D8" s="27" t="str">
        <f t="shared" si="7"/>
        <v>R57</v>
      </c>
      <c r="E8" s="27">
        <f t="shared" si="1"/>
        <v>113</v>
      </c>
      <c r="F8" s="27">
        <v>6</v>
      </c>
      <c r="G8" s="27" t="str">
        <f t="shared" si="2"/>
        <v>db600.dbx113.6 := ; //  R57.</v>
      </c>
      <c r="H8" s="27" t="str">
        <f t="shared" si="3"/>
        <v>dbx113.6</v>
      </c>
      <c r="I8" s="27">
        <f t="shared" si="8"/>
        <v>57</v>
      </c>
      <c r="J8" s="384" t="s">
        <v>1307</v>
      </c>
      <c r="K8" s="384"/>
      <c r="L8" s="19"/>
      <c r="M8" s="384" t="str">
        <f t="shared" si="0"/>
        <v>2MDB.R57</v>
      </c>
      <c r="N8" s="384">
        <f t="shared" si="4"/>
        <v>6</v>
      </c>
      <c r="O8" s="374"/>
      <c r="P8" s="374"/>
      <c r="Q8" s="374"/>
      <c r="R8" s="374"/>
      <c r="S8" s="374"/>
      <c r="T8" s="384">
        <v>0</v>
      </c>
      <c r="U8" s="374" t="s">
        <v>1308</v>
      </c>
      <c r="V8" s="384" t="e">
        <f t="shared" ref="V8" si="12">Y8&amp;#REF!</f>
        <v>#REF!</v>
      </c>
      <c r="W8" s="374"/>
      <c r="X8" s="374" t="s">
        <v>1308</v>
      </c>
      <c r="Y8" s="19" t="s">
        <v>4272</v>
      </c>
      <c r="Z8" s="374">
        <f t="shared" si="6"/>
        <v>40057</v>
      </c>
      <c r="AA8" s="27">
        <v>6</v>
      </c>
    </row>
    <row r="9" spans="1:27" x14ac:dyDescent="0.25">
      <c r="A9" s="374">
        <v>7</v>
      </c>
      <c r="B9" s="382"/>
      <c r="C9" s="382"/>
      <c r="D9" s="27" t="str">
        <f t="shared" si="7"/>
        <v>R57</v>
      </c>
      <c r="E9" s="27">
        <f t="shared" si="1"/>
        <v>113</v>
      </c>
      <c r="F9" s="27">
        <v>7</v>
      </c>
      <c r="G9" s="27" t="str">
        <f t="shared" si="2"/>
        <v>db600.dbx113.7 := ; //  R57.</v>
      </c>
      <c r="H9" s="27" t="str">
        <f t="shared" si="3"/>
        <v>dbx113.7</v>
      </c>
      <c r="I9" s="27">
        <f t="shared" si="8"/>
        <v>57</v>
      </c>
      <c r="J9" s="384" t="s">
        <v>1307</v>
      </c>
      <c r="K9" s="384"/>
      <c r="L9" s="19"/>
      <c r="M9" s="384" t="str">
        <f t="shared" si="0"/>
        <v>2MDB.R57</v>
      </c>
      <c r="N9" s="384">
        <f t="shared" si="4"/>
        <v>7</v>
      </c>
      <c r="O9" s="374"/>
      <c r="P9" s="374"/>
      <c r="Q9" s="374"/>
      <c r="R9" s="374"/>
      <c r="S9" s="374"/>
      <c r="T9" s="384">
        <v>0</v>
      </c>
      <c r="U9" s="374" t="s">
        <v>1308</v>
      </c>
      <c r="V9" s="384" t="e">
        <f t="shared" ref="V9" si="13">Y9&amp;#REF!</f>
        <v>#REF!</v>
      </c>
      <c r="W9" s="374"/>
      <c r="X9" s="374" t="s">
        <v>1308</v>
      </c>
      <c r="Y9" s="19" t="s">
        <v>4272</v>
      </c>
      <c r="Z9" s="374">
        <f t="shared" si="6"/>
        <v>40057</v>
      </c>
      <c r="AA9" s="27">
        <v>7</v>
      </c>
    </row>
    <row r="10" spans="1:27" x14ac:dyDescent="0.25">
      <c r="A10" s="374">
        <v>8</v>
      </c>
      <c r="B10" s="382"/>
      <c r="C10" s="382"/>
      <c r="D10" s="27" t="str">
        <f t="shared" si="7"/>
        <v>R57</v>
      </c>
      <c r="E10" s="27">
        <f>I3*2-2</f>
        <v>112</v>
      </c>
      <c r="F10" s="27">
        <v>0</v>
      </c>
      <c r="G10" s="27" t="str">
        <f t="shared" si="2"/>
        <v>db600.dbx112.0 := ; //  R57.</v>
      </c>
      <c r="H10" s="27" t="str">
        <f t="shared" si="3"/>
        <v>dbx112.0</v>
      </c>
      <c r="I10" s="27">
        <f t="shared" si="8"/>
        <v>57</v>
      </c>
      <c r="J10" s="384" t="s">
        <v>1307</v>
      </c>
      <c r="K10" s="384"/>
      <c r="L10" s="19"/>
      <c r="M10" s="384" t="str">
        <f t="shared" si="0"/>
        <v>2MDB.R57</v>
      </c>
      <c r="N10" s="384">
        <f t="shared" si="4"/>
        <v>8</v>
      </c>
      <c r="O10" s="374"/>
      <c r="P10" s="374"/>
      <c r="Q10" s="374"/>
      <c r="R10" s="374"/>
      <c r="S10" s="374"/>
      <c r="T10" s="384">
        <v>0</v>
      </c>
      <c r="U10" s="374" t="s">
        <v>1308</v>
      </c>
      <c r="V10" s="384" t="e">
        <f t="shared" ref="V10" si="14">Y10&amp;#REF!</f>
        <v>#REF!</v>
      </c>
      <c r="W10" s="374"/>
      <c r="X10" s="374" t="s">
        <v>1308</v>
      </c>
      <c r="Y10" s="19" t="s">
        <v>4272</v>
      </c>
      <c r="Z10" s="374">
        <f t="shared" si="6"/>
        <v>40057</v>
      </c>
      <c r="AA10" s="27">
        <v>8</v>
      </c>
    </row>
    <row r="11" spans="1:27" x14ac:dyDescent="0.25">
      <c r="A11" s="374">
        <v>9</v>
      </c>
      <c r="B11" s="382"/>
      <c r="C11" s="382"/>
      <c r="D11" s="27" t="str">
        <f t="shared" si="7"/>
        <v>R57</v>
      </c>
      <c r="E11" s="27">
        <f>E10</f>
        <v>112</v>
      </c>
      <c r="F11" s="27">
        <v>1</v>
      </c>
      <c r="G11" s="27" t="str">
        <f t="shared" si="2"/>
        <v>db600.dbx112.1 := ; //  R57.</v>
      </c>
      <c r="H11" s="27" t="str">
        <f t="shared" si="3"/>
        <v>dbx112.1</v>
      </c>
      <c r="I11" s="27">
        <f t="shared" si="8"/>
        <v>57</v>
      </c>
      <c r="J11" s="384" t="s">
        <v>1307</v>
      </c>
      <c r="K11" s="384"/>
      <c r="L11" s="19"/>
      <c r="M11" s="384" t="str">
        <f t="shared" si="0"/>
        <v>2MDB.R57</v>
      </c>
      <c r="N11" s="384">
        <f t="shared" si="4"/>
        <v>9</v>
      </c>
      <c r="O11" s="374"/>
      <c r="P11" s="374"/>
      <c r="Q11" s="374"/>
      <c r="R11" s="374"/>
      <c r="S11" s="374"/>
      <c r="T11" s="384">
        <v>0</v>
      </c>
      <c r="U11" s="374" t="s">
        <v>1308</v>
      </c>
      <c r="V11" s="384" t="e">
        <f t="shared" ref="V11" si="15">Y11&amp;#REF!</f>
        <v>#REF!</v>
      </c>
      <c r="W11" s="374"/>
      <c r="X11" s="374" t="s">
        <v>1308</v>
      </c>
      <c r="Y11" s="19" t="s">
        <v>4272</v>
      </c>
      <c r="Z11" s="374">
        <f t="shared" si="6"/>
        <v>40057</v>
      </c>
      <c r="AA11" s="27">
        <v>9</v>
      </c>
    </row>
    <row r="12" spans="1:27" x14ac:dyDescent="0.25">
      <c r="A12" s="374">
        <v>10</v>
      </c>
      <c r="B12" s="382"/>
      <c r="C12" s="382"/>
      <c r="D12" s="27" t="str">
        <f t="shared" si="7"/>
        <v>R57</v>
      </c>
      <c r="E12" s="27">
        <f t="shared" ref="E12:E17" si="16">E11</f>
        <v>112</v>
      </c>
      <c r="F12" s="27">
        <v>2</v>
      </c>
      <c r="G12" s="27" t="str">
        <f t="shared" si="2"/>
        <v>db600.dbx112.2 := ; //  R57.</v>
      </c>
      <c r="H12" s="27" t="str">
        <f t="shared" si="3"/>
        <v>dbx112.2</v>
      </c>
      <c r="I12" s="27">
        <f t="shared" si="8"/>
        <v>57</v>
      </c>
      <c r="J12" s="384" t="s">
        <v>1307</v>
      </c>
      <c r="K12" s="384"/>
      <c r="L12" s="19"/>
      <c r="M12" s="384" t="str">
        <f t="shared" si="0"/>
        <v>2MDB.R57</v>
      </c>
      <c r="N12" s="384">
        <f t="shared" si="4"/>
        <v>10</v>
      </c>
      <c r="O12" s="374"/>
      <c r="P12" s="374"/>
      <c r="Q12" s="374"/>
      <c r="R12" s="374"/>
      <c r="S12" s="374"/>
      <c r="T12" s="384">
        <v>0</v>
      </c>
      <c r="U12" s="374" t="s">
        <v>1308</v>
      </c>
      <c r="V12" s="384" t="e">
        <f t="shared" ref="V12" si="17">Y12&amp;#REF!</f>
        <v>#REF!</v>
      </c>
      <c r="W12" s="374"/>
      <c r="X12" s="374" t="s">
        <v>1308</v>
      </c>
      <c r="Y12" s="19" t="s">
        <v>4272</v>
      </c>
      <c r="Z12" s="374">
        <f t="shared" si="6"/>
        <v>40057</v>
      </c>
      <c r="AA12" s="27">
        <v>10</v>
      </c>
    </row>
    <row r="13" spans="1:27" x14ac:dyDescent="0.25">
      <c r="A13" s="374">
        <v>11</v>
      </c>
      <c r="B13" s="382"/>
      <c r="C13" s="382"/>
      <c r="D13" s="27" t="str">
        <f t="shared" si="7"/>
        <v>R57</v>
      </c>
      <c r="E13" s="27">
        <f t="shared" si="16"/>
        <v>112</v>
      </c>
      <c r="F13" s="27">
        <v>3</v>
      </c>
      <c r="G13" s="27" t="str">
        <f t="shared" si="2"/>
        <v>db600.dbx112.3 := ; //  R57.</v>
      </c>
      <c r="H13" s="27" t="str">
        <f t="shared" si="3"/>
        <v>dbx112.3</v>
      </c>
      <c r="I13" s="27">
        <f t="shared" si="8"/>
        <v>57</v>
      </c>
      <c r="J13" s="384" t="s">
        <v>1307</v>
      </c>
      <c r="K13" s="384"/>
      <c r="L13" s="19"/>
      <c r="M13" s="384" t="str">
        <f t="shared" si="0"/>
        <v>2MDB.R57</v>
      </c>
      <c r="N13" s="384">
        <f t="shared" si="4"/>
        <v>11</v>
      </c>
      <c r="O13" s="374"/>
      <c r="P13" s="374"/>
      <c r="Q13" s="374"/>
      <c r="R13" s="374"/>
      <c r="S13" s="374"/>
      <c r="T13" s="384">
        <v>0</v>
      </c>
      <c r="U13" s="374" t="s">
        <v>1308</v>
      </c>
      <c r="V13" s="384" t="e">
        <f t="shared" ref="V13" si="18">Y13&amp;#REF!</f>
        <v>#REF!</v>
      </c>
      <c r="W13" s="374"/>
      <c r="X13" s="374" t="s">
        <v>1308</v>
      </c>
      <c r="Y13" s="19" t="s">
        <v>4272</v>
      </c>
      <c r="Z13" s="374">
        <f t="shared" si="6"/>
        <v>40057</v>
      </c>
      <c r="AA13" s="27">
        <v>11</v>
      </c>
    </row>
    <row r="14" spans="1:27" x14ac:dyDescent="0.25">
      <c r="A14" s="374">
        <v>12</v>
      </c>
      <c r="B14" s="382"/>
      <c r="C14" s="382"/>
      <c r="D14" s="27" t="str">
        <f t="shared" si="7"/>
        <v>R57</v>
      </c>
      <c r="E14" s="27">
        <f t="shared" si="16"/>
        <v>112</v>
      </c>
      <c r="F14" s="27">
        <v>4</v>
      </c>
      <c r="G14" s="27" t="str">
        <f t="shared" si="2"/>
        <v>db600.dbx112.4 := ; //  R57.</v>
      </c>
      <c r="H14" s="27" t="str">
        <f t="shared" si="3"/>
        <v>dbx112.4</v>
      </c>
      <c r="I14" s="27">
        <f t="shared" si="8"/>
        <v>57</v>
      </c>
      <c r="J14" s="384" t="s">
        <v>1307</v>
      </c>
      <c r="K14" s="384"/>
      <c r="L14" s="19"/>
      <c r="M14" s="384" t="str">
        <f t="shared" si="0"/>
        <v>2MDB.R57</v>
      </c>
      <c r="N14" s="384">
        <f t="shared" si="4"/>
        <v>12</v>
      </c>
      <c r="O14" s="374"/>
      <c r="P14" s="374"/>
      <c r="Q14" s="374"/>
      <c r="R14" s="374"/>
      <c r="S14" s="374"/>
      <c r="T14" s="384">
        <v>0</v>
      </c>
      <c r="U14" s="374" t="s">
        <v>1308</v>
      </c>
      <c r="V14" s="384" t="e">
        <f t="shared" ref="V14" si="19">Y14&amp;#REF!</f>
        <v>#REF!</v>
      </c>
      <c r="W14" s="374"/>
      <c r="X14" s="374" t="s">
        <v>1308</v>
      </c>
      <c r="Y14" s="19" t="s">
        <v>4272</v>
      </c>
      <c r="Z14" s="374">
        <f t="shared" si="6"/>
        <v>40057</v>
      </c>
      <c r="AA14" s="27">
        <v>12</v>
      </c>
    </row>
    <row r="15" spans="1:27" x14ac:dyDescent="0.25">
      <c r="A15" s="374">
        <v>13</v>
      </c>
      <c r="B15" s="382"/>
      <c r="C15" s="382"/>
      <c r="D15" s="27" t="str">
        <f t="shared" si="7"/>
        <v>R57</v>
      </c>
      <c r="E15" s="27">
        <f t="shared" si="16"/>
        <v>112</v>
      </c>
      <c r="F15" s="27">
        <v>5</v>
      </c>
      <c r="G15" s="27" t="str">
        <f t="shared" si="2"/>
        <v>db600.dbx112.5 := ; //  R57.</v>
      </c>
      <c r="H15" s="27" t="str">
        <f t="shared" si="3"/>
        <v>dbx112.5</v>
      </c>
      <c r="I15" s="27">
        <f t="shared" si="8"/>
        <v>57</v>
      </c>
      <c r="J15" s="384" t="s">
        <v>1307</v>
      </c>
      <c r="K15" s="384"/>
      <c r="L15" s="19"/>
      <c r="M15" s="384" t="str">
        <f t="shared" si="0"/>
        <v>2MDB.R57</v>
      </c>
      <c r="N15" s="384">
        <f t="shared" si="4"/>
        <v>13</v>
      </c>
      <c r="O15" s="374"/>
      <c r="P15" s="374"/>
      <c r="Q15" s="374"/>
      <c r="R15" s="374"/>
      <c r="S15" s="374"/>
      <c r="T15" s="384">
        <v>0</v>
      </c>
      <c r="U15" s="374" t="s">
        <v>1308</v>
      </c>
      <c r="V15" s="384" t="e">
        <f t="shared" ref="V15" si="20">Y15&amp;#REF!</f>
        <v>#REF!</v>
      </c>
      <c r="W15" s="374"/>
      <c r="X15" s="374" t="s">
        <v>1308</v>
      </c>
      <c r="Y15" s="19" t="s">
        <v>4272</v>
      </c>
      <c r="Z15" s="374">
        <f t="shared" si="6"/>
        <v>40057</v>
      </c>
      <c r="AA15" s="27">
        <v>13</v>
      </c>
    </row>
    <row r="16" spans="1:27" x14ac:dyDescent="0.25">
      <c r="A16" s="374">
        <v>14</v>
      </c>
      <c r="B16" s="382"/>
      <c r="C16" s="382"/>
      <c r="D16" s="27" t="str">
        <f t="shared" si="7"/>
        <v>R57</v>
      </c>
      <c r="E16" s="27">
        <f t="shared" si="16"/>
        <v>112</v>
      </c>
      <c r="F16" s="27">
        <v>6</v>
      </c>
      <c r="G16" s="27" t="str">
        <f t="shared" si="2"/>
        <v>db600.dbx112.6 := ; //  R57.</v>
      </c>
      <c r="H16" s="27" t="str">
        <f t="shared" si="3"/>
        <v>dbx112.6</v>
      </c>
      <c r="I16" s="27">
        <f t="shared" si="8"/>
        <v>57</v>
      </c>
      <c r="J16" s="384" t="s">
        <v>1307</v>
      </c>
      <c r="K16" s="384"/>
      <c r="L16" s="19"/>
      <c r="M16" s="384" t="str">
        <f t="shared" si="0"/>
        <v>2MDB.R57</v>
      </c>
      <c r="N16" s="384">
        <f t="shared" si="4"/>
        <v>14</v>
      </c>
      <c r="O16" s="374"/>
      <c r="P16" s="374"/>
      <c r="Q16" s="374"/>
      <c r="R16" s="374"/>
      <c r="S16" s="374"/>
      <c r="T16" s="384">
        <v>0</v>
      </c>
      <c r="U16" s="374" t="s">
        <v>1308</v>
      </c>
      <c r="V16" s="384" t="e">
        <f t="shared" ref="V16" si="21">Y16&amp;#REF!</f>
        <v>#REF!</v>
      </c>
      <c r="W16" s="374"/>
      <c r="X16" s="374" t="s">
        <v>1308</v>
      </c>
      <c r="Y16" s="19" t="s">
        <v>4272</v>
      </c>
      <c r="Z16" s="374">
        <f t="shared" si="6"/>
        <v>40057</v>
      </c>
      <c r="AA16" s="27">
        <v>14</v>
      </c>
    </row>
    <row r="17" spans="1:27" x14ac:dyDescent="0.25">
      <c r="A17" s="374">
        <v>15</v>
      </c>
      <c r="B17" s="374"/>
      <c r="C17" s="374"/>
      <c r="D17" s="27" t="str">
        <f t="shared" si="7"/>
        <v>R57</v>
      </c>
      <c r="E17" s="27">
        <f t="shared" si="16"/>
        <v>112</v>
      </c>
      <c r="F17" s="27">
        <v>7</v>
      </c>
      <c r="G17" s="27" t="str">
        <f t="shared" si="2"/>
        <v>db600.dbx112.7 := ; //  R57.</v>
      </c>
      <c r="H17" s="27" t="str">
        <f t="shared" si="3"/>
        <v>dbx112.7</v>
      </c>
      <c r="I17" s="27">
        <f t="shared" si="8"/>
        <v>57</v>
      </c>
      <c r="J17" s="384" t="s">
        <v>1307</v>
      </c>
      <c r="K17" s="384"/>
      <c r="L17" s="19"/>
      <c r="M17" s="384" t="str">
        <f t="shared" si="0"/>
        <v>2MDB.R57</v>
      </c>
      <c r="N17" s="384">
        <f t="shared" si="4"/>
        <v>15</v>
      </c>
      <c r="O17" s="374"/>
      <c r="P17" s="374"/>
      <c r="Q17" s="374"/>
      <c r="R17" s="374"/>
      <c r="S17" s="374"/>
      <c r="T17" s="384">
        <v>0</v>
      </c>
      <c r="U17" s="374" t="s">
        <v>1308</v>
      </c>
      <c r="V17" s="384" t="e">
        <f t="shared" ref="V17" si="22">Y17&amp;#REF!</f>
        <v>#REF!</v>
      </c>
      <c r="W17" s="374"/>
      <c r="X17" s="374" t="s">
        <v>1308</v>
      </c>
      <c r="Y17" s="19" t="s">
        <v>4272</v>
      </c>
      <c r="Z17" s="374">
        <f t="shared" si="6"/>
        <v>40057</v>
      </c>
      <c r="AA17" s="27">
        <v>15</v>
      </c>
    </row>
    <row r="18" spans="1:27" x14ac:dyDescent="0.25">
      <c r="J18" s="384" t="s">
        <v>1307</v>
      </c>
      <c r="K18" s="384"/>
      <c r="L18" s="19"/>
      <c r="M18" s="384" t="str">
        <f t="shared" si="0"/>
        <v>2MDB.R</v>
      </c>
      <c r="N18" s="384">
        <f t="shared" si="4"/>
        <v>0</v>
      </c>
      <c r="O18" s="374"/>
      <c r="P18" s="374"/>
      <c r="Q18" s="374"/>
      <c r="R18" s="374"/>
      <c r="S18" s="374"/>
      <c r="T18" s="384">
        <v>0</v>
      </c>
      <c r="U18" s="374" t="s">
        <v>1308</v>
      </c>
      <c r="V18" s="384" t="e">
        <f t="shared" ref="V18" si="23">Y18&amp;#REF!</f>
        <v>#REF!</v>
      </c>
      <c r="W18" s="374"/>
      <c r="X18" s="374" t="s">
        <v>1308</v>
      </c>
      <c r="Y18" s="19" t="s">
        <v>4272</v>
      </c>
      <c r="Z18" s="374">
        <f t="shared" si="6"/>
        <v>40000</v>
      </c>
      <c r="AA18" s="27">
        <v>0</v>
      </c>
    </row>
    <row r="19" spans="1:27" x14ac:dyDescent="0.25">
      <c r="J19" s="384" t="s">
        <v>1307</v>
      </c>
      <c r="K19" s="384"/>
      <c r="L19" s="19"/>
      <c r="M19" s="384" t="str">
        <f t="shared" si="0"/>
        <v>2MDB.R</v>
      </c>
      <c r="N19" s="384">
        <f t="shared" si="4"/>
        <v>1</v>
      </c>
      <c r="O19" s="374"/>
      <c r="P19" s="374"/>
      <c r="Q19" s="374"/>
      <c r="R19" s="374"/>
      <c r="S19" s="374"/>
      <c r="T19" s="384">
        <v>0</v>
      </c>
      <c r="U19" s="374" t="s">
        <v>1308</v>
      </c>
      <c r="V19" s="384" t="e">
        <f t="shared" ref="V19" si="24">Y19&amp;#REF!</f>
        <v>#REF!</v>
      </c>
      <c r="W19" s="374"/>
      <c r="X19" s="374" t="s">
        <v>1308</v>
      </c>
      <c r="Y19" s="19" t="s">
        <v>4272</v>
      </c>
      <c r="Z19" s="374">
        <f t="shared" si="6"/>
        <v>40000</v>
      </c>
      <c r="AA19" s="27">
        <v>1</v>
      </c>
    </row>
    <row r="20" spans="1:27" x14ac:dyDescent="0.25">
      <c r="J20" s="384" t="s">
        <v>1307</v>
      </c>
      <c r="K20" s="384"/>
      <c r="L20" s="19"/>
      <c r="M20" s="384" t="str">
        <f t="shared" si="0"/>
        <v>2MDB.R</v>
      </c>
      <c r="N20" s="384">
        <f t="shared" si="4"/>
        <v>3</v>
      </c>
      <c r="O20" s="374"/>
      <c r="P20" s="374"/>
      <c r="Q20" s="374"/>
      <c r="R20" s="374"/>
      <c r="S20" s="374"/>
      <c r="T20" s="384">
        <v>0</v>
      </c>
      <c r="U20" s="374" t="s">
        <v>1308</v>
      </c>
      <c r="V20" s="384" t="e">
        <f t="shared" ref="V20" si="25">Y20&amp;#REF!</f>
        <v>#REF!</v>
      </c>
      <c r="W20" s="374"/>
      <c r="X20" s="374" t="s">
        <v>1308</v>
      </c>
      <c r="Y20" s="19" t="s">
        <v>4272</v>
      </c>
      <c r="Z20" s="374">
        <f t="shared" si="6"/>
        <v>40000</v>
      </c>
      <c r="AA20" s="27">
        <v>3</v>
      </c>
    </row>
    <row r="21" spans="1:27" x14ac:dyDescent="0.25">
      <c r="J21" s="384" t="s">
        <v>1307</v>
      </c>
      <c r="K21" s="384"/>
      <c r="L21" s="19"/>
      <c r="M21" s="384" t="str">
        <f t="shared" si="0"/>
        <v>2MDB.R</v>
      </c>
      <c r="N21" s="384">
        <f t="shared" si="4"/>
        <v>4</v>
      </c>
      <c r="O21" s="374"/>
      <c r="P21" s="374"/>
      <c r="Q21" s="374"/>
      <c r="R21" s="374"/>
      <c r="S21" s="374"/>
      <c r="T21" s="384">
        <v>0</v>
      </c>
      <c r="U21" s="374" t="s">
        <v>1308</v>
      </c>
      <c r="V21" s="384" t="e">
        <f t="shared" ref="V21" si="26">Y21&amp;#REF!</f>
        <v>#REF!</v>
      </c>
      <c r="W21" s="374"/>
      <c r="X21" s="374" t="s">
        <v>1308</v>
      </c>
      <c r="Y21" s="19" t="s">
        <v>4272</v>
      </c>
      <c r="Z21" s="374">
        <f t="shared" si="6"/>
        <v>40000</v>
      </c>
      <c r="AA21" s="27">
        <v>4</v>
      </c>
    </row>
    <row r="22" spans="1:27" x14ac:dyDescent="0.25">
      <c r="J22" s="384" t="s">
        <v>1307</v>
      </c>
      <c r="K22" s="384"/>
      <c r="L22" s="19"/>
      <c r="M22" s="384" t="str">
        <f t="shared" si="0"/>
        <v>2MDB.R</v>
      </c>
      <c r="N22" s="384">
        <f t="shared" si="4"/>
        <v>5</v>
      </c>
      <c r="O22" s="374"/>
      <c r="P22" s="374"/>
      <c r="Q22" s="374"/>
      <c r="R22" s="374"/>
      <c r="S22" s="374"/>
      <c r="T22" s="384">
        <v>0</v>
      </c>
      <c r="U22" s="374" t="s">
        <v>1308</v>
      </c>
      <c r="V22" s="384" t="e">
        <f t="shared" ref="V22" si="27">Y22&amp;#REF!</f>
        <v>#REF!</v>
      </c>
      <c r="W22" s="374"/>
      <c r="X22" s="374" t="s">
        <v>1308</v>
      </c>
      <c r="Y22" s="19" t="s">
        <v>4272</v>
      </c>
      <c r="Z22" s="374">
        <f t="shared" si="6"/>
        <v>40000</v>
      </c>
      <c r="AA22" s="27">
        <v>5</v>
      </c>
    </row>
    <row r="23" spans="1:27" x14ac:dyDescent="0.25">
      <c r="J23" s="384" t="s">
        <v>1307</v>
      </c>
      <c r="K23" s="384"/>
      <c r="L23" s="19"/>
      <c r="M23" s="384" t="str">
        <f t="shared" si="0"/>
        <v>2MDB.R</v>
      </c>
      <c r="N23" s="384">
        <f t="shared" si="4"/>
        <v>6</v>
      </c>
      <c r="O23" s="374"/>
      <c r="P23" s="374"/>
      <c r="Q23" s="374"/>
      <c r="R23" s="374"/>
      <c r="S23" s="374"/>
      <c r="T23" s="384">
        <v>0</v>
      </c>
      <c r="U23" s="374" t="s">
        <v>1308</v>
      </c>
      <c r="V23" s="384" t="e">
        <f t="shared" ref="V23" si="28">Y23&amp;#REF!</f>
        <v>#REF!</v>
      </c>
      <c r="W23" s="374"/>
      <c r="X23" s="374" t="s">
        <v>1308</v>
      </c>
      <c r="Y23" s="19" t="s">
        <v>4272</v>
      </c>
      <c r="Z23" s="374">
        <f t="shared" si="6"/>
        <v>40000</v>
      </c>
      <c r="AA23" s="27">
        <v>6</v>
      </c>
    </row>
    <row r="24" spans="1:27" x14ac:dyDescent="0.25">
      <c r="J24" s="384" t="s">
        <v>1307</v>
      </c>
      <c r="K24" s="384"/>
      <c r="L24" s="19"/>
      <c r="M24" s="384" t="str">
        <f t="shared" si="0"/>
        <v>2MDB.R</v>
      </c>
      <c r="N24" s="384">
        <f t="shared" si="4"/>
        <v>7</v>
      </c>
      <c r="O24" s="374"/>
      <c r="P24" s="374"/>
      <c r="Q24" s="374"/>
      <c r="R24" s="374"/>
      <c r="S24" s="374"/>
      <c r="T24" s="384">
        <v>0</v>
      </c>
      <c r="U24" s="374" t="s">
        <v>1308</v>
      </c>
      <c r="V24" s="384" t="e">
        <f t="shared" ref="V24" si="29">Y24&amp;#REF!</f>
        <v>#REF!</v>
      </c>
      <c r="W24" s="374"/>
      <c r="X24" s="374" t="s">
        <v>1308</v>
      </c>
      <c r="Y24" s="19" t="s">
        <v>4272</v>
      </c>
      <c r="Z24" s="374">
        <f t="shared" si="6"/>
        <v>40000</v>
      </c>
      <c r="AA24" s="27">
        <v>7</v>
      </c>
    </row>
    <row r="25" spans="1:27" x14ac:dyDescent="0.25">
      <c r="J25" s="384" t="s">
        <v>1307</v>
      </c>
      <c r="K25" s="384"/>
      <c r="L25" s="19"/>
      <c r="M25" s="384" t="str">
        <f t="shared" si="0"/>
        <v>2MDB.R</v>
      </c>
      <c r="N25" s="384">
        <f t="shared" si="4"/>
        <v>8</v>
      </c>
      <c r="O25" s="374"/>
      <c r="P25" s="374"/>
      <c r="Q25" s="374"/>
      <c r="R25" s="374"/>
      <c r="S25" s="374"/>
      <c r="T25" s="384">
        <v>0</v>
      </c>
      <c r="U25" s="374" t="s">
        <v>1308</v>
      </c>
      <c r="V25" s="384" t="e">
        <f t="shared" ref="V25" si="30">Y25&amp;#REF!</f>
        <v>#REF!</v>
      </c>
      <c r="W25" s="374"/>
      <c r="X25" s="374" t="s">
        <v>1308</v>
      </c>
      <c r="Y25" s="19" t="s">
        <v>4272</v>
      </c>
      <c r="Z25" s="374">
        <f t="shared" si="6"/>
        <v>40000</v>
      </c>
      <c r="AA25" s="27">
        <v>8</v>
      </c>
    </row>
    <row r="26" spans="1:27" x14ac:dyDescent="0.25">
      <c r="J26" s="384" t="s">
        <v>1307</v>
      </c>
      <c r="K26" s="384"/>
      <c r="L26" s="19"/>
      <c r="M26" s="384" t="str">
        <f t="shared" si="0"/>
        <v>2MDB.R</v>
      </c>
      <c r="N26" s="384">
        <f t="shared" si="4"/>
        <v>9</v>
      </c>
      <c r="O26" s="374"/>
      <c r="P26" s="374"/>
      <c r="Q26" s="374"/>
      <c r="R26" s="374"/>
      <c r="S26" s="374"/>
      <c r="T26" s="384">
        <v>0</v>
      </c>
      <c r="U26" s="374" t="s">
        <v>1308</v>
      </c>
      <c r="V26" s="384" t="e">
        <f t="shared" ref="V26" si="31">Y26&amp;#REF!</f>
        <v>#REF!</v>
      </c>
      <c r="W26" s="374"/>
      <c r="X26" s="374" t="s">
        <v>1308</v>
      </c>
      <c r="Y26" s="19" t="s">
        <v>4272</v>
      </c>
      <c r="Z26" s="374">
        <f t="shared" si="6"/>
        <v>40000</v>
      </c>
      <c r="AA26" s="27">
        <v>9</v>
      </c>
    </row>
    <row r="27" spans="1:27" x14ac:dyDescent="0.25">
      <c r="J27" s="384" t="s">
        <v>1307</v>
      </c>
      <c r="K27" s="384"/>
      <c r="L27" s="19"/>
      <c r="M27" s="384" t="str">
        <f t="shared" si="0"/>
        <v>2MDB.R</v>
      </c>
      <c r="N27" s="384">
        <f t="shared" si="4"/>
        <v>10</v>
      </c>
      <c r="O27" s="374"/>
      <c r="P27" s="374"/>
      <c r="Q27" s="374"/>
      <c r="R27" s="374"/>
      <c r="S27" s="374"/>
      <c r="T27" s="384">
        <v>0</v>
      </c>
      <c r="U27" s="374" t="s">
        <v>1308</v>
      </c>
      <c r="V27" s="384" t="e">
        <f t="shared" ref="V27" si="32">Y27&amp;#REF!</f>
        <v>#REF!</v>
      </c>
      <c r="W27" s="374"/>
      <c r="X27" s="374" t="s">
        <v>1308</v>
      </c>
      <c r="Y27" s="19" t="s">
        <v>4272</v>
      </c>
      <c r="Z27" s="374">
        <f t="shared" si="6"/>
        <v>40000</v>
      </c>
      <c r="AA27" s="27">
        <v>10</v>
      </c>
    </row>
    <row r="28" spans="1:27" x14ac:dyDescent="0.25">
      <c r="J28" s="384" t="s">
        <v>1307</v>
      </c>
      <c r="K28" s="384"/>
      <c r="L28" s="19"/>
      <c r="M28" s="384" t="str">
        <f t="shared" si="0"/>
        <v>2MDB.R</v>
      </c>
      <c r="N28" s="384">
        <f t="shared" si="4"/>
        <v>11</v>
      </c>
      <c r="O28" s="374"/>
      <c r="P28" s="374"/>
      <c r="Q28" s="374"/>
      <c r="R28" s="374"/>
      <c r="S28" s="374"/>
      <c r="T28" s="384">
        <v>0</v>
      </c>
      <c r="U28" s="374" t="s">
        <v>1308</v>
      </c>
      <c r="V28" s="384" t="e">
        <f t="shared" ref="V28" si="33">Y28&amp;#REF!</f>
        <v>#REF!</v>
      </c>
      <c r="W28" s="374"/>
      <c r="X28" s="374" t="s">
        <v>1308</v>
      </c>
      <c r="Y28" s="19" t="s">
        <v>4272</v>
      </c>
      <c r="Z28" s="374">
        <f t="shared" si="6"/>
        <v>40000</v>
      </c>
      <c r="AA28" s="27">
        <v>11</v>
      </c>
    </row>
    <row r="29" spans="1:27" x14ac:dyDescent="0.25">
      <c r="J29" s="384" t="s">
        <v>1307</v>
      </c>
      <c r="K29" s="384"/>
      <c r="L29" s="19"/>
      <c r="M29" s="384" t="str">
        <f t="shared" si="0"/>
        <v>2MDB.R</v>
      </c>
      <c r="N29" s="384">
        <f t="shared" si="4"/>
        <v>12</v>
      </c>
      <c r="O29" s="374"/>
      <c r="P29" s="374"/>
      <c r="Q29" s="374"/>
      <c r="R29" s="374"/>
      <c r="S29" s="374"/>
      <c r="T29" s="384">
        <v>0</v>
      </c>
      <c r="U29" s="374" t="s">
        <v>1308</v>
      </c>
      <c r="V29" s="384" t="e">
        <f t="shared" ref="V29" si="34">Y29&amp;#REF!</f>
        <v>#REF!</v>
      </c>
      <c r="W29" s="374"/>
      <c r="X29" s="374" t="s">
        <v>1308</v>
      </c>
      <c r="Y29" s="19" t="s">
        <v>4272</v>
      </c>
      <c r="Z29" s="374">
        <f t="shared" si="6"/>
        <v>40000</v>
      </c>
      <c r="AA29" s="27">
        <v>12</v>
      </c>
    </row>
    <row r="30" spans="1:27" x14ac:dyDescent="0.25">
      <c r="J30" s="384" t="s">
        <v>1307</v>
      </c>
      <c r="K30" s="384"/>
      <c r="L30" s="19"/>
      <c r="M30" s="384" t="str">
        <f t="shared" si="0"/>
        <v>2MDB.R</v>
      </c>
      <c r="N30" s="384">
        <f t="shared" si="4"/>
        <v>13</v>
      </c>
      <c r="O30" s="374"/>
      <c r="P30" s="374"/>
      <c r="Q30" s="374"/>
      <c r="R30" s="374"/>
      <c r="S30" s="374"/>
      <c r="T30" s="384">
        <v>0</v>
      </c>
      <c r="U30" s="374" t="s">
        <v>1308</v>
      </c>
      <c r="V30" s="384" t="e">
        <f t="shared" ref="V30" si="35">Y30&amp;#REF!</f>
        <v>#REF!</v>
      </c>
      <c r="W30" s="374"/>
      <c r="X30" s="374" t="s">
        <v>1308</v>
      </c>
      <c r="Y30" s="19" t="s">
        <v>4272</v>
      </c>
      <c r="Z30" s="374">
        <f t="shared" si="6"/>
        <v>40000</v>
      </c>
      <c r="AA30" s="27">
        <v>13</v>
      </c>
    </row>
    <row r="31" spans="1:27" x14ac:dyDescent="0.25">
      <c r="J31" s="384" t="s">
        <v>1307</v>
      </c>
      <c r="K31" s="384"/>
      <c r="L31" s="19"/>
      <c r="M31" s="384" t="str">
        <f t="shared" si="0"/>
        <v>2MDB.R</v>
      </c>
      <c r="N31" s="384">
        <f t="shared" si="4"/>
        <v>14</v>
      </c>
      <c r="O31" s="374"/>
      <c r="P31" s="374"/>
      <c r="Q31" s="374"/>
      <c r="R31" s="374"/>
      <c r="S31" s="374"/>
      <c r="T31" s="384">
        <v>0</v>
      </c>
      <c r="U31" s="374" t="s">
        <v>1308</v>
      </c>
      <c r="V31" s="384" t="e">
        <f t="shared" ref="V31" si="36">Y31&amp;#REF!</f>
        <v>#REF!</v>
      </c>
      <c r="W31" s="374"/>
      <c r="X31" s="374" t="s">
        <v>1308</v>
      </c>
      <c r="Y31" s="19" t="s">
        <v>4272</v>
      </c>
      <c r="Z31" s="374">
        <f t="shared" si="6"/>
        <v>40000</v>
      </c>
      <c r="AA31" s="27">
        <v>14</v>
      </c>
    </row>
    <row r="32" spans="1:27" x14ac:dyDescent="0.25">
      <c r="J32" s="384" t="s">
        <v>1307</v>
      </c>
      <c r="K32" s="384"/>
      <c r="L32" s="19"/>
      <c r="M32" s="384" t="str">
        <f t="shared" si="0"/>
        <v>2MDB.R</v>
      </c>
      <c r="N32" s="384">
        <f t="shared" si="4"/>
        <v>15</v>
      </c>
      <c r="O32" s="374"/>
      <c r="P32" s="374"/>
      <c r="Q32" s="374"/>
      <c r="R32" s="374"/>
      <c r="S32" s="374"/>
      <c r="T32" s="384">
        <v>0</v>
      </c>
      <c r="U32" s="374" t="s">
        <v>1308</v>
      </c>
      <c r="V32" s="384" t="e">
        <f t="shared" ref="V32" si="37">Y32&amp;#REF!</f>
        <v>#REF!</v>
      </c>
      <c r="W32" s="374"/>
      <c r="X32" s="374" t="s">
        <v>1308</v>
      </c>
      <c r="Y32" s="19" t="s">
        <v>4272</v>
      </c>
      <c r="Z32" s="374">
        <f t="shared" si="6"/>
        <v>40000</v>
      </c>
      <c r="AA32" s="27">
        <v>15</v>
      </c>
    </row>
    <row r="33" spans="10:27" x14ac:dyDescent="0.25">
      <c r="J33" s="384" t="s">
        <v>1307</v>
      </c>
      <c r="K33" s="384"/>
      <c r="L33" s="19"/>
      <c r="M33" s="384" t="str">
        <f t="shared" ref="M33" si="38">"2MDB.R"&amp;I33</f>
        <v>2MDB.R</v>
      </c>
      <c r="N33" s="384">
        <f t="shared" ref="N33" si="39">AA33</f>
        <v>15</v>
      </c>
      <c r="O33" s="374"/>
      <c r="P33" s="374"/>
      <c r="Q33" s="374"/>
      <c r="R33" s="374"/>
      <c r="S33" s="374"/>
      <c r="T33" s="384">
        <v>0</v>
      </c>
      <c r="U33" s="374" t="s">
        <v>1308</v>
      </c>
      <c r="V33" s="384" t="str">
        <f t="shared" ref="V33" si="40">Y33&amp;A33</f>
        <v>ru-RU=</v>
      </c>
      <c r="W33" s="374"/>
      <c r="X33" s="374" t="s">
        <v>1308</v>
      </c>
      <c r="Y33" s="19" t="s">
        <v>4272</v>
      </c>
      <c r="Z33" s="374">
        <f t="shared" ref="Z33" si="41">I33+40000</f>
        <v>40000</v>
      </c>
      <c r="AA33" s="2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E50"/>
  <sheetViews>
    <sheetView workbookViewId="0">
      <selection activeCell="C2" sqref="C2"/>
    </sheetView>
  </sheetViews>
  <sheetFormatPr defaultRowHeight="15" x14ac:dyDescent="0.25"/>
  <cols>
    <col min="2" max="2" width="49" bestFit="1" customWidth="1"/>
    <col min="3" max="3" width="11" bestFit="1" customWidth="1"/>
  </cols>
  <sheetData>
    <row r="2" spans="2:5" x14ac:dyDescent="0.25">
      <c r="B2" t="s">
        <v>3210</v>
      </c>
      <c r="C2" s="374" t="s">
        <v>3474</v>
      </c>
      <c r="D2" s="374" t="s">
        <v>4694</v>
      </c>
      <c r="E2" s="374" t="str">
        <f t="shared" ref="E2" si="0">"mdb."&amp;C2&amp;" := ani."&amp;C2&amp;".val;"</f>
        <v>mdb.Q_F1_4_6 := ani.Q_F1_4_6.val;</v>
      </c>
    </row>
    <row r="3" spans="2:5" x14ac:dyDescent="0.25">
      <c r="B3" t="s">
        <v>292</v>
      </c>
      <c r="C3" t="s">
        <v>771</v>
      </c>
      <c r="D3" s="374" t="s">
        <v>4694</v>
      </c>
      <c r="E3" s="374" t="str">
        <f t="shared" ref="E3:E24" si="1">"mdb."&amp;C3&amp;" := ani."&amp;C3&amp;".val;"</f>
        <v>mdb.L_RU := ani.L_RU.val;</v>
      </c>
    </row>
    <row r="4" spans="2:5" x14ac:dyDescent="0.25">
      <c r="B4" t="s">
        <v>3211</v>
      </c>
      <c r="C4" t="s">
        <v>3475</v>
      </c>
      <c r="D4" s="374" t="s">
        <v>4694</v>
      </c>
      <c r="E4" s="374" t="str">
        <f t="shared" si="1"/>
        <v>mdb.P_afN1_12 := ani.P_afN1_12.val;</v>
      </c>
    </row>
    <row r="5" spans="2:5" x14ac:dyDescent="0.25">
      <c r="B5" t="s">
        <v>3212</v>
      </c>
      <c r="C5" t="s">
        <v>3476</v>
      </c>
      <c r="D5" s="374" t="s">
        <v>4694</v>
      </c>
      <c r="E5" s="374" t="str">
        <f t="shared" si="1"/>
        <v>mdb.T_RU := ani.T_RU.val;</v>
      </c>
    </row>
    <row r="6" spans="2:5" x14ac:dyDescent="0.25">
      <c r="B6" t="s">
        <v>3213</v>
      </c>
      <c r="C6" t="s">
        <v>3477</v>
      </c>
      <c r="D6" s="374" t="s">
        <v>4694</v>
      </c>
      <c r="E6" s="374" t="str">
        <f t="shared" si="1"/>
        <v>mdb.T_afN1_12 := ani.T_afN1_12.val;</v>
      </c>
    </row>
    <row r="7" spans="2:5" x14ac:dyDescent="0.25">
      <c r="B7" t="s">
        <v>3214</v>
      </c>
      <c r="C7" t="s">
        <v>3478</v>
      </c>
      <c r="D7" s="374" t="s">
        <v>4694</v>
      </c>
      <c r="E7" s="374" t="str">
        <f t="shared" si="1"/>
        <v>mdb.Qa := ani.Qa.val;</v>
      </c>
    </row>
    <row r="8" spans="2:5" x14ac:dyDescent="0.25">
      <c r="B8" t="s">
        <v>3239</v>
      </c>
      <c r="C8" t="s">
        <v>3479</v>
      </c>
      <c r="D8" s="374" t="s">
        <v>4694</v>
      </c>
      <c r="E8" s="374" t="str">
        <f t="shared" si="1"/>
        <v>mdb.P_afF1_4_6 := ani.P_afF1_4_6.val;</v>
      </c>
    </row>
    <row r="9" spans="2:5" x14ac:dyDescent="0.25">
      <c r="B9" t="s">
        <v>3240</v>
      </c>
      <c r="C9" t="s">
        <v>3480</v>
      </c>
      <c r="D9" s="374" t="s">
        <v>4694</v>
      </c>
      <c r="E9" s="374" t="str">
        <f t="shared" si="1"/>
        <v>mdb.P_F1_wash := ani.P_F1_wash.val;</v>
      </c>
    </row>
    <row r="10" spans="2:5" x14ac:dyDescent="0.25">
      <c r="B10" t="s">
        <v>3241</v>
      </c>
      <c r="C10" t="s">
        <v>779</v>
      </c>
      <c r="D10" s="374" t="s">
        <v>4694</v>
      </c>
      <c r="E10" s="374" t="str">
        <f t="shared" si="1"/>
        <v>mdb.pH_BR1 := ani.pH_BR1.val;</v>
      </c>
    </row>
    <row r="11" spans="2:5" x14ac:dyDescent="0.25">
      <c r="B11" t="s">
        <v>3242</v>
      </c>
      <c r="C11" t="s">
        <v>777</v>
      </c>
      <c r="D11" s="374" t="s">
        <v>4694</v>
      </c>
      <c r="E11" s="374" t="str">
        <f t="shared" si="1"/>
        <v>mdb.O2_BR1 := ani.O2_BR1.val;</v>
      </c>
    </row>
    <row r="12" spans="2:5" x14ac:dyDescent="0.25">
      <c r="B12" t="s">
        <v>3243</v>
      </c>
      <c r="C12" t="s">
        <v>775</v>
      </c>
      <c r="D12" s="374" t="s">
        <v>4694</v>
      </c>
      <c r="E12" s="374" t="str">
        <f t="shared" si="1"/>
        <v>mdb.T_BR1 := ani.T_BR1.val;</v>
      </c>
    </row>
    <row r="13" spans="2:5" x14ac:dyDescent="0.25">
      <c r="B13" t="s">
        <v>293</v>
      </c>
      <c r="C13" t="s">
        <v>772</v>
      </c>
      <c r="D13" s="374" t="s">
        <v>4694</v>
      </c>
      <c r="E13" s="374" t="str">
        <f t="shared" si="1"/>
        <v>mdb.L_BR1 := ani.L_BR1.val;</v>
      </c>
    </row>
    <row r="14" spans="2:5" x14ac:dyDescent="0.25">
      <c r="B14" t="s">
        <v>3244</v>
      </c>
      <c r="C14" t="s">
        <v>3481</v>
      </c>
      <c r="D14" s="374" t="s">
        <v>4694</v>
      </c>
      <c r="E14" s="374" t="str">
        <f t="shared" si="1"/>
        <v>mdb.P_aer7_12 := ani.P_aer7_12.val;</v>
      </c>
    </row>
    <row r="15" spans="2:5" x14ac:dyDescent="0.25">
      <c r="B15" t="s">
        <v>3245</v>
      </c>
      <c r="C15" t="s">
        <v>3482</v>
      </c>
      <c r="D15" s="374" t="s">
        <v>4694</v>
      </c>
      <c r="E15" s="374" t="str">
        <f t="shared" si="1"/>
        <v>mdb.P_aer13_18 := ani.P_aer13_18.val;</v>
      </c>
    </row>
    <row r="16" spans="2:5" x14ac:dyDescent="0.25">
      <c r="B16" t="s">
        <v>3246</v>
      </c>
      <c r="C16" t="s">
        <v>3483</v>
      </c>
      <c r="D16" s="374" t="s">
        <v>4694</v>
      </c>
      <c r="E16" s="374" t="str">
        <f t="shared" si="1"/>
        <v>mdb.P_aer19_24 := ani.P_aer19_24.val;</v>
      </c>
    </row>
    <row r="17" spans="2:5" x14ac:dyDescent="0.25">
      <c r="B17" t="s">
        <v>3247</v>
      </c>
      <c r="C17" t="s">
        <v>3484</v>
      </c>
      <c r="D17" s="374" t="s">
        <v>4694</v>
      </c>
      <c r="E17" s="374" t="str">
        <f t="shared" si="1"/>
        <v>mdb.P_aer25_30 := ani.P_aer25_30.val;</v>
      </c>
    </row>
    <row r="18" spans="2:5" x14ac:dyDescent="0.25">
      <c r="B18" t="s">
        <v>3248</v>
      </c>
      <c r="C18" t="s">
        <v>780</v>
      </c>
      <c r="D18" s="374" t="s">
        <v>4694</v>
      </c>
      <c r="E18" s="374" t="str">
        <f t="shared" si="1"/>
        <v>mdb.pH_BR2 := ani.pH_BR2.val;</v>
      </c>
    </row>
    <row r="19" spans="2:5" x14ac:dyDescent="0.25">
      <c r="B19" t="s">
        <v>3249</v>
      </c>
      <c r="C19" t="s">
        <v>778</v>
      </c>
      <c r="D19" s="374" t="s">
        <v>4694</v>
      </c>
      <c r="E19" s="374" t="str">
        <f t="shared" si="1"/>
        <v>mdb.O2_BR2 := ani.O2_BR2.val;</v>
      </c>
    </row>
    <row r="20" spans="2:5" x14ac:dyDescent="0.25">
      <c r="B20" t="s">
        <v>3250</v>
      </c>
      <c r="C20" t="s">
        <v>776</v>
      </c>
      <c r="D20" s="374" t="s">
        <v>4694</v>
      </c>
      <c r="E20" s="374" t="str">
        <f t="shared" si="1"/>
        <v>mdb.T_BR2 := ani.T_BR2.val;</v>
      </c>
    </row>
    <row r="21" spans="2:5" x14ac:dyDescent="0.25">
      <c r="B21" t="s">
        <v>294</v>
      </c>
      <c r="C21" t="s">
        <v>773</v>
      </c>
      <c r="D21" s="374" t="s">
        <v>4694</v>
      </c>
      <c r="E21" s="374" t="str">
        <f t="shared" si="1"/>
        <v>mdb.L_BR2 := ani.L_BR2.val;</v>
      </c>
    </row>
    <row r="22" spans="2:5" x14ac:dyDescent="0.25">
      <c r="B22" t="s">
        <v>3251</v>
      </c>
      <c r="C22" t="s">
        <v>3485</v>
      </c>
      <c r="D22" s="374" t="s">
        <v>4694</v>
      </c>
      <c r="E22" s="374" t="str">
        <f t="shared" si="1"/>
        <v>mdb.P_aer31_36 := ani.P_aer31_36.val;</v>
      </c>
    </row>
    <row r="23" spans="2:5" x14ac:dyDescent="0.25">
      <c r="B23" t="s">
        <v>3252</v>
      </c>
      <c r="C23" t="s">
        <v>3486</v>
      </c>
      <c r="D23" s="374" t="s">
        <v>4694</v>
      </c>
      <c r="E23" s="374" t="str">
        <f t="shared" si="1"/>
        <v>mdb.P_aer37_42 := ani.P_aer37_42.val;</v>
      </c>
    </row>
    <row r="24" spans="2:5" x14ac:dyDescent="0.25">
      <c r="B24" t="s">
        <v>3253</v>
      </c>
      <c r="C24" t="s">
        <v>3487</v>
      </c>
      <c r="D24" s="374" t="s">
        <v>4694</v>
      </c>
      <c r="E24" s="374" t="str">
        <f t="shared" si="1"/>
        <v>mdb.P_aer43_48 := ani.P_aer43_48.val;</v>
      </c>
    </row>
    <row r="25" spans="2:5" x14ac:dyDescent="0.25">
      <c r="B25" t="s">
        <v>3254</v>
      </c>
      <c r="C25" t="s">
        <v>3488</v>
      </c>
      <c r="D25" s="374" t="s">
        <v>4694</v>
      </c>
      <c r="E25" s="374" t="str">
        <f>"mdb."&amp;C25&amp;" := ani."&amp;C25&amp;".val;"</f>
        <v>mdb.P_aer49_54 := ani.P_aer49_54.val;</v>
      </c>
    </row>
    <row r="26" spans="2:5" x14ac:dyDescent="0.25">
      <c r="B26" t="s">
        <v>3258</v>
      </c>
      <c r="C26" t="s">
        <v>3794</v>
      </c>
      <c r="D26" s="374" t="s">
        <v>4694</v>
      </c>
      <c r="E26" s="374" t="str">
        <f t="shared" ref="E26:E49" si="2">"mdb."&amp;C26&amp;" := ani."&amp;C26&amp;".val;"</f>
        <v>mdb.Q_bfAUF1 := ani.Q_bfAUF1.val;</v>
      </c>
    </row>
    <row r="27" spans="2:5" x14ac:dyDescent="0.25">
      <c r="B27" t="s">
        <v>3259</v>
      </c>
      <c r="C27" t="s">
        <v>3489</v>
      </c>
      <c r="D27" s="374" t="s">
        <v>4694</v>
      </c>
      <c r="E27" s="374" t="str">
        <f t="shared" si="2"/>
        <v>mdb.Q_afN4_3 := ani.Q_afN4_3.val;</v>
      </c>
    </row>
    <row r="28" spans="2:5" x14ac:dyDescent="0.25">
      <c r="B28" t="s">
        <v>3791</v>
      </c>
      <c r="C28" t="s">
        <v>781</v>
      </c>
      <c r="D28" s="374" t="s">
        <v>4694</v>
      </c>
      <c r="E28" s="374" t="str">
        <f t="shared" si="2"/>
        <v>mdb.Qa_afK4_1 := ani.Qa_afK4_1.val;</v>
      </c>
    </row>
    <row r="29" spans="2:5" x14ac:dyDescent="0.25">
      <c r="B29" t="s">
        <v>3792</v>
      </c>
      <c r="C29" t="s">
        <v>3796</v>
      </c>
      <c r="D29" s="374" t="s">
        <v>4694</v>
      </c>
      <c r="E29" s="374" t="str">
        <f t="shared" si="2"/>
        <v>mdb.P_bfAUF1 := ani.P_bfAUF1.val;</v>
      </c>
    </row>
    <row r="30" spans="2:5" x14ac:dyDescent="0.25">
      <c r="B30" t="s">
        <v>3793</v>
      </c>
      <c r="C30" t="s">
        <v>3797</v>
      </c>
      <c r="D30" s="374" t="s">
        <v>4694</v>
      </c>
      <c r="E30" s="374" t="str">
        <f t="shared" si="2"/>
        <v>mdb.P_afAUF1 := ani.P_afAUF1.val;</v>
      </c>
    </row>
    <row r="31" spans="2:5" x14ac:dyDescent="0.25">
      <c r="B31" t="s">
        <v>3263</v>
      </c>
      <c r="C31" t="s">
        <v>3795</v>
      </c>
      <c r="D31" s="374" t="s">
        <v>4694</v>
      </c>
      <c r="E31" s="374" t="str">
        <f t="shared" si="2"/>
        <v>mdb.Q_bfAUF2 := ani.Q_bfAUF2.val;</v>
      </c>
    </row>
    <row r="32" spans="2:5" x14ac:dyDescent="0.25">
      <c r="B32" t="s">
        <v>3264</v>
      </c>
      <c r="C32" t="s">
        <v>3490</v>
      </c>
      <c r="D32" s="374" t="s">
        <v>4694</v>
      </c>
      <c r="E32" s="374" t="str">
        <f t="shared" si="2"/>
        <v>mdb.Q_afN4_4 := ani.Q_afN4_4.val;</v>
      </c>
    </row>
    <row r="33" spans="2:5" x14ac:dyDescent="0.25">
      <c r="B33" t="s">
        <v>3798</v>
      </c>
      <c r="C33" t="s">
        <v>782</v>
      </c>
      <c r="D33" s="374" t="s">
        <v>4694</v>
      </c>
      <c r="E33" s="374" t="str">
        <f t="shared" si="2"/>
        <v>mdb.Qa_afK4_2 := ani.Qa_afK4_2.val;</v>
      </c>
    </row>
    <row r="34" spans="2:5" x14ac:dyDescent="0.25">
      <c r="B34" t="s">
        <v>3799</v>
      </c>
      <c r="C34" t="s">
        <v>3801</v>
      </c>
      <c r="D34" s="374" t="s">
        <v>4694</v>
      </c>
      <c r="E34" s="374" t="str">
        <f t="shared" si="2"/>
        <v>mdb.P_bfAUF2 := ani.P_bfAUF2.val;</v>
      </c>
    </row>
    <row r="35" spans="2:5" x14ac:dyDescent="0.25">
      <c r="B35" t="s">
        <v>3800</v>
      </c>
      <c r="C35" t="s">
        <v>3802</v>
      </c>
      <c r="D35" s="374" t="s">
        <v>4694</v>
      </c>
      <c r="E35" s="374" t="str">
        <f t="shared" si="2"/>
        <v>mdb.P_afAUF2 := ani.P_afAUF2.val;</v>
      </c>
    </row>
    <row r="36" spans="2:5" x14ac:dyDescent="0.25">
      <c r="B36" t="s">
        <v>3500</v>
      </c>
      <c r="C36" t="s">
        <v>3501</v>
      </c>
      <c r="D36" s="374" t="s">
        <v>4694</v>
      </c>
      <c r="E36" s="374" t="str">
        <f t="shared" si="2"/>
        <v>mdb.ph_afN4_5 := ani.ph_afN4_5.val;</v>
      </c>
    </row>
    <row r="37" spans="2:5" x14ac:dyDescent="0.25">
      <c r="B37" t="s">
        <v>3271</v>
      </c>
      <c r="C37" t="s">
        <v>3502</v>
      </c>
      <c r="D37" s="374" t="s">
        <v>4694</v>
      </c>
      <c r="E37" s="374" t="str">
        <f t="shared" si="2"/>
        <v>mdb.T_afN4_5 := ani.T_afN4_5.val;</v>
      </c>
    </row>
    <row r="38" spans="2:5" x14ac:dyDescent="0.25">
      <c r="B38" t="s">
        <v>3272</v>
      </c>
      <c r="C38" t="s">
        <v>3498</v>
      </c>
      <c r="D38" s="374" t="s">
        <v>4694</v>
      </c>
      <c r="E38" s="374" t="str">
        <f t="shared" si="2"/>
        <v>mdb.Q_afN4_5 := ani.Q_afN4_5.val;</v>
      </c>
    </row>
    <row r="39" spans="2:5" x14ac:dyDescent="0.25">
      <c r="B39" t="s">
        <v>3273</v>
      </c>
      <c r="C39" t="s">
        <v>783</v>
      </c>
      <c r="D39" s="374" t="s">
        <v>4694</v>
      </c>
      <c r="E39" s="374" t="str">
        <f t="shared" si="2"/>
        <v>mdb.P_afF4_3 := ani.P_afF4_3.val;</v>
      </c>
    </row>
    <row r="40" spans="2:5" x14ac:dyDescent="0.25">
      <c r="B40" t="s">
        <v>3274</v>
      </c>
      <c r="C40" t="s">
        <v>3499</v>
      </c>
      <c r="D40" s="374" t="s">
        <v>4694</v>
      </c>
      <c r="E40" s="374" t="str">
        <f t="shared" si="2"/>
        <v>mdb.L_EP1_1 := ani.L_EP1_1.val;</v>
      </c>
    </row>
    <row r="41" spans="2:5" x14ac:dyDescent="0.25">
      <c r="B41" t="s">
        <v>3277</v>
      </c>
      <c r="C41" t="s">
        <v>3497</v>
      </c>
      <c r="D41" s="374" t="s">
        <v>4694</v>
      </c>
      <c r="E41" s="374" t="str">
        <f t="shared" si="2"/>
        <v>mdb.L_ET6_1 := ani.L_ET6_1.val;</v>
      </c>
    </row>
    <row r="42" spans="2:5" x14ac:dyDescent="0.25">
      <c r="B42" t="s">
        <v>3283</v>
      </c>
      <c r="C42" t="s">
        <v>3495</v>
      </c>
      <c r="D42" s="374" t="s">
        <v>4694</v>
      </c>
      <c r="E42" s="374" t="str">
        <f t="shared" si="2"/>
        <v>mdb.L_ET5_1 := ani.L_ET5_1.val;</v>
      </c>
    </row>
    <row r="43" spans="2:5" x14ac:dyDescent="0.25">
      <c r="B43" t="s">
        <v>3284</v>
      </c>
      <c r="C43" t="s">
        <v>784</v>
      </c>
      <c r="D43" s="374" t="s">
        <v>4694</v>
      </c>
      <c r="E43" s="374" t="str">
        <f t="shared" si="2"/>
        <v>mdb.pH_bfF5 := ani.pH_bfF5.val;</v>
      </c>
    </row>
    <row r="44" spans="2:5" x14ac:dyDescent="0.25">
      <c r="B44" t="s">
        <v>3285</v>
      </c>
      <c r="C44" t="s">
        <v>3496</v>
      </c>
      <c r="D44" s="374" t="s">
        <v>4694</v>
      </c>
      <c r="E44" s="374" t="str">
        <f t="shared" si="2"/>
        <v>mdb.T_bfF5 := ani.T_bfF5.val;</v>
      </c>
    </row>
    <row r="45" spans="2:5" x14ac:dyDescent="0.25">
      <c r="B45" t="s">
        <v>298</v>
      </c>
      <c r="C45" t="s">
        <v>774</v>
      </c>
      <c r="D45" s="374" t="s">
        <v>4694</v>
      </c>
      <c r="E45" s="374" t="str">
        <f t="shared" si="2"/>
        <v>mdb.L_ASI := ani.L_ASI.val;</v>
      </c>
    </row>
    <row r="46" spans="2:5" x14ac:dyDescent="0.25">
      <c r="B46" t="s">
        <v>3292</v>
      </c>
      <c r="C46" t="s">
        <v>3493</v>
      </c>
      <c r="D46" s="374" t="s">
        <v>4694</v>
      </c>
      <c r="E46" s="374" t="str">
        <f t="shared" si="2"/>
        <v>mdb.Qair_BR1 := ani.Qair_BR1.val;</v>
      </c>
    </row>
    <row r="47" spans="2:5" x14ac:dyDescent="0.25">
      <c r="B47" t="s">
        <v>3293</v>
      </c>
      <c r="C47" t="s">
        <v>3494</v>
      </c>
      <c r="D47" s="374" t="s">
        <v>4694</v>
      </c>
      <c r="E47" s="374" t="str">
        <f t="shared" si="2"/>
        <v>mdb.Qair_BR2 := ani.Qair_BR2.val;</v>
      </c>
    </row>
    <row r="48" spans="2:5" x14ac:dyDescent="0.25">
      <c r="B48" t="s">
        <v>3294</v>
      </c>
      <c r="C48" t="s">
        <v>3491</v>
      </c>
      <c r="D48" s="374" t="s">
        <v>4694</v>
      </c>
      <c r="E48" s="374" t="str">
        <f t="shared" si="2"/>
        <v>mdb.pos_Z3_1 := ani.pos_Z3_1.val;</v>
      </c>
    </row>
    <row r="49" spans="2:5" x14ac:dyDescent="0.25">
      <c r="B49" t="s">
        <v>3295</v>
      </c>
      <c r="C49" t="s">
        <v>3492</v>
      </c>
      <c r="D49" s="374" t="s">
        <v>4694</v>
      </c>
      <c r="E49" s="374" t="str">
        <f t="shared" si="2"/>
        <v>mdb.pos_Z3_2 := ani.pos_Z3_2.val;</v>
      </c>
    </row>
    <row r="50" spans="2:5" x14ac:dyDescent="0.25">
      <c r="B50" s="374" t="s">
        <v>4695</v>
      </c>
      <c r="C50" t="s">
        <v>3726</v>
      </c>
      <c r="D50" s="374" t="s">
        <v>4694</v>
      </c>
      <c r="E50" s="30" t="str">
        <f>"mdb."&amp;C50&amp;" := clc."&amp;C50&amp;".Qcur;"</f>
        <v>mdb.Q_afUOV_imp := clc.Q_afUOV_imp.Qcur;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N121"/>
  <sheetViews>
    <sheetView workbookViewId="0">
      <selection activeCell="B2" sqref="B2"/>
    </sheetView>
  </sheetViews>
  <sheetFormatPr defaultRowHeight="15" x14ac:dyDescent="0.25"/>
  <cols>
    <col min="1" max="1" width="3" bestFit="1" customWidth="1"/>
    <col min="2" max="2" width="15.5703125" bestFit="1" customWidth="1"/>
    <col min="3" max="4" width="15.5703125" hidden="1" customWidth="1"/>
    <col min="5" max="6" width="0" hidden="1" customWidth="1"/>
    <col min="7" max="7" width="2" hidden="1" customWidth="1"/>
    <col min="8" max="8" width="28.140625" hidden="1" customWidth="1"/>
    <col min="9" max="9" width="16.85546875" hidden="1" customWidth="1"/>
    <col min="10" max="10" width="0" hidden="1" customWidth="1"/>
    <col min="11" max="11" width="2" hidden="1" customWidth="1"/>
    <col min="12" max="18" width="0" hidden="1" customWidth="1"/>
    <col min="19" max="19" width="4.7109375" customWidth="1"/>
    <col min="20" max="20" width="19.140625" customWidth="1"/>
    <col min="25" max="33" width="2.5703125" customWidth="1"/>
    <col min="34" max="34" width="3.85546875" customWidth="1"/>
    <col min="35" max="35" width="2" bestFit="1" customWidth="1"/>
    <col min="36" max="36" width="4" bestFit="1" customWidth="1"/>
    <col min="37" max="37" width="2" bestFit="1" customWidth="1"/>
    <col min="38" max="38" width="2.85546875" customWidth="1"/>
    <col min="39" max="39" width="2" bestFit="1" customWidth="1"/>
    <col min="40" max="40" width="4.42578125" customWidth="1"/>
  </cols>
  <sheetData>
    <row r="1" spans="1:40" x14ac:dyDescent="0.25">
      <c r="C1" t="s">
        <v>2914</v>
      </c>
      <c r="E1" t="s">
        <v>2913</v>
      </c>
      <c r="F1" t="s">
        <v>2916</v>
      </c>
      <c r="G1" t="s">
        <v>964</v>
      </c>
      <c r="H1" t="s">
        <v>2917</v>
      </c>
      <c r="I1" t="s">
        <v>2913</v>
      </c>
      <c r="J1" t="s">
        <v>2916</v>
      </c>
      <c r="K1" t="s">
        <v>964</v>
      </c>
      <c r="S1" s="374"/>
      <c r="T1" s="374"/>
      <c r="U1" s="374"/>
      <c r="V1" s="374"/>
      <c r="W1" s="374"/>
      <c r="X1" s="374"/>
      <c r="Y1" s="374"/>
      <c r="Z1" s="374"/>
      <c r="AA1" s="374"/>
      <c r="AB1" s="374"/>
      <c r="AC1" s="374"/>
      <c r="AD1" s="374"/>
      <c r="AE1" s="374"/>
      <c r="AF1" s="374"/>
      <c r="AG1" s="374"/>
      <c r="AH1" s="374"/>
      <c r="AI1" s="374"/>
      <c r="AJ1" s="374"/>
      <c r="AK1" s="374"/>
      <c r="AL1" s="374"/>
      <c r="AM1" s="374"/>
      <c r="AN1" s="374"/>
    </row>
    <row r="2" spans="1:40" x14ac:dyDescent="0.25">
      <c r="A2">
        <v>1</v>
      </c>
      <c r="B2" s="128" t="s">
        <v>3726</v>
      </c>
      <c r="C2" s="19" t="s">
        <v>2915</v>
      </c>
      <c r="D2" s="13" t="str">
        <f>B2</f>
        <v>Q_afUOV_imp</v>
      </c>
      <c r="E2" s="190" t="s">
        <v>2912</v>
      </c>
      <c r="F2" t="str">
        <f>B2&amp;"(imp := dgi."&amp;B2&amp;" ,Imprise := clc."&amp;B2&amp;".Imprise ,period := clc."&amp;B2&amp;".period ,unit := clc."&amp;B2&amp;".unit); 
 clc."&amp;B2&amp;".Qcur := "&amp;B2&amp;".Qcur; clc."&amp;B2&amp;".Qcur0 := "&amp;B2&amp;".Qcur0; clc."&amp;B2&amp;".Qcur1 := "&amp;B2&amp;".Qcur1;
 clc."&amp;B2&amp;".Qcur2 := "&amp;B2&amp;".Qcur2; clc."&amp;B2&amp;".Qcur3 := "&amp;B2&amp;".Qcur3;"</f>
        <v>Q_afUOV_imp(imp := dgi.Q_afUOV_imp ,Imprise := clc.Q_afUOV_imp.Imprise ,period := clc.Q_afUOV_imp.period ,unit := clc.Q_afUOV_imp.unit); 
 clc.Q_afUOV_imp.Qcur := Q_afUOV_imp.Qcur; clc.Q_afUOV_imp.Qcur0 := Q_afUOV_imp.Qcur0; clc.Q_afUOV_imp.Qcur1 := Q_afUOV_imp.Qcur1;
 clc.Q_afUOV_imp.Qcur2 := Q_afUOV_imp.Qcur2; clc.Q_afUOV_imp.Qcur3 := Q_afUOV_imp.Qcur3;</v>
      </c>
      <c r="G2" t="s">
        <v>964</v>
      </c>
      <c r="H2" t="str">
        <f>B2&amp;": Qcount;"</f>
        <v>Q_afUOV_imp: Qcount;</v>
      </c>
      <c r="I2" t="str">
        <f>D2&amp;": Qtotal; "</f>
        <v xml:space="preserve">Q_afUOV_imp: Qtotal; </v>
      </c>
      <c r="J2" t="str">
        <f>D2&amp;"(btn_m_res := QCM."&amp;B2&amp;".btn_m_res ,btn_h_res := QCM."&amp;B2&amp;".btn_h_res ,btn_d_res := QCM."&amp;B2&amp;".btn_d_res ,
btn_d30_res := QCM."&amp;B2&amp;".btn_d30_res ,btn_ttl_res := QCM."&amp;B2&amp;".btn_ttl_res ,Qhcur := CLC."&amp;B2&amp;".Qcur0); 
 QCM."&amp;B2&amp;".Q_m := "&amp;D2&amp;".Q_m; QCM."&amp;B2&amp;".Q_h :="&amp;D2&amp;".Q_h; QCM."&amp;B2&amp;".Q_d := "&amp;D2&amp;".Q_d;
 QCM."&amp;B2&amp;".Q_d30 := "&amp;D2&amp;".Q_d30; QCM."&amp;B2&amp;".Q_ttl := "&amp;D2&amp;".Q_ttl;"</f>
        <v>Q_afUOV_imp(btn_m_res := QCM.Q_afUOV_imp.btn_m_res ,btn_h_res := QCM.Q_afUOV_imp.btn_h_res ,btn_d_res := QCM.Q_afUOV_imp.btn_d_res ,
btn_d30_res := QCM.Q_afUOV_imp.btn_d30_res ,btn_ttl_res := QCM.Q_afUOV_imp.btn_ttl_res ,Qhcur := CLC.Q_afUOV_imp.Qcur0); 
 QCM.Q_afUOV_imp.Q_m := Q_afUOV_imp.Q_m; QCM.Q_afUOV_imp.Q_h :=Q_afUOV_imp.Q_h; QCM.Q_afUOV_imp.Q_d := Q_afUOV_imp.Q_d;
 QCM.Q_afUOV_imp.Q_d30 := Q_afUOV_imp.Q_d30; QCM.Q_afUOV_imp.Q_ttl := Q_afUOV_imp.Q_ttl;</v>
      </c>
      <c r="K2" t="s">
        <v>964</v>
      </c>
      <c r="S2" s="374">
        <v>0</v>
      </c>
      <c r="T2" s="128" t="s">
        <v>3726</v>
      </c>
      <c r="U2" s="374" t="str">
        <f>"2QCM."&amp;T2&amp;".Q_m"</f>
        <v>2QCM.Q_afUOV_imp.Q_m</v>
      </c>
      <c r="V2" s="374" t="s">
        <v>4704</v>
      </c>
      <c r="W2" s="374" t="str">
        <f>"DB 19 DBD "&amp;S2</f>
        <v>DB 19 DBD 0</v>
      </c>
      <c r="X2" s="374" t="s">
        <v>4696</v>
      </c>
      <c r="Y2" s="374"/>
      <c r="Z2" s="374">
        <v>1</v>
      </c>
      <c r="AA2" s="374">
        <v>2</v>
      </c>
      <c r="AB2" s="374" t="s">
        <v>4697</v>
      </c>
      <c r="AC2" s="374"/>
      <c r="AD2" s="374"/>
      <c r="AE2" s="374"/>
      <c r="AF2" s="374"/>
      <c r="AG2" s="374">
        <v>0</v>
      </c>
      <c r="AH2" s="374">
        <v>10</v>
      </c>
      <c r="AI2" s="374">
        <v>0</v>
      </c>
      <c r="AJ2" s="374">
        <v>100</v>
      </c>
      <c r="AK2" s="374">
        <v>0</v>
      </c>
      <c r="AL2" s="374"/>
      <c r="AM2" s="374">
        <v>0</v>
      </c>
      <c r="AN2" s="374" t="s">
        <v>4698</v>
      </c>
    </row>
    <row r="3" spans="1:40" x14ac:dyDescent="0.25">
      <c r="S3" s="374"/>
      <c r="T3" s="374" t="str">
        <f>T2</f>
        <v>Q_afUOV_imp</v>
      </c>
      <c r="U3" s="374" t="str">
        <f>"2QCM."&amp;T3&amp;".Q_h"</f>
        <v>2QCM.Q_afUOV_imp.Q_h</v>
      </c>
      <c r="V3" s="374" t="s">
        <v>4704</v>
      </c>
      <c r="W3" s="374" t="str">
        <f>"DB 19 DBD "&amp;S2+4</f>
        <v>DB 19 DBD 4</v>
      </c>
      <c r="X3" s="374" t="s">
        <v>4696</v>
      </c>
      <c r="Y3" s="374"/>
      <c r="Z3" s="374">
        <v>1</v>
      </c>
      <c r="AA3" s="374">
        <v>2</v>
      </c>
      <c r="AB3" s="374" t="s">
        <v>4697</v>
      </c>
      <c r="AC3" s="374"/>
      <c r="AD3" s="374"/>
      <c r="AE3" s="374"/>
      <c r="AF3" s="374"/>
      <c r="AG3" s="374">
        <v>0</v>
      </c>
      <c r="AH3" s="374">
        <v>10</v>
      </c>
      <c r="AI3" s="374">
        <v>0</v>
      </c>
      <c r="AJ3" s="374">
        <v>100</v>
      </c>
      <c r="AK3" s="374">
        <v>0</v>
      </c>
      <c r="AL3" s="374"/>
      <c r="AM3" s="374">
        <v>0</v>
      </c>
      <c r="AN3" s="374" t="s">
        <v>4699</v>
      </c>
    </row>
    <row r="4" spans="1:40" x14ac:dyDescent="0.25">
      <c r="B4" s="192" t="s">
        <v>3474</v>
      </c>
      <c r="H4" s="190" t="str">
        <f>B4&amp;": Qcount;"</f>
        <v>Q_F1_4_6: Qcount;</v>
      </c>
      <c r="I4" s="190" t="str">
        <f>B4&amp;": Qtotal; "</f>
        <v xml:space="preserve">Q_F1_4_6: Qtotal; </v>
      </c>
      <c r="J4" s="190" t="str">
        <f>B4&amp;"(btn_m_res := QCM."&amp;B4&amp;".btn_m_res ,btn_h_res := QCM."&amp;B4&amp;".btn_h_res ,btn_d_res := QCM."&amp;B4&amp;".btn_d_res ,
btn_d30_res := QCM."&amp;B4&amp;".btn_d30_res ,btn_ttl_res := QCM."&amp;B4&amp;".btn_ttl_res ,Qhcur := ani."&amp;B4&amp;".val); 
 QCM."&amp;B4&amp;".Q_m := "&amp;B4&amp;".Q_m; QCM."&amp;B4&amp;".Q_h :="&amp;B4&amp;".Q_h; QCM."&amp;B4&amp;".Q_d := "&amp;B4&amp;".Q_d;
 QCM."&amp;B4&amp;".Q_d30 := "&amp;B4&amp;".Q_d30; QCM."&amp;B4&amp;".Q_ttl := "&amp;B4&amp;".Q_ttl;"</f>
        <v>Q_F1_4_6(btn_m_res := QCM.Q_F1_4_6.btn_m_res ,btn_h_res := QCM.Q_F1_4_6.btn_h_res ,btn_d_res := QCM.Q_F1_4_6.btn_d_res ,
btn_d30_res := QCM.Q_F1_4_6.btn_d30_res ,btn_ttl_res := QCM.Q_F1_4_6.btn_ttl_res ,Qhcur := ani.Q_F1_4_6.val); 
 QCM.Q_F1_4_6.Q_m := Q_F1_4_6.Q_m; QCM.Q_F1_4_6.Q_h :=Q_F1_4_6.Q_h; QCM.Q_F1_4_6.Q_d := Q_F1_4_6.Q_d;
 QCM.Q_F1_4_6.Q_d30 := Q_F1_4_6.Q_d30; QCM.Q_F1_4_6.Q_ttl := Q_F1_4_6.Q_ttl;</v>
      </c>
      <c r="K4" s="190" t="s">
        <v>964</v>
      </c>
      <c r="S4" s="374"/>
      <c r="T4" s="374" t="str">
        <f t="shared" ref="T4:T11" si="0">T3</f>
        <v>Q_afUOV_imp</v>
      </c>
      <c r="U4" s="374" t="str">
        <f>"2QCM."&amp;T4&amp;".Q_d"</f>
        <v>2QCM.Q_afUOV_imp.Q_d</v>
      </c>
      <c r="V4" s="374" t="s">
        <v>4704</v>
      </c>
      <c r="W4" s="374" t="str">
        <f>"DB 19 DBD "&amp;S2+8</f>
        <v>DB 19 DBD 8</v>
      </c>
      <c r="X4" s="374" t="s">
        <v>4696</v>
      </c>
      <c r="Y4" s="374"/>
      <c r="Z4" s="374">
        <v>1</v>
      </c>
      <c r="AA4" s="374">
        <v>2</v>
      </c>
      <c r="AB4" s="374" t="s">
        <v>4697</v>
      </c>
      <c r="AC4" s="374"/>
      <c r="AD4" s="374"/>
      <c r="AE4" s="374"/>
      <c r="AF4" s="374"/>
      <c r="AG4" s="374">
        <v>0</v>
      </c>
      <c r="AH4" s="374">
        <v>10</v>
      </c>
      <c r="AI4" s="374">
        <v>0</v>
      </c>
      <c r="AJ4" s="374">
        <v>100</v>
      </c>
      <c r="AK4" s="374">
        <v>0</v>
      </c>
      <c r="AL4" s="374"/>
      <c r="AM4" s="374">
        <v>0</v>
      </c>
      <c r="AN4" s="374" t="s">
        <v>4700</v>
      </c>
    </row>
    <row r="5" spans="1:40" x14ac:dyDescent="0.25">
      <c r="B5" s="374" t="s">
        <v>3478</v>
      </c>
      <c r="H5" s="192" t="str">
        <f t="shared" ref="H5:H14" si="1">B5&amp;": Qcount;"</f>
        <v>Qa: Qcount;</v>
      </c>
      <c r="I5" s="192" t="str">
        <f t="shared" ref="I5:I14" si="2">B5&amp;": Qtotal; "</f>
        <v xml:space="preserve">Qa: Qtotal; </v>
      </c>
      <c r="J5" s="192" t="str">
        <f t="shared" ref="J5:J14" si="3">B5&amp;"(btn_m_res := QCM."&amp;B5&amp;".btn_m_res ,btn_h_res := QCM."&amp;B5&amp;".btn_h_res ,btn_d_res := QCM."&amp;B5&amp;".btn_d_res ,
btn_d30_res := QCM."&amp;B5&amp;".btn_d30_res ,btn_ttl_res := QCM."&amp;B5&amp;".btn_ttl_res ,Qhcur := ani."&amp;B5&amp;".val); 
 QCM."&amp;B5&amp;".Q_m := "&amp;B5&amp;".Q_m; QCM."&amp;B5&amp;".Q_h :="&amp;B5&amp;".Q_h; QCM."&amp;B5&amp;".Q_d := "&amp;B5&amp;".Q_d;
 QCM."&amp;B5&amp;".Q_d30 := "&amp;B5&amp;".Q_d30; QCM."&amp;B5&amp;".Q_ttl := "&amp;B5&amp;".Q_ttl;"</f>
        <v>Qa(btn_m_res := QCM.Qa.btn_m_res ,btn_h_res := QCM.Qa.btn_h_res ,btn_d_res := QCM.Qa.btn_d_res ,
btn_d30_res := QCM.Qa.btn_d30_res ,btn_ttl_res := QCM.Qa.btn_ttl_res ,Qhcur := ani.Qa.val); 
 QCM.Qa.Q_m := Qa.Q_m; QCM.Qa.Q_h :=Qa.Q_h; QCM.Qa.Q_d := Qa.Q_d;
 QCM.Qa.Q_d30 := Qa.Q_d30; QCM.Qa.Q_ttl := Qa.Q_ttl;</v>
      </c>
      <c r="K5" s="192" t="s">
        <v>964</v>
      </c>
      <c r="S5" s="374"/>
      <c r="T5" s="374" t="str">
        <f t="shared" si="0"/>
        <v>Q_afUOV_imp</v>
      </c>
      <c r="U5" s="374" t="str">
        <f>"2QCM."&amp;T5&amp;".Q_d30"</f>
        <v>2QCM.Q_afUOV_imp.Q_d30</v>
      </c>
      <c r="V5" s="374" t="s">
        <v>4704</v>
      </c>
      <c r="W5" s="374" t="str">
        <f>"DB 19 DBD "&amp;S2+12</f>
        <v>DB 19 DBD 12</v>
      </c>
      <c r="X5" s="374" t="s">
        <v>4696</v>
      </c>
      <c r="Y5" s="374"/>
      <c r="Z5" s="374">
        <v>1</v>
      </c>
      <c r="AA5" s="374">
        <v>2</v>
      </c>
      <c r="AB5" s="374" t="s">
        <v>4697</v>
      </c>
      <c r="AC5" s="374"/>
      <c r="AD5" s="374"/>
      <c r="AE5" s="374"/>
      <c r="AF5" s="374"/>
      <c r="AG5" s="374">
        <v>0</v>
      </c>
      <c r="AH5" s="374">
        <v>10</v>
      </c>
      <c r="AI5" s="374">
        <v>0</v>
      </c>
      <c r="AJ5" s="374">
        <v>100</v>
      </c>
      <c r="AK5" s="374">
        <v>0</v>
      </c>
      <c r="AL5" s="374"/>
      <c r="AM5" s="374">
        <v>0</v>
      </c>
      <c r="AN5" s="374" t="s">
        <v>4701</v>
      </c>
    </row>
    <row r="6" spans="1:40" x14ac:dyDescent="0.25">
      <c r="B6" s="374" t="s">
        <v>3794</v>
      </c>
      <c r="H6" s="192" t="str">
        <f t="shared" si="1"/>
        <v>Q_bfAUF1: Qcount;</v>
      </c>
      <c r="I6" s="192" t="str">
        <f t="shared" si="2"/>
        <v xml:space="preserve">Q_bfAUF1: Qtotal; </v>
      </c>
      <c r="J6" s="192" t="str">
        <f t="shared" si="3"/>
        <v>Q_bfAUF1(btn_m_res := QCM.Q_bfAUF1.btn_m_res ,btn_h_res := QCM.Q_bfAUF1.btn_h_res ,btn_d_res := QCM.Q_bfAUF1.btn_d_res ,
btn_d30_res := QCM.Q_bfAUF1.btn_d30_res ,btn_ttl_res := QCM.Q_bfAUF1.btn_ttl_res ,Qhcur := ani.Q_bfAUF1.val); 
 QCM.Q_bfAUF1.Q_m := Q_bfAUF1.Q_m; QCM.Q_bfAUF1.Q_h :=Q_bfAUF1.Q_h; QCM.Q_bfAUF1.Q_d := Q_bfAUF1.Q_d;
 QCM.Q_bfAUF1.Q_d30 := Q_bfAUF1.Q_d30; QCM.Q_bfAUF1.Q_ttl := Q_bfAUF1.Q_ttl;</v>
      </c>
      <c r="K6" s="192" t="s">
        <v>964</v>
      </c>
      <c r="S6" s="374"/>
      <c r="T6" s="374" t="str">
        <f t="shared" si="0"/>
        <v>Q_afUOV_imp</v>
      </c>
      <c r="U6" s="374" t="str">
        <f>"2QCM."&amp;T6&amp;".Q_ttl"</f>
        <v>2QCM.Q_afUOV_imp.Q_ttl</v>
      </c>
      <c r="V6" s="374" t="s">
        <v>4704</v>
      </c>
      <c r="W6" s="374" t="str">
        <f>"DB 19 DBD "&amp;S2+16</f>
        <v>DB 19 DBD 16</v>
      </c>
      <c r="X6" s="374" t="s">
        <v>4696</v>
      </c>
      <c r="Y6" s="374"/>
      <c r="Z6" s="374">
        <v>1</v>
      </c>
      <c r="AA6" s="374">
        <v>2</v>
      </c>
      <c r="AB6" s="374" t="s">
        <v>4697</v>
      </c>
      <c r="AC6" s="374"/>
      <c r="AD6" s="374"/>
      <c r="AE6" s="374"/>
      <c r="AF6" s="374"/>
      <c r="AG6" s="374">
        <v>0</v>
      </c>
      <c r="AH6" s="374">
        <v>10</v>
      </c>
      <c r="AI6" s="374">
        <v>0</v>
      </c>
      <c r="AJ6" s="374">
        <v>100</v>
      </c>
      <c r="AK6" s="374">
        <v>0</v>
      </c>
      <c r="AL6" s="374"/>
      <c r="AM6" s="374">
        <v>0</v>
      </c>
      <c r="AN6" s="374" t="s">
        <v>4702</v>
      </c>
    </row>
    <row r="7" spans="1:40" x14ac:dyDescent="0.25">
      <c r="B7" s="374" t="s">
        <v>3489</v>
      </c>
      <c r="H7" s="192" t="str">
        <f t="shared" si="1"/>
        <v>Q_afN4_3: Qcount;</v>
      </c>
      <c r="I7" s="192" t="str">
        <f t="shared" si="2"/>
        <v xml:space="preserve">Q_afN4_3: Qtotal; </v>
      </c>
      <c r="J7" s="192" t="str">
        <f t="shared" si="3"/>
        <v>Q_afN4_3(btn_m_res := QCM.Q_afN4_3.btn_m_res ,btn_h_res := QCM.Q_afN4_3.btn_h_res ,btn_d_res := QCM.Q_afN4_3.btn_d_res ,
btn_d30_res := QCM.Q_afN4_3.btn_d30_res ,btn_ttl_res := QCM.Q_afN4_3.btn_ttl_res ,Qhcur := ani.Q_afN4_3.val); 
 QCM.Q_afN4_3.Q_m := Q_afN4_3.Q_m; QCM.Q_afN4_3.Q_h :=Q_afN4_3.Q_h; QCM.Q_afN4_3.Q_d := Q_afN4_3.Q_d;
 QCM.Q_afN4_3.Q_d30 := Q_afN4_3.Q_d30; QCM.Q_afN4_3.Q_ttl := Q_afN4_3.Q_ttl;</v>
      </c>
      <c r="K7" s="192" t="s">
        <v>964</v>
      </c>
      <c r="S7" s="374"/>
      <c r="T7" s="374" t="str">
        <f t="shared" si="0"/>
        <v>Q_afUOV_imp</v>
      </c>
      <c r="U7" s="374" t="str">
        <f>"2QCM."&amp;T7&amp;".btn_m_res"</f>
        <v>2QCM.Q_afUOV_imp.btn_m_res</v>
      </c>
      <c r="V7" s="374" t="s">
        <v>4704</v>
      </c>
      <c r="W7" s="374" t="str">
        <f>"DB 19 DBX "&amp;S2+20&amp;".0"</f>
        <v>DB 19 DBX 20.0</v>
      </c>
      <c r="X7" s="374" t="s">
        <v>4703</v>
      </c>
      <c r="Y7" s="374"/>
      <c r="Z7" s="374">
        <v>1</v>
      </c>
      <c r="AA7" s="374">
        <v>2</v>
      </c>
      <c r="AB7" s="374" t="s">
        <v>4697</v>
      </c>
      <c r="AC7" s="374"/>
      <c r="AD7" s="374"/>
      <c r="AE7" s="374"/>
      <c r="AF7" s="374"/>
      <c r="AG7" s="374">
        <v>0</v>
      </c>
      <c r="AH7" s="374">
        <v>10</v>
      </c>
      <c r="AI7" s="374">
        <v>0</v>
      </c>
      <c r="AJ7" s="374">
        <v>100</v>
      </c>
      <c r="AK7" s="374">
        <v>0</v>
      </c>
      <c r="AL7" s="374"/>
      <c r="AM7" s="374">
        <v>0</v>
      </c>
      <c r="AN7" s="374"/>
    </row>
    <row r="8" spans="1:40" x14ac:dyDescent="0.25">
      <c r="B8" s="374" t="s">
        <v>781</v>
      </c>
      <c r="H8" s="192" t="str">
        <f t="shared" si="1"/>
        <v>Qa_afK4_1: Qcount;</v>
      </c>
      <c r="I8" s="192" t="str">
        <f t="shared" si="2"/>
        <v xml:space="preserve">Qa_afK4_1: Qtotal; </v>
      </c>
      <c r="J8" s="192" t="str">
        <f t="shared" si="3"/>
        <v>Qa_afK4_1(btn_m_res := QCM.Qa_afK4_1.btn_m_res ,btn_h_res := QCM.Qa_afK4_1.btn_h_res ,btn_d_res := QCM.Qa_afK4_1.btn_d_res ,
btn_d30_res := QCM.Qa_afK4_1.btn_d30_res ,btn_ttl_res := QCM.Qa_afK4_1.btn_ttl_res ,Qhcur := ani.Qa_afK4_1.val); 
 QCM.Qa_afK4_1.Q_m := Qa_afK4_1.Q_m; QCM.Qa_afK4_1.Q_h :=Qa_afK4_1.Q_h; QCM.Qa_afK4_1.Q_d := Qa_afK4_1.Q_d;
 QCM.Qa_afK4_1.Q_d30 := Qa_afK4_1.Q_d30; QCM.Qa_afK4_1.Q_ttl := Qa_afK4_1.Q_ttl;</v>
      </c>
      <c r="K8" s="192" t="s">
        <v>964</v>
      </c>
      <c r="S8" s="374"/>
      <c r="T8" s="374" t="str">
        <f t="shared" si="0"/>
        <v>Q_afUOV_imp</v>
      </c>
      <c r="U8" s="374" t="str">
        <f>"2QCM."&amp;T8&amp;".btn_h_res"</f>
        <v>2QCM.Q_afUOV_imp.btn_h_res</v>
      </c>
      <c r="V8" s="374" t="s">
        <v>4704</v>
      </c>
      <c r="W8" s="374" t="str">
        <f>"DB 19 DBX "&amp;S2+20&amp;".1"</f>
        <v>DB 19 DBX 20.1</v>
      </c>
      <c r="X8" s="374" t="s">
        <v>4703</v>
      </c>
      <c r="Y8" s="374"/>
      <c r="Z8" s="374">
        <v>1</v>
      </c>
      <c r="AA8" s="374">
        <v>2</v>
      </c>
      <c r="AB8" s="374" t="s">
        <v>4697</v>
      </c>
      <c r="AC8" s="374"/>
      <c r="AD8" s="374"/>
      <c r="AE8" s="374"/>
      <c r="AF8" s="374"/>
      <c r="AG8" s="374">
        <v>0</v>
      </c>
      <c r="AH8" s="374">
        <v>10</v>
      </c>
      <c r="AI8" s="374">
        <v>0</v>
      </c>
      <c r="AJ8" s="374">
        <v>100</v>
      </c>
      <c r="AK8" s="374">
        <v>0</v>
      </c>
      <c r="AL8" s="374"/>
      <c r="AM8" s="374">
        <v>0</v>
      </c>
      <c r="AN8" s="374"/>
    </row>
    <row r="9" spans="1:40" x14ac:dyDescent="0.25">
      <c r="B9" s="374" t="s">
        <v>3795</v>
      </c>
      <c r="H9" s="192" t="str">
        <f t="shared" si="1"/>
        <v>Q_bfAUF2: Qcount;</v>
      </c>
      <c r="I9" s="192" t="str">
        <f t="shared" si="2"/>
        <v xml:space="preserve">Q_bfAUF2: Qtotal; </v>
      </c>
      <c r="J9" s="192" t="str">
        <f t="shared" si="3"/>
        <v>Q_bfAUF2(btn_m_res := QCM.Q_bfAUF2.btn_m_res ,btn_h_res := QCM.Q_bfAUF2.btn_h_res ,btn_d_res := QCM.Q_bfAUF2.btn_d_res ,
btn_d30_res := QCM.Q_bfAUF2.btn_d30_res ,btn_ttl_res := QCM.Q_bfAUF2.btn_ttl_res ,Qhcur := ani.Q_bfAUF2.val); 
 QCM.Q_bfAUF2.Q_m := Q_bfAUF2.Q_m; QCM.Q_bfAUF2.Q_h :=Q_bfAUF2.Q_h; QCM.Q_bfAUF2.Q_d := Q_bfAUF2.Q_d;
 QCM.Q_bfAUF2.Q_d30 := Q_bfAUF2.Q_d30; QCM.Q_bfAUF2.Q_ttl := Q_bfAUF2.Q_ttl;</v>
      </c>
      <c r="K9" s="192" t="s">
        <v>964</v>
      </c>
      <c r="S9" s="374"/>
      <c r="T9" s="374" t="str">
        <f t="shared" si="0"/>
        <v>Q_afUOV_imp</v>
      </c>
      <c r="U9" s="374" t="str">
        <f>"2QCM."&amp;T9&amp;".btn_d_res"</f>
        <v>2QCM.Q_afUOV_imp.btn_d_res</v>
      </c>
      <c r="V9" s="374" t="s">
        <v>4704</v>
      </c>
      <c r="W9" s="374" t="str">
        <f>"DB 19 DBX "&amp;S2+20&amp;".2"</f>
        <v>DB 19 DBX 20.2</v>
      </c>
      <c r="X9" s="374" t="s">
        <v>4703</v>
      </c>
      <c r="Y9" s="374"/>
      <c r="Z9" s="374">
        <v>1</v>
      </c>
      <c r="AA9" s="374">
        <v>2</v>
      </c>
      <c r="AB9" s="374" t="s">
        <v>4697</v>
      </c>
      <c r="AC9" s="374"/>
      <c r="AD9" s="374"/>
      <c r="AE9" s="374"/>
      <c r="AF9" s="374"/>
      <c r="AG9" s="374">
        <v>0</v>
      </c>
      <c r="AH9" s="374">
        <v>10</v>
      </c>
      <c r="AI9" s="374">
        <v>0</v>
      </c>
      <c r="AJ9" s="374">
        <v>100</v>
      </c>
      <c r="AK9" s="374">
        <v>0</v>
      </c>
      <c r="AL9" s="374"/>
      <c r="AM9" s="374">
        <v>0</v>
      </c>
      <c r="AN9" s="374"/>
    </row>
    <row r="10" spans="1:40" x14ac:dyDescent="0.25">
      <c r="B10" s="374" t="s">
        <v>3490</v>
      </c>
      <c r="H10" s="192" t="str">
        <f t="shared" si="1"/>
        <v>Q_afN4_4: Qcount;</v>
      </c>
      <c r="I10" s="192" t="str">
        <f t="shared" si="2"/>
        <v xml:space="preserve">Q_afN4_4: Qtotal; </v>
      </c>
      <c r="J10" s="192" t="str">
        <f t="shared" si="3"/>
        <v>Q_afN4_4(btn_m_res := QCM.Q_afN4_4.btn_m_res ,btn_h_res := QCM.Q_afN4_4.btn_h_res ,btn_d_res := QCM.Q_afN4_4.btn_d_res ,
btn_d30_res := QCM.Q_afN4_4.btn_d30_res ,btn_ttl_res := QCM.Q_afN4_4.btn_ttl_res ,Qhcur := ani.Q_afN4_4.val); 
 QCM.Q_afN4_4.Q_m := Q_afN4_4.Q_m; QCM.Q_afN4_4.Q_h :=Q_afN4_4.Q_h; QCM.Q_afN4_4.Q_d := Q_afN4_4.Q_d;
 QCM.Q_afN4_4.Q_d30 := Q_afN4_4.Q_d30; QCM.Q_afN4_4.Q_ttl := Q_afN4_4.Q_ttl;</v>
      </c>
      <c r="K10" s="192" t="s">
        <v>964</v>
      </c>
      <c r="S10" s="374"/>
      <c r="T10" s="374" t="str">
        <f t="shared" si="0"/>
        <v>Q_afUOV_imp</v>
      </c>
      <c r="U10" s="374" t="str">
        <f>"2QCM."&amp;T10&amp;".btn_d30_res"</f>
        <v>2QCM.Q_afUOV_imp.btn_d30_res</v>
      </c>
      <c r="V10" s="374" t="s">
        <v>4704</v>
      </c>
      <c r="W10" s="374" t="str">
        <f>"DB 19 DBX "&amp;S2+20&amp;".3"</f>
        <v>DB 19 DBX 20.3</v>
      </c>
      <c r="X10" s="374" t="s">
        <v>4703</v>
      </c>
      <c r="Y10" s="374"/>
      <c r="Z10" s="374">
        <v>1</v>
      </c>
      <c r="AA10" s="374">
        <v>2</v>
      </c>
      <c r="AB10" s="374" t="s">
        <v>4697</v>
      </c>
      <c r="AC10" s="374"/>
      <c r="AD10" s="374"/>
      <c r="AE10" s="374"/>
      <c r="AF10" s="374"/>
      <c r="AG10" s="374">
        <v>0</v>
      </c>
      <c r="AH10" s="374">
        <v>10</v>
      </c>
      <c r="AI10" s="374">
        <v>0</v>
      </c>
      <c r="AJ10" s="374">
        <v>100</v>
      </c>
      <c r="AK10" s="374">
        <v>0</v>
      </c>
      <c r="AL10" s="374"/>
      <c r="AM10" s="374">
        <v>0</v>
      </c>
      <c r="AN10" s="374"/>
    </row>
    <row r="11" spans="1:40" x14ac:dyDescent="0.25">
      <c r="B11" s="374" t="s">
        <v>782</v>
      </c>
      <c r="H11" s="192" t="str">
        <f t="shared" si="1"/>
        <v>Qa_afK4_2: Qcount;</v>
      </c>
      <c r="I11" s="192" t="str">
        <f t="shared" si="2"/>
        <v xml:space="preserve">Qa_afK4_2: Qtotal; </v>
      </c>
      <c r="J11" s="192" t="str">
        <f t="shared" si="3"/>
        <v>Qa_afK4_2(btn_m_res := QCM.Qa_afK4_2.btn_m_res ,btn_h_res := QCM.Qa_afK4_2.btn_h_res ,btn_d_res := QCM.Qa_afK4_2.btn_d_res ,
btn_d30_res := QCM.Qa_afK4_2.btn_d30_res ,btn_ttl_res := QCM.Qa_afK4_2.btn_ttl_res ,Qhcur := ani.Qa_afK4_2.val); 
 QCM.Qa_afK4_2.Q_m := Qa_afK4_2.Q_m; QCM.Qa_afK4_2.Q_h :=Qa_afK4_2.Q_h; QCM.Qa_afK4_2.Q_d := Qa_afK4_2.Q_d;
 QCM.Qa_afK4_2.Q_d30 := Qa_afK4_2.Q_d30; QCM.Qa_afK4_2.Q_ttl := Qa_afK4_2.Q_ttl;</v>
      </c>
      <c r="K11" s="192" t="s">
        <v>964</v>
      </c>
      <c r="S11" s="374"/>
      <c r="T11" s="374" t="str">
        <f t="shared" si="0"/>
        <v>Q_afUOV_imp</v>
      </c>
      <c r="U11" s="374" t="str">
        <f>"2QCM."&amp;T11&amp;".btn_ttl_res"</f>
        <v>2QCM.Q_afUOV_imp.btn_ttl_res</v>
      </c>
      <c r="V11" s="374" t="s">
        <v>4704</v>
      </c>
      <c r="W11" s="374" t="str">
        <f>"DB 19 DBX "&amp;S2+20&amp;".4"</f>
        <v>DB 19 DBX 20.4</v>
      </c>
      <c r="X11" s="374" t="s">
        <v>4703</v>
      </c>
      <c r="Y11" s="374"/>
      <c r="Z11" s="374">
        <v>1</v>
      </c>
      <c r="AA11" s="374">
        <v>2</v>
      </c>
      <c r="AB11" s="374" t="s">
        <v>4697</v>
      </c>
      <c r="AC11" s="374"/>
      <c r="AD11" s="374"/>
      <c r="AE11" s="374"/>
      <c r="AF11" s="374"/>
      <c r="AG11" s="374">
        <v>0</v>
      </c>
      <c r="AH11" s="374">
        <v>10</v>
      </c>
      <c r="AI11" s="374">
        <v>0</v>
      </c>
      <c r="AJ11" s="374">
        <v>100</v>
      </c>
      <c r="AK11" s="374">
        <v>0</v>
      </c>
      <c r="AL11" s="374"/>
      <c r="AM11" s="374">
        <v>0</v>
      </c>
      <c r="AN11" s="374"/>
    </row>
    <row r="12" spans="1:40" x14ac:dyDescent="0.25">
      <c r="B12" s="374" t="s">
        <v>3498</v>
      </c>
      <c r="H12" s="192" t="str">
        <f t="shared" si="1"/>
        <v>Q_afN4_5: Qcount;</v>
      </c>
      <c r="I12" s="192" t="str">
        <f t="shared" si="2"/>
        <v xml:space="preserve">Q_afN4_5: Qtotal; </v>
      </c>
      <c r="J12" s="192" t="str">
        <f t="shared" si="3"/>
        <v>Q_afN4_5(btn_m_res := QCM.Q_afN4_5.btn_m_res ,btn_h_res := QCM.Q_afN4_5.btn_h_res ,btn_d_res := QCM.Q_afN4_5.btn_d_res ,
btn_d30_res := QCM.Q_afN4_5.btn_d30_res ,btn_ttl_res := QCM.Q_afN4_5.btn_ttl_res ,Qhcur := ani.Q_afN4_5.val); 
 QCM.Q_afN4_5.Q_m := Q_afN4_5.Q_m; QCM.Q_afN4_5.Q_h :=Q_afN4_5.Q_h; QCM.Q_afN4_5.Q_d := Q_afN4_5.Q_d;
 QCM.Q_afN4_5.Q_d30 := Q_afN4_5.Q_d30; QCM.Q_afN4_5.Q_ttl := Q_afN4_5.Q_ttl;</v>
      </c>
      <c r="K12" s="192" t="s">
        <v>964</v>
      </c>
      <c r="S12" s="374">
        <f>S2+22</f>
        <v>22</v>
      </c>
      <c r="T12" s="128" t="s">
        <v>3474</v>
      </c>
      <c r="U12" s="374" t="str">
        <f>"2QCM."&amp;T12&amp;".Q_m"</f>
        <v>2QCM.Q_F1_4_6.Q_m</v>
      </c>
      <c r="V12" s="374" t="s">
        <v>4704</v>
      </c>
      <c r="W12" s="374" t="str">
        <f>"DB 19 DBD "&amp;S12</f>
        <v>DB 19 DBD 22</v>
      </c>
      <c r="X12" s="374" t="s">
        <v>4696</v>
      </c>
      <c r="Y12" s="374"/>
      <c r="Z12" s="374">
        <v>1</v>
      </c>
      <c r="AA12" s="374">
        <v>2</v>
      </c>
      <c r="AB12" s="374" t="s">
        <v>4697</v>
      </c>
      <c r="AC12" s="374"/>
      <c r="AD12" s="374"/>
      <c r="AE12" s="374"/>
      <c r="AF12" s="374"/>
      <c r="AG12" s="374">
        <v>0</v>
      </c>
      <c r="AH12" s="374">
        <v>10</v>
      </c>
      <c r="AI12" s="374">
        <v>0</v>
      </c>
      <c r="AJ12" s="374">
        <v>100</v>
      </c>
      <c r="AK12" s="374">
        <v>0</v>
      </c>
      <c r="AL12" s="374"/>
      <c r="AM12" s="374">
        <v>0</v>
      </c>
      <c r="AN12" s="374" t="s">
        <v>4698</v>
      </c>
    </row>
    <row r="13" spans="1:40" x14ac:dyDescent="0.25">
      <c r="B13" s="374" t="s">
        <v>3493</v>
      </c>
      <c r="H13" s="192" t="str">
        <f t="shared" si="1"/>
        <v>Qair_BR1: Qcount;</v>
      </c>
      <c r="I13" s="192" t="str">
        <f t="shared" si="2"/>
        <v xml:space="preserve">Qair_BR1: Qtotal; </v>
      </c>
      <c r="J13" s="192" t="str">
        <f t="shared" si="3"/>
        <v>Qair_BR1(btn_m_res := QCM.Qair_BR1.btn_m_res ,btn_h_res := QCM.Qair_BR1.btn_h_res ,btn_d_res := QCM.Qair_BR1.btn_d_res ,
btn_d30_res := QCM.Qair_BR1.btn_d30_res ,btn_ttl_res := QCM.Qair_BR1.btn_ttl_res ,Qhcur := ani.Qair_BR1.val); 
 QCM.Qair_BR1.Q_m := Qair_BR1.Q_m; QCM.Qair_BR1.Q_h :=Qair_BR1.Q_h; QCM.Qair_BR1.Q_d := Qair_BR1.Q_d;
 QCM.Qair_BR1.Q_d30 := Qair_BR1.Q_d30; QCM.Qair_BR1.Q_ttl := Qair_BR1.Q_ttl;</v>
      </c>
      <c r="K13" s="192" t="s">
        <v>964</v>
      </c>
      <c r="S13" s="374"/>
      <c r="T13" s="374" t="str">
        <f>T12</f>
        <v>Q_F1_4_6</v>
      </c>
      <c r="U13" s="374" t="str">
        <f>"2QCM."&amp;T13&amp;".Q_h"</f>
        <v>2QCM.Q_F1_4_6.Q_h</v>
      </c>
      <c r="V13" s="374" t="s">
        <v>4704</v>
      </c>
      <c r="W13" s="374" t="str">
        <f>"DB 19 DBD "&amp;S12+4</f>
        <v>DB 19 DBD 26</v>
      </c>
      <c r="X13" s="374" t="s">
        <v>4696</v>
      </c>
      <c r="Y13" s="374"/>
      <c r="Z13" s="374">
        <v>1</v>
      </c>
      <c r="AA13" s="374">
        <v>2</v>
      </c>
      <c r="AB13" s="374" t="s">
        <v>4697</v>
      </c>
      <c r="AC13" s="374"/>
      <c r="AD13" s="374"/>
      <c r="AE13" s="374"/>
      <c r="AF13" s="374"/>
      <c r="AG13" s="374">
        <v>0</v>
      </c>
      <c r="AH13" s="374">
        <v>10</v>
      </c>
      <c r="AI13" s="374">
        <v>0</v>
      </c>
      <c r="AJ13" s="374">
        <v>100</v>
      </c>
      <c r="AK13" s="374">
        <v>0</v>
      </c>
      <c r="AL13" s="374"/>
      <c r="AM13" s="374">
        <v>0</v>
      </c>
      <c r="AN13" s="374" t="s">
        <v>4699</v>
      </c>
    </row>
    <row r="14" spans="1:40" x14ac:dyDescent="0.25">
      <c r="B14" s="192" t="s">
        <v>3494</v>
      </c>
      <c r="H14" s="192" t="str">
        <f t="shared" si="1"/>
        <v>Qair_BR2: Qcount;</v>
      </c>
      <c r="I14" s="192" t="str">
        <f t="shared" si="2"/>
        <v xml:space="preserve">Qair_BR2: Qtotal; </v>
      </c>
      <c r="J14" s="192" t="str">
        <f t="shared" si="3"/>
        <v>Qair_BR2(btn_m_res := QCM.Qair_BR2.btn_m_res ,btn_h_res := QCM.Qair_BR2.btn_h_res ,btn_d_res := QCM.Qair_BR2.btn_d_res ,
btn_d30_res := QCM.Qair_BR2.btn_d30_res ,btn_ttl_res := QCM.Qair_BR2.btn_ttl_res ,Qhcur := ani.Qair_BR2.val); 
 QCM.Qair_BR2.Q_m := Qair_BR2.Q_m; QCM.Qair_BR2.Q_h :=Qair_BR2.Q_h; QCM.Qair_BR2.Q_d := Qair_BR2.Q_d;
 QCM.Qair_BR2.Q_d30 := Qair_BR2.Q_d30; QCM.Qair_BR2.Q_ttl := Qair_BR2.Q_ttl;</v>
      </c>
      <c r="K14" s="192" t="s">
        <v>964</v>
      </c>
      <c r="S14" s="374"/>
      <c r="T14" s="374" t="str">
        <f t="shared" ref="T14:T21" si="4">T13</f>
        <v>Q_F1_4_6</v>
      </c>
      <c r="U14" s="374" t="str">
        <f>"2QCM."&amp;T14&amp;".Q_d"</f>
        <v>2QCM.Q_F1_4_6.Q_d</v>
      </c>
      <c r="V14" s="374" t="s">
        <v>4704</v>
      </c>
      <c r="W14" s="374" t="str">
        <f>"DB 19 DBD "&amp;S12+8</f>
        <v>DB 19 DBD 30</v>
      </c>
      <c r="X14" s="374" t="s">
        <v>4696</v>
      </c>
      <c r="Y14" s="374"/>
      <c r="Z14" s="374">
        <v>1</v>
      </c>
      <c r="AA14" s="374">
        <v>2</v>
      </c>
      <c r="AB14" s="374" t="s">
        <v>4697</v>
      </c>
      <c r="AC14" s="374"/>
      <c r="AD14" s="374"/>
      <c r="AE14" s="374"/>
      <c r="AF14" s="374"/>
      <c r="AG14" s="374">
        <v>0</v>
      </c>
      <c r="AH14" s="374">
        <v>10</v>
      </c>
      <c r="AI14" s="374">
        <v>0</v>
      </c>
      <c r="AJ14" s="374">
        <v>100</v>
      </c>
      <c r="AK14" s="374">
        <v>0</v>
      </c>
      <c r="AL14" s="374"/>
      <c r="AM14" s="374">
        <v>0</v>
      </c>
      <c r="AN14" s="374" t="s">
        <v>4700</v>
      </c>
    </row>
    <row r="15" spans="1:40" x14ac:dyDescent="0.25">
      <c r="S15" s="374"/>
      <c r="T15" s="374" t="str">
        <f t="shared" si="4"/>
        <v>Q_F1_4_6</v>
      </c>
      <c r="U15" s="374" t="str">
        <f>"2QCM."&amp;T15&amp;".Q_d30"</f>
        <v>2QCM.Q_F1_4_6.Q_d30</v>
      </c>
      <c r="V15" s="374" t="s">
        <v>4704</v>
      </c>
      <c r="W15" s="374" t="str">
        <f>"DB 19 DBD "&amp;S12+12</f>
        <v>DB 19 DBD 34</v>
      </c>
      <c r="X15" s="374" t="s">
        <v>4696</v>
      </c>
      <c r="Y15" s="374"/>
      <c r="Z15" s="374">
        <v>1</v>
      </c>
      <c r="AA15" s="374">
        <v>2</v>
      </c>
      <c r="AB15" s="374" t="s">
        <v>4697</v>
      </c>
      <c r="AC15" s="374"/>
      <c r="AD15" s="374"/>
      <c r="AE15" s="374"/>
      <c r="AF15" s="374"/>
      <c r="AG15" s="374">
        <v>0</v>
      </c>
      <c r="AH15" s="374">
        <v>10</v>
      </c>
      <c r="AI15" s="374">
        <v>0</v>
      </c>
      <c r="AJ15" s="374">
        <v>100</v>
      </c>
      <c r="AK15" s="374">
        <v>0</v>
      </c>
      <c r="AL15" s="374"/>
      <c r="AM15" s="374">
        <v>0</v>
      </c>
      <c r="AN15" s="374" t="s">
        <v>4701</v>
      </c>
    </row>
    <row r="16" spans="1:40" x14ac:dyDescent="0.25">
      <c r="S16" s="374"/>
      <c r="T16" s="374" t="str">
        <f t="shared" si="4"/>
        <v>Q_F1_4_6</v>
      </c>
      <c r="U16" s="374" t="str">
        <f>"2QCM."&amp;T16&amp;".Q_ttl"</f>
        <v>2QCM.Q_F1_4_6.Q_ttl</v>
      </c>
      <c r="V16" s="374" t="s">
        <v>4704</v>
      </c>
      <c r="W16" s="374" t="str">
        <f>"DB 19 DBD "&amp;S12+16</f>
        <v>DB 19 DBD 38</v>
      </c>
      <c r="X16" s="374" t="s">
        <v>4696</v>
      </c>
      <c r="Y16" s="374"/>
      <c r="Z16" s="374">
        <v>1</v>
      </c>
      <c r="AA16" s="374">
        <v>2</v>
      </c>
      <c r="AB16" s="374" t="s">
        <v>4697</v>
      </c>
      <c r="AC16" s="374"/>
      <c r="AD16" s="374"/>
      <c r="AE16" s="374"/>
      <c r="AF16" s="374"/>
      <c r="AG16" s="374">
        <v>0</v>
      </c>
      <c r="AH16" s="374">
        <v>10</v>
      </c>
      <c r="AI16" s="374">
        <v>0</v>
      </c>
      <c r="AJ16" s="374">
        <v>100</v>
      </c>
      <c r="AK16" s="374">
        <v>0</v>
      </c>
      <c r="AL16" s="374"/>
      <c r="AM16" s="374">
        <v>0</v>
      </c>
      <c r="AN16" s="374" t="s">
        <v>4702</v>
      </c>
    </row>
    <row r="17" spans="19:40" x14ac:dyDescent="0.25">
      <c r="S17" s="374"/>
      <c r="T17" s="374" t="str">
        <f t="shared" si="4"/>
        <v>Q_F1_4_6</v>
      </c>
      <c r="U17" s="374" t="str">
        <f>"2QCM."&amp;T17&amp;".btn_m_res"</f>
        <v>2QCM.Q_F1_4_6.btn_m_res</v>
      </c>
      <c r="V17" s="374" t="s">
        <v>4704</v>
      </c>
      <c r="W17" s="374" t="str">
        <f>"DB 19 DBX "&amp;S12+20&amp;".0"</f>
        <v>DB 19 DBX 42.0</v>
      </c>
      <c r="X17" s="374" t="s">
        <v>4703</v>
      </c>
      <c r="Y17" s="374"/>
      <c r="Z17" s="374">
        <v>1</v>
      </c>
      <c r="AA17" s="374">
        <v>2</v>
      </c>
      <c r="AB17" s="374" t="s">
        <v>4697</v>
      </c>
      <c r="AC17" s="374"/>
      <c r="AD17" s="374"/>
      <c r="AE17" s="374"/>
      <c r="AF17" s="374"/>
      <c r="AG17" s="374">
        <v>0</v>
      </c>
      <c r="AH17" s="374">
        <v>10</v>
      </c>
      <c r="AI17" s="374">
        <v>0</v>
      </c>
      <c r="AJ17" s="374">
        <v>100</v>
      </c>
      <c r="AK17" s="374">
        <v>0</v>
      </c>
      <c r="AL17" s="374"/>
      <c r="AM17" s="374">
        <v>0</v>
      </c>
      <c r="AN17" s="374"/>
    </row>
    <row r="18" spans="19:40" x14ac:dyDescent="0.25">
      <c r="S18" s="374"/>
      <c r="T18" s="374" t="str">
        <f t="shared" si="4"/>
        <v>Q_F1_4_6</v>
      </c>
      <c r="U18" s="374" t="str">
        <f>"2QCM."&amp;T18&amp;".btn_h_res"</f>
        <v>2QCM.Q_F1_4_6.btn_h_res</v>
      </c>
      <c r="V18" s="374" t="s">
        <v>4704</v>
      </c>
      <c r="W18" s="374" t="str">
        <f>"DB 19 DBX "&amp;S12+20&amp;".1"</f>
        <v>DB 19 DBX 42.1</v>
      </c>
      <c r="X18" s="374" t="s">
        <v>4703</v>
      </c>
      <c r="Y18" s="374"/>
      <c r="Z18" s="374">
        <v>1</v>
      </c>
      <c r="AA18" s="374">
        <v>2</v>
      </c>
      <c r="AB18" s="374" t="s">
        <v>4697</v>
      </c>
      <c r="AC18" s="374"/>
      <c r="AD18" s="374"/>
      <c r="AE18" s="374"/>
      <c r="AF18" s="374"/>
      <c r="AG18" s="374">
        <v>0</v>
      </c>
      <c r="AH18" s="374">
        <v>10</v>
      </c>
      <c r="AI18" s="374">
        <v>0</v>
      </c>
      <c r="AJ18" s="374">
        <v>100</v>
      </c>
      <c r="AK18" s="374">
        <v>0</v>
      </c>
      <c r="AL18" s="374"/>
      <c r="AM18" s="374">
        <v>0</v>
      </c>
      <c r="AN18" s="374"/>
    </row>
    <row r="19" spans="19:40" x14ac:dyDescent="0.25">
      <c r="S19" s="374"/>
      <c r="T19" s="374" t="str">
        <f t="shared" si="4"/>
        <v>Q_F1_4_6</v>
      </c>
      <c r="U19" s="374" t="str">
        <f>"2QCM."&amp;T19&amp;".btn_d_res"</f>
        <v>2QCM.Q_F1_4_6.btn_d_res</v>
      </c>
      <c r="V19" s="374" t="s">
        <v>4704</v>
      </c>
      <c r="W19" s="374" t="str">
        <f>"DB 19 DBX "&amp;S12+20&amp;".2"</f>
        <v>DB 19 DBX 42.2</v>
      </c>
      <c r="X19" s="374" t="s">
        <v>4703</v>
      </c>
      <c r="Y19" s="374"/>
      <c r="Z19" s="374">
        <v>1</v>
      </c>
      <c r="AA19" s="374">
        <v>2</v>
      </c>
      <c r="AB19" s="374" t="s">
        <v>4697</v>
      </c>
      <c r="AC19" s="374"/>
      <c r="AD19" s="374"/>
      <c r="AE19" s="374"/>
      <c r="AF19" s="374"/>
      <c r="AG19" s="374">
        <v>0</v>
      </c>
      <c r="AH19" s="374">
        <v>10</v>
      </c>
      <c r="AI19" s="374">
        <v>0</v>
      </c>
      <c r="AJ19" s="374">
        <v>100</v>
      </c>
      <c r="AK19" s="374">
        <v>0</v>
      </c>
      <c r="AL19" s="374"/>
      <c r="AM19" s="374">
        <v>0</v>
      </c>
      <c r="AN19" s="374"/>
    </row>
    <row r="20" spans="19:40" x14ac:dyDescent="0.25">
      <c r="S20" s="374"/>
      <c r="T20" s="374" t="str">
        <f t="shared" si="4"/>
        <v>Q_F1_4_6</v>
      </c>
      <c r="U20" s="374" t="str">
        <f>"2QCM."&amp;T20&amp;".btn_d30_res"</f>
        <v>2QCM.Q_F1_4_6.btn_d30_res</v>
      </c>
      <c r="V20" s="374" t="s">
        <v>4704</v>
      </c>
      <c r="W20" s="374" t="str">
        <f>"DB 19 DBX "&amp;S12+20&amp;".3"</f>
        <v>DB 19 DBX 42.3</v>
      </c>
      <c r="X20" s="374" t="s">
        <v>4703</v>
      </c>
      <c r="Y20" s="374"/>
      <c r="Z20" s="374">
        <v>1</v>
      </c>
      <c r="AA20" s="374">
        <v>2</v>
      </c>
      <c r="AB20" s="374" t="s">
        <v>4697</v>
      </c>
      <c r="AC20" s="374"/>
      <c r="AD20" s="374"/>
      <c r="AE20" s="374"/>
      <c r="AF20" s="374"/>
      <c r="AG20" s="374">
        <v>0</v>
      </c>
      <c r="AH20" s="374">
        <v>10</v>
      </c>
      <c r="AI20" s="374">
        <v>0</v>
      </c>
      <c r="AJ20" s="374">
        <v>100</v>
      </c>
      <c r="AK20" s="374">
        <v>0</v>
      </c>
      <c r="AL20" s="374"/>
      <c r="AM20" s="374">
        <v>0</v>
      </c>
      <c r="AN20" s="374"/>
    </row>
    <row r="21" spans="19:40" x14ac:dyDescent="0.25">
      <c r="S21" s="374"/>
      <c r="T21" s="374" t="str">
        <f t="shared" si="4"/>
        <v>Q_F1_4_6</v>
      </c>
      <c r="U21" s="374" t="str">
        <f>"2QCM."&amp;T21&amp;".btn_ttl_res"</f>
        <v>2QCM.Q_F1_4_6.btn_ttl_res</v>
      </c>
      <c r="V21" s="374" t="s">
        <v>4704</v>
      </c>
      <c r="W21" s="374" t="str">
        <f>"DB 19 DBX "&amp;S12+20&amp;".4"</f>
        <v>DB 19 DBX 42.4</v>
      </c>
      <c r="X21" s="374" t="s">
        <v>4703</v>
      </c>
      <c r="Y21" s="374"/>
      <c r="Z21" s="374">
        <v>1</v>
      </c>
      <c r="AA21" s="374">
        <v>2</v>
      </c>
      <c r="AB21" s="374" t="s">
        <v>4697</v>
      </c>
      <c r="AC21" s="374"/>
      <c r="AD21" s="374"/>
      <c r="AE21" s="374"/>
      <c r="AF21" s="374"/>
      <c r="AG21" s="374">
        <v>0</v>
      </c>
      <c r="AH21" s="374">
        <v>10</v>
      </c>
      <c r="AI21" s="374">
        <v>0</v>
      </c>
      <c r="AJ21" s="374">
        <v>100</v>
      </c>
      <c r="AK21" s="374">
        <v>0</v>
      </c>
      <c r="AL21" s="374"/>
      <c r="AM21" s="374">
        <v>0</v>
      </c>
      <c r="AN21" s="374"/>
    </row>
    <row r="22" spans="19:40" x14ac:dyDescent="0.25">
      <c r="S22" s="374">
        <f>S12+22</f>
        <v>44</v>
      </c>
      <c r="T22" s="128" t="s">
        <v>3478</v>
      </c>
      <c r="U22" s="374" t="str">
        <f>"2QCM."&amp;T22&amp;".Q_m"</f>
        <v>2QCM.Qa.Q_m</v>
      </c>
      <c r="V22" s="374" t="s">
        <v>4704</v>
      </c>
      <c r="W22" s="374" t="str">
        <f>"DB 19 DBD "&amp;S22</f>
        <v>DB 19 DBD 44</v>
      </c>
      <c r="X22" s="374" t="s">
        <v>4696</v>
      </c>
      <c r="Y22" s="374"/>
      <c r="Z22" s="374">
        <v>1</v>
      </c>
      <c r="AA22" s="374">
        <v>2</v>
      </c>
      <c r="AB22" s="374" t="s">
        <v>4697</v>
      </c>
      <c r="AC22" s="374"/>
      <c r="AD22" s="374"/>
      <c r="AE22" s="374"/>
      <c r="AF22" s="374"/>
      <c r="AG22" s="374">
        <v>0</v>
      </c>
      <c r="AH22" s="374">
        <v>10</v>
      </c>
      <c r="AI22" s="374">
        <v>0</v>
      </c>
      <c r="AJ22" s="374">
        <v>100</v>
      </c>
      <c r="AK22" s="374">
        <v>0</v>
      </c>
      <c r="AL22" s="374"/>
      <c r="AM22" s="374">
        <v>0</v>
      </c>
      <c r="AN22" s="374" t="s">
        <v>4698</v>
      </c>
    </row>
    <row r="23" spans="19:40" x14ac:dyDescent="0.25">
      <c r="S23" s="374"/>
      <c r="T23" s="374" t="str">
        <f>T22</f>
        <v>Qa</v>
      </c>
      <c r="U23" s="374" t="str">
        <f>"2QCM."&amp;T23&amp;".Q_h"</f>
        <v>2QCM.Qa.Q_h</v>
      </c>
      <c r="V23" s="374" t="s">
        <v>4704</v>
      </c>
      <c r="W23" s="374" t="str">
        <f>"DB 19 DBD "&amp;S22+4</f>
        <v>DB 19 DBD 48</v>
      </c>
      <c r="X23" s="374" t="s">
        <v>4696</v>
      </c>
      <c r="Y23" s="374"/>
      <c r="Z23" s="374">
        <v>1</v>
      </c>
      <c r="AA23" s="374">
        <v>2</v>
      </c>
      <c r="AB23" s="374" t="s">
        <v>4697</v>
      </c>
      <c r="AC23" s="374"/>
      <c r="AD23" s="374"/>
      <c r="AE23" s="374"/>
      <c r="AF23" s="374"/>
      <c r="AG23" s="374">
        <v>0</v>
      </c>
      <c r="AH23" s="374">
        <v>10</v>
      </c>
      <c r="AI23" s="374">
        <v>0</v>
      </c>
      <c r="AJ23" s="374">
        <v>100</v>
      </c>
      <c r="AK23" s="374">
        <v>0</v>
      </c>
      <c r="AL23" s="374"/>
      <c r="AM23" s="374">
        <v>0</v>
      </c>
      <c r="AN23" s="374" t="s">
        <v>4699</v>
      </c>
    </row>
    <row r="24" spans="19:40" x14ac:dyDescent="0.25">
      <c r="S24" s="374"/>
      <c r="T24" s="374" t="str">
        <f t="shared" ref="T24:T31" si="5">T23</f>
        <v>Qa</v>
      </c>
      <c r="U24" s="374" t="str">
        <f>"2QCM."&amp;T24&amp;".Q_d"</f>
        <v>2QCM.Qa.Q_d</v>
      </c>
      <c r="V24" s="374" t="s">
        <v>4704</v>
      </c>
      <c r="W24" s="374" t="str">
        <f>"DB 19 DBD "&amp;S22+8</f>
        <v>DB 19 DBD 52</v>
      </c>
      <c r="X24" s="374" t="s">
        <v>4696</v>
      </c>
      <c r="Y24" s="374"/>
      <c r="Z24" s="374">
        <v>1</v>
      </c>
      <c r="AA24" s="374">
        <v>2</v>
      </c>
      <c r="AB24" s="374" t="s">
        <v>4697</v>
      </c>
      <c r="AC24" s="374"/>
      <c r="AD24" s="374"/>
      <c r="AE24" s="374"/>
      <c r="AF24" s="374"/>
      <c r="AG24" s="374">
        <v>0</v>
      </c>
      <c r="AH24" s="374">
        <v>10</v>
      </c>
      <c r="AI24" s="374">
        <v>0</v>
      </c>
      <c r="AJ24" s="374">
        <v>100</v>
      </c>
      <c r="AK24" s="374">
        <v>0</v>
      </c>
      <c r="AL24" s="374"/>
      <c r="AM24" s="374">
        <v>0</v>
      </c>
      <c r="AN24" s="374" t="s">
        <v>4700</v>
      </c>
    </row>
    <row r="25" spans="19:40" x14ac:dyDescent="0.25">
      <c r="S25" s="374"/>
      <c r="T25" s="374" t="str">
        <f t="shared" si="5"/>
        <v>Qa</v>
      </c>
      <c r="U25" s="374" t="str">
        <f>"2QCM."&amp;T25&amp;".Q_d30"</f>
        <v>2QCM.Qa.Q_d30</v>
      </c>
      <c r="V25" s="374" t="s">
        <v>4704</v>
      </c>
      <c r="W25" s="374" t="str">
        <f>"DB 19 DBD "&amp;S22+12</f>
        <v>DB 19 DBD 56</v>
      </c>
      <c r="X25" s="374" t="s">
        <v>4696</v>
      </c>
      <c r="Y25" s="374"/>
      <c r="Z25" s="374">
        <v>1</v>
      </c>
      <c r="AA25" s="374">
        <v>2</v>
      </c>
      <c r="AB25" s="374" t="s">
        <v>4697</v>
      </c>
      <c r="AC25" s="374"/>
      <c r="AD25" s="374"/>
      <c r="AE25" s="374"/>
      <c r="AF25" s="374"/>
      <c r="AG25" s="374">
        <v>0</v>
      </c>
      <c r="AH25" s="374">
        <v>10</v>
      </c>
      <c r="AI25" s="374">
        <v>0</v>
      </c>
      <c r="AJ25" s="374">
        <v>100</v>
      </c>
      <c r="AK25" s="374">
        <v>0</v>
      </c>
      <c r="AL25" s="374"/>
      <c r="AM25" s="374">
        <v>0</v>
      </c>
      <c r="AN25" s="374" t="s">
        <v>4701</v>
      </c>
    </row>
    <row r="26" spans="19:40" x14ac:dyDescent="0.25">
      <c r="S26" s="374"/>
      <c r="T26" s="374" t="str">
        <f t="shared" si="5"/>
        <v>Qa</v>
      </c>
      <c r="U26" s="374" t="str">
        <f>"2QCM."&amp;T26&amp;".Q_ttl"</f>
        <v>2QCM.Qa.Q_ttl</v>
      </c>
      <c r="V26" s="374" t="s">
        <v>4704</v>
      </c>
      <c r="W26" s="374" t="str">
        <f>"DB 19 DBD "&amp;S22+16</f>
        <v>DB 19 DBD 60</v>
      </c>
      <c r="X26" s="374" t="s">
        <v>4696</v>
      </c>
      <c r="Y26" s="374"/>
      <c r="Z26" s="374">
        <v>1</v>
      </c>
      <c r="AA26" s="374">
        <v>2</v>
      </c>
      <c r="AB26" s="374" t="s">
        <v>4697</v>
      </c>
      <c r="AC26" s="374"/>
      <c r="AD26" s="374"/>
      <c r="AE26" s="374"/>
      <c r="AF26" s="374"/>
      <c r="AG26" s="374">
        <v>0</v>
      </c>
      <c r="AH26" s="374">
        <v>10</v>
      </c>
      <c r="AI26" s="374">
        <v>0</v>
      </c>
      <c r="AJ26" s="374">
        <v>100</v>
      </c>
      <c r="AK26" s="374">
        <v>0</v>
      </c>
      <c r="AL26" s="374"/>
      <c r="AM26" s="374">
        <v>0</v>
      </c>
      <c r="AN26" s="374" t="s">
        <v>4702</v>
      </c>
    </row>
    <row r="27" spans="19:40" x14ac:dyDescent="0.25">
      <c r="S27" s="374"/>
      <c r="T27" s="374" t="str">
        <f t="shared" si="5"/>
        <v>Qa</v>
      </c>
      <c r="U27" s="374" t="str">
        <f>"2QCM."&amp;T27&amp;".btn_m_res"</f>
        <v>2QCM.Qa.btn_m_res</v>
      </c>
      <c r="V27" s="374" t="s">
        <v>4704</v>
      </c>
      <c r="W27" s="374" t="str">
        <f>"DB 19 DBX "&amp;S22+20&amp;".0"</f>
        <v>DB 19 DBX 64.0</v>
      </c>
      <c r="X27" s="374" t="s">
        <v>4703</v>
      </c>
      <c r="Y27" s="374"/>
      <c r="Z27" s="374">
        <v>1</v>
      </c>
      <c r="AA27" s="374">
        <v>2</v>
      </c>
      <c r="AB27" s="374" t="s">
        <v>4697</v>
      </c>
      <c r="AC27" s="374"/>
      <c r="AD27" s="374"/>
      <c r="AE27" s="374"/>
      <c r="AF27" s="374"/>
      <c r="AG27" s="374">
        <v>0</v>
      </c>
      <c r="AH27" s="374">
        <v>10</v>
      </c>
      <c r="AI27" s="374">
        <v>0</v>
      </c>
      <c r="AJ27" s="374">
        <v>100</v>
      </c>
      <c r="AK27" s="374">
        <v>0</v>
      </c>
      <c r="AL27" s="374"/>
      <c r="AM27" s="374">
        <v>0</v>
      </c>
      <c r="AN27" s="374"/>
    </row>
    <row r="28" spans="19:40" x14ac:dyDescent="0.25">
      <c r="S28" s="374"/>
      <c r="T28" s="374" t="str">
        <f t="shared" si="5"/>
        <v>Qa</v>
      </c>
      <c r="U28" s="374" t="str">
        <f>"2QCM."&amp;T28&amp;".btn_h_res"</f>
        <v>2QCM.Qa.btn_h_res</v>
      </c>
      <c r="V28" s="374" t="s">
        <v>4704</v>
      </c>
      <c r="W28" s="374" t="str">
        <f>"DB 19 DBX "&amp;S22+20&amp;".1"</f>
        <v>DB 19 DBX 64.1</v>
      </c>
      <c r="X28" s="374" t="s">
        <v>4703</v>
      </c>
      <c r="Y28" s="374"/>
      <c r="Z28" s="374">
        <v>1</v>
      </c>
      <c r="AA28" s="374">
        <v>2</v>
      </c>
      <c r="AB28" s="374" t="s">
        <v>4697</v>
      </c>
      <c r="AC28" s="374"/>
      <c r="AD28" s="374"/>
      <c r="AE28" s="374"/>
      <c r="AF28" s="374"/>
      <c r="AG28" s="374">
        <v>0</v>
      </c>
      <c r="AH28" s="374">
        <v>10</v>
      </c>
      <c r="AI28" s="374">
        <v>0</v>
      </c>
      <c r="AJ28" s="374">
        <v>100</v>
      </c>
      <c r="AK28" s="374">
        <v>0</v>
      </c>
      <c r="AL28" s="374"/>
      <c r="AM28" s="374">
        <v>0</v>
      </c>
      <c r="AN28" s="374"/>
    </row>
    <row r="29" spans="19:40" x14ac:dyDescent="0.25">
      <c r="S29" s="374"/>
      <c r="T29" s="374" t="str">
        <f t="shared" si="5"/>
        <v>Qa</v>
      </c>
      <c r="U29" s="374" t="str">
        <f>"2QCM."&amp;T29&amp;".btn_d_res"</f>
        <v>2QCM.Qa.btn_d_res</v>
      </c>
      <c r="V29" s="374" t="s">
        <v>4704</v>
      </c>
      <c r="W29" s="374" t="str">
        <f>"DB 19 DBX "&amp;S22+20&amp;".2"</f>
        <v>DB 19 DBX 64.2</v>
      </c>
      <c r="X29" s="374" t="s">
        <v>4703</v>
      </c>
      <c r="Y29" s="374"/>
      <c r="Z29" s="374">
        <v>1</v>
      </c>
      <c r="AA29" s="374">
        <v>2</v>
      </c>
      <c r="AB29" s="374" t="s">
        <v>4697</v>
      </c>
      <c r="AC29" s="374"/>
      <c r="AD29" s="374"/>
      <c r="AE29" s="374"/>
      <c r="AF29" s="374"/>
      <c r="AG29" s="374">
        <v>0</v>
      </c>
      <c r="AH29" s="374">
        <v>10</v>
      </c>
      <c r="AI29" s="374">
        <v>0</v>
      </c>
      <c r="AJ29" s="374">
        <v>100</v>
      </c>
      <c r="AK29" s="374">
        <v>0</v>
      </c>
      <c r="AL29" s="374"/>
      <c r="AM29" s="374">
        <v>0</v>
      </c>
      <c r="AN29" s="374"/>
    </row>
    <row r="30" spans="19:40" x14ac:dyDescent="0.25">
      <c r="S30" s="374"/>
      <c r="T30" s="374" t="str">
        <f t="shared" si="5"/>
        <v>Qa</v>
      </c>
      <c r="U30" s="374" t="str">
        <f>"2QCM."&amp;T30&amp;".btn_d30_res"</f>
        <v>2QCM.Qa.btn_d30_res</v>
      </c>
      <c r="V30" s="374" t="s">
        <v>4704</v>
      </c>
      <c r="W30" s="374" t="str">
        <f>"DB 19 DBX "&amp;S22+20&amp;".3"</f>
        <v>DB 19 DBX 64.3</v>
      </c>
      <c r="X30" s="374" t="s">
        <v>4703</v>
      </c>
      <c r="Y30" s="374"/>
      <c r="Z30" s="374">
        <v>1</v>
      </c>
      <c r="AA30" s="374">
        <v>2</v>
      </c>
      <c r="AB30" s="374" t="s">
        <v>4697</v>
      </c>
      <c r="AC30" s="374"/>
      <c r="AD30" s="374"/>
      <c r="AE30" s="374"/>
      <c r="AF30" s="374"/>
      <c r="AG30" s="374">
        <v>0</v>
      </c>
      <c r="AH30" s="374">
        <v>10</v>
      </c>
      <c r="AI30" s="374">
        <v>0</v>
      </c>
      <c r="AJ30" s="374">
        <v>100</v>
      </c>
      <c r="AK30" s="374">
        <v>0</v>
      </c>
      <c r="AL30" s="374"/>
      <c r="AM30" s="374">
        <v>0</v>
      </c>
      <c r="AN30" s="374"/>
    </row>
    <row r="31" spans="19:40" x14ac:dyDescent="0.25">
      <c r="S31" s="374"/>
      <c r="T31" s="374" t="str">
        <f t="shared" si="5"/>
        <v>Qa</v>
      </c>
      <c r="U31" s="374" t="str">
        <f>"2QCM."&amp;T31&amp;".btn_ttl_res"</f>
        <v>2QCM.Qa.btn_ttl_res</v>
      </c>
      <c r="V31" s="374" t="s">
        <v>4704</v>
      </c>
      <c r="W31" s="374" t="str">
        <f>"DB 19 DBX "&amp;S22+20&amp;".4"</f>
        <v>DB 19 DBX 64.4</v>
      </c>
      <c r="X31" s="374" t="s">
        <v>4703</v>
      </c>
      <c r="Y31" s="374"/>
      <c r="Z31" s="374">
        <v>1</v>
      </c>
      <c r="AA31" s="374">
        <v>2</v>
      </c>
      <c r="AB31" s="374" t="s">
        <v>4697</v>
      </c>
      <c r="AC31" s="374"/>
      <c r="AD31" s="374"/>
      <c r="AE31" s="374"/>
      <c r="AF31" s="374"/>
      <c r="AG31" s="374">
        <v>0</v>
      </c>
      <c r="AH31" s="374">
        <v>10</v>
      </c>
      <c r="AI31" s="374">
        <v>0</v>
      </c>
      <c r="AJ31" s="374">
        <v>100</v>
      </c>
      <c r="AK31" s="374">
        <v>0</v>
      </c>
      <c r="AL31" s="374"/>
      <c r="AM31" s="374">
        <v>0</v>
      </c>
      <c r="AN31" s="374"/>
    </row>
    <row r="32" spans="19:40" x14ac:dyDescent="0.25">
      <c r="S32" s="374">
        <f>S22+22</f>
        <v>66</v>
      </c>
      <c r="T32" s="128" t="s">
        <v>3794</v>
      </c>
      <c r="U32" s="374" t="str">
        <f>"2QCM."&amp;T32&amp;".Q_m"</f>
        <v>2QCM.Q_bfAUF1.Q_m</v>
      </c>
      <c r="V32" s="374" t="s">
        <v>4704</v>
      </c>
      <c r="W32" s="374" t="str">
        <f>"DB 19 DBD "&amp;S32</f>
        <v>DB 19 DBD 66</v>
      </c>
      <c r="X32" s="374" t="s">
        <v>4696</v>
      </c>
      <c r="Y32" s="374"/>
      <c r="Z32" s="374">
        <v>1</v>
      </c>
      <c r="AA32" s="374">
        <v>2</v>
      </c>
      <c r="AB32" s="374" t="s">
        <v>4697</v>
      </c>
      <c r="AC32" s="374"/>
      <c r="AD32" s="374"/>
      <c r="AE32" s="374"/>
      <c r="AF32" s="374"/>
      <c r="AG32" s="374">
        <v>0</v>
      </c>
      <c r="AH32" s="374">
        <v>10</v>
      </c>
      <c r="AI32" s="374">
        <v>0</v>
      </c>
      <c r="AJ32" s="374">
        <v>100</v>
      </c>
      <c r="AK32" s="374">
        <v>0</v>
      </c>
      <c r="AL32" s="374"/>
      <c r="AM32" s="374">
        <v>0</v>
      </c>
      <c r="AN32" s="374" t="s">
        <v>4698</v>
      </c>
    </row>
    <row r="33" spans="19:40" x14ac:dyDescent="0.25">
      <c r="S33" s="374"/>
      <c r="T33" s="374" t="str">
        <f>T32</f>
        <v>Q_bfAUF1</v>
      </c>
      <c r="U33" s="374" t="str">
        <f>"2QCM."&amp;T33&amp;".Q_h"</f>
        <v>2QCM.Q_bfAUF1.Q_h</v>
      </c>
      <c r="V33" s="374" t="s">
        <v>4704</v>
      </c>
      <c r="W33" s="374" t="str">
        <f>"DB 19 DBD "&amp;S32+4</f>
        <v>DB 19 DBD 70</v>
      </c>
      <c r="X33" s="374" t="s">
        <v>4696</v>
      </c>
      <c r="Y33" s="374"/>
      <c r="Z33" s="374">
        <v>1</v>
      </c>
      <c r="AA33" s="374">
        <v>2</v>
      </c>
      <c r="AB33" s="374" t="s">
        <v>4697</v>
      </c>
      <c r="AC33" s="374"/>
      <c r="AD33" s="374"/>
      <c r="AE33" s="374"/>
      <c r="AF33" s="374"/>
      <c r="AG33" s="374">
        <v>0</v>
      </c>
      <c r="AH33" s="374">
        <v>10</v>
      </c>
      <c r="AI33" s="374">
        <v>0</v>
      </c>
      <c r="AJ33" s="374">
        <v>100</v>
      </c>
      <c r="AK33" s="374">
        <v>0</v>
      </c>
      <c r="AL33" s="374"/>
      <c r="AM33" s="374">
        <v>0</v>
      </c>
      <c r="AN33" s="374" t="s">
        <v>4699</v>
      </c>
    </row>
    <row r="34" spans="19:40" x14ac:dyDescent="0.25">
      <c r="S34" s="374"/>
      <c r="T34" s="374" t="str">
        <f t="shared" ref="T34:T41" si="6">T33</f>
        <v>Q_bfAUF1</v>
      </c>
      <c r="U34" s="374" t="str">
        <f>"2QCM."&amp;T34&amp;".Q_d"</f>
        <v>2QCM.Q_bfAUF1.Q_d</v>
      </c>
      <c r="V34" s="374" t="s">
        <v>4704</v>
      </c>
      <c r="W34" s="374" t="str">
        <f>"DB 19 DBD "&amp;S32+8</f>
        <v>DB 19 DBD 74</v>
      </c>
      <c r="X34" s="374" t="s">
        <v>4696</v>
      </c>
      <c r="Y34" s="374"/>
      <c r="Z34" s="374">
        <v>1</v>
      </c>
      <c r="AA34" s="374">
        <v>2</v>
      </c>
      <c r="AB34" s="374" t="s">
        <v>4697</v>
      </c>
      <c r="AC34" s="374"/>
      <c r="AD34" s="374"/>
      <c r="AE34" s="374"/>
      <c r="AF34" s="374"/>
      <c r="AG34" s="374">
        <v>0</v>
      </c>
      <c r="AH34" s="374">
        <v>10</v>
      </c>
      <c r="AI34" s="374">
        <v>0</v>
      </c>
      <c r="AJ34" s="374">
        <v>100</v>
      </c>
      <c r="AK34" s="374">
        <v>0</v>
      </c>
      <c r="AL34" s="374"/>
      <c r="AM34" s="374">
        <v>0</v>
      </c>
      <c r="AN34" s="374" t="s">
        <v>4700</v>
      </c>
    </row>
    <row r="35" spans="19:40" x14ac:dyDescent="0.25">
      <c r="S35" s="374"/>
      <c r="T35" s="374" t="str">
        <f t="shared" si="6"/>
        <v>Q_bfAUF1</v>
      </c>
      <c r="U35" s="374" t="str">
        <f>"2QCM."&amp;T35&amp;".Q_d30"</f>
        <v>2QCM.Q_bfAUF1.Q_d30</v>
      </c>
      <c r="V35" s="374" t="s">
        <v>4704</v>
      </c>
      <c r="W35" s="374" t="str">
        <f>"DB 19 DBD "&amp;S32+12</f>
        <v>DB 19 DBD 78</v>
      </c>
      <c r="X35" s="374" t="s">
        <v>4696</v>
      </c>
      <c r="Y35" s="374"/>
      <c r="Z35" s="374">
        <v>1</v>
      </c>
      <c r="AA35" s="374">
        <v>2</v>
      </c>
      <c r="AB35" s="374" t="s">
        <v>4697</v>
      </c>
      <c r="AC35" s="374"/>
      <c r="AD35" s="374"/>
      <c r="AE35" s="374"/>
      <c r="AF35" s="374"/>
      <c r="AG35" s="374">
        <v>0</v>
      </c>
      <c r="AH35" s="374">
        <v>10</v>
      </c>
      <c r="AI35" s="374">
        <v>0</v>
      </c>
      <c r="AJ35" s="374">
        <v>100</v>
      </c>
      <c r="AK35" s="374">
        <v>0</v>
      </c>
      <c r="AL35" s="374"/>
      <c r="AM35" s="374">
        <v>0</v>
      </c>
      <c r="AN35" s="374" t="s">
        <v>4701</v>
      </c>
    </row>
    <row r="36" spans="19:40" x14ac:dyDescent="0.25">
      <c r="S36" s="374"/>
      <c r="T36" s="374" t="str">
        <f t="shared" si="6"/>
        <v>Q_bfAUF1</v>
      </c>
      <c r="U36" s="374" t="str">
        <f>"2QCM."&amp;T36&amp;".Q_ttl"</f>
        <v>2QCM.Q_bfAUF1.Q_ttl</v>
      </c>
      <c r="V36" s="374" t="s">
        <v>4704</v>
      </c>
      <c r="W36" s="374" t="str">
        <f>"DB 19 DBD "&amp;S32+16</f>
        <v>DB 19 DBD 82</v>
      </c>
      <c r="X36" s="374" t="s">
        <v>4696</v>
      </c>
      <c r="Y36" s="374"/>
      <c r="Z36" s="374">
        <v>1</v>
      </c>
      <c r="AA36" s="374">
        <v>2</v>
      </c>
      <c r="AB36" s="374" t="s">
        <v>4697</v>
      </c>
      <c r="AC36" s="374"/>
      <c r="AD36" s="374"/>
      <c r="AE36" s="374"/>
      <c r="AF36" s="374"/>
      <c r="AG36" s="374">
        <v>0</v>
      </c>
      <c r="AH36" s="374">
        <v>10</v>
      </c>
      <c r="AI36" s="374">
        <v>0</v>
      </c>
      <c r="AJ36" s="374">
        <v>100</v>
      </c>
      <c r="AK36" s="374">
        <v>0</v>
      </c>
      <c r="AL36" s="374"/>
      <c r="AM36" s="374">
        <v>0</v>
      </c>
      <c r="AN36" s="374" t="s">
        <v>4702</v>
      </c>
    </row>
    <row r="37" spans="19:40" x14ac:dyDescent="0.25">
      <c r="S37" s="374"/>
      <c r="T37" s="374" t="str">
        <f t="shared" si="6"/>
        <v>Q_bfAUF1</v>
      </c>
      <c r="U37" s="374" t="str">
        <f>"2QCM."&amp;T37&amp;".btn_m_res"</f>
        <v>2QCM.Q_bfAUF1.btn_m_res</v>
      </c>
      <c r="V37" s="374" t="s">
        <v>4704</v>
      </c>
      <c r="W37" s="374" t="str">
        <f>"DB 19 DBX "&amp;S32+20&amp;".0"</f>
        <v>DB 19 DBX 86.0</v>
      </c>
      <c r="X37" s="374" t="s">
        <v>4703</v>
      </c>
      <c r="Y37" s="374"/>
      <c r="Z37" s="374">
        <v>1</v>
      </c>
      <c r="AA37" s="374">
        <v>2</v>
      </c>
      <c r="AB37" s="374" t="s">
        <v>4697</v>
      </c>
      <c r="AC37" s="374"/>
      <c r="AD37" s="374"/>
      <c r="AE37" s="374"/>
      <c r="AF37" s="374"/>
      <c r="AG37" s="374">
        <v>0</v>
      </c>
      <c r="AH37" s="374">
        <v>10</v>
      </c>
      <c r="AI37" s="374">
        <v>0</v>
      </c>
      <c r="AJ37" s="374">
        <v>100</v>
      </c>
      <c r="AK37" s="374">
        <v>0</v>
      </c>
      <c r="AL37" s="374"/>
      <c r="AM37" s="374">
        <v>0</v>
      </c>
      <c r="AN37" s="374"/>
    </row>
    <row r="38" spans="19:40" x14ac:dyDescent="0.25">
      <c r="S38" s="374"/>
      <c r="T38" s="374" t="str">
        <f t="shared" si="6"/>
        <v>Q_bfAUF1</v>
      </c>
      <c r="U38" s="374" t="str">
        <f>"2QCM."&amp;T38&amp;".btn_h_res"</f>
        <v>2QCM.Q_bfAUF1.btn_h_res</v>
      </c>
      <c r="V38" s="374" t="s">
        <v>4704</v>
      </c>
      <c r="W38" s="374" t="str">
        <f>"DB 19 DBX "&amp;S32+20&amp;".1"</f>
        <v>DB 19 DBX 86.1</v>
      </c>
      <c r="X38" s="374" t="s">
        <v>4703</v>
      </c>
      <c r="Y38" s="374"/>
      <c r="Z38" s="374">
        <v>1</v>
      </c>
      <c r="AA38" s="374">
        <v>2</v>
      </c>
      <c r="AB38" s="374" t="s">
        <v>4697</v>
      </c>
      <c r="AC38" s="374"/>
      <c r="AD38" s="374"/>
      <c r="AE38" s="374"/>
      <c r="AF38" s="374"/>
      <c r="AG38" s="374">
        <v>0</v>
      </c>
      <c r="AH38" s="374">
        <v>10</v>
      </c>
      <c r="AI38" s="374">
        <v>0</v>
      </c>
      <c r="AJ38" s="374">
        <v>100</v>
      </c>
      <c r="AK38" s="374">
        <v>0</v>
      </c>
      <c r="AL38" s="374"/>
      <c r="AM38" s="374">
        <v>0</v>
      </c>
      <c r="AN38" s="374"/>
    </row>
    <row r="39" spans="19:40" x14ac:dyDescent="0.25">
      <c r="S39" s="374"/>
      <c r="T39" s="374" t="str">
        <f t="shared" si="6"/>
        <v>Q_bfAUF1</v>
      </c>
      <c r="U39" s="374" t="str">
        <f>"2QCM."&amp;T39&amp;".btn_d_res"</f>
        <v>2QCM.Q_bfAUF1.btn_d_res</v>
      </c>
      <c r="V39" s="374" t="s">
        <v>4704</v>
      </c>
      <c r="W39" s="374" t="str">
        <f>"DB 19 DBX "&amp;S32+20&amp;".2"</f>
        <v>DB 19 DBX 86.2</v>
      </c>
      <c r="X39" s="374" t="s">
        <v>4703</v>
      </c>
      <c r="Y39" s="374"/>
      <c r="Z39" s="374">
        <v>1</v>
      </c>
      <c r="AA39" s="374">
        <v>2</v>
      </c>
      <c r="AB39" s="374" t="s">
        <v>4697</v>
      </c>
      <c r="AC39" s="374"/>
      <c r="AD39" s="374"/>
      <c r="AE39" s="374"/>
      <c r="AF39" s="374"/>
      <c r="AG39" s="374">
        <v>0</v>
      </c>
      <c r="AH39" s="374">
        <v>10</v>
      </c>
      <c r="AI39" s="374">
        <v>0</v>
      </c>
      <c r="AJ39" s="374">
        <v>100</v>
      </c>
      <c r="AK39" s="374">
        <v>0</v>
      </c>
      <c r="AL39" s="374"/>
      <c r="AM39" s="374">
        <v>0</v>
      </c>
      <c r="AN39" s="374"/>
    </row>
    <row r="40" spans="19:40" x14ac:dyDescent="0.25">
      <c r="S40" s="374"/>
      <c r="T40" s="374" t="str">
        <f t="shared" si="6"/>
        <v>Q_bfAUF1</v>
      </c>
      <c r="U40" s="374" t="str">
        <f>"2QCM."&amp;T40&amp;".btn_d30_res"</f>
        <v>2QCM.Q_bfAUF1.btn_d30_res</v>
      </c>
      <c r="V40" s="374" t="s">
        <v>4704</v>
      </c>
      <c r="W40" s="374" t="str">
        <f>"DB 19 DBX "&amp;S32+20&amp;".3"</f>
        <v>DB 19 DBX 86.3</v>
      </c>
      <c r="X40" s="374" t="s">
        <v>4703</v>
      </c>
      <c r="Y40" s="374"/>
      <c r="Z40" s="374">
        <v>1</v>
      </c>
      <c r="AA40" s="374">
        <v>2</v>
      </c>
      <c r="AB40" s="374" t="s">
        <v>4697</v>
      </c>
      <c r="AC40" s="374"/>
      <c r="AD40" s="374"/>
      <c r="AE40" s="374"/>
      <c r="AF40" s="374"/>
      <c r="AG40" s="374">
        <v>0</v>
      </c>
      <c r="AH40" s="374">
        <v>10</v>
      </c>
      <c r="AI40" s="374">
        <v>0</v>
      </c>
      <c r="AJ40" s="374">
        <v>100</v>
      </c>
      <c r="AK40" s="374">
        <v>0</v>
      </c>
      <c r="AL40" s="374"/>
      <c r="AM40" s="374">
        <v>0</v>
      </c>
      <c r="AN40" s="374"/>
    </row>
    <row r="41" spans="19:40" x14ac:dyDescent="0.25">
      <c r="S41" s="374"/>
      <c r="T41" s="374" t="str">
        <f t="shared" si="6"/>
        <v>Q_bfAUF1</v>
      </c>
      <c r="U41" s="374" t="str">
        <f>"2QCM."&amp;T41&amp;".btn_ttl_res"</f>
        <v>2QCM.Q_bfAUF1.btn_ttl_res</v>
      </c>
      <c r="V41" s="374" t="s">
        <v>4704</v>
      </c>
      <c r="W41" s="374" t="str">
        <f>"DB 19 DBX "&amp;S32+20&amp;".4"</f>
        <v>DB 19 DBX 86.4</v>
      </c>
      <c r="X41" s="374" t="s">
        <v>4703</v>
      </c>
      <c r="Y41" s="374"/>
      <c r="Z41" s="374">
        <v>1</v>
      </c>
      <c r="AA41" s="374">
        <v>2</v>
      </c>
      <c r="AB41" s="374" t="s">
        <v>4697</v>
      </c>
      <c r="AC41" s="374"/>
      <c r="AD41" s="374"/>
      <c r="AE41" s="374"/>
      <c r="AF41" s="374"/>
      <c r="AG41" s="374">
        <v>0</v>
      </c>
      <c r="AH41" s="374">
        <v>10</v>
      </c>
      <c r="AI41" s="374">
        <v>0</v>
      </c>
      <c r="AJ41" s="374">
        <v>100</v>
      </c>
      <c r="AK41" s="374">
        <v>0</v>
      </c>
      <c r="AL41" s="374"/>
      <c r="AM41" s="374">
        <v>0</v>
      </c>
      <c r="AN41" s="374"/>
    </row>
    <row r="42" spans="19:40" x14ac:dyDescent="0.25">
      <c r="S42" s="374">
        <f>S32+22</f>
        <v>88</v>
      </c>
      <c r="T42" s="374" t="s">
        <v>3489</v>
      </c>
      <c r="U42" s="374" t="str">
        <f>"2QCM."&amp;T42&amp;".Q_m"</f>
        <v>2QCM.Q_afN4_3.Q_m</v>
      </c>
      <c r="V42" s="374" t="s">
        <v>4704</v>
      </c>
      <c r="W42" s="374" t="str">
        <f>"DB 19 DBD "&amp;S42</f>
        <v>DB 19 DBD 88</v>
      </c>
      <c r="X42" s="374" t="s">
        <v>4696</v>
      </c>
      <c r="Y42" s="374"/>
      <c r="Z42" s="374">
        <v>1</v>
      </c>
      <c r="AA42" s="374">
        <v>2</v>
      </c>
      <c r="AB42" s="374" t="s">
        <v>4697</v>
      </c>
      <c r="AC42" s="374"/>
      <c r="AD42" s="374"/>
      <c r="AE42" s="374"/>
      <c r="AF42" s="374"/>
      <c r="AG42" s="374">
        <v>0</v>
      </c>
      <c r="AH42" s="374">
        <v>10</v>
      </c>
      <c r="AI42" s="374">
        <v>0</v>
      </c>
      <c r="AJ42" s="374">
        <v>100</v>
      </c>
      <c r="AK42" s="374">
        <v>0</v>
      </c>
      <c r="AL42" s="374"/>
      <c r="AM42" s="374">
        <v>0</v>
      </c>
      <c r="AN42" s="374" t="s">
        <v>4698</v>
      </c>
    </row>
    <row r="43" spans="19:40" x14ac:dyDescent="0.25">
      <c r="S43" s="374"/>
      <c r="T43" s="374" t="str">
        <f>T42</f>
        <v>Q_afN4_3</v>
      </c>
      <c r="U43" s="374" t="str">
        <f>"2QCM."&amp;T43&amp;".Q_h"</f>
        <v>2QCM.Q_afN4_3.Q_h</v>
      </c>
      <c r="V43" s="374" t="s">
        <v>4704</v>
      </c>
      <c r="W43" s="374" t="str">
        <f>"DB 19 DBD "&amp;S42+4</f>
        <v>DB 19 DBD 92</v>
      </c>
      <c r="X43" s="374" t="s">
        <v>4696</v>
      </c>
      <c r="Y43" s="374"/>
      <c r="Z43" s="374">
        <v>1</v>
      </c>
      <c r="AA43" s="374">
        <v>2</v>
      </c>
      <c r="AB43" s="374" t="s">
        <v>4697</v>
      </c>
      <c r="AC43" s="374"/>
      <c r="AD43" s="374"/>
      <c r="AE43" s="374"/>
      <c r="AF43" s="374"/>
      <c r="AG43" s="374">
        <v>0</v>
      </c>
      <c r="AH43" s="374">
        <v>10</v>
      </c>
      <c r="AI43" s="374">
        <v>0</v>
      </c>
      <c r="AJ43" s="374">
        <v>100</v>
      </c>
      <c r="AK43" s="374">
        <v>0</v>
      </c>
      <c r="AL43" s="374"/>
      <c r="AM43" s="374">
        <v>0</v>
      </c>
      <c r="AN43" s="374" t="s">
        <v>4699</v>
      </c>
    </row>
    <row r="44" spans="19:40" x14ac:dyDescent="0.25">
      <c r="S44" s="374"/>
      <c r="T44" s="374" t="str">
        <f t="shared" ref="T44:T51" si="7">T43</f>
        <v>Q_afN4_3</v>
      </c>
      <c r="U44" s="374" t="str">
        <f>"2QCM."&amp;T44&amp;".Q_d"</f>
        <v>2QCM.Q_afN4_3.Q_d</v>
      </c>
      <c r="V44" s="374" t="s">
        <v>4704</v>
      </c>
      <c r="W44" s="374" t="str">
        <f>"DB 19 DBD "&amp;S42+8</f>
        <v>DB 19 DBD 96</v>
      </c>
      <c r="X44" s="374" t="s">
        <v>4696</v>
      </c>
      <c r="Y44" s="374"/>
      <c r="Z44" s="374">
        <v>1</v>
      </c>
      <c r="AA44" s="374">
        <v>2</v>
      </c>
      <c r="AB44" s="374" t="s">
        <v>4697</v>
      </c>
      <c r="AC44" s="374"/>
      <c r="AD44" s="374"/>
      <c r="AE44" s="374"/>
      <c r="AF44" s="374"/>
      <c r="AG44" s="374">
        <v>0</v>
      </c>
      <c r="AH44" s="374">
        <v>10</v>
      </c>
      <c r="AI44" s="374">
        <v>0</v>
      </c>
      <c r="AJ44" s="374">
        <v>100</v>
      </c>
      <c r="AK44" s="374">
        <v>0</v>
      </c>
      <c r="AL44" s="374"/>
      <c r="AM44" s="374">
        <v>0</v>
      </c>
      <c r="AN44" s="374" t="s">
        <v>4700</v>
      </c>
    </row>
    <row r="45" spans="19:40" x14ac:dyDescent="0.25">
      <c r="S45" s="374"/>
      <c r="T45" s="374" t="str">
        <f t="shared" si="7"/>
        <v>Q_afN4_3</v>
      </c>
      <c r="U45" s="374" t="str">
        <f>"2QCM."&amp;T45&amp;".Q_d30"</f>
        <v>2QCM.Q_afN4_3.Q_d30</v>
      </c>
      <c r="V45" s="374" t="s">
        <v>4704</v>
      </c>
      <c r="W45" s="374" t="str">
        <f>"DB 19 DBD "&amp;S42+12</f>
        <v>DB 19 DBD 100</v>
      </c>
      <c r="X45" s="374" t="s">
        <v>4696</v>
      </c>
      <c r="Y45" s="374"/>
      <c r="Z45" s="374">
        <v>1</v>
      </c>
      <c r="AA45" s="374">
        <v>2</v>
      </c>
      <c r="AB45" s="374" t="s">
        <v>4697</v>
      </c>
      <c r="AC45" s="374"/>
      <c r="AD45" s="374"/>
      <c r="AE45" s="374"/>
      <c r="AF45" s="374"/>
      <c r="AG45" s="374">
        <v>0</v>
      </c>
      <c r="AH45" s="374">
        <v>10</v>
      </c>
      <c r="AI45" s="374">
        <v>0</v>
      </c>
      <c r="AJ45" s="374">
        <v>100</v>
      </c>
      <c r="AK45" s="374">
        <v>0</v>
      </c>
      <c r="AL45" s="374"/>
      <c r="AM45" s="374">
        <v>0</v>
      </c>
      <c r="AN45" s="374" t="s">
        <v>4701</v>
      </c>
    </row>
    <row r="46" spans="19:40" x14ac:dyDescent="0.25">
      <c r="S46" s="374"/>
      <c r="T46" s="374" t="str">
        <f t="shared" si="7"/>
        <v>Q_afN4_3</v>
      </c>
      <c r="U46" s="374" t="str">
        <f>"2QCM."&amp;T46&amp;".Q_ttl"</f>
        <v>2QCM.Q_afN4_3.Q_ttl</v>
      </c>
      <c r="V46" s="374" t="s">
        <v>4704</v>
      </c>
      <c r="W46" s="374" t="str">
        <f>"DB 19 DBD "&amp;S42+16</f>
        <v>DB 19 DBD 104</v>
      </c>
      <c r="X46" s="374" t="s">
        <v>4696</v>
      </c>
      <c r="Y46" s="374"/>
      <c r="Z46" s="374">
        <v>1</v>
      </c>
      <c r="AA46" s="374">
        <v>2</v>
      </c>
      <c r="AB46" s="374" t="s">
        <v>4697</v>
      </c>
      <c r="AC46" s="374"/>
      <c r="AD46" s="374"/>
      <c r="AE46" s="374"/>
      <c r="AF46" s="374"/>
      <c r="AG46" s="374">
        <v>0</v>
      </c>
      <c r="AH46" s="374">
        <v>10</v>
      </c>
      <c r="AI46" s="374">
        <v>0</v>
      </c>
      <c r="AJ46" s="374">
        <v>100</v>
      </c>
      <c r="AK46" s="374">
        <v>0</v>
      </c>
      <c r="AL46" s="374"/>
      <c r="AM46" s="374">
        <v>0</v>
      </c>
      <c r="AN46" s="374" t="s">
        <v>4702</v>
      </c>
    </row>
    <row r="47" spans="19:40" x14ac:dyDescent="0.25">
      <c r="S47" s="374"/>
      <c r="T47" s="374" t="str">
        <f t="shared" si="7"/>
        <v>Q_afN4_3</v>
      </c>
      <c r="U47" s="374" t="str">
        <f>"2QCM."&amp;T47&amp;".btn_m_res"</f>
        <v>2QCM.Q_afN4_3.btn_m_res</v>
      </c>
      <c r="V47" s="374" t="s">
        <v>4704</v>
      </c>
      <c r="W47" s="374" t="str">
        <f>"DB 19 DBX "&amp;S42+20&amp;".0"</f>
        <v>DB 19 DBX 108.0</v>
      </c>
      <c r="X47" s="374" t="s">
        <v>4703</v>
      </c>
      <c r="Y47" s="374"/>
      <c r="Z47" s="374">
        <v>1</v>
      </c>
      <c r="AA47" s="374">
        <v>2</v>
      </c>
      <c r="AB47" s="374" t="s">
        <v>4697</v>
      </c>
      <c r="AC47" s="374"/>
      <c r="AD47" s="374"/>
      <c r="AE47" s="374"/>
      <c r="AF47" s="374"/>
      <c r="AG47" s="374">
        <v>0</v>
      </c>
      <c r="AH47" s="374">
        <v>10</v>
      </c>
      <c r="AI47" s="374">
        <v>0</v>
      </c>
      <c r="AJ47" s="374">
        <v>100</v>
      </c>
      <c r="AK47" s="374">
        <v>0</v>
      </c>
      <c r="AL47" s="374"/>
      <c r="AM47" s="374">
        <v>0</v>
      </c>
      <c r="AN47" s="374"/>
    </row>
    <row r="48" spans="19:40" x14ac:dyDescent="0.25">
      <c r="S48" s="374"/>
      <c r="T48" s="374" t="str">
        <f t="shared" si="7"/>
        <v>Q_afN4_3</v>
      </c>
      <c r="U48" s="374" t="str">
        <f>"2QCM."&amp;T48&amp;".btn_h_res"</f>
        <v>2QCM.Q_afN4_3.btn_h_res</v>
      </c>
      <c r="V48" s="374" t="s">
        <v>4704</v>
      </c>
      <c r="W48" s="374" t="str">
        <f>"DB 19 DBX "&amp;S42+20&amp;".1"</f>
        <v>DB 19 DBX 108.1</v>
      </c>
      <c r="X48" s="374" t="s">
        <v>4703</v>
      </c>
      <c r="Y48" s="374"/>
      <c r="Z48" s="374">
        <v>1</v>
      </c>
      <c r="AA48" s="374">
        <v>2</v>
      </c>
      <c r="AB48" s="374" t="s">
        <v>4697</v>
      </c>
      <c r="AC48" s="374"/>
      <c r="AD48" s="374"/>
      <c r="AE48" s="374"/>
      <c r="AF48" s="374"/>
      <c r="AG48" s="374">
        <v>0</v>
      </c>
      <c r="AH48" s="374">
        <v>10</v>
      </c>
      <c r="AI48" s="374">
        <v>0</v>
      </c>
      <c r="AJ48" s="374">
        <v>100</v>
      </c>
      <c r="AK48" s="374">
        <v>0</v>
      </c>
      <c r="AL48" s="374"/>
      <c r="AM48" s="374">
        <v>0</v>
      </c>
      <c r="AN48" s="374"/>
    </row>
    <row r="49" spans="19:40" x14ac:dyDescent="0.25">
      <c r="S49" s="374"/>
      <c r="T49" s="374" t="str">
        <f t="shared" si="7"/>
        <v>Q_afN4_3</v>
      </c>
      <c r="U49" s="374" t="str">
        <f>"2QCM."&amp;T49&amp;".btn_d_res"</f>
        <v>2QCM.Q_afN4_3.btn_d_res</v>
      </c>
      <c r="V49" s="374" t="s">
        <v>4704</v>
      </c>
      <c r="W49" s="374" t="str">
        <f>"DB 19 DBX "&amp;S42+20&amp;".2"</f>
        <v>DB 19 DBX 108.2</v>
      </c>
      <c r="X49" s="374" t="s">
        <v>4703</v>
      </c>
      <c r="Y49" s="374"/>
      <c r="Z49" s="374">
        <v>1</v>
      </c>
      <c r="AA49" s="374">
        <v>2</v>
      </c>
      <c r="AB49" s="374" t="s">
        <v>4697</v>
      </c>
      <c r="AC49" s="374"/>
      <c r="AD49" s="374"/>
      <c r="AE49" s="374"/>
      <c r="AF49" s="374"/>
      <c r="AG49" s="374">
        <v>0</v>
      </c>
      <c r="AH49" s="374">
        <v>10</v>
      </c>
      <c r="AI49" s="374">
        <v>0</v>
      </c>
      <c r="AJ49" s="374">
        <v>100</v>
      </c>
      <c r="AK49" s="374">
        <v>0</v>
      </c>
      <c r="AL49" s="374"/>
      <c r="AM49" s="374">
        <v>0</v>
      </c>
      <c r="AN49" s="374"/>
    </row>
    <row r="50" spans="19:40" x14ac:dyDescent="0.25">
      <c r="S50" s="374"/>
      <c r="T50" s="374" t="str">
        <f t="shared" si="7"/>
        <v>Q_afN4_3</v>
      </c>
      <c r="U50" s="374" t="str">
        <f>"2QCM."&amp;T50&amp;".btn_d30_res"</f>
        <v>2QCM.Q_afN4_3.btn_d30_res</v>
      </c>
      <c r="V50" s="374" t="s">
        <v>4704</v>
      </c>
      <c r="W50" s="374" t="str">
        <f>"DB 19 DBX "&amp;S42+20&amp;".3"</f>
        <v>DB 19 DBX 108.3</v>
      </c>
      <c r="X50" s="374" t="s">
        <v>4703</v>
      </c>
      <c r="Y50" s="374"/>
      <c r="Z50" s="374">
        <v>1</v>
      </c>
      <c r="AA50" s="374">
        <v>2</v>
      </c>
      <c r="AB50" s="374" t="s">
        <v>4697</v>
      </c>
      <c r="AC50" s="374"/>
      <c r="AD50" s="374"/>
      <c r="AE50" s="374"/>
      <c r="AF50" s="374"/>
      <c r="AG50" s="374">
        <v>0</v>
      </c>
      <c r="AH50" s="374">
        <v>10</v>
      </c>
      <c r="AI50" s="374">
        <v>0</v>
      </c>
      <c r="AJ50" s="374">
        <v>100</v>
      </c>
      <c r="AK50" s="374">
        <v>0</v>
      </c>
      <c r="AL50" s="374"/>
      <c r="AM50" s="374">
        <v>0</v>
      </c>
      <c r="AN50" s="374"/>
    </row>
    <row r="51" spans="19:40" x14ac:dyDescent="0.25">
      <c r="S51" s="374"/>
      <c r="T51" s="374" t="str">
        <f t="shared" si="7"/>
        <v>Q_afN4_3</v>
      </c>
      <c r="U51" s="374" t="str">
        <f>"2QCM."&amp;T51&amp;".btn_ttl_res"</f>
        <v>2QCM.Q_afN4_3.btn_ttl_res</v>
      </c>
      <c r="V51" s="374" t="s">
        <v>4704</v>
      </c>
      <c r="W51" s="374" t="str">
        <f>"DB 19 DBX "&amp;S42+20&amp;".4"</f>
        <v>DB 19 DBX 108.4</v>
      </c>
      <c r="X51" s="374" t="s">
        <v>4703</v>
      </c>
      <c r="Y51" s="374"/>
      <c r="Z51" s="374">
        <v>1</v>
      </c>
      <c r="AA51" s="374">
        <v>2</v>
      </c>
      <c r="AB51" s="374" t="s">
        <v>4697</v>
      </c>
      <c r="AC51" s="374"/>
      <c r="AD51" s="374"/>
      <c r="AE51" s="374"/>
      <c r="AF51" s="374"/>
      <c r="AG51" s="374">
        <v>0</v>
      </c>
      <c r="AH51" s="374">
        <v>10</v>
      </c>
      <c r="AI51" s="374">
        <v>0</v>
      </c>
      <c r="AJ51" s="374">
        <v>100</v>
      </c>
      <c r="AK51" s="374">
        <v>0</v>
      </c>
      <c r="AL51" s="374"/>
      <c r="AM51" s="374">
        <v>0</v>
      </c>
      <c r="AN51" s="374"/>
    </row>
    <row r="52" spans="19:40" x14ac:dyDescent="0.25">
      <c r="S52" s="374">
        <f>S42+22</f>
        <v>110</v>
      </c>
      <c r="T52" s="374" t="s">
        <v>781</v>
      </c>
      <c r="U52" s="374" t="str">
        <f>"2QCM."&amp;T52&amp;".Q_m"</f>
        <v>2QCM.Qa_afK4_1.Q_m</v>
      </c>
      <c r="V52" s="374" t="s">
        <v>4704</v>
      </c>
      <c r="W52" s="374" t="str">
        <f>"DB 19 DBD "&amp;S52</f>
        <v>DB 19 DBD 110</v>
      </c>
      <c r="X52" s="374" t="s">
        <v>4696</v>
      </c>
      <c r="Y52" s="374"/>
      <c r="Z52" s="374">
        <v>1</v>
      </c>
      <c r="AA52" s="374">
        <v>2</v>
      </c>
      <c r="AB52" s="374" t="s">
        <v>4697</v>
      </c>
      <c r="AC52" s="374"/>
      <c r="AD52" s="374"/>
      <c r="AE52" s="374"/>
      <c r="AF52" s="374"/>
      <c r="AG52" s="374">
        <v>0</v>
      </c>
      <c r="AH52" s="374">
        <v>10</v>
      </c>
      <c r="AI52" s="374">
        <v>0</v>
      </c>
      <c r="AJ52" s="374">
        <v>100</v>
      </c>
      <c r="AK52" s="374">
        <v>0</v>
      </c>
      <c r="AL52" s="374"/>
      <c r="AM52" s="374">
        <v>0</v>
      </c>
      <c r="AN52" s="374" t="s">
        <v>4698</v>
      </c>
    </row>
    <row r="53" spans="19:40" x14ac:dyDescent="0.25">
      <c r="S53" s="374"/>
      <c r="T53" s="374" t="str">
        <f>T52</f>
        <v>Qa_afK4_1</v>
      </c>
      <c r="U53" s="374" t="str">
        <f>"2QCM."&amp;T53&amp;".Q_h"</f>
        <v>2QCM.Qa_afK4_1.Q_h</v>
      </c>
      <c r="V53" s="374" t="s">
        <v>4704</v>
      </c>
      <c r="W53" s="374" t="str">
        <f>"DB 19 DBD "&amp;S52+4</f>
        <v>DB 19 DBD 114</v>
      </c>
      <c r="X53" s="374" t="s">
        <v>4696</v>
      </c>
      <c r="Y53" s="374"/>
      <c r="Z53" s="374">
        <v>1</v>
      </c>
      <c r="AA53" s="374">
        <v>2</v>
      </c>
      <c r="AB53" s="374" t="s">
        <v>4697</v>
      </c>
      <c r="AC53" s="374"/>
      <c r="AD53" s="374"/>
      <c r="AE53" s="374"/>
      <c r="AF53" s="374"/>
      <c r="AG53" s="374">
        <v>0</v>
      </c>
      <c r="AH53" s="374">
        <v>10</v>
      </c>
      <c r="AI53" s="374">
        <v>0</v>
      </c>
      <c r="AJ53" s="374">
        <v>100</v>
      </c>
      <c r="AK53" s="374">
        <v>0</v>
      </c>
      <c r="AL53" s="374"/>
      <c r="AM53" s="374">
        <v>0</v>
      </c>
      <c r="AN53" s="374" t="s">
        <v>4699</v>
      </c>
    </row>
    <row r="54" spans="19:40" x14ac:dyDescent="0.25">
      <c r="S54" s="374"/>
      <c r="T54" s="374" t="str">
        <f t="shared" ref="T54:T61" si="8">T53</f>
        <v>Qa_afK4_1</v>
      </c>
      <c r="U54" s="374" t="str">
        <f>"2QCM."&amp;T54&amp;".Q_d"</f>
        <v>2QCM.Qa_afK4_1.Q_d</v>
      </c>
      <c r="V54" s="374" t="s">
        <v>4704</v>
      </c>
      <c r="W54" s="374" t="str">
        <f>"DB 19 DBD "&amp;S52+8</f>
        <v>DB 19 DBD 118</v>
      </c>
      <c r="X54" s="374" t="s">
        <v>4696</v>
      </c>
      <c r="Y54" s="374"/>
      <c r="Z54" s="374">
        <v>1</v>
      </c>
      <c r="AA54" s="374">
        <v>2</v>
      </c>
      <c r="AB54" s="374" t="s">
        <v>4697</v>
      </c>
      <c r="AC54" s="374"/>
      <c r="AD54" s="374"/>
      <c r="AE54" s="374"/>
      <c r="AF54" s="374"/>
      <c r="AG54" s="374">
        <v>0</v>
      </c>
      <c r="AH54" s="374">
        <v>10</v>
      </c>
      <c r="AI54" s="374">
        <v>0</v>
      </c>
      <c r="AJ54" s="374">
        <v>100</v>
      </c>
      <c r="AK54" s="374">
        <v>0</v>
      </c>
      <c r="AL54" s="374"/>
      <c r="AM54" s="374">
        <v>0</v>
      </c>
      <c r="AN54" s="374" t="s">
        <v>4700</v>
      </c>
    </row>
    <row r="55" spans="19:40" x14ac:dyDescent="0.25">
      <c r="S55" s="374"/>
      <c r="T55" s="374" t="str">
        <f t="shared" si="8"/>
        <v>Qa_afK4_1</v>
      </c>
      <c r="U55" s="374" t="str">
        <f>"2QCM."&amp;T55&amp;".Q_d30"</f>
        <v>2QCM.Qa_afK4_1.Q_d30</v>
      </c>
      <c r="V55" s="374" t="s">
        <v>4704</v>
      </c>
      <c r="W55" s="374" t="str">
        <f>"DB 19 DBD "&amp;S52+12</f>
        <v>DB 19 DBD 122</v>
      </c>
      <c r="X55" s="374" t="s">
        <v>4696</v>
      </c>
      <c r="Y55" s="374"/>
      <c r="Z55" s="374">
        <v>1</v>
      </c>
      <c r="AA55" s="374">
        <v>2</v>
      </c>
      <c r="AB55" s="374" t="s">
        <v>4697</v>
      </c>
      <c r="AC55" s="374"/>
      <c r="AD55" s="374"/>
      <c r="AE55" s="374"/>
      <c r="AF55" s="374"/>
      <c r="AG55" s="374">
        <v>0</v>
      </c>
      <c r="AH55" s="374">
        <v>10</v>
      </c>
      <c r="AI55" s="374">
        <v>0</v>
      </c>
      <c r="AJ55" s="374">
        <v>100</v>
      </c>
      <c r="AK55" s="374">
        <v>0</v>
      </c>
      <c r="AL55" s="374"/>
      <c r="AM55" s="374">
        <v>0</v>
      </c>
      <c r="AN55" s="374" t="s">
        <v>4701</v>
      </c>
    </row>
    <row r="56" spans="19:40" x14ac:dyDescent="0.25">
      <c r="S56" s="374"/>
      <c r="T56" s="374" t="str">
        <f t="shared" si="8"/>
        <v>Qa_afK4_1</v>
      </c>
      <c r="U56" s="374" t="str">
        <f>"2QCM."&amp;T56&amp;".Q_ttl"</f>
        <v>2QCM.Qa_afK4_1.Q_ttl</v>
      </c>
      <c r="V56" s="374" t="s">
        <v>4704</v>
      </c>
      <c r="W56" s="374" t="str">
        <f>"DB 19 DBD "&amp;S52+16</f>
        <v>DB 19 DBD 126</v>
      </c>
      <c r="X56" s="374" t="s">
        <v>4696</v>
      </c>
      <c r="Y56" s="374"/>
      <c r="Z56" s="374">
        <v>1</v>
      </c>
      <c r="AA56" s="374">
        <v>2</v>
      </c>
      <c r="AB56" s="374" t="s">
        <v>4697</v>
      </c>
      <c r="AC56" s="374"/>
      <c r="AD56" s="374"/>
      <c r="AE56" s="374"/>
      <c r="AF56" s="374"/>
      <c r="AG56" s="374">
        <v>0</v>
      </c>
      <c r="AH56" s="374">
        <v>10</v>
      </c>
      <c r="AI56" s="374">
        <v>0</v>
      </c>
      <c r="AJ56" s="374">
        <v>100</v>
      </c>
      <c r="AK56" s="374">
        <v>0</v>
      </c>
      <c r="AL56" s="374"/>
      <c r="AM56" s="374">
        <v>0</v>
      </c>
      <c r="AN56" s="374" t="s">
        <v>4702</v>
      </c>
    </row>
    <row r="57" spans="19:40" x14ac:dyDescent="0.25">
      <c r="S57" s="374"/>
      <c r="T57" s="374" t="str">
        <f t="shared" si="8"/>
        <v>Qa_afK4_1</v>
      </c>
      <c r="U57" s="374" t="str">
        <f>"2QCM."&amp;T57&amp;".btn_m_res"</f>
        <v>2QCM.Qa_afK4_1.btn_m_res</v>
      </c>
      <c r="V57" s="374" t="s">
        <v>4704</v>
      </c>
      <c r="W57" s="374" t="str">
        <f>"DB 19 DBX "&amp;S52+20&amp;".0"</f>
        <v>DB 19 DBX 130.0</v>
      </c>
      <c r="X57" s="374" t="s">
        <v>4703</v>
      </c>
      <c r="Y57" s="374"/>
      <c r="Z57" s="374">
        <v>1</v>
      </c>
      <c r="AA57" s="374">
        <v>2</v>
      </c>
      <c r="AB57" s="374" t="s">
        <v>4697</v>
      </c>
      <c r="AC57" s="374"/>
      <c r="AD57" s="374"/>
      <c r="AE57" s="374"/>
      <c r="AF57" s="374"/>
      <c r="AG57" s="374">
        <v>0</v>
      </c>
      <c r="AH57" s="374">
        <v>10</v>
      </c>
      <c r="AI57" s="374">
        <v>0</v>
      </c>
      <c r="AJ57" s="374">
        <v>100</v>
      </c>
      <c r="AK57" s="374">
        <v>0</v>
      </c>
      <c r="AL57" s="374"/>
      <c r="AM57" s="374">
        <v>0</v>
      </c>
      <c r="AN57" s="374"/>
    </row>
    <row r="58" spans="19:40" x14ac:dyDescent="0.25">
      <c r="S58" s="374"/>
      <c r="T58" s="374" t="str">
        <f t="shared" si="8"/>
        <v>Qa_afK4_1</v>
      </c>
      <c r="U58" s="374" t="str">
        <f>"2QCM."&amp;T58&amp;".btn_h_res"</f>
        <v>2QCM.Qa_afK4_1.btn_h_res</v>
      </c>
      <c r="V58" s="374" t="s">
        <v>4704</v>
      </c>
      <c r="W58" s="374" t="str">
        <f>"DB 19 DBX "&amp;S52+20&amp;".1"</f>
        <v>DB 19 DBX 130.1</v>
      </c>
      <c r="X58" s="374" t="s">
        <v>4703</v>
      </c>
      <c r="Y58" s="374"/>
      <c r="Z58" s="374">
        <v>1</v>
      </c>
      <c r="AA58" s="374">
        <v>2</v>
      </c>
      <c r="AB58" s="374" t="s">
        <v>4697</v>
      </c>
      <c r="AC58" s="374"/>
      <c r="AD58" s="374"/>
      <c r="AE58" s="374"/>
      <c r="AF58" s="374"/>
      <c r="AG58" s="374">
        <v>0</v>
      </c>
      <c r="AH58" s="374">
        <v>10</v>
      </c>
      <c r="AI58" s="374">
        <v>0</v>
      </c>
      <c r="AJ58" s="374">
        <v>100</v>
      </c>
      <c r="AK58" s="374">
        <v>0</v>
      </c>
      <c r="AL58" s="374"/>
      <c r="AM58" s="374">
        <v>0</v>
      </c>
      <c r="AN58" s="374"/>
    </row>
    <row r="59" spans="19:40" x14ac:dyDescent="0.25">
      <c r="S59" s="374"/>
      <c r="T59" s="374" t="str">
        <f t="shared" si="8"/>
        <v>Qa_afK4_1</v>
      </c>
      <c r="U59" s="374" t="str">
        <f>"2QCM."&amp;T59&amp;".btn_d_res"</f>
        <v>2QCM.Qa_afK4_1.btn_d_res</v>
      </c>
      <c r="V59" s="374" t="s">
        <v>4704</v>
      </c>
      <c r="W59" s="374" t="str">
        <f>"DB 19 DBX "&amp;S52+20&amp;".2"</f>
        <v>DB 19 DBX 130.2</v>
      </c>
      <c r="X59" s="374" t="s">
        <v>4703</v>
      </c>
      <c r="Y59" s="374"/>
      <c r="Z59" s="374">
        <v>1</v>
      </c>
      <c r="AA59" s="374">
        <v>2</v>
      </c>
      <c r="AB59" s="374" t="s">
        <v>4697</v>
      </c>
      <c r="AC59" s="374"/>
      <c r="AD59" s="374"/>
      <c r="AE59" s="374"/>
      <c r="AF59" s="374"/>
      <c r="AG59" s="374">
        <v>0</v>
      </c>
      <c r="AH59" s="374">
        <v>10</v>
      </c>
      <c r="AI59" s="374">
        <v>0</v>
      </c>
      <c r="AJ59" s="374">
        <v>100</v>
      </c>
      <c r="AK59" s="374">
        <v>0</v>
      </c>
      <c r="AL59" s="374"/>
      <c r="AM59" s="374">
        <v>0</v>
      </c>
      <c r="AN59" s="374"/>
    </row>
    <row r="60" spans="19:40" x14ac:dyDescent="0.25">
      <c r="S60" s="374"/>
      <c r="T60" s="374" t="str">
        <f t="shared" si="8"/>
        <v>Qa_afK4_1</v>
      </c>
      <c r="U60" s="374" t="str">
        <f>"2QCM."&amp;T60&amp;".btn_d30_res"</f>
        <v>2QCM.Qa_afK4_1.btn_d30_res</v>
      </c>
      <c r="V60" s="374" t="s">
        <v>4704</v>
      </c>
      <c r="W60" s="374" t="str">
        <f>"DB 19 DBX "&amp;S52+20&amp;".3"</f>
        <v>DB 19 DBX 130.3</v>
      </c>
      <c r="X60" s="374" t="s">
        <v>4703</v>
      </c>
      <c r="Y60" s="374"/>
      <c r="Z60" s="374">
        <v>1</v>
      </c>
      <c r="AA60" s="374">
        <v>2</v>
      </c>
      <c r="AB60" s="374" t="s">
        <v>4697</v>
      </c>
      <c r="AC60" s="374"/>
      <c r="AD60" s="374"/>
      <c r="AE60" s="374"/>
      <c r="AF60" s="374"/>
      <c r="AG60" s="374">
        <v>0</v>
      </c>
      <c r="AH60" s="374">
        <v>10</v>
      </c>
      <c r="AI60" s="374">
        <v>0</v>
      </c>
      <c r="AJ60" s="374">
        <v>100</v>
      </c>
      <c r="AK60" s="374">
        <v>0</v>
      </c>
      <c r="AL60" s="374"/>
      <c r="AM60" s="374">
        <v>0</v>
      </c>
      <c r="AN60" s="374"/>
    </row>
    <row r="61" spans="19:40" x14ac:dyDescent="0.25">
      <c r="S61" s="374"/>
      <c r="T61" s="374" t="str">
        <f t="shared" si="8"/>
        <v>Qa_afK4_1</v>
      </c>
      <c r="U61" s="374" t="str">
        <f>"2QCM."&amp;T61&amp;".btn_ttl_res"</f>
        <v>2QCM.Qa_afK4_1.btn_ttl_res</v>
      </c>
      <c r="V61" s="374" t="s">
        <v>4704</v>
      </c>
      <c r="W61" s="374" t="str">
        <f>"DB 19 DBX "&amp;S52+20&amp;".4"</f>
        <v>DB 19 DBX 130.4</v>
      </c>
      <c r="X61" s="374" t="s">
        <v>4703</v>
      </c>
      <c r="Y61" s="374"/>
      <c r="Z61" s="374">
        <v>1</v>
      </c>
      <c r="AA61" s="374">
        <v>2</v>
      </c>
      <c r="AB61" s="374" t="s">
        <v>4697</v>
      </c>
      <c r="AC61" s="374"/>
      <c r="AD61" s="374"/>
      <c r="AE61" s="374"/>
      <c r="AF61" s="374"/>
      <c r="AG61" s="374">
        <v>0</v>
      </c>
      <c r="AH61" s="374">
        <v>10</v>
      </c>
      <c r="AI61" s="374">
        <v>0</v>
      </c>
      <c r="AJ61" s="374">
        <v>100</v>
      </c>
      <c r="AK61" s="374">
        <v>0</v>
      </c>
      <c r="AL61" s="374"/>
      <c r="AM61" s="374">
        <v>0</v>
      </c>
      <c r="AN61" s="374"/>
    </row>
    <row r="62" spans="19:40" x14ac:dyDescent="0.25">
      <c r="S62" s="374">
        <f>S52+22</f>
        <v>132</v>
      </c>
      <c r="T62" s="374" t="s">
        <v>3795</v>
      </c>
      <c r="U62" s="374" t="str">
        <f>"2QCM."&amp;T62&amp;".Q_m"</f>
        <v>2QCM.Q_bfAUF2.Q_m</v>
      </c>
      <c r="V62" s="374" t="s">
        <v>4704</v>
      </c>
      <c r="W62" s="374" t="str">
        <f>"DB 19 DBD "&amp;S62</f>
        <v>DB 19 DBD 132</v>
      </c>
      <c r="X62" s="374" t="s">
        <v>4696</v>
      </c>
      <c r="Y62" s="374"/>
      <c r="Z62" s="374">
        <v>1</v>
      </c>
      <c r="AA62" s="374">
        <v>2</v>
      </c>
      <c r="AB62" s="374" t="s">
        <v>4697</v>
      </c>
      <c r="AC62" s="374"/>
      <c r="AD62" s="374"/>
      <c r="AE62" s="374"/>
      <c r="AF62" s="374"/>
      <c r="AG62" s="374">
        <v>0</v>
      </c>
      <c r="AH62" s="374">
        <v>10</v>
      </c>
      <c r="AI62" s="374">
        <v>0</v>
      </c>
      <c r="AJ62" s="374">
        <v>100</v>
      </c>
      <c r="AK62" s="374">
        <v>0</v>
      </c>
      <c r="AL62" s="374"/>
      <c r="AM62" s="374">
        <v>0</v>
      </c>
      <c r="AN62" s="374" t="s">
        <v>4698</v>
      </c>
    </row>
    <row r="63" spans="19:40" x14ac:dyDescent="0.25">
      <c r="S63" s="374"/>
      <c r="T63" s="374" t="str">
        <f>T62</f>
        <v>Q_bfAUF2</v>
      </c>
      <c r="U63" s="374" t="str">
        <f>"2QCM."&amp;T63&amp;".Q_h"</f>
        <v>2QCM.Q_bfAUF2.Q_h</v>
      </c>
      <c r="V63" s="374" t="s">
        <v>4704</v>
      </c>
      <c r="W63" s="374" t="str">
        <f>"DB 19 DBD "&amp;S62+4</f>
        <v>DB 19 DBD 136</v>
      </c>
      <c r="X63" s="374" t="s">
        <v>4696</v>
      </c>
      <c r="Y63" s="374"/>
      <c r="Z63" s="374">
        <v>1</v>
      </c>
      <c r="AA63" s="374">
        <v>2</v>
      </c>
      <c r="AB63" s="374" t="s">
        <v>4697</v>
      </c>
      <c r="AC63" s="374"/>
      <c r="AD63" s="374"/>
      <c r="AE63" s="374"/>
      <c r="AF63" s="374"/>
      <c r="AG63" s="374">
        <v>0</v>
      </c>
      <c r="AH63" s="374">
        <v>10</v>
      </c>
      <c r="AI63" s="374">
        <v>0</v>
      </c>
      <c r="AJ63" s="374">
        <v>100</v>
      </c>
      <c r="AK63" s="374">
        <v>0</v>
      </c>
      <c r="AL63" s="374"/>
      <c r="AM63" s="374">
        <v>0</v>
      </c>
      <c r="AN63" s="374" t="s">
        <v>4699</v>
      </c>
    </row>
    <row r="64" spans="19:40" x14ac:dyDescent="0.25">
      <c r="S64" s="374"/>
      <c r="T64" s="374" t="str">
        <f t="shared" ref="T64:T71" si="9">T63</f>
        <v>Q_bfAUF2</v>
      </c>
      <c r="U64" s="374" t="str">
        <f>"2QCM."&amp;T64&amp;".Q_d"</f>
        <v>2QCM.Q_bfAUF2.Q_d</v>
      </c>
      <c r="V64" s="374" t="s">
        <v>4704</v>
      </c>
      <c r="W64" s="374" t="str">
        <f>"DB 19 DBD "&amp;S62+8</f>
        <v>DB 19 DBD 140</v>
      </c>
      <c r="X64" s="374" t="s">
        <v>4696</v>
      </c>
      <c r="Y64" s="374"/>
      <c r="Z64" s="374">
        <v>1</v>
      </c>
      <c r="AA64" s="374">
        <v>2</v>
      </c>
      <c r="AB64" s="374" t="s">
        <v>4697</v>
      </c>
      <c r="AC64" s="374"/>
      <c r="AD64" s="374"/>
      <c r="AE64" s="374"/>
      <c r="AF64" s="374"/>
      <c r="AG64" s="374">
        <v>0</v>
      </c>
      <c r="AH64" s="374">
        <v>10</v>
      </c>
      <c r="AI64" s="374">
        <v>0</v>
      </c>
      <c r="AJ64" s="374">
        <v>100</v>
      </c>
      <c r="AK64" s="374">
        <v>0</v>
      </c>
      <c r="AL64" s="374"/>
      <c r="AM64" s="374">
        <v>0</v>
      </c>
      <c r="AN64" s="374" t="s">
        <v>4700</v>
      </c>
    </row>
    <row r="65" spans="2:40" x14ac:dyDescent="0.25">
      <c r="S65" s="374"/>
      <c r="T65" s="374" t="str">
        <f t="shared" si="9"/>
        <v>Q_bfAUF2</v>
      </c>
      <c r="U65" s="374" t="str">
        <f>"2QCM."&amp;T65&amp;".Q_d30"</f>
        <v>2QCM.Q_bfAUF2.Q_d30</v>
      </c>
      <c r="V65" s="374" t="s">
        <v>4704</v>
      </c>
      <c r="W65" s="374" t="str">
        <f>"DB 19 DBD "&amp;S62+12</f>
        <v>DB 19 DBD 144</v>
      </c>
      <c r="X65" s="374" t="s">
        <v>4696</v>
      </c>
      <c r="Y65" s="374"/>
      <c r="Z65" s="374">
        <v>1</v>
      </c>
      <c r="AA65" s="374">
        <v>2</v>
      </c>
      <c r="AB65" s="374" t="s">
        <v>4697</v>
      </c>
      <c r="AC65" s="374"/>
      <c r="AD65" s="374"/>
      <c r="AE65" s="374"/>
      <c r="AF65" s="374"/>
      <c r="AG65" s="374">
        <v>0</v>
      </c>
      <c r="AH65" s="374">
        <v>10</v>
      </c>
      <c r="AI65" s="374">
        <v>0</v>
      </c>
      <c r="AJ65" s="374">
        <v>100</v>
      </c>
      <c r="AK65" s="374">
        <v>0</v>
      </c>
      <c r="AL65" s="374"/>
      <c r="AM65" s="374">
        <v>0</v>
      </c>
      <c r="AN65" s="374" t="s">
        <v>4701</v>
      </c>
    </row>
    <row r="66" spans="2:40" x14ac:dyDescent="0.25">
      <c r="S66" s="374"/>
      <c r="T66" s="374" t="str">
        <f t="shared" si="9"/>
        <v>Q_bfAUF2</v>
      </c>
      <c r="U66" s="374" t="str">
        <f>"2QCM."&amp;T66&amp;".Q_ttl"</f>
        <v>2QCM.Q_bfAUF2.Q_ttl</v>
      </c>
      <c r="V66" s="374" t="s">
        <v>4704</v>
      </c>
      <c r="W66" s="374" t="str">
        <f>"DB 19 DBD "&amp;S62+16</f>
        <v>DB 19 DBD 148</v>
      </c>
      <c r="X66" s="374" t="s">
        <v>4696</v>
      </c>
      <c r="Y66" s="374"/>
      <c r="Z66" s="374">
        <v>1</v>
      </c>
      <c r="AA66" s="374">
        <v>2</v>
      </c>
      <c r="AB66" s="374" t="s">
        <v>4697</v>
      </c>
      <c r="AC66" s="374"/>
      <c r="AD66" s="374"/>
      <c r="AE66" s="374"/>
      <c r="AF66" s="374"/>
      <c r="AG66" s="374">
        <v>0</v>
      </c>
      <c r="AH66" s="374">
        <v>10</v>
      </c>
      <c r="AI66" s="374">
        <v>0</v>
      </c>
      <c r="AJ66" s="374">
        <v>100</v>
      </c>
      <c r="AK66" s="374">
        <v>0</v>
      </c>
      <c r="AL66" s="374"/>
      <c r="AM66" s="374">
        <v>0</v>
      </c>
      <c r="AN66" s="374" t="s">
        <v>4702</v>
      </c>
    </row>
    <row r="67" spans="2:40" x14ac:dyDescent="0.25">
      <c r="S67" s="374"/>
      <c r="T67" s="374" t="str">
        <f t="shared" si="9"/>
        <v>Q_bfAUF2</v>
      </c>
      <c r="U67" s="374" t="str">
        <f>"2QCM."&amp;T67&amp;".btn_m_res"</f>
        <v>2QCM.Q_bfAUF2.btn_m_res</v>
      </c>
      <c r="V67" s="374" t="s">
        <v>4704</v>
      </c>
      <c r="W67" s="374" t="str">
        <f>"DB 19 DBX "&amp;S62+20&amp;".0"</f>
        <v>DB 19 DBX 152.0</v>
      </c>
      <c r="X67" s="374" t="s">
        <v>4703</v>
      </c>
      <c r="Y67" s="374"/>
      <c r="Z67" s="374">
        <v>1</v>
      </c>
      <c r="AA67" s="374">
        <v>2</v>
      </c>
      <c r="AB67" s="374" t="s">
        <v>4697</v>
      </c>
      <c r="AC67" s="374"/>
      <c r="AD67" s="374"/>
      <c r="AE67" s="374"/>
      <c r="AF67" s="374"/>
      <c r="AG67" s="374">
        <v>0</v>
      </c>
      <c r="AH67" s="374">
        <v>10</v>
      </c>
      <c r="AI67" s="374">
        <v>0</v>
      </c>
      <c r="AJ67" s="374">
        <v>100</v>
      </c>
      <c r="AK67" s="374">
        <v>0</v>
      </c>
      <c r="AL67" s="374"/>
      <c r="AM67" s="374">
        <v>0</v>
      </c>
      <c r="AN67" s="374"/>
    </row>
    <row r="68" spans="2:40" x14ac:dyDescent="0.25">
      <c r="S68" s="374"/>
      <c r="T68" s="374" t="str">
        <f t="shared" si="9"/>
        <v>Q_bfAUF2</v>
      </c>
      <c r="U68" s="374" t="str">
        <f>"2QCM."&amp;T68&amp;".btn_h_res"</f>
        <v>2QCM.Q_bfAUF2.btn_h_res</v>
      </c>
      <c r="V68" s="374" t="s">
        <v>4704</v>
      </c>
      <c r="W68" s="374" t="str">
        <f>"DB 19 DBX "&amp;S62+20&amp;".1"</f>
        <v>DB 19 DBX 152.1</v>
      </c>
      <c r="X68" s="374" t="s">
        <v>4703</v>
      </c>
      <c r="Y68" s="374"/>
      <c r="Z68" s="374">
        <v>1</v>
      </c>
      <c r="AA68" s="374">
        <v>2</v>
      </c>
      <c r="AB68" s="374" t="s">
        <v>4697</v>
      </c>
      <c r="AC68" s="374"/>
      <c r="AD68" s="374"/>
      <c r="AE68" s="374"/>
      <c r="AF68" s="374"/>
      <c r="AG68" s="374">
        <v>0</v>
      </c>
      <c r="AH68" s="374">
        <v>10</v>
      </c>
      <c r="AI68" s="374">
        <v>0</v>
      </c>
      <c r="AJ68" s="374">
        <v>100</v>
      </c>
      <c r="AK68" s="374">
        <v>0</v>
      </c>
      <c r="AL68" s="374"/>
      <c r="AM68" s="374">
        <v>0</v>
      </c>
      <c r="AN68" s="374"/>
    </row>
    <row r="69" spans="2:40" x14ac:dyDescent="0.25">
      <c r="S69" s="374"/>
      <c r="T69" s="374" t="str">
        <f t="shared" si="9"/>
        <v>Q_bfAUF2</v>
      </c>
      <c r="U69" s="374" t="str">
        <f>"2QCM."&amp;T69&amp;".btn_d_res"</f>
        <v>2QCM.Q_bfAUF2.btn_d_res</v>
      </c>
      <c r="V69" s="374" t="s">
        <v>4704</v>
      </c>
      <c r="W69" s="374" t="str">
        <f>"DB 19 DBX "&amp;S62+20&amp;".2"</f>
        <v>DB 19 DBX 152.2</v>
      </c>
      <c r="X69" s="374" t="s">
        <v>4703</v>
      </c>
      <c r="Y69" s="374"/>
      <c r="Z69" s="374">
        <v>1</v>
      </c>
      <c r="AA69" s="374">
        <v>2</v>
      </c>
      <c r="AB69" s="374" t="s">
        <v>4697</v>
      </c>
      <c r="AC69" s="374"/>
      <c r="AD69" s="374"/>
      <c r="AE69" s="374"/>
      <c r="AF69" s="374"/>
      <c r="AG69" s="374">
        <v>0</v>
      </c>
      <c r="AH69" s="374">
        <v>10</v>
      </c>
      <c r="AI69" s="374">
        <v>0</v>
      </c>
      <c r="AJ69" s="374">
        <v>100</v>
      </c>
      <c r="AK69" s="374">
        <v>0</v>
      </c>
      <c r="AL69" s="374"/>
      <c r="AM69" s="374">
        <v>0</v>
      </c>
      <c r="AN69" s="374"/>
    </row>
    <row r="70" spans="2:40" x14ac:dyDescent="0.25">
      <c r="S70" s="374"/>
      <c r="T70" s="374" t="str">
        <f t="shared" si="9"/>
        <v>Q_bfAUF2</v>
      </c>
      <c r="U70" s="374" t="str">
        <f>"2QCM."&amp;T70&amp;".btn_d30_res"</f>
        <v>2QCM.Q_bfAUF2.btn_d30_res</v>
      </c>
      <c r="V70" s="374" t="s">
        <v>4704</v>
      </c>
      <c r="W70" s="374" t="str">
        <f>"DB 19 DBX "&amp;S62+20&amp;".3"</f>
        <v>DB 19 DBX 152.3</v>
      </c>
      <c r="X70" s="374" t="s">
        <v>4703</v>
      </c>
      <c r="Y70" s="374"/>
      <c r="Z70" s="374">
        <v>1</v>
      </c>
      <c r="AA70" s="374">
        <v>2</v>
      </c>
      <c r="AB70" s="374" t="s">
        <v>4697</v>
      </c>
      <c r="AC70" s="374"/>
      <c r="AD70" s="374"/>
      <c r="AE70" s="374"/>
      <c r="AF70" s="374"/>
      <c r="AG70" s="374">
        <v>0</v>
      </c>
      <c r="AH70" s="374">
        <v>10</v>
      </c>
      <c r="AI70" s="374">
        <v>0</v>
      </c>
      <c r="AJ70" s="374">
        <v>100</v>
      </c>
      <c r="AK70" s="374">
        <v>0</v>
      </c>
      <c r="AL70" s="374"/>
      <c r="AM70" s="374">
        <v>0</v>
      </c>
      <c r="AN70" s="374"/>
    </row>
    <row r="71" spans="2:40" x14ac:dyDescent="0.25">
      <c r="S71" s="374"/>
      <c r="T71" s="374" t="str">
        <f t="shared" si="9"/>
        <v>Q_bfAUF2</v>
      </c>
      <c r="U71" s="374" t="str">
        <f>"2QCM."&amp;T71&amp;".btn_ttl_res"</f>
        <v>2QCM.Q_bfAUF2.btn_ttl_res</v>
      </c>
      <c r="V71" s="374" t="s">
        <v>4704</v>
      </c>
      <c r="W71" s="374" t="str">
        <f>"DB 19 DBX "&amp;S62+20&amp;".4"</f>
        <v>DB 19 DBX 152.4</v>
      </c>
      <c r="X71" s="374" t="s">
        <v>4703</v>
      </c>
      <c r="Y71" s="374"/>
      <c r="Z71" s="374">
        <v>1</v>
      </c>
      <c r="AA71" s="374">
        <v>2</v>
      </c>
      <c r="AB71" s="374" t="s">
        <v>4697</v>
      </c>
      <c r="AC71" s="374"/>
      <c r="AD71" s="374"/>
      <c r="AE71" s="374"/>
      <c r="AF71" s="374"/>
      <c r="AG71" s="374">
        <v>0</v>
      </c>
      <c r="AH71" s="374">
        <v>10</v>
      </c>
      <c r="AI71" s="374">
        <v>0</v>
      </c>
      <c r="AJ71" s="374">
        <v>100</v>
      </c>
      <c r="AK71" s="374">
        <v>0</v>
      </c>
      <c r="AL71" s="374"/>
      <c r="AM71" s="374">
        <v>0</v>
      </c>
      <c r="AN71" s="374"/>
    </row>
    <row r="72" spans="2:40" x14ac:dyDescent="0.25">
      <c r="S72" s="374">
        <f>S62+22</f>
        <v>154</v>
      </c>
      <c r="T72" s="374" t="s">
        <v>3490</v>
      </c>
      <c r="U72" s="374" t="str">
        <f>"2QCM."&amp;T72&amp;".Q_m"</f>
        <v>2QCM.Q_afN4_4.Q_m</v>
      </c>
      <c r="V72" s="374" t="s">
        <v>4704</v>
      </c>
      <c r="W72" s="374" t="str">
        <f>"DB 19 DBD "&amp;S72</f>
        <v>DB 19 DBD 154</v>
      </c>
      <c r="X72" s="374" t="s">
        <v>4696</v>
      </c>
      <c r="Y72" s="374"/>
      <c r="Z72" s="374">
        <v>1</v>
      </c>
      <c r="AA72" s="374">
        <v>2</v>
      </c>
      <c r="AB72" s="374" t="s">
        <v>4697</v>
      </c>
      <c r="AC72" s="374"/>
      <c r="AD72" s="374"/>
      <c r="AE72" s="374"/>
      <c r="AF72" s="374"/>
      <c r="AG72" s="374">
        <v>0</v>
      </c>
      <c r="AH72" s="374">
        <v>10</v>
      </c>
      <c r="AI72" s="374">
        <v>0</v>
      </c>
      <c r="AJ72" s="374">
        <v>100</v>
      </c>
      <c r="AK72" s="374">
        <v>0</v>
      </c>
      <c r="AL72" s="374"/>
      <c r="AM72" s="374">
        <v>0</v>
      </c>
      <c r="AN72" s="374" t="s">
        <v>4698</v>
      </c>
    </row>
    <row r="73" spans="2:40" x14ac:dyDescent="0.25">
      <c r="B73" s="374"/>
      <c r="S73" s="374"/>
      <c r="T73" s="374" t="str">
        <f>T72</f>
        <v>Q_afN4_4</v>
      </c>
      <c r="U73" s="374" t="str">
        <f>"2QCM."&amp;T73&amp;".Q_h"</f>
        <v>2QCM.Q_afN4_4.Q_h</v>
      </c>
      <c r="V73" s="374" t="s">
        <v>4704</v>
      </c>
      <c r="W73" s="374" t="str">
        <f>"DB 19 DBD "&amp;S72+4</f>
        <v>DB 19 DBD 158</v>
      </c>
      <c r="X73" s="374" t="s">
        <v>4696</v>
      </c>
      <c r="Y73" s="374"/>
      <c r="Z73" s="374">
        <v>1</v>
      </c>
      <c r="AA73" s="374">
        <v>2</v>
      </c>
      <c r="AB73" s="374" t="s">
        <v>4697</v>
      </c>
      <c r="AC73" s="374"/>
      <c r="AD73" s="374"/>
      <c r="AE73" s="374"/>
      <c r="AF73" s="374"/>
      <c r="AG73" s="374">
        <v>0</v>
      </c>
      <c r="AH73" s="374">
        <v>10</v>
      </c>
      <c r="AI73" s="374">
        <v>0</v>
      </c>
      <c r="AJ73" s="374">
        <v>100</v>
      </c>
      <c r="AK73" s="374">
        <v>0</v>
      </c>
      <c r="AL73" s="374"/>
      <c r="AM73" s="374">
        <v>0</v>
      </c>
      <c r="AN73" s="374" t="s">
        <v>4699</v>
      </c>
    </row>
    <row r="74" spans="2:40" x14ac:dyDescent="0.25">
      <c r="B74" s="374"/>
      <c r="S74" s="374"/>
      <c r="T74" s="374" t="str">
        <f t="shared" ref="T74:T81" si="10">T73</f>
        <v>Q_afN4_4</v>
      </c>
      <c r="U74" s="374" t="str">
        <f>"2QCM."&amp;T74&amp;".Q_d"</f>
        <v>2QCM.Q_afN4_4.Q_d</v>
      </c>
      <c r="V74" s="374" t="s">
        <v>4704</v>
      </c>
      <c r="W74" s="374" t="str">
        <f>"DB 19 DBD "&amp;S72+8</f>
        <v>DB 19 DBD 162</v>
      </c>
      <c r="X74" s="374" t="s">
        <v>4696</v>
      </c>
      <c r="Y74" s="374"/>
      <c r="Z74" s="374">
        <v>1</v>
      </c>
      <c r="AA74" s="374">
        <v>2</v>
      </c>
      <c r="AB74" s="374" t="s">
        <v>4697</v>
      </c>
      <c r="AC74" s="374"/>
      <c r="AD74" s="374"/>
      <c r="AE74" s="374"/>
      <c r="AF74" s="374"/>
      <c r="AG74" s="374">
        <v>0</v>
      </c>
      <c r="AH74" s="374">
        <v>10</v>
      </c>
      <c r="AI74" s="374">
        <v>0</v>
      </c>
      <c r="AJ74" s="374">
        <v>100</v>
      </c>
      <c r="AK74" s="374">
        <v>0</v>
      </c>
      <c r="AL74" s="374"/>
      <c r="AM74" s="374">
        <v>0</v>
      </c>
      <c r="AN74" s="374" t="s">
        <v>4700</v>
      </c>
    </row>
    <row r="75" spans="2:40" x14ac:dyDescent="0.25">
      <c r="B75" s="374"/>
      <c r="S75" s="374"/>
      <c r="T75" s="374" t="str">
        <f t="shared" si="10"/>
        <v>Q_afN4_4</v>
      </c>
      <c r="U75" s="374" t="str">
        <f>"2QCM."&amp;T75&amp;".Q_d30"</f>
        <v>2QCM.Q_afN4_4.Q_d30</v>
      </c>
      <c r="V75" s="374" t="s">
        <v>4704</v>
      </c>
      <c r="W75" s="374" t="str">
        <f>"DB 19 DBD "&amp;S72+12</f>
        <v>DB 19 DBD 166</v>
      </c>
      <c r="X75" s="374" t="s">
        <v>4696</v>
      </c>
      <c r="Y75" s="374"/>
      <c r="Z75" s="374">
        <v>1</v>
      </c>
      <c r="AA75" s="374">
        <v>2</v>
      </c>
      <c r="AB75" s="374" t="s">
        <v>4697</v>
      </c>
      <c r="AC75" s="374"/>
      <c r="AD75" s="374"/>
      <c r="AE75" s="374"/>
      <c r="AF75" s="374"/>
      <c r="AG75" s="374">
        <v>0</v>
      </c>
      <c r="AH75" s="374">
        <v>10</v>
      </c>
      <c r="AI75" s="374">
        <v>0</v>
      </c>
      <c r="AJ75" s="374">
        <v>100</v>
      </c>
      <c r="AK75" s="374">
        <v>0</v>
      </c>
      <c r="AL75" s="374"/>
      <c r="AM75" s="374">
        <v>0</v>
      </c>
      <c r="AN75" s="374" t="s">
        <v>4701</v>
      </c>
    </row>
    <row r="76" spans="2:40" x14ac:dyDescent="0.25">
      <c r="B76" s="374"/>
      <c r="S76" s="374"/>
      <c r="T76" s="374" t="str">
        <f t="shared" si="10"/>
        <v>Q_afN4_4</v>
      </c>
      <c r="U76" s="374" t="str">
        <f>"2QCM."&amp;T76&amp;".Q_ttl"</f>
        <v>2QCM.Q_afN4_4.Q_ttl</v>
      </c>
      <c r="V76" s="374" t="s">
        <v>4704</v>
      </c>
      <c r="W76" s="374" t="str">
        <f>"DB 19 DBD "&amp;S72+16</f>
        <v>DB 19 DBD 170</v>
      </c>
      <c r="X76" s="374" t="s">
        <v>4696</v>
      </c>
      <c r="Y76" s="374"/>
      <c r="Z76" s="374">
        <v>1</v>
      </c>
      <c r="AA76" s="374">
        <v>2</v>
      </c>
      <c r="AB76" s="374" t="s">
        <v>4697</v>
      </c>
      <c r="AC76" s="374"/>
      <c r="AD76" s="374"/>
      <c r="AE76" s="374"/>
      <c r="AF76" s="374"/>
      <c r="AG76" s="374">
        <v>0</v>
      </c>
      <c r="AH76" s="374">
        <v>10</v>
      </c>
      <c r="AI76" s="374">
        <v>0</v>
      </c>
      <c r="AJ76" s="374">
        <v>100</v>
      </c>
      <c r="AK76" s="374">
        <v>0</v>
      </c>
      <c r="AL76" s="374"/>
      <c r="AM76" s="374">
        <v>0</v>
      </c>
      <c r="AN76" s="374" t="s">
        <v>4702</v>
      </c>
    </row>
    <row r="77" spans="2:40" x14ac:dyDescent="0.25">
      <c r="B77" s="374"/>
      <c r="S77" s="374"/>
      <c r="T77" s="374" t="str">
        <f t="shared" si="10"/>
        <v>Q_afN4_4</v>
      </c>
      <c r="U77" s="374" t="str">
        <f>"2QCM."&amp;T77&amp;".btn_m_res"</f>
        <v>2QCM.Q_afN4_4.btn_m_res</v>
      </c>
      <c r="V77" s="374" t="s">
        <v>4704</v>
      </c>
      <c r="W77" s="374" t="str">
        <f>"DB 19 DBX "&amp;S72+20&amp;".0"</f>
        <v>DB 19 DBX 174.0</v>
      </c>
      <c r="X77" s="374" t="s">
        <v>4703</v>
      </c>
      <c r="Y77" s="374"/>
      <c r="Z77" s="374">
        <v>1</v>
      </c>
      <c r="AA77" s="374">
        <v>2</v>
      </c>
      <c r="AB77" s="374" t="s">
        <v>4697</v>
      </c>
      <c r="AC77" s="374"/>
      <c r="AD77" s="374"/>
      <c r="AE77" s="374"/>
      <c r="AF77" s="374"/>
      <c r="AG77" s="374">
        <v>0</v>
      </c>
      <c r="AH77" s="374">
        <v>10</v>
      </c>
      <c r="AI77" s="374">
        <v>0</v>
      </c>
      <c r="AJ77" s="374">
        <v>100</v>
      </c>
      <c r="AK77" s="374">
        <v>0</v>
      </c>
      <c r="AL77" s="374"/>
      <c r="AM77" s="374">
        <v>0</v>
      </c>
      <c r="AN77" s="374"/>
    </row>
    <row r="78" spans="2:40" x14ac:dyDescent="0.25">
      <c r="B78" s="374"/>
      <c r="S78" s="374"/>
      <c r="T78" s="374" t="str">
        <f t="shared" si="10"/>
        <v>Q_afN4_4</v>
      </c>
      <c r="U78" s="374" t="str">
        <f>"2QCM."&amp;T78&amp;".btn_h_res"</f>
        <v>2QCM.Q_afN4_4.btn_h_res</v>
      </c>
      <c r="V78" s="374" t="s">
        <v>4704</v>
      </c>
      <c r="W78" s="374" t="str">
        <f>"DB 19 DBX "&amp;S72+20&amp;".1"</f>
        <v>DB 19 DBX 174.1</v>
      </c>
      <c r="X78" s="374" t="s">
        <v>4703</v>
      </c>
      <c r="Y78" s="374"/>
      <c r="Z78" s="374">
        <v>1</v>
      </c>
      <c r="AA78" s="374">
        <v>2</v>
      </c>
      <c r="AB78" s="374" t="s">
        <v>4697</v>
      </c>
      <c r="AC78" s="374"/>
      <c r="AD78" s="374"/>
      <c r="AE78" s="374"/>
      <c r="AF78" s="374"/>
      <c r="AG78" s="374">
        <v>0</v>
      </c>
      <c r="AH78" s="374">
        <v>10</v>
      </c>
      <c r="AI78" s="374">
        <v>0</v>
      </c>
      <c r="AJ78" s="374">
        <v>100</v>
      </c>
      <c r="AK78" s="374">
        <v>0</v>
      </c>
      <c r="AL78" s="374"/>
      <c r="AM78" s="374">
        <v>0</v>
      </c>
      <c r="AN78" s="374"/>
    </row>
    <row r="79" spans="2:40" x14ac:dyDescent="0.25">
      <c r="S79" s="374"/>
      <c r="T79" s="374" t="str">
        <f t="shared" si="10"/>
        <v>Q_afN4_4</v>
      </c>
      <c r="U79" s="374" t="str">
        <f>"2QCM."&amp;T79&amp;".btn_d_res"</f>
        <v>2QCM.Q_afN4_4.btn_d_res</v>
      </c>
      <c r="V79" s="374" t="s">
        <v>4704</v>
      </c>
      <c r="W79" s="374" t="str">
        <f>"DB 19 DBX "&amp;S72+20&amp;".2"</f>
        <v>DB 19 DBX 174.2</v>
      </c>
      <c r="X79" s="374" t="s">
        <v>4703</v>
      </c>
      <c r="Y79" s="374"/>
      <c r="Z79" s="374">
        <v>1</v>
      </c>
      <c r="AA79" s="374">
        <v>2</v>
      </c>
      <c r="AB79" s="374" t="s">
        <v>4697</v>
      </c>
      <c r="AC79" s="374"/>
      <c r="AD79" s="374"/>
      <c r="AE79" s="374"/>
      <c r="AF79" s="374"/>
      <c r="AG79" s="374">
        <v>0</v>
      </c>
      <c r="AH79" s="374">
        <v>10</v>
      </c>
      <c r="AI79" s="374">
        <v>0</v>
      </c>
      <c r="AJ79" s="374">
        <v>100</v>
      </c>
      <c r="AK79" s="374">
        <v>0</v>
      </c>
      <c r="AL79" s="374"/>
      <c r="AM79" s="374">
        <v>0</v>
      </c>
      <c r="AN79" s="374"/>
    </row>
    <row r="80" spans="2:40" x14ac:dyDescent="0.25">
      <c r="S80" s="374"/>
      <c r="T80" s="374" t="str">
        <f t="shared" si="10"/>
        <v>Q_afN4_4</v>
      </c>
      <c r="U80" s="374" t="str">
        <f>"2QCM."&amp;T80&amp;".btn_d30_res"</f>
        <v>2QCM.Q_afN4_4.btn_d30_res</v>
      </c>
      <c r="V80" s="374" t="s">
        <v>4704</v>
      </c>
      <c r="W80" s="374" t="str">
        <f>"DB 19 DBX "&amp;S72+20&amp;".3"</f>
        <v>DB 19 DBX 174.3</v>
      </c>
      <c r="X80" s="374" t="s">
        <v>4703</v>
      </c>
      <c r="Y80" s="374"/>
      <c r="Z80" s="374">
        <v>1</v>
      </c>
      <c r="AA80" s="374">
        <v>2</v>
      </c>
      <c r="AB80" s="374" t="s">
        <v>4697</v>
      </c>
      <c r="AC80" s="374"/>
      <c r="AD80" s="374"/>
      <c r="AE80" s="374"/>
      <c r="AF80" s="374"/>
      <c r="AG80" s="374">
        <v>0</v>
      </c>
      <c r="AH80" s="374">
        <v>10</v>
      </c>
      <c r="AI80" s="374">
        <v>0</v>
      </c>
      <c r="AJ80" s="374">
        <v>100</v>
      </c>
      <c r="AK80" s="374">
        <v>0</v>
      </c>
      <c r="AL80" s="374"/>
      <c r="AM80" s="374">
        <v>0</v>
      </c>
      <c r="AN80" s="374"/>
    </row>
    <row r="81" spans="19:40" x14ac:dyDescent="0.25">
      <c r="S81" s="374"/>
      <c r="T81" s="374" t="str">
        <f t="shared" si="10"/>
        <v>Q_afN4_4</v>
      </c>
      <c r="U81" s="374" t="str">
        <f>"2QCM."&amp;T81&amp;".btn_ttl_res"</f>
        <v>2QCM.Q_afN4_4.btn_ttl_res</v>
      </c>
      <c r="V81" s="374" t="s">
        <v>4704</v>
      </c>
      <c r="W81" s="374" t="str">
        <f>"DB 19 DBX "&amp;S72+20&amp;".4"</f>
        <v>DB 19 DBX 174.4</v>
      </c>
      <c r="X81" s="374" t="s">
        <v>4703</v>
      </c>
      <c r="Y81" s="374"/>
      <c r="Z81" s="374">
        <v>1</v>
      </c>
      <c r="AA81" s="374">
        <v>2</v>
      </c>
      <c r="AB81" s="374" t="s">
        <v>4697</v>
      </c>
      <c r="AC81" s="374"/>
      <c r="AD81" s="374"/>
      <c r="AE81" s="374"/>
      <c r="AF81" s="374"/>
      <c r="AG81" s="374">
        <v>0</v>
      </c>
      <c r="AH81" s="374">
        <v>10</v>
      </c>
      <c r="AI81" s="374">
        <v>0</v>
      </c>
      <c r="AJ81" s="374">
        <v>100</v>
      </c>
      <c r="AK81" s="374">
        <v>0</v>
      </c>
      <c r="AL81" s="374"/>
      <c r="AM81" s="374">
        <v>0</v>
      </c>
      <c r="AN81" s="374"/>
    </row>
    <row r="82" spans="19:40" x14ac:dyDescent="0.25">
      <c r="S82" s="374">
        <f>S72+22</f>
        <v>176</v>
      </c>
      <c r="T82" s="374" t="s">
        <v>782</v>
      </c>
      <c r="U82" s="374" t="str">
        <f>"2QCM."&amp;T82&amp;".Q_m"</f>
        <v>2QCM.Qa_afK4_2.Q_m</v>
      </c>
      <c r="V82" s="374" t="s">
        <v>4704</v>
      </c>
      <c r="W82" s="374" t="str">
        <f>"DB 19 DBD "&amp;S82</f>
        <v>DB 19 DBD 176</v>
      </c>
      <c r="X82" s="374" t="s">
        <v>4696</v>
      </c>
      <c r="Y82" s="374"/>
      <c r="Z82" s="374">
        <v>1</v>
      </c>
      <c r="AA82" s="374">
        <v>2</v>
      </c>
      <c r="AB82" s="374" t="s">
        <v>4697</v>
      </c>
      <c r="AC82" s="374"/>
      <c r="AD82" s="374"/>
      <c r="AE82" s="374"/>
      <c r="AF82" s="374"/>
      <c r="AG82" s="374">
        <v>0</v>
      </c>
      <c r="AH82" s="374">
        <v>10</v>
      </c>
      <c r="AI82" s="374">
        <v>0</v>
      </c>
      <c r="AJ82" s="374">
        <v>100</v>
      </c>
      <c r="AK82" s="374">
        <v>0</v>
      </c>
      <c r="AL82" s="374"/>
      <c r="AM82" s="374">
        <v>0</v>
      </c>
      <c r="AN82" s="374" t="s">
        <v>4698</v>
      </c>
    </row>
    <row r="83" spans="19:40" x14ac:dyDescent="0.25">
      <c r="S83" s="374"/>
      <c r="T83" s="374" t="str">
        <f>T82</f>
        <v>Qa_afK4_2</v>
      </c>
      <c r="U83" s="374" t="str">
        <f>"2QCM."&amp;T83&amp;".Q_h"</f>
        <v>2QCM.Qa_afK4_2.Q_h</v>
      </c>
      <c r="V83" s="374" t="s">
        <v>4704</v>
      </c>
      <c r="W83" s="374" t="str">
        <f>"DB 19 DBD "&amp;S82+4</f>
        <v>DB 19 DBD 180</v>
      </c>
      <c r="X83" s="374" t="s">
        <v>4696</v>
      </c>
      <c r="Y83" s="374"/>
      <c r="Z83" s="374">
        <v>1</v>
      </c>
      <c r="AA83" s="374">
        <v>2</v>
      </c>
      <c r="AB83" s="374" t="s">
        <v>4697</v>
      </c>
      <c r="AC83" s="374"/>
      <c r="AD83" s="374"/>
      <c r="AE83" s="374"/>
      <c r="AF83" s="374"/>
      <c r="AG83" s="374">
        <v>0</v>
      </c>
      <c r="AH83" s="374">
        <v>10</v>
      </c>
      <c r="AI83" s="374">
        <v>0</v>
      </c>
      <c r="AJ83" s="374">
        <v>100</v>
      </c>
      <c r="AK83" s="374">
        <v>0</v>
      </c>
      <c r="AL83" s="374"/>
      <c r="AM83" s="374">
        <v>0</v>
      </c>
      <c r="AN83" s="374" t="s">
        <v>4699</v>
      </c>
    </row>
    <row r="84" spans="19:40" x14ac:dyDescent="0.25">
      <c r="S84" s="374"/>
      <c r="T84" s="374" t="str">
        <f t="shared" ref="T84:T91" si="11">T83</f>
        <v>Qa_afK4_2</v>
      </c>
      <c r="U84" s="374" t="str">
        <f>"2QCM."&amp;T84&amp;".Q_d"</f>
        <v>2QCM.Qa_afK4_2.Q_d</v>
      </c>
      <c r="V84" s="374" t="s">
        <v>4704</v>
      </c>
      <c r="W84" s="374" t="str">
        <f>"DB 19 DBD "&amp;S82+8</f>
        <v>DB 19 DBD 184</v>
      </c>
      <c r="X84" s="374" t="s">
        <v>4696</v>
      </c>
      <c r="Y84" s="374"/>
      <c r="Z84" s="374">
        <v>1</v>
      </c>
      <c r="AA84" s="374">
        <v>2</v>
      </c>
      <c r="AB84" s="374" t="s">
        <v>4697</v>
      </c>
      <c r="AC84" s="374"/>
      <c r="AD84" s="374"/>
      <c r="AE84" s="374"/>
      <c r="AF84" s="374"/>
      <c r="AG84" s="374">
        <v>0</v>
      </c>
      <c r="AH84" s="374">
        <v>10</v>
      </c>
      <c r="AI84" s="374">
        <v>0</v>
      </c>
      <c r="AJ84" s="374">
        <v>100</v>
      </c>
      <c r="AK84" s="374">
        <v>0</v>
      </c>
      <c r="AL84" s="374"/>
      <c r="AM84" s="374">
        <v>0</v>
      </c>
      <c r="AN84" s="374" t="s">
        <v>4700</v>
      </c>
    </row>
    <row r="85" spans="19:40" x14ac:dyDescent="0.25">
      <c r="S85" s="374"/>
      <c r="T85" s="374" t="str">
        <f t="shared" si="11"/>
        <v>Qa_afK4_2</v>
      </c>
      <c r="U85" s="374" t="str">
        <f>"2QCM."&amp;T85&amp;".Q_d30"</f>
        <v>2QCM.Qa_afK4_2.Q_d30</v>
      </c>
      <c r="V85" s="374" t="s">
        <v>4704</v>
      </c>
      <c r="W85" s="374" t="str">
        <f>"DB 19 DBD "&amp;S82+12</f>
        <v>DB 19 DBD 188</v>
      </c>
      <c r="X85" s="374" t="s">
        <v>4696</v>
      </c>
      <c r="Y85" s="374"/>
      <c r="Z85" s="374">
        <v>1</v>
      </c>
      <c r="AA85" s="374">
        <v>2</v>
      </c>
      <c r="AB85" s="374" t="s">
        <v>4697</v>
      </c>
      <c r="AC85" s="374"/>
      <c r="AD85" s="374"/>
      <c r="AE85" s="374"/>
      <c r="AF85" s="374"/>
      <c r="AG85" s="374">
        <v>0</v>
      </c>
      <c r="AH85" s="374">
        <v>10</v>
      </c>
      <c r="AI85" s="374">
        <v>0</v>
      </c>
      <c r="AJ85" s="374">
        <v>100</v>
      </c>
      <c r="AK85" s="374">
        <v>0</v>
      </c>
      <c r="AL85" s="374"/>
      <c r="AM85" s="374">
        <v>0</v>
      </c>
      <c r="AN85" s="374" t="s">
        <v>4701</v>
      </c>
    </row>
    <row r="86" spans="19:40" x14ac:dyDescent="0.25">
      <c r="S86" s="374"/>
      <c r="T86" s="374" t="str">
        <f t="shared" si="11"/>
        <v>Qa_afK4_2</v>
      </c>
      <c r="U86" s="374" t="str">
        <f>"2QCM."&amp;T86&amp;".Q_ttl"</f>
        <v>2QCM.Qa_afK4_2.Q_ttl</v>
      </c>
      <c r="V86" s="374" t="s">
        <v>4704</v>
      </c>
      <c r="W86" s="374" t="str">
        <f>"DB 19 DBD "&amp;S82+16</f>
        <v>DB 19 DBD 192</v>
      </c>
      <c r="X86" s="374" t="s">
        <v>4696</v>
      </c>
      <c r="Y86" s="374"/>
      <c r="Z86" s="374">
        <v>1</v>
      </c>
      <c r="AA86" s="374">
        <v>2</v>
      </c>
      <c r="AB86" s="374" t="s">
        <v>4697</v>
      </c>
      <c r="AC86" s="374"/>
      <c r="AD86" s="374"/>
      <c r="AE86" s="374"/>
      <c r="AF86" s="374"/>
      <c r="AG86" s="374">
        <v>0</v>
      </c>
      <c r="AH86" s="374">
        <v>10</v>
      </c>
      <c r="AI86" s="374">
        <v>0</v>
      </c>
      <c r="AJ86" s="374">
        <v>100</v>
      </c>
      <c r="AK86" s="374">
        <v>0</v>
      </c>
      <c r="AL86" s="374"/>
      <c r="AM86" s="374">
        <v>0</v>
      </c>
      <c r="AN86" s="374" t="s">
        <v>4702</v>
      </c>
    </row>
    <row r="87" spans="19:40" x14ac:dyDescent="0.25">
      <c r="S87" s="374"/>
      <c r="T87" s="374" t="str">
        <f t="shared" si="11"/>
        <v>Qa_afK4_2</v>
      </c>
      <c r="U87" s="374" t="str">
        <f>"2QCM."&amp;T87&amp;".btn_m_res"</f>
        <v>2QCM.Qa_afK4_2.btn_m_res</v>
      </c>
      <c r="V87" s="374" t="s">
        <v>4704</v>
      </c>
      <c r="W87" s="374" t="str">
        <f>"DB 19 DBX "&amp;S82+20&amp;".0"</f>
        <v>DB 19 DBX 196.0</v>
      </c>
      <c r="X87" s="374" t="s">
        <v>4703</v>
      </c>
      <c r="Y87" s="374"/>
      <c r="Z87" s="374">
        <v>1</v>
      </c>
      <c r="AA87" s="374">
        <v>2</v>
      </c>
      <c r="AB87" s="374" t="s">
        <v>4697</v>
      </c>
      <c r="AC87" s="374"/>
      <c r="AD87" s="374"/>
      <c r="AE87" s="374"/>
      <c r="AF87" s="374"/>
      <c r="AG87" s="374">
        <v>0</v>
      </c>
      <c r="AH87" s="374">
        <v>10</v>
      </c>
      <c r="AI87" s="374">
        <v>0</v>
      </c>
      <c r="AJ87" s="374">
        <v>100</v>
      </c>
      <c r="AK87" s="374">
        <v>0</v>
      </c>
      <c r="AL87" s="374"/>
      <c r="AM87" s="374">
        <v>0</v>
      </c>
      <c r="AN87" s="374"/>
    </row>
    <row r="88" spans="19:40" x14ac:dyDescent="0.25">
      <c r="S88" s="374"/>
      <c r="T88" s="374" t="str">
        <f t="shared" si="11"/>
        <v>Qa_afK4_2</v>
      </c>
      <c r="U88" s="374" t="str">
        <f>"2QCM."&amp;T88&amp;".btn_h_res"</f>
        <v>2QCM.Qa_afK4_2.btn_h_res</v>
      </c>
      <c r="V88" s="374" t="s">
        <v>4704</v>
      </c>
      <c r="W88" s="374" t="str">
        <f>"DB 19 DBX "&amp;S82+20&amp;".1"</f>
        <v>DB 19 DBX 196.1</v>
      </c>
      <c r="X88" s="374" t="s">
        <v>4703</v>
      </c>
      <c r="Y88" s="374"/>
      <c r="Z88" s="374">
        <v>1</v>
      </c>
      <c r="AA88" s="374">
        <v>2</v>
      </c>
      <c r="AB88" s="374" t="s">
        <v>4697</v>
      </c>
      <c r="AC88" s="374"/>
      <c r="AD88" s="374"/>
      <c r="AE88" s="374"/>
      <c r="AF88" s="374"/>
      <c r="AG88" s="374">
        <v>0</v>
      </c>
      <c r="AH88" s="374">
        <v>10</v>
      </c>
      <c r="AI88" s="374">
        <v>0</v>
      </c>
      <c r="AJ88" s="374">
        <v>100</v>
      </c>
      <c r="AK88" s="374">
        <v>0</v>
      </c>
      <c r="AL88" s="374"/>
      <c r="AM88" s="374">
        <v>0</v>
      </c>
      <c r="AN88" s="374"/>
    </row>
    <row r="89" spans="19:40" x14ac:dyDescent="0.25">
      <c r="S89" s="374"/>
      <c r="T89" s="374" t="str">
        <f t="shared" si="11"/>
        <v>Qa_afK4_2</v>
      </c>
      <c r="U89" s="374" t="str">
        <f>"2QCM."&amp;T89&amp;".btn_d_res"</f>
        <v>2QCM.Qa_afK4_2.btn_d_res</v>
      </c>
      <c r="V89" s="374" t="s">
        <v>4704</v>
      </c>
      <c r="W89" s="374" t="str">
        <f>"DB 19 DBX "&amp;S82+20&amp;".2"</f>
        <v>DB 19 DBX 196.2</v>
      </c>
      <c r="X89" s="374" t="s">
        <v>4703</v>
      </c>
      <c r="Y89" s="374"/>
      <c r="Z89" s="374">
        <v>1</v>
      </c>
      <c r="AA89" s="374">
        <v>2</v>
      </c>
      <c r="AB89" s="374" t="s">
        <v>4697</v>
      </c>
      <c r="AC89" s="374"/>
      <c r="AD89" s="374"/>
      <c r="AE89" s="374"/>
      <c r="AF89" s="374"/>
      <c r="AG89" s="374">
        <v>0</v>
      </c>
      <c r="AH89" s="374">
        <v>10</v>
      </c>
      <c r="AI89" s="374">
        <v>0</v>
      </c>
      <c r="AJ89" s="374">
        <v>100</v>
      </c>
      <c r="AK89" s="374">
        <v>0</v>
      </c>
      <c r="AL89" s="374"/>
      <c r="AM89" s="374">
        <v>0</v>
      </c>
      <c r="AN89" s="374"/>
    </row>
    <row r="90" spans="19:40" x14ac:dyDescent="0.25">
      <c r="S90" s="374"/>
      <c r="T90" s="374" t="str">
        <f t="shared" si="11"/>
        <v>Qa_afK4_2</v>
      </c>
      <c r="U90" s="374" t="str">
        <f>"2QCM."&amp;T90&amp;".btn_d30_res"</f>
        <v>2QCM.Qa_afK4_2.btn_d30_res</v>
      </c>
      <c r="V90" s="374" t="s">
        <v>4704</v>
      </c>
      <c r="W90" s="374" t="str">
        <f>"DB 19 DBX "&amp;S82+20&amp;".3"</f>
        <v>DB 19 DBX 196.3</v>
      </c>
      <c r="X90" s="374" t="s">
        <v>4703</v>
      </c>
      <c r="Y90" s="374"/>
      <c r="Z90" s="374">
        <v>1</v>
      </c>
      <c r="AA90" s="374">
        <v>2</v>
      </c>
      <c r="AB90" s="374" t="s">
        <v>4697</v>
      </c>
      <c r="AC90" s="374"/>
      <c r="AD90" s="374"/>
      <c r="AE90" s="374"/>
      <c r="AF90" s="374"/>
      <c r="AG90" s="374">
        <v>0</v>
      </c>
      <c r="AH90" s="374">
        <v>10</v>
      </c>
      <c r="AI90" s="374">
        <v>0</v>
      </c>
      <c r="AJ90" s="374">
        <v>100</v>
      </c>
      <c r="AK90" s="374">
        <v>0</v>
      </c>
      <c r="AL90" s="374"/>
      <c r="AM90" s="374">
        <v>0</v>
      </c>
      <c r="AN90" s="374"/>
    </row>
    <row r="91" spans="19:40" x14ac:dyDescent="0.25">
      <c r="S91" s="374"/>
      <c r="T91" s="374" t="str">
        <f t="shared" si="11"/>
        <v>Qa_afK4_2</v>
      </c>
      <c r="U91" s="374" t="str">
        <f>"2QCM."&amp;T91&amp;".btn_ttl_res"</f>
        <v>2QCM.Qa_afK4_2.btn_ttl_res</v>
      </c>
      <c r="V91" s="374" t="s">
        <v>4704</v>
      </c>
      <c r="W91" s="374" t="str">
        <f>"DB 19 DBX "&amp;S82+20&amp;".4"</f>
        <v>DB 19 DBX 196.4</v>
      </c>
      <c r="X91" s="374" t="s">
        <v>4703</v>
      </c>
      <c r="Y91" s="374"/>
      <c r="Z91" s="374">
        <v>1</v>
      </c>
      <c r="AA91" s="374">
        <v>2</v>
      </c>
      <c r="AB91" s="374" t="s">
        <v>4697</v>
      </c>
      <c r="AC91" s="374"/>
      <c r="AD91" s="374"/>
      <c r="AE91" s="374"/>
      <c r="AF91" s="374"/>
      <c r="AG91" s="374">
        <v>0</v>
      </c>
      <c r="AH91" s="374">
        <v>10</v>
      </c>
      <c r="AI91" s="374">
        <v>0</v>
      </c>
      <c r="AJ91" s="374">
        <v>100</v>
      </c>
      <c r="AK91" s="374">
        <v>0</v>
      </c>
      <c r="AL91" s="374"/>
      <c r="AM91" s="374">
        <v>0</v>
      </c>
      <c r="AN91" s="374"/>
    </row>
    <row r="92" spans="19:40" x14ac:dyDescent="0.25">
      <c r="S92" s="374">
        <f>S82+22</f>
        <v>198</v>
      </c>
      <c r="T92" s="374" t="s">
        <v>3498</v>
      </c>
      <c r="U92" s="374" t="str">
        <f>"2QCM."&amp;T92&amp;".Q_m"</f>
        <v>2QCM.Q_afN4_5.Q_m</v>
      </c>
      <c r="V92" s="374" t="s">
        <v>4704</v>
      </c>
      <c r="W92" s="374" t="str">
        <f>"DB 19 DBD "&amp;S92</f>
        <v>DB 19 DBD 198</v>
      </c>
      <c r="X92" s="374" t="s">
        <v>4696</v>
      </c>
      <c r="Y92" s="374"/>
      <c r="Z92" s="374">
        <v>1</v>
      </c>
      <c r="AA92" s="374">
        <v>2</v>
      </c>
      <c r="AB92" s="374" t="s">
        <v>4697</v>
      </c>
      <c r="AC92" s="374"/>
      <c r="AD92" s="374"/>
      <c r="AE92" s="374"/>
      <c r="AF92" s="374"/>
      <c r="AG92" s="374">
        <v>0</v>
      </c>
      <c r="AH92" s="374">
        <v>10</v>
      </c>
      <c r="AI92" s="374">
        <v>0</v>
      </c>
      <c r="AJ92" s="374">
        <v>100</v>
      </c>
      <c r="AK92" s="374">
        <v>0</v>
      </c>
      <c r="AL92" s="374"/>
      <c r="AM92" s="374">
        <v>0</v>
      </c>
      <c r="AN92" s="374" t="s">
        <v>4698</v>
      </c>
    </row>
    <row r="93" spans="19:40" x14ac:dyDescent="0.25">
      <c r="S93" s="374"/>
      <c r="T93" s="374" t="str">
        <f>T92</f>
        <v>Q_afN4_5</v>
      </c>
      <c r="U93" s="374" t="str">
        <f>"2QCM."&amp;T93&amp;".Q_h"</f>
        <v>2QCM.Q_afN4_5.Q_h</v>
      </c>
      <c r="V93" s="374" t="s">
        <v>4704</v>
      </c>
      <c r="W93" s="374" t="str">
        <f>"DB 19 DBD "&amp;S92+4</f>
        <v>DB 19 DBD 202</v>
      </c>
      <c r="X93" s="374" t="s">
        <v>4696</v>
      </c>
      <c r="Y93" s="374"/>
      <c r="Z93" s="374">
        <v>1</v>
      </c>
      <c r="AA93" s="374">
        <v>2</v>
      </c>
      <c r="AB93" s="374" t="s">
        <v>4697</v>
      </c>
      <c r="AC93" s="374"/>
      <c r="AD93" s="374"/>
      <c r="AE93" s="374"/>
      <c r="AF93" s="374"/>
      <c r="AG93" s="374">
        <v>0</v>
      </c>
      <c r="AH93" s="374">
        <v>10</v>
      </c>
      <c r="AI93" s="374">
        <v>0</v>
      </c>
      <c r="AJ93" s="374">
        <v>100</v>
      </c>
      <c r="AK93" s="374">
        <v>0</v>
      </c>
      <c r="AL93" s="374"/>
      <c r="AM93" s="374">
        <v>0</v>
      </c>
      <c r="AN93" s="374" t="s">
        <v>4699</v>
      </c>
    </row>
    <row r="94" spans="19:40" x14ac:dyDescent="0.25">
      <c r="S94" s="374"/>
      <c r="T94" s="374" t="str">
        <f t="shared" ref="T94:T101" si="12">T93</f>
        <v>Q_afN4_5</v>
      </c>
      <c r="U94" s="374" t="str">
        <f>"2QCM."&amp;T94&amp;".Q_d"</f>
        <v>2QCM.Q_afN4_5.Q_d</v>
      </c>
      <c r="V94" s="374" t="s">
        <v>4704</v>
      </c>
      <c r="W94" s="374" t="str">
        <f>"DB 19 DBD "&amp;S92+8</f>
        <v>DB 19 DBD 206</v>
      </c>
      <c r="X94" s="374" t="s">
        <v>4696</v>
      </c>
      <c r="Y94" s="374"/>
      <c r="Z94" s="374">
        <v>1</v>
      </c>
      <c r="AA94" s="374">
        <v>2</v>
      </c>
      <c r="AB94" s="374" t="s">
        <v>4697</v>
      </c>
      <c r="AC94" s="374"/>
      <c r="AD94" s="374"/>
      <c r="AE94" s="374"/>
      <c r="AF94" s="374"/>
      <c r="AG94" s="374">
        <v>0</v>
      </c>
      <c r="AH94" s="374">
        <v>10</v>
      </c>
      <c r="AI94" s="374">
        <v>0</v>
      </c>
      <c r="AJ94" s="374">
        <v>100</v>
      </c>
      <c r="AK94" s="374">
        <v>0</v>
      </c>
      <c r="AL94" s="374"/>
      <c r="AM94" s="374">
        <v>0</v>
      </c>
      <c r="AN94" s="374" t="s">
        <v>4700</v>
      </c>
    </row>
    <row r="95" spans="19:40" x14ac:dyDescent="0.25">
      <c r="S95" s="374"/>
      <c r="T95" s="374" t="str">
        <f t="shared" si="12"/>
        <v>Q_afN4_5</v>
      </c>
      <c r="U95" s="374" t="str">
        <f>"2QCM."&amp;T95&amp;".Q_d30"</f>
        <v>2QCM.Q_afN4_5.Q_d30</v>
      </c>
      <c r="V95" s="374" t="s">
        <v>4704</v>
      </c>
      <c r="W95" s="374" t="str">
        <f>"DB 19 DBD "&amp;S92+12</f>
        <v>DB 19 DBD 210</v>
      </c>
      <c r="X95" s="374" t="s">
        <v>4696</v>
      </c>
      <c r="Y95" s="374"/>
      <c r="Z95" s="374">
        <v>1</v>
      </c>
      <c r="AA95" s="374">
        <v>2</v>
      </c>
      <c r="AB95" s="374" t="s">
        <v>4697</v>
      </c>
      <c r="AC95" s="374"/>
      <c r="AD95" s="374"/>
      <c r="AE95" s="374"/>
      <c r="AF95" s="374"/>
      <c r="AG95" s="374">
        <v>0</v>
      </c>
      <c r="AH95" s="374">
        <v>10</v>
      </c>
      <c r="AI95" s="374">
        <v>0</v>
      </c>
      <c r="AJ95" s="374">
        <v>100</v>
      </c>
      <c r="AK95" s="374">
        <v>0</v>
      </c>
      <c r="AL95" s="374"/>
      <c r="AM95" s="374">
        <v>0</v>
      </c>
      <c r="AN95" s="374" t="s">
        <v>4701</v>
      </c>
    </row>
    <row r="96" spans="19:40" x14ac:dyDescent="0.25">
      <c r="S96" s="374"/>
      <c r="T96" s="374" t="str">
        <f t="shared" si="12"/>
        <v>Q_afN4_5</v>
      </c>
      <c r="U96" s="374" t="str">
        <f>"2QCM."&amp;T96&amp;".Q_ttl"</f>
        <v>2QCM.Q_afN4_5.Q_ttl</v>
      </c>
      <c r="V96" s="374" t="s">
        <v>4704</v>
      </c>
      <c r="W96" s="374" t="str">
        <f>"DB 19 DBD "&amp;S92+16</f>
        <v>DB 19 DBD 214</v>
      </c>
      <c r="X96" s="374" t="s">
        <v>4696</v>
      </c>
      <c r="Y96" s="374"/>
      <c r="Z96" s="374">
        <v>1</v>
      </c>
      <c r="AA96" s="374">
        <v>2</v>
      </c>
      <c r="AB96" s="374" t="s">
        <v>4697</v>
      </c>
      <c r="AC96" s="374"/>
      <c r="AD96" s="374"/>
      <c r="AE96" s="374"/>
      <c r="AF96" s="374"/>
      <c r="AG96" s="374">
        <v>0</v>
      </c>
      <c r="AH96" s="374">
        <v>10</v>
      </c>
      <c r="AI96" s="374">
        <v>0</v>
      </c>
      <c r="AJ96" s="374">
        <v>100</v>
      </c>
      <c r="AK96" s="374">
        <v>0</v>
      </c>
      <c r="AL96" s="374"/>
      <c r="AM96" s="374">
        <v>0</v>
      </c>
      <c r="AN96" s="374" t="s">
        <v>4702</v>
      </c>
    </row>
    <row r="97" spans="19:40" x14ac:dyDescent="0.25">
      <c r="S97" s="374"/>
      <c r="T97" s="374" t="str">
        <f t="shared" si="12"/>
        <v>Q_afN4_5</v>
      </c>
      <c r="U97" s="374" t="str">
        <f>"2QCM."&amp;T97&amp;".btn_m_res"</f>
        <v>2QCM.Q_afN4_5.btn_m_res</v>
      </c>
      <c r="V97" s="374" t="s">
        <v>4704</v>
      </c>
      <c r="W97" s="374" t="str">
        <f>"DB 19 DBX "&amp;S92+20&amp;".0"</f>
        <v>DB 19 DBX 218.0</v>
      </c>
      <c r="X97" s="374" t="s">
        <v>4703</v>
      </c>
      <c r="Y97" s="374"/>
      <c r="Z97" s="374">
        <v>1</v>
      </c>
      <c r="AA97" s="374">
        <v>2</v>
      </c>
      <c r="AB97" s="374" t="s">
        <v>4697</v>
      </c>
      <c r="AC97" s="374"/>
      <c r="AD97" s="374"/>
      <c r="AE97" s="374"/>
      <c r="AF97" s="374"/>
      <c r="AG97" s="374">
        <v>0</v>
      </c>
      <c r="AH97" s="374">
        <v>10</v>
      </c>
      <c r="AI97" s="374">
        <v>0</v>
      </c>
      <c r="AJ97" s="374">
        <v>100</v>
      </c>
      <c r="AK97" s="374">
        <v>0</v>
      </c>
      <c r="AL97" s="374"/>
      <c r="AM97" s="374">
        <v>0</v>
      </c>
      <c r="AN97" s="374"/>
    </row>
    <row r="98" spans="19:40" x14ac:dyDescent="0.25">
      <c r="S98" s="374"/>
      <c r="T98" s="374" t="str">
        <f t="shared" si="12"/>
        <v>Q_afN4_5</v>
      </c>
      <c r="U98" s="374" t="str">
        <f>"2QCM."&amp;T98&amp;".btn_h_res"</f>
        <v>2QCM.Q_afN4_5.btn_h_res</v>
      </c>
      <c r="V98" s="374" t="s">
        <v>4704</v>
      </c>
      <c r="W98" s="374" t="str">
        <f>"DB 19 DBX "&amp;S92+20&amp;".1"</f>
        <v>DB 19 DBX 218.1</v>
      </c>
      <c r="X98" s="374" t="s">
        <v>4703</v>
      </c>
      <c r="Y98" s="374"/>
      <c r="Z98" s="374">
        <v>1</v>
      </c>
      <c r="AA98" s="374">
        <v>2</v>
      </c>
      <c r="AB98" s="374" t="s">
        <v>4697</v>
      </c>
      <c r="AC98" s="374"/>
      <c r="AD98" s="374"/>
      <c r="AE98" s="374"/>
      <c r="AF98" s="374"/>
      <c r="AG98" s="374">
        <v>0</v>
      </c>
      <c r="AH98" s="374">
        <v>10</v>
      </c>
      <c r="AI98" s="374">
        <v>0</v>
      </c>
      <c r="AJ98" s="374">
        <v>100</v>
      </c>
      <c r="AK98" s="374">
        <v>0</v>
      </c>
      <c r="AL98" s="374"/>
      <c r="AM98" s="374">
        <v>0</v>
      </c>
      <c r="AN98" s="374"/>
    </row>
    <row r="99" spans="19:40" x14ac:dyDescent="0.25">
      <c r="S99" s="374"/>
      <c r="T99" s="374" t="str">
        <f t="shared" si="12"/>
        <v>Q_afN4_5</v>
      </c>
      <c r="U99" s="374" t="str">
        <f>"2QCM."&amp;T99&amp;".btn_d_res"</f>
        <v>2QCM.Q_afN4_5.btn_d_res</v>
      </c>
      <c r="V99" s="374" t="s">
        <v>4704</v>
      </c>
      <c r="W99" s="374" t="str">
        <f>"DB 19 DBX "&amp;S92+20&amp;".2"</f>
        <v>DB 19 DBX 218.2</v>
      </c>
      <c r="X99" s="374" t="s">
        <v>4703</v>
      </c>
      <c r="Y99" s="374"/>
      <c r="Z99" s="374">
        <v>1</v>
      </c>
      <c r="AA99" s="374">
        <v>2</v>
      </c>
      <c r="AB99" s="374" t="s">
        <v>4697</v>
      </c>
      <c r="AC99" s="374"/>
      <c r="AD99" s="374"/>
      <c r="AE99" s="374"/>
      <c r="AF99" s="374"/>
      <c r="AG99" s="374">
        <v>0</v>
      </c>
      <c r="AH99" s="374">
        <v>10</v>
      </c>
      <c r="AI99" s="374">
        <v>0</v>
      </c>
      <c r="AJ99" s="374">
        <v>100</v>
      </c>
      <c r="AK99" s="374">
        <v>0</v>
      </c>
      <c r="AL99" s="374"/>
      <c r="AM99" s="374">
        <v>0</v>
      </c>
      <c r="AN99" s="374"/>
    </row>
    <row r="100" spans="19:40" x14ac:dyDescent="0.25">
      <c r="S100" s="374"/>
      <c r="T100" s="374" t="str">
        <f t="shared" si="12"/>
        <v>Q_afN4_5</v>
      </c>
      <c r="U100" s="374" t="str">
        <f>"2QCM."&amp;T100&amp;".btn_d30_res"</f>
        <v>2QCM.Q_afN4_5.btn_d30_res</v>
      </c>
      <c r="V100" s="374" t="s">
        <v>4704</v>
      </c>
      <c r="W100" s="374" t="str">
        <f>"DB 19 DBX "&amp;S92+20&amp;".3"</f>
        <v>DB 19 DBX 218.3</v>
      </c>
      <c r="X100" s="374" t="s">
        <v>4703</v>
      </c>
      <c r="Y100" s="374"/>
      <c r="Z100" s="374">
        <v>1</v>
      </c>
      <c r="AA100" s="374">
        <v>2</v>
      </c>
      <c r="AB100" s="374" t="s">
        <v>4697</v>
      </c>
      <c r="AC100" s="374"/>
      <c r="AD100" s="374"/>
      <c r="AE100" s="374"/>
      <c r="AF100" s="374"/>
      <c r="AG100" s="374">
        <v>0</v>
      </c>
      <c r="AH100" s="374">
        <v>10</v>
      </c>
      <c r="AI100" s="374">
        <v>0</v>
      </c>
      <c r="AJ100" s="374">
        <v>100</v>
      </c>
      <c r="AK100" s="374">
        <v>0</v>
      </c>
      <c r="AL100" s="374"/>
      <c r="AM100" s="374">
        <v>0</v>
      </c>
      <c r="AN100" s="374"/>
    </row>
    <row r="101" spans="19:40" x14ac:dyDescent="0.25">
      <c r="S101" s="374"/>
      <c r="T101" s="374" t="str">
        <f t="shared" si="12"/>
        <v>Q_afN4_5</v>
      </c>
      <c r="U101" s="374" t="str">
        <f>"2QCM."&amp;T101&amp;".btn_ttl_res"</f>
        <v>2QCM.Q_afN4_5.btn_ttl_res</v>
      </c>
      <c r="V101" s="374" t="s">
        <v>4704</v>
      </c>
      <c r="W101" s="374" t="str">
        <f>"DB 19 DBX "&amp;S92+20&amp;".4"</f>
        <v>DB 19 DBX 218.4</v>
      </c>
      <c r="X101" s="374" t="s">
        <v>4703</v>
      </c>
      <c r="Y101" s="374"/>
      <c r="Z101" s="374">
        <v>1</v>
      </c>
      <c r="AA101" s="374">
        <v>2</v>
      </c>
      <c r="AB101" s="374" t="s">
        <v>4697</v>
      </c>
      <c r="AC101" s="374"/>
      <c r="AD101" s="374"/>
      <c r="AE101" s="374"/>
      <c r="AF101" s="374"/>
      <c r="AG101" s="374">
        <v>0</v>
      </c>
      <c r="AH101" s="374">
        <v>10</v>
      </c>
      <c r="AI101" s="374">
        <v>0</v>
      </c>
      <c r="AJ101" s="374">
        <v>100</v>
      </c>
      <c r="AK101" s="374">
        <v>0</v>
      </c>
      <c r="AL101" s="374"/>
      <c r="AM101" s="374">
        <v>0</v>
      </c>
      <c r="AN101" s="374"/>
    </row>
    <row r="102" spans="19:40" x14ac:dyDescent="0.25">
      <c r="S102" s="374">
        <f>S92+22</f>
        <v>220</v>
      </c>
      <c r="T102" s="374" t="s">
        <v>3493</v>
      </c>
      <c r="U102" s="374" t="str">
        <f>"2QCM."&amp;T102&amp;".Q_m"</f>
        <v>2QCM.Qair_BR1.Q_m</v>
      </c>
      <c r="V102" s="374" t="s">
        <v>4704</v>
      </c>
      <c r="W102" s="374" t="str">
        <f>"DB 19 DBD "&amp;S102</f>
        <v>DB 19 DBD 220</v>
      </c>
      <c r="X102" s="374" t="s">
        <v>4696</v>
      </c>
      <c r="Y102" s="374"/>
      <c r="Z102" s="374">
        <v>1</v>
      </c>
      <c r="AA102" s="374">
        <v>2</v>
      </c>
      <c r="AB102" s="374" t="s">
        <v>4697</v>
      </c>
      <c r="AC102" s="374"/>
      <c r="AD102" s="374"/>
      <c r="AE102" s="374"/>
      <c r="AF102" s="374"/>
      <c r="AG102" s="374">
        <v>0</v>
      </c>
      <c r="AH102" s="374">
        <v>10</v>
      </c>
      <c r="AI102" s="374">
        <v>0</v>
      </c>
      <c r="AJ102" s="374">
        <v>100</v>
      </c>
      <c r="AK102" s="374">
        <v>0</v>
      </c>
      <c r="AL102" s="374"/>
      <c r="AM102" s="374">
        <v>0</v>
      </c>
      <c r="AN102" s="374" t="s">
        <v>4698</v>
      </c>
    </row>
    <row r="103" spans="19:40" x14ac:dyDescent="0.25">
      <c r="S103" s="374"/>
      <c r="T103" s="374" t="str">
        <f>T102</f>
        <v>Qair_BR1</v>
      </c>
      <c r="U103" s="374" t="str">
        <f>"2QCM."&amp;T103&amp;".Q_h"</f>
        <v>2QCM.Qair_BR1.Q_h</v>
      </c>
      <c r="V103" s="374" t="s">
        <v>4704</v>
      </c>
      <c r="W103" s="374" t="str">
        <f>"DB 19 DBD "&amp;S102+4</f>
        <v>DB 19 DBD 224</v>
      </c>
      <c r="X103" s="374" t="s">
        <v>4696</v>
      </c>
      <c r="Y103" s="374"/>
      <c r="Z103" s="374">
        <v>1</v>
      </c>
      <c r="AA103" s="374">
        <v>2</v>
      </c>
      <c r="AB103" s="374" t="s">
        <v>4697</v>
      </c>
      <c r="AC103" s="374"/>
      <c r="AD103" s="374"/>
      <c r="AE103" s="374"/>
      <c r="AF103" s="374"/>
      <c r="AG103" s="374">
        <v>0</v>
      </c>
      <c r="AH103" s="374">
        <v>10</v>
      </c>
      <c r="AI103" s="374">
        <v>0</v>
      </c>
      <c r="AJ103" s="374">
        <v>100</v>
      </c>
      <c r="AK103" s="374">
        <v>0</v>
      </c>
      <c r="AL103" s="374"/>
      <c r="AM103" s="374">
        <v>0</v>
      </c>
      <c r="AN103" s="374" t="s">
        <v>4699</v>
      </c>
    </row>
    <row r="104" spans="19:40" x14ac:dyDescent="0.25">
      <c r="S104" s="374"/>
      <c r="T104" s="374" t="str">
        <f t="shared" ref="T104:T111" si="13">T103</f>
        <v>Qair_BR1</v>
      </c>
      <c r="U104" s="374" t="str">
        <f>"2QCM."&amp;T104&amp;".Q_d"</f>
        <v>2QCM.Qair_BR1.Q_d</v>
      </c>
      <c r="V104" s="374" t="s">
        <v>4704</v>
      </c>
      <c r="W104" s="374" t="str">
        <f>"DB 19 DBD "&amp;S102+8</f>
        <v>DB 19 DBD 228</v>
      </c>
      <c r="X104" s="374" t="s">
        <v>4696</v>
      </c>
      <c r="Y104" s="374"/>
      <c r="Z104" s="374">
        <v>1</v>
      </c>
      <c r="AA104" s="374">
        <v>2</v>
      </c>
      <c r="AB104" s="374" t="s">
        <v>4697</v>
      </c>
      <c r="AC104" s="374"/>
      <c r="AD104" s="374"/>
      <c r="AE104" s="374"/>
      <c r="AF104" s="374"/>
      <c r="AG104" s="374">
        <v>0</v>
      </c>
      <c r="AH104" s="374">
        <v>10</v>
      </c>
      <c r="AI104" s="374">
        <v>0</v>
      </c>
      <c r="AJ104" s="374">
        <v>100</v>
      </c>
      <c r="AK104" s="374">
        <v>0</v>
      </c>
      <c r="AL104" s="374"/>
      <c r="AM104" s="374">
        <v>0</v>
      </c>
      <c r="AN104" s="374" t="s">
        <v>4700</v>
      </c>
    </row>
    <row r="105" spans="19:40" x14ac:dyDescent="0.25">
      <c r="S105" s="374"/>
      <c r="T105" s="374" t="str">
        <f t="shared" si="13"/>
        <v>Qair_BR1</v>
      </c>
      <c r="U105" s="374" t="str">
        <f>"2QCM."&amp;T105&amp;".Q_d30"</f>
        <v>2QCM.Qair_BR1.Q_d30</v>
      </c>
      <c r="V105" s="374" t="s">
        <v>4704</v>
      </c>
      <c r="W105" s="374" t="str">
        <f>"DB 19 DBD "&amp;S102+12</f>
        <v>DB 19 DBD 232</v>
      </c>
      <c r="X105" s="374" t="s">
        <v>4696</v>
      </c>
      <c r="Y105" s="374"/>
      <c r="Z105" s="374">
        <v>1</v>
      </c>
      <c r="AA105" s="374">
        <v>2</v>
      </c>
      <c r="AB105" s="374" t="s">
        <v>4697</v>
      </c>
      <c r="AC105" s="374"/>
      <c r="AD105" s="374"/>
      <c r="AE105" s="374"/>
      <c r="AF105" s="374"/>
      <c r="AG105" s="374">
        <v>0</v>
      </c>
      <c r="AH105" s="374">
        <v>10</v>
      </c>
      <c r="AI105" s="374">
        <v>0</v>
      </c>
      <c r="AJ105" s="374">
        <v>100</v>
      </c>
      <c r="AK105" s="374">
        <v>0</v>
      </c>
      <c r="AL105" s="374"/>
      <c r="AM105" s="374">
        <v>0</v>
      </c>
      <c r="AN105" s="374" t="s">
        <v>4701</v>
      </c>
    </row>
    <row r="106" spans="19:40" x14ac:dyDescent="0.25">
      <c r="S106" s="374"/>
      <c r="T106" s="374" t="str">
        <f t="shared" si="13"/>
        <v>Qair_BR1</v>
      </c>
      <c r="U106" s="374" t="str">
        <f>"2QCM."&amp;T106&amp;".Q_ttl"</f>
        <v>2QCM.Qair_BR1.Q_ttl</v>
      </c>
      <c r="V106" s="374" t="s">
        <v>4704</v>
      </c>
      <c r="W106" s="374" t="str">
        <f>"DB 19 DBD "&amp;S102+16</f>
        <v>DB 19 DBD 236</v>
      </c>
      <c r="X106" s="374" t="s">
        <v>4696</v>
      </c>
      <c r="Y106" s="374"/>
      <c r="Z106" s="374">
        <v>1</v>
      </c>
      <c r="AA106" s="374">
        <v>2</v>
      </c>
      <c r="AB106" s="374" t="s">
        <v>4697</v>
      </c>
      <c r="AC106" s="374"/>
      <c r="AD106" s="374"/>
      <c r="AE106" s="374"/>
      <c r="AF106" s="374"/>
      <c r="AG106" s="374">
        <v>0</v>
      </c>
      <c r="AH106" s="374">
        <v>10</v>
      </c>
      <c r="AI106" s="374">
        <v>0</v>
      </c>
      <c r="AJ106" s="374">
        <v>100</v>
      </c>
      <c r="AK106" s="374">
        <v>0</v>
      </c>
      <c r="AL106" s="374"/>
      <c r="AM106" s="374">
        <v>0</v>
      </c>
      <c r="AN106" s="374" t="s">
        <v>4702</v>
      </c>
    </row>
    <row r="107" spans="19:40" x14ac:dyDescent="0.25">
      <c r="S107" s="374"/>
      <c r="T107" s="374" t="str">
        <f t="shared" si="13"/>
        <v>Qair_BR1</v>
      </c>
      <c r="U107" s="374" t="str">
        <f>"2QCM."&amp;T107&amp;".btn_m_res"</f>
        <v>2QCM.Qair_BR1.btn_m_res</v>
      </c>
      <c r="V107" s="374" t="s">
        <v>4704</v>
      </c>
      <c r="W107" s="374" t="str">
        <f>"DB 19 DBX "&amp;S102+20&amp;".0"</f>
        <v>DB 19 DBX 240.0</v>
      </c>
      <c r="X107" s="374" t="s">
        <v>4703</v>
      </c>
      <c r="Y107" s="374"/>
      <c r="Z107" s="374">
        <v>1</v>
      </c>
      <c r="AA107" s="374">
        <v>2</v>
      </c>
      <c r="AB107" s="374" t="s">
        <v>4697</v>
      </c>
      <c r="AC107" s="374"/>
      <c r="AD107" s="374"/>
      <c r="AE107" s="374"/>
      <c r="AF107" s="374"/>
      <c r="AG107" s="374">
        <v>0</v>
      </c>
      <c r="AH107" s="374">
        <v>10</v>
      </c>
      <c r="AI107" s="374">
        <v>0</v>
      </c>
      <c r="AJ107" s="374">
        <v>100</v>
      </c>
      <c r="AK107" s="374">
        <v>0</v>
      </c>
      <c r="AL107" s="374"/>
      <c r="AM107" s="374">
        <v>0</v>
      </c>
      <c r="AN107" s="374"/>
    </row>
    <row r="108" spans="19:40" x14ac:dyDescent="0.25">
      <c r="S108" s="374"/>
      <c r="T108" s="374" t="str">
        <f t="shared" si="13"/>
        <v>Qair_BR1</v>
      </c>
      <c r="U108" s="374" t="str">
        <f>"2QCM."&amp;T108&amp;".btn_h_res"</f>
        <v>2QCM.Qair_BR1.btn_h_res</v>
      </c>
      <c r="V108" s="374" t="s">
        <v>4704</v>
      </c>
      <c r="W108" s="374" t="str">
        <f>"DB 19 DBX "&amp;S102+20&amp;".1"</f>
        <v>DB 19 DBX 240.1</v>
      </c>
      <c r="X108" s="374" t="s">
        <v>4703</v>
      </c>
      <c r="Y108" s="374"/>
      <c r="Z108" s="374">
        <v>1</v>
      </c>
      <c r="AA108" s="374">
        <v>2</v>
      </c>
      <c r="AB108" s="374" t="s">
        <v>4697</v>
      </c>
      <c r="AC108" s="374"/>
      <c r="AD108" s="374"/>
      <c r="AE108" s="374"/>
      <c r="AF108" s="374"/>
      <c r="AG108" s="374">
        <v>0</v>
      </c>
      <c r="AH108" s="374">
        <v>10</v>
      </c>
      <c r="AI108" s="374">
        <v>0</v>
      </c>
      <c r="AJ108" s="374">
        <v>100</v>
      </c>
      <c r="AK108" s="374">
        <v>0</v>
      </c>
      <c r="AL108" s="374"/>
      <c r="AM108" s="374">
        <v>0</v>
      </c>
      <c r="AN108" s="374"/>
    </row>
    <row r="109" spans="19:40" x14ac:dyDescent="0.25">
      <c r="S109" s="374"/>
      <c r="T109" s="374" t="str">
        <f t="shared" si="13"/>
        <v>Qair_BR1</v>
      </c>
      <c r="U109" s="374" t="str">
        <f>"2QCM."&amp;T109&amp;".btn_d_res"</f>
        <v>2QCM.Qair_BR1.btn_d_res</v>
      </c>
      <c r="V109" s="374" t="s">
        <v>4704</v>
      </c>
      <c r="W109" s="374" t="str">
        <f>"DB 19 DBX "&amp;S102+20&amp;".2"</f>
        <v>DB 19 DBX 240.2</v>
      </c>
      <c r="X109" s="374" t="s">
        <v>4703</v>
      </c>
      <c r="Y109" s="374"/>
      <c r="Z109" s="374">
        <v>1</v>
      </c>
      <c r="AA109" s="374">
        <v>2</v>
      </c>
      <c r="AB109" s="374" t="s">
        <v>4697</v>
      </c>
      <c r="AC109" s="374"/>
      <c r="AD109" s="374"/>
      <c r="AE109" s="374"/>
      <c r="AF109" s="374"/>
      <c r="AG109" s="374">
        <v>0</v>
      </c>
      <c r="AH109" s="374">
        <v>10</v>
      </c>
      <c r="AI109" s="374">
        <v>0</v>
      </c>
      <c r="AJ109" s="374">
        <v>100</v>
      </c>
      <c r="AK109" s="374">
        <v>0</v>
      </c>
      <c r="AL109" s="374"/>
      <c r="AM109" s="374">
        <v>0</v>
      </c>
      <c r="AN109" s="374"/>
    </row>
    <row r="110" spans="19:40" x14ac:dyDescent="0.25">
      <c r="S110" s="374"/>
      <c r="T110" s="374" t="str">
        <f t="shared" si="13"/>
        <v>Qair_BR1</v>
      </c>
      <c r="U110" s="374" t="str">
        <f>"2QCM."&amp;T110&amp;".btn_d30_res"</f>
        <v>2QCM.Qair_BR1.btn_d30_res</v>
      </c>
      <c r="V110" s="374" t="s">
        <v>4704</v>
      </c>
      <c r="W110" s="374" t="str">
        <f>"DB 19 DBX "&amp;S102+20&amp;".3"</f>
        <v>DB 19 DBX 240.3</v>
      </c>
      <c r="X110" s="374" t="s">
        <v>4703</v>
      </c>
      <c r="Y110" s="374"/>
      <c r="Z110" s="374">
        <v>1</v>
      </c>
      <c r="AA110" s="374">
        <v>2</v>
      </c>
      <c r="AB110" s="374" t="s">
        <v>4697</v>
      </c>
      <c r="AC110" s="374"/>
      <c r="AD110" s="374"/>
      <c r="AE110" s="374"/>
      <c r="AF110" s="374"/>
      <c r="AG110" s="374">
        <v>0</v>
      </c>
      <c r="AH110" s="374">
        <v>10</v>
      </c>
      <c r="AI110" s="374">
        <v>0</v>
      </c>
      <c r="AJ110" s="374">
        <v>100</v>
      </c>
      <c r="AK110" s="374">
        <v>0</v>
      </c>
      <c r="AL110" s="374"/>
      <c r="AM110" s="374">
        <v>0</v>
      </c>
      <c r="AN110" s="374"/>
    </row>
    <row r="111" spans="19:40" x14ac:dyDescent="0.25">
      <c r="S111" s="374"/>
      <c r="T111" s="374" t="str">
        <f t="shared" si="13"/>
        <v>Qair_BR1</v>
      </c>
      <c r="U111" s="374" t="str">
        <f>"2QCM."&amp;T111&amp;".btn_ttl_res"</f>
        <v>2QCM.Qair_BR1.btn_ttl_res</v>
      </c>
      <c r="V111" s="374" t="s">
        <v>4704</v>
      </c>
      <c r="W111" s="374" t="str">
        <f>"DB 19 DBX "&amp;S102+20&amp;".4"</f>
        <v>DB 19 DBX 240.4</v>
      </c>
      <c r="X111" s="374" t="s">
        <v>4703</v>
      </c>
      <c r="Y111" s="374"/>
      <c r="Z111" s="374">
        <v>1</v>
      </c>
      <c r="AA111" s="374">
        <v>2</v>
      </c>
      <c r="AB111" s="374" t="s">
        <v>4697</v>
      </c>
      <c r="AC111" s="374"/>
      <c r="AD111" s="374"/>
      <c r="AE111" s="374"/>
      <c r="AF111" s="374"/>
      <c r="AG111" s="374">
        <v>0</v>
      </c>
      <c r="AH111" s="374">
        <v>10</v>
      </c>
      <c r="AI111" s="374">
        <v>0</v>
      </c>
      <c r="AJ111" s="374">
        <v>100</v>
      </c>
      <c r="AK111" s="374">
        <v>0</v>
      </c>
      <c r="AL111" s="374"/>
      <c r="AM111" s="374">
        <v>0</v>
      </c>
      <c r="AN111" s="374"/>
    </row>
    <row r="112" spans="19:40" x14ac:dyDescent="0.25">
      <c r="S112" s="374">
        <f>S102+22</f>
        <v>242</v>
      </c>
      <c r="T112" s="374" t="s">
        <v>3494</v>
      </c>
      <c r="U112" s="374" t="str">
        <f>"2QCM."&amp;T112&amp;".Q_m"</f>
        <v>2QCM.Qair_BR2.Q_m</v>
      </c>
      <c r="V112" s="374" t="s">
        <v>4704</v>
      </c>
      <c r="W112" s="374" t="str">
        <f>"DB 19 DBD "&amp;S112</f>
        <v>DB 19 DBD 242</v>
      </c>
      <c r="X112" s="374" t="s">
        <v>4696</v>
      </c>
      <c r="Y112" s="374"/>
      <c r="Z112" s="374">
        <v>1</v>
      </c>
      <c r="AA112" s="374">
        <v>2</v>
      </c>
      <c r="AB112" s="374" t="s">
        <v>4697</v>
      </c>
      <c r="AC112" s="374"/>
      <c r="AD112" s="374"/>
      <c r="AE112" s="374"/>
      <c r="AF112" s="374"/>
      <c r="AG112" s="374">
        <v>0</v>
      </c>
      <c r="AH112" s="374">
        <v>10</v>
      </c>
      <c r="AI112" s="374">
        <v>0</v>
      </c>
      <c r="AJ112" s="374">
        <v>100</v>
      </c>
      <c r="AK112" s="374">
        <v>0</v>
      </c>
      <c r="AL112" s="374"/>
      <c r="AM112" s="374">
        <v>0</v>
      </c>
      <c r="AN112" s="374" t="s">
        <v>4698</v>
      </c>
    </row>
    <row r="113" spans="19:40" x14ac:dyDescent="0.25">
      <c r="S113" s="374"/>
      <c r="T113" s="374" t="str">
        <f>T112</f>
        <v>Qair_BR2</v>
      </c>
      <c r="U113" s="374" t="str">
        <f>"2QCM."&amp;T113&amp;".Q_h"</f>
        <v>2QCM.Qair_BR2.Q_h</v>
      </c>
      <c r="V113" s="374" t="s">
        <v>4704</v>
      </c>
      <c r="W113" s="374" t="str">
        <f>"DB 19 DBD "&amp;S112+4</f>
        <v>DB 19 DBD 246</v>
      </c>
      <c r="X113" s="374" t="s">
        <v>4696</v>
      </c>
      <c r="Y113" s="374"/>
      <c r="Z113" s="374">
        <v>1</v>
      </c>
      <c r="AA113" s="374">
        <v>2</v>
      </c>
      <c r="AB113" s="374" t="s">
        <v>4697</v>
      </c>
      <c r="AC113" s="374"/>
      <c r="AD113" s="374"/>
      <c r="AE113" s="374"/>
      <c r="AF113" s="374"/>
      <c r="AG113" s="374">
        <v>0</v>
      </c>
      <c r="AH113" s="374">
        <v>10</v>
      </c>
      <c r="AI113" s="374">
        <v>0</v>
      </c>
      <c r="AJ113" s="374">
        <v>100</v>
      </c>
      <c r="AK113" s="374">
        <v>0</v>
      </c>
      <c r="AL113" s="374"/>
      <c r="AM113" s="374">
        <v>0</v>
      </c>
      <c r="AN113" s="374" t="s">
        <v>4699</v>
      </c>
    </row>
    <row r="114" spans="19:40" x14ac:dyDescent="0.25">
      <c r="S114" s="374"/>
      <c r="T114" s="374" t="str">
        <f t="shared" ref="T114:T121" si="14">T113</f>
        <v>Qair_BR2</v>
      </c>
      <c r="U114" s="374" t="str">
        <f>"2QCM."&amp;T114&amp;".Q_d"</f>
        <v>2QCM.Qair_BR2.Q_d</v>
      </c>
      <c r="V114" s="374" t="s">
        <v>4704</v>
      </c>
      <c r="W114" s="374" t="str">
        <f>"DB 19 DBD "&amp;S112+8</f>
        <v>DB 19 DBD 250</v>
      </c>
      <c r="X114" s="374" t="s">
        <v>4696</v>
      </c>
      <c r="Y114" s="374"/>
      <c r="Z114" s="374">
        <v>1</v>
      </c>
      <c r="AA114" s="374">
        <v>2</v>
      </c>
      <c r="AB114" s="374" t="s">
        <v>4697</v>
      </c>
      <c r="AC114" s="374"/>
      <c r="AD114" s="374"/>
      <c r="AE114" s="374"/>
      <c r="AF114" s="374"/>
      <c r="AG114" s="374">
        <v>0</v>
      </c>
      <c r="AH114" s="374">
        <v>10</v>
      </c>
      <c r="AI114" s="374">
        <v>0</v>
      </c>
      <c r="AJ114" s="374">
        <v>100</v>
      </c>
      <c r="AK114" s="374">
        <v>0</v>
      </c>
      <c r="AL114" s="374"/>
      <c r="AM114" s="374">
        <v>0</v>
      </c>
      <c r="AN114" s="374" t="s">
        <v>4700</v>
      </c>
    </row>
    <row r="115" spans="19:40" x14ac:dyDescent="0.25">
      <c r="S115" s="374"/>
      <c r="T115" s="374" t="str">
        <f t="shared" si="14"/>
        <v>Qair_BR2</v>
      </c>
      <c r="U115" s="374" t="str">
        <f>"2QCM."&amp;T115&amp;".Q_d30"</f>
        <v>2QCM.Qair_BR2.Q_d30</v>
      </c>
      <c r="V115" s="374" t="s">
        <v>4704</v>
      </c>
      <c r="W115" s="374" t="str">
        <f>"DB 19 DBD "&amp;S112+12</f>
        <v>DB 19 DBD 254</v>
      </c>
      <c r="X115" s="374" t="s">
        <v>4696</v>
      </c>
      <c r="Y115" s="374"/>
      <c r="Z115" s="374">
        <v>1</v>
      </c>
      <c r="AA115" s="374">
        <v>2</v>
      </c>
      <c r="AB115" s="374" t="s">
        <v>4697</v>
      </c>
      <c r="AC115" s="374"/>
      <c r="AD115" s="374"/>
      <c r="AE115" s="374"/>
      <c r="AF115" s="374"/>
      <c r="AG115" s="374">
        <v>0</v>
      </c>
      <c r="AH115" s="374">
        <v>10</v>
      </c>
      <c r="AI115" s="374">
        <v>0</v>
      </c>
      <c r="AJ115" s="374">
        <v>100</v>
      </c>
      <c r="AK115" s="374">
        <v>0</v>
      </c>
      <c r="AL115" s="374"/>
      <c r="AM115" s="374">
        <v>0</v>
      </c>
      <c r="AN115" s="374" t="s">
        <v>4701</v>
      </c>
    </row>
    <row r="116" spans="19:40" x14ac:dyDescent="0.25">
      <c r="S116" s="374"/>
      <c r="T116" s="374" t="str">
        <f t="shared" si="14"/>
        <v>Qair_BR2</v>
      </c>
      <c r="U116" s="374" t="str">
        <f>"2QCM."&amp;T116&amp;".Q_ttl"</f>
        <v>2QCM.Qair_BR2.Q_ttl</v>
      </c>
      <c r="V116" s="374" t="s">
        <v>4704</v>
      </c>
      <c r="W116" s="374" t="str">
        <f>"DB 19 DBD "&amp;S112+16</f>
        <v>DB 19 DBD 258</v>
      </c>
      <c r="X116" s="374" t="s">
        <v>4696</v>
      </c>
      <c r="Y116" s="374"/>
      <c r="Z116" s="374">
        <v>1</v>
      </c>
      <c r="AA116" s="374">
        <v>2</v>
      </c>
      <c r="AB116" s="374" t="s">
        <v>4697</v>
      </c>
      <c r="AC116" s="374"/>
      <c r="AD116" s="374"/>
      <c r="AE116" s="374"/>
      <c r="AF116" s="374"/>
      <c r="AG116" s="374">
        <v>0</v>
      </c>
      <c r="AH116" s="374">
        <v>10</v>
      </c>
      <c r="AI116" s="374">
        <v>0</v>
      </c>
      <c r="AJ116" s="374">
        <v>100</v>
      </c>
      <c r="AK116" s="374">
        <v>0</v>
      </c>
      <c r="AL116" s="374"/>
      <c r="AM116" s="374">
        <v>0</v>
      </c>
      <c r="AN116" s="374" t="s">
        <v>4702</v>
      </c>
    </row>
    <row r="117" spans="19:40" x14ac:dyDescent="0.25">
      <c r="S117" s="374"/>
      <c r="T117" s="374" t="str">
        <f t="shared" si="14"/>
        <v>Qair_BR2</v>
      </c>
      <c r="U117" s="374" t="str">
        <f>"2QCM."&amp;T117&amp;".btn_m_res"</f>
        <v>2QCM.Qair_BR2.btn_m_res</v>
      </c>
      <c r="V117" s="374" t="s">
        <v>4704</v>
      </c>
      <c r="W117" s="374" t="str">
        <f>"DB 19 DBX "&amp;S112+20&amp;".0"</f>
        <v>DB 19 DBX 262.0</v>
      </c>
      <c r="X117" s="374" t="s">
        <v>4703</v>
      </c>
      <c r="Y117" s="374"/>
      <c r="Z117" s="374">
        <v>1</v>
      </c>
      <c r="AA117" s="374">
        <v>2</v>
      </c>
      <c r="AB117" s="374" t="s">
        <v>4697</v>
      </c>
      <c r="AC117" s="374"/>
      <c r="AD117" s="374"/>
      <c r="AE117" s="374"/>
      <c r="AF117" s="374"/>
      <c r="AG117" s="374">
        <v>0</v>
      </c>
      <c r="AH117" s="374">
        <v>10</v>
      </c>
      <c r="AI117" s="374">
        <v>0</v>
      </c>
      <c r="AJ117" s="374">
        <v>100</v>
      </c>
      <c r="AK117" s="374">
        <v>0</v>
      </c>
      <c r="AL117" s="374"/>
      <c r="AM117" s="374">
        <v>0</v>
      </c>
      <c r="AN117" s="374"/>
    </row>
    <row r="118" spans="19:40" x14ac:dyDescent="0.25">
      <c r="S118" s="374"/>
      <c r="T118" s="374" t="str">
        <f t="shared" si="14"/>
        <v>Qair_BR2</v>
      </c>
      <c r="U118" s="374" t="str">
        <f>"2QCM."&amp;T118&amp;".btn_h_res"</f>
        <v>2QCM.Qair_BR2.btn_h_res</v>
      </c>
      <c r="V118" s="374" t="s">
        <v>4704</v>
      </c>
      <c r="W118" s="374" t="str">
        <f>"DB 19 DBX "&amp;S112+20&amp;".1"</f>
        <v>DB 19 DBX 262.1</v>
      </c>
      <c r="X118" s="374" t="s">
        <v>4703</v>
      </c>
      <c r="Y118" s="374"/>
      <c r="Z118" s="374">
        <v>1</v>
      </c>
      <c r="AA118" s="374">
        <v>2</v>
      </c>
      <c r="AB118" s="374" t="s">
        <v>4697</v>
      </c>
      <c r="AC118" s="374"/>
      <c r="AD118" s="374"/>
      <c r="AE118" s="374"/>
      <c r="AF118" s="374"/>
      <c r="AG118" s="374">
        <v>0</v>
      </c>
      <c r="AH118" s="374">
        <v>10</v>
      </c>
      <c r="AI118" s="374">
        <v>0</v>
      </c>
      <c r="AJ118" s="374">
        <v>100</v>
      </c>
      <c r="AK118" s="374">
        <v>0</v>
      </c>
      <c r="AL118" s="374"/>
      <c r="AM118" s="374">
        <v>0</v>
      </c>
      <c r="AN118" s="374"/>
    </row>
    <row r="119" spans="19:40" x14ac:dyDescent="0.25">
      <c r="S119" s="374"/>
      <c r="T119" s="374" t="str">
        <f t="shared" si="14"/>
        <v>Qair_BR2</v>
      </c>
      <c r="U119" s="374" t="str">
        <f>"2QCM."&amp;T119&amp;".btn_d_res"</f>
        <v>2QCM.Qair_BR2.btn_d_res</v>
      </c>
      <c r="V119" s="374" t="s">
        <v>4704</v>
      </c>
      <c r="W119" s="374" t="str">
        <f>"DB 19 DBX "&amp;S112+20&amp;".2"</f>
        <v>DB 19 DBX 262.2</v>
      </c>
      <c r="X119" s="374" t="s">
        <v>4703</v>
      </c>
      <c r="Y119" s="374"/>
      <c r="Z119" s="374">
        <v>1</v>
      </c>
      <c r="AA119" s="374">
        <v>2</v>
      </c>
      <c r="AB119" s="374" t="s">
        <v>4697</v>
      </c>
      <c r="AC119" s="374"/>
      <c r="AD119" s="374"/>
      <c r="AE119" s="374"/>
      <c r="AF119" s="374"/>
      <c r="AG119" s="374">
        <v>0</v>
      </c>
      <c r="AH119" s="374">
        <v>10</v>
      </c>
      <c r="AI119" s="374">
        <v>0</v>
      </c>
      <c r="AJ119" s="374">
        <v>100</v>
      </c>
      <c r="AK119" s="374">
        <v>0</v>
      </c>
      <c r="AL119" s="374"/>
      <c r="AM119" s="374">
        <v>0</v>
      </c>
      <c r="AN119" s="374"/>
    </row>
    <row r="120" spans="19:40" x14ac:dyDescent="0.25">
      <c r="S120" s="374"/>
      <c r="T120" s="374" t="str">
        <f t="shared" si="14"/>
        <v>Qair_BR2</v>
      </c>
      <c r="U120" s="374" t="str">
        <f>"2QCM."&amp;T120&amp;".btn_d30_res"</f>
        <v>2QCM.Qair_BR2.btn_d30_res</v>
      </c>
      <c r="V120" s="374" t="s">
        <v>4704</v>
      </c>
      <c r="W120" s="374" t="str">
        <f>"DB 19 DBX "&amp;S112+20&amp;".3"</f>
        <v>DB 19 DBX 262.3</v>
      </c>
      <c r="X120" s="374" t="s">
        <v>4703</v>
      </c>
      <c r="Y120" s="374"/>
      <c r="Z120" s="374">
        <v>1</v>
      </c>
      <c r="AA120" s="374">
        <v>2</v>
      </c>
      <c r="AB120" s="374" t="s">
        <v>4697</v>
      </c>
      <c r="AC120" s="374"/>
      <c r="AD120" s="374"/>
      <c r="AE120" s="374"/>
      <c r="AF120" s="374"/>
      <c r="AG120" s="374">
        <v>0</v>
      </c>
      <c r="AH120" s="374">
        <v>10</v>
      </c>
      <c r="AI120" s="374">
        <v>0</v>
      </c>
      <c r="AJ120" s="374">
        <v>100</v>
      </c>
      <c r="AK120" s="374">
        <v>0</v>
      </c>
      <c r="AL120" s="374"/>
      <c r="AM120" s="374">
        <v>0</v>
      </c>
      <c r="AN120" s="374"/>
    </row>
    <row r="121" spans="19:40" x14ac:dyDescent="0.25">
      <c r="S121" s="374"/>
      <c r="T121" s="374" t="str">
        <f t="shared" si="14"/>
        <v>Qair_BR2</v>
      </c>
      <c r="U121" s="374" t="str">
        <f>"2QCM."&amp;T121&amp;".btn_ttl_res"</f>
        <v>2QCM.Qair_BR2.btn_ttl_res</v>
      </c>
      <c r="V121" s="374" t="s">
        <v>4704</v>
      </c>
      <c r="W121" s="374" t="str">
        <f>"DB 19 DBX "&amp;S112+20&amp;".4"</f>
        <v>DB 19 DBX 262.4</v>
      </c>
      <c r="X121" s="374" t="s">
        <v>4703</v>
      </c>
      <c r="Y121" s="374"/>
      <c r="Z121" s="374">
        <v>1</v>
      </c>
      <c r="AA121" s="374">
        <v>2</v>
      </c>
      <c r="AB121" s="374" t="s">
        <v>4697</v>
      </c>
      <c r="AC121" s="374"/>
      <c r="AD121" s="374"/>
      <c r="AE121" s="374"/>
      <c r="AF121" s="374"/>
      <c r="AG121" s="374">
        <v>0</v>
      </c>
      <c r="AH121" s="374">
        <v>10</v>
      </c>
      <c r="AI121" s="374">
        <v>0</v>
      </c>
      <c r="AJ121" s="374">
        <v>100</v>
      </c>
      <c r="AK121" s="374">
        <v>0</v>
      </c>
      <c r="AL121" s="374"/>
      <c r="AM121" s="374">
        <v>0</v>
      </c>
      <c r="AN121" s="37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7"/>
  <sheetViews>
    <sheetView workbookViewId="0">
      <selection activeCell="H4" sqref="H4"/>
    </sheetView>
  </sheetViews>
  <sheetFormatPr defaultRowHeight="15" x14ac:dyDescent="0.25"/>
  <cols>
    <col min="1" max="1" width="2" bestFit="1" customWidth="1"/>
    <col min="2" max="2" width="6.140625" bestFit="1" customWidth="1"/>
    <col min="3" max="3" width="7" bestFit="1" customWidth="1"/>
    <col min="4" max="4" width="8" bestFit="1" customWidth="1"/>
    <col min="5" max="5" width="6" bestFit="1" customWidth="1"/>
    <col min="6" max="6" width="6.7109375" bestFit="1" customWidth="1"/>
    <col min="7" max="7" width="3.5703125" customWidth="1"/>
    <col min="8" max="8" width="6.7109375" bestFit="1" customWidth="1"/>
    <col min="9" max="18" width="3.5703125" customWidth="1"/>
    <col min="19" max="19" width="19.85546875" customWidth="1"/>
    <col min="20" max="20" width="2" bestFit="1" customWidth="1"/>
    <col min="21" max="21" width="9.85546875" bestFit="1" customWidth="1"/>
    <col min="22" max="22" width="21.140625" customWidth="1"/>
    <col min="23" max="23" width="2" bestFit="1" customWidth="1"/>
  </cols>
  <sheetData>
    <row r="1" spans="1:24" x14ac:dyDescent="0.25">
      <c r="B1" t="s">
        <v>2924</v>
      </c>
      <c r="C1" t="s">
        <v>2925</v>
      </c>
      <c r="D1" t="s">
        <v>2926</v>
      </c>
      <c r="E1" t="s">
        <v>2923</v>
      </c>
      <c r="F1" t="s">
        <v>2927</v>
      </c>
      <c r="G1" t="s">
        <v>904</v>
      </c>
      <c r="H1" t="s">
        <v>2928</v>
      </c>
      <c r="I1" t="s">
        <v>904</v>
      </c>
      <c r="J1" t="s">
        <v>2921</v>
      </c>
      <c r="K1" t="s">
        <v>2932</v>
      </c>
      <c r="L1" t="s">
        <v>2933</v>
      </c>
      <c r="M1" t="s">
        <v>2929</v>
      </c>
      <c r="N1" t="s">
        <v>2920</v>
      </c>
      <c r="O1" t="s">
        <v>2922</v>
      </c>
      <c r="P1" t="s">
        <v>2943</v>
      </c>
      <c r="Q1" t="s">
        <v>951</v>
      </c>
      <c r="R1" t="s">
        <v>952</v>
      </c>
      <c r="S1" t="s">
        <v>2931</v>
      </c>
      <c r="T1" t="s">
        <v>455</v>
      </c>
      <c r="U1" t="s">
        <v>2941</v>
      </c>
      <c r="V1" t="s">
        <v>952</v>
      </c>
      <c r="W1" t="s">
        <v>455</v>
      </c>
      <c r="X1" s="30" t="s">
        <v>1005</v>
      </c>
    </row>
    <row r="2" spans="1:24" x14ac:dyDescent="0.25">
      <c r="A2">
        <v>1</v>
      </c>
      <c r="B2" t="s">
        <v>2867</v>
      </c>
      <c r="C2" t="s">
        <v>2857</v>
      </c>
      <c r="D2" t="s">
        <v>2858</v>
      </c>
      <c r="E2" t="s">
        <v>2852</v>
      </c>
      <c r="F2" t="s">
        <v>2842</v>
      </c>
      <c r="G2" t="s">
        <v>2934</v>
      </c>
      <c r="H2" t="s">
        <v>2843</v>
      </c>
      <c r="I2" t="s">
        <v>2935</v>
      </c>
      <c r="J2" t="s">
        <v>2930</v>
      </c>
      <c r="K2" t="str">
        <f t="shared" ref="K2:K7" si="0">B2&amp;"_start :bool; "&amp;B2&amp;"_stop :bool; "</f>
        <v xml:space="preserve">SP1_1_start :bool; SP1_1_stop :bool; </v>
      </c>
      <c r="L2" t="str">
        <f t="shared" ref="L2:L7" si="1">B2&amp;"_ON :bool; "&amp;B2&amp;"_sol :bool;"</f>
        <v>SP1_1_ON :bool; SP1_1_sol :bool;</v>
      </c>
      <c r="M2" t="str">
        <f t="shared" ref="M2:M7" si="2">B2&amp;"_ON : tm; "&amp;B2&amp;"_sol : tm; "&amp;B2&amp;"_ON_un : int; "&amp;B2&amp;"_sol_un : int;"</f>
        <v>SP1_1_ON : tm; SP1_1_sol : tm; SP1_1_ON_un : int; SP1_1_sol_un : int;</v>
      </c>
      <c r="N2" t="str">
        <f t="shared" ref="N2:N7" si="3">"btn.start OR btn."&amp;B2&amp;"_start"</f>
        <v>btn.start OR btn.SP1_1_start</v>
      </c>
      <c r="O2" t="str">
        <f t="shared" ref="O2:O7" si="4">B2&amp;"_step : int; "</f>
        <v xml:space="preserve">SP1_1_step : int; </v>
      </c>
      <c r="P2" t="str">
        <f t="shared" ref="P2:P7" si="5">"btn."&amp;B2&amp;"_stop OR btn.Stop OR alg.ao"</f>
        <v>btn.SP1_1_stop OR btn.Stop OR alg.ao</v>
      </c>
      <c r="Q2" t="str">
        <f t="shared" ref="Q2:Q7" si="6">B2&amp;" : AutoDos;"</f>
        <v>SP1_1 : AutoDos;</v>
      </c>
      <c r="R2" t="str">
        <f t="shared" ref="R2:R7" si="7">B2&amp;"(start := "&amp;N2&amp;" ,prm := NOT DGI.L_"&amp;J2&amp;"_HH , stop := "&amp;P2&amp;" 
 ,L_H := DGI.L_"&amp;J2&amp;"_HH ,L_L := DGI.L_"&amp;J2&amp;"_LL ,SHP_ON := DGI."&amp;B2&amp;"_on
 ,tmq_SHP_ON := tmq."&amp;B2&amp;"_ON ,tmq_solution := tmq."&amp;B2&amp;"_sol ,step := itg."&amp;B2&amp;"_step); "</f>
        <v xml:space="preserve">SP1_1(start := btn.start OR btn.SP1_1_start ,prm := NOT DGI.L_ER1_1_HH , stop := btn.SP1_1_stop OR btn.Stop OR alg.ao 
 ,L_H := DGI.L_ER1_1_HH ,L_L := DGI.L_ER1_1_LL ,SHP_ON := DGI.SP1_1_on
 ,tmq_SHP_ON := tmq.SP1_1_ON ,tmq_solution := tmq.SP1_1_sol ,step := itg.SP1_1_step); </v>
      </c>
      <c r="S2" t="str">
        <f t="shared" ref="S2:S7" si="8">"tin."&amp;B2&amp;"_ON := "&amp;B2&amp;".tin_SHP_ON;
tin."&amp;B2&amp;"_sol := "&amp;B2&amp;".tin_solution;
act."&amp;E2&amp;".algon := "&amp;B2&amp;".do_K_ON;  act."&amp;E2&amp;".algof := not act."&amp;E2&amp;".algon or not mde.work; act."&amp;E2&amp;".alwon := not dgi.L_"&amp;J2&amp;"_HH;  act."&amp;E2&amp;".alwof := 1;
act."&amp;C2&amp;".algon := "&amp;B2&amp;".do_M1_ON;  act."&amp;C2&amp;".algof := not act."&amp;C2&amp;".algon  or not mde.work; act."&amp;C2&amp;".alwon := 1;  act."&amp;C2&amp;".alwof := 1;
act."&amp;D2&amp;".algon := "&amp;B2&amp;".do_M2_ON;  act."&amp;D2&amp;".algof := not act."&amp;D2&amp;".algon  or not mde.work; act."&amp;D2&amp;".alwon := 1;  act."&amp;D2&amp;".alwof := 1;
act."&amp;B2&amp;".algon := "&amp;B2&amp;".do_M2_ON;  act."&amp;B2&amp;".algof := not act."&amp;B2&amp;".algon  or not mde.work; act."&amp;B2&amp;".alwon := 1;  act."&amp;B2&amp;".alwof := 1;
act."&amp;F2&amp;".algon := "&amp;G2&amp;" and ((itg."&amp;B2&amp;"_step=5) or (itg."&amp;B2&amp;"_step=101));  act."&amp;F2&amp;".algof := not act."&amp;B2&amp;".algon  or not mde.work; act."&amp;F2&amp;".alwon := not dgi.L_"&amp;J2&amp;"_LL;  act."&amp;F2&amp;".alwof := 1;
act."&amp;H2&amp;".algon := "&amp;I2&amp;" and ((itg."&amp;B2&amp;"_step=5) or (itg."&amp;B2&amp;"_step=101));  act."&amp;H2&amp;".algof := not act."&amp;B2&amp;".algon  or not mde.work; act."&amp;H2&amp;".alwon := not dgi.L_"&amp;J2&amp;"_LL;  act."&amp;H2&amp;".alwof := 1;"</f>
        <v>tin.SP1_1_ON := SP1_1.tin_SHP_ON;
tin.SP1_1_sol := SP1_1.tin_solution;
act.KL1_1.algon := SP1_1.do_K_ON;  act.KL1_1.algof := not act.KL1_1.algon or not mde.work; act.KL1_1.alwon := not dgi.L_ER1_1_HH;  act.KL1_1.alwof := 1;
act.MV1_1.algon := SP1_1.do_M1_ON;  act.MV1_1.algof := not act.MV1_1.algon  or not mde.work; act.MV1_1.alwon := 1;  act.MV1_1.alwof := 1;
act.MV1_2.algon := SP1_1.do_M2_ON;  act.MV1_2.algof := not act.MV1_2.algon  or not mde.work; act.MV1_2.alwon := 1;  act.MV1_2.alwof := 1;
act.SP1_1.algon := SP1_1.do_M2_ON;  act.SP1_1.algof := not act.SP1_1.algon  or not mde.work; act.SP1_1.alwon := 1;  act.SP1_1.alwof := 1;
act.ND1_1.algon := dgi.Z1_2_ON and (ani.Q_L1.state=7) and ((itg.SP1_1_step=5) or (itg.SP1_1_step=101));  act.ND1_1.algof := not act.SP1_1.algon  or not mde.work; act.ND1_1.alwon := not dgi.L_ER1_1_LL;  act.ND1_1.alwof := 1;
act.ND1_2.algon := dgi.Z1_3_ON and (ani.Q_L2.state=7) and ((itg.SP1_1_step=5) or (itg.SP1_1_step=101));  act.ND1_2.algof := not act.SP1_1.algon  or not mde.work; act.ND1_2.alwon := not dgi.L_ER1_1_LL;  act.ND1_2.alwof := 1;</v>
      </c>
      <c r="T2" t="s">
        <v>455</v>
      </c>
      <c r="U2" t="str">
        <f t="shared" ref="U2:U7" si="9">B2&amp;"_ON : TMR; "&amp;B2&amp;"_sol : TMR;"</f>
        <v>SP1_1_ON : TMR; SP1_1_sol : TMR;</v>
      </c>
      <c r="V2" t="str">
        <f t="shared" ref="V2:V7" si="10">B2&amp;"_ON (res := NOT TIN."&amp;B2&amp;"_ON ,in := TIN."&amp;B2&amp;"_ON ,un := itg."&amp;B2&amp;"_ON_un ,pt := itg."&amp;B2&amp;"_ON); 
 TMQ."&amp;B2&amp;"_ON := "&amp;B2&amp;"_ON.qt;
"&amp;B2&amp;"_sol (res := NOT TIN."&amp;B2&amp;"_sol ,in := TIN."&amp;B2&amp;"_sol  ,un := itg."&amp;B2&amp;"_sol_un ,pt := itg."&amp;B2&amp;"_sol ); 
 TMQ."&amp;B2&amp;"_sol := "&amp;B2&amp;"_sol .qt;"</f>
        <v>SP1_1_ON (res := NOT TIN.SP1_1_ON ,in := TIN.SP1_1_ON ,un := itg.SP1_1_ON_un ,pt := itg.SP1_1_ON); 
 TMQ.SP1_1_ON := SP1_1_ON.qt;
SP1_1_sol (res := NOT TIN.SP1_1_sol ,in := TIN.SP1_1_sol  ,un := itg.SP1_1_sol_un ,pt := itg.SP1_1_sol ); 
 TMQ.SP1_1_sol := SP1_1_sol .qt;</v>
      </c>
      <c r="W2" t="s">
        <v>455</v>
      </c>
    </row>
    <row r="3" spans="1:24" x14ac:dyDescent="0.25">
      <c r="A3">
        <v>2</v>
      </c>
      <c r="B3" t="s">
        <v>2869</v>
      </c>
      <c r="C3" t="s">
        <v>2859</v>
      </c>
      <c r="D3" t="s">
        <v>2860</v>
      </c>
      <c r="E3" t="s">
        <v>2854</v>
      </c>
      <c r="F3" t="s">
        <v>2844</v>
      </c>
      <c r="G3" t="s">
        <v>2934</v>
      </c>
      <c r="H3" t="s">
        <v>2845</v>
      </c>
      <c r="I3" t="s">
        <v>2935</v>
      </c>
      <c r="J3" t="s">
        <v>2936</v>
      </c>
      <c r="K3" t="str">
        <f t="shared" si="0"/>
        <v xml:space="preserve">SP1_2_start :bool; SP1_2_stop :bool; </v>
      </c>
      <c r="L3" t="str">
        <f t="shared" si="1"/>
        <v>SP1_2_ON :bool; SP1_2_sol :bool;</v>
      </c>
      <c r="M3" t="str">
        <f t="shared" si="2"/>
        <v>SP1_2_ON : tm; SP1_2_sol : tm; SP1_2_ON_un : int; SP1_2_sol_un : int;</v>
      </c>
      <c r="N3" t="str">
        <f t="shared" si="3"/>
        <v>btn.start OR btn.SP1_2_start</v>
      </c>
      <c r="O3" t="str">
        <f t="shared" si="4"/>
        <v xml:space="preserve">SP1_2_step : int; </v>
      </c>
      <c r="P3" t="str">
        <f t="shared" si="5"/>
        <v>btn.SP1_2_stop OR btn.Stop OR alg.ao</v>
      </c>
      <c r="Q3" t="str">
        <f t="shared" si="6"/>
        <v>SP1_2 : AutoDos;</v>
      </c>
      <c r="R3" t="str">
        <f t="shared" si="7"/>
        <v xml:space="preserve">SP1_2(start := btn.start OR btn.SP1_2_start ,prm := NOT DGI.L_ER1_2_HH , stop := btn.SP1_2_stop OR btn.Stop OR alg.ao 
 ,L_H := DGI.L_ER1_2_HH ,L_L := DGI.L_ER1_2_LL ,SHP_ON := DGI.SP1_2_on
 ,tmq_SHP_ON := tmq.SP1_2_ON ,tmq_solution := tmq.SP1_2_sol ,step := itg.SP1_2_step); </v>
      </c>
      <c r="S3" t="str">
        <f t="shared" si="8"/>
        <v>tin.SP1_2_ON := SP1_2.tin_SHP_ON;
tin.SP1_2_sol := SP1_2.tin_solution;
act.KL1_2.algon := SP1_2.do_K_ON;  act.KL1_2.algof := not act.KL1_2.algon or not mde.work; act.KL1_2.alwon := not dgi.L_ER1_2_HH;  act.KL1_2.alwof := 1;
act.MV1_3.algon := SP1_2.do_M1_ON;  act.MV1_3.algof := not act.MV1_3.algon  or not mde.work; act.MV1_3.alwon := 1;  act.MV1_3.alwof := 1;
act.MV1_4.algon := SP1_2.do_M2_ON;  act.MV1_4.algof := not act.MV1_4.algon  or not mde.work; act.MV1_4.alwon := 1;  act.MV1_4.alwof := 1;
act.SP1_2.algon := SP1_2.do_M2_ON;  act.SP1_2.algof := not act.SP1_2.algon  or not mde.work; act.SP1_2.alwon := 1;  act.SP1_2.alwof := 1;
act.ND1_3.algon := dgi.Z1_2_ON and (ani.Q_L1.state=7) and ((itg.SP1_2_step=5) or (itg.SP1_2_step=101));  act.ND1_3.algof := not act.SP1_2.algon  or not mde.work; act.ND1_3.alwon := not dgi.L_ER1_2_LL;  act.ND1_3.alwof := 1;
act.ND1_4.algon := dgi.Z1_3_ON and (ani.Q_L2.state=7) and ((itg.SP1_2_step=5) or (itg.SP1_2_step=101));  act.ND1_4.algof := not act.SP1_2.algon  or not mde.work; act.ND1_4.alwon := not dgi.L_ER1_2_LL;  act.ND1_4.alwof := 1;</v>
      </c>
      <c r="T3" t="s">
        <v>455</v>
      </c>
      <c r="U3" t="str">
        <f t="shared" si="9"/>
        <v>SP1_2_ON : TMR; SP1_2_sol : TMR;</v>
      </c>
      <c r="V3" t="str">
        <f t="shared" si="10"/>
        <v>SP1_2_ON (res := NOT TIN.SP1_2_ON ,in := TIN.SP1_2_ON ,un := itg.SP1_2_ON_un ,pt := itg.SP1_2_ON); 
 TMQ.SP1_2_ON := SP1_2_ON.qt;
SP1_2_sol (res := NOT TIN.SP1_2_sol ,in := TIN.SP1_2_sol  ,un := itg.SP1_2_sol_un ,pt := itg.SP1_2_sol ); 
 TMQ.SP1_2_sol := SP1_2_sol .qt;</v>
      </c>
      <c r="W3" t="s">
        <v>455</v>
      </c>
    </row>
    <row r="4" spans="1:24" x14ac:dyDescent="0.25">
      <c r="A4">
        <v>3</v>
      </c>
      <c r="B4" t="s">
        <v>2870</v>
      </c>
      <c r="C4" t="s">
        <v>2862</v>
      </c>
      <c r="D4" t="s">
        <v>2863</v>
      </c>
      <c r="E4" t="s">
        <v>2855</v>
      </c>
      <c r="F4" t="s">
        <v>2838</v>
      </c>
      <c r="G4">
        <v>1</v>
      </c>
      <c r="I4">
        <v>1</v>
      </c>
      <c r="J4" t="s">
        <v>2937</v>
      </c>
      <c r="K4" t="str">
        <f t="shared" si="0"/>
        <v xml:space="preserve">SP1_3_start :bool; SP1_3_stop :bool; </v>
      </c>
      <c r="L4" t="str">
        <f t="shared" si="1"/>
        <v>SP1_3_ON :bool; SP1_3_sol :bool;</v>
      </c>
      <c r="M4" t="str">
        <f t="shared" si="2"/>
        <v>SP1_3_ON : tm; SP1_3_sol : tm; SP1_3_ON_un : int; SP1_3_sol_un : int;</v>
      </c>
      <c r="N4" t="str">
        <f t="shared" si="3"/>
        <v>btn.start OR btn.SP1_3_start</v>
      </c>
      <c r="O4" t="str">
        <f t="shared" si="4"/>
        <v xml:space="preserve">SP1_3_step : int; </v>
      </c>
      <c r="P4" t="str">
        <f t="shared" si="5"/>
        <v>btn.SP1_3_stop OR btn.Stop OR alg.ao</v>
      </c>
      <c r="Q4" t="str">
        <f t="shared" si="6"/>
        <v>SP1_3 : AutoDos;</v>
      </c>
      <c r="R4" t="str">
        <f t="shared" si="7"/>
        <v xml:space="preserve">SP1_3(start := btn.start OR btn.SP1_3_start ,prm := NOT DGI.L_ER1_3_HH , stop := btn.SP1_3_stop OR btn.Stop OR alg.ao 
 ,L_H := DGI.L_ER1_3_HH ,L_L := DGI.L_ER1_3_LL ,SHP_ON := DGI.SP1_3_on
 ,tmq_SHP_ON := tmq.SP1_3_ON ,tmq_solution := tmq.SP1_3_sol ,step := itg.SP1_3_step); </v>
      </c>
      <c r="S4" t="str">
        <f t="shared" si="8"/>
        <v>tin.SP1_3_ON := SP1_3.tin_SHP_ON;
tin.SP1_3_sol := SP1_3.tin_solution;
act.KL1_3.algon := SP1_3.do_K_ON;  act.KL1_3.algof := not act.KL1_3.algon or not mde.work; act.KL1_3.alwon := not dgi.L_ER1_3_HH;  act.KL1_3.alwof := 1;
act.MV1_6.algon := SP1_3.do_M1_ON;  act.MV1_6.algof := not act.MV1_6.algon  or not mde.work; act.MV1_6.alwon := 1;  act.MV1_6.alwof := 1;
act.MV1_7.algon := SP1_3.do_M2_ON;  act.MV1_7.algof := not act.MV1_7.algon  or not mde.work; act.MV1_7.alwon := 1;  act.MV1_7.alwof := 1;
act.SP1_3.algon := SP1_3.do_M2_ON;  act.SP1_3.algof := not act.SP1_3.algon  or not mde.work; act.SP1_3.alwon := 1;  act.SP1_3.alwof := 1;
act.ND1_5.algon := 1 and ((itg.SP1_3_step=5) or (itg.SP1_3_step=101));  act.ND1_5.algof := not act.SP1_3.algon  or not mde.work; act.ND1_5.alwon := not dgi.L_ER1_3_LL;  act.ND1_5.alwof := 1;
act..algon := 1 and ((itg.SP1_3_step=5) or (itg.SP1_3_step=101));  act..algof := not act.SP1_3.algon  or not mde.work; act..alwon := not dgi.L_ER1_3_LL;  act..alwof := 1;</v>
      </c>
      <c r="T4" t="s">
        <v>455</v>
      </c>
      <c r="U4" t="str">
        <f t="shared" si="9"/>
        <v>SP1_3_ON : TMR; SP1_3_sol : TMR;</v>
      </c>
      <c r="V4" t="str">
        <f t="shared" si="10"/>
        <v>SP1_3_ON (res := NOT TIN.SP1_3_ON ,in := TIN.SP1_3_ON ,un := itg.SP1_3_ON_un ,pt := itg.SP1_3_ON); 
 TMQ.SP1_3_ON := SP1_3_ON.qt;
SP1_3_sol (res := NOT TIN.SP1_3_sol ,in := TIN.SP1_3_sol  ,un := itg.SP1_3_sol_un ,pt := itg.SP1_3_sol ); 
 TMQ.SP1_3_sol := SP1_3_sol .qt;</v>
      </c>
      <c r="W4" t="s">
        <v>455</v>
      </c>
    </row>
    <row r="5" spans="1:24" x14ac:dyDescent="0.25">
      <c r="A5">
        <v>4</v>
      </c>
      <c r="B5" t="s">
        <v>2871</v>
      </c>
      <c r="C5" t="s">
        <v>2864</v>
      </c>
      <c r="D5" t="s">
        <v>2865</v>
      </c>
      <c r="E5" t="s">
        <v>2856</v>
      </c>
      <c r="F5" t="s">
        <v>2839</v>
      </c>
      <c r="G5">
        <v>1</v>
      </c>
      <c r="I5">
        <v>1</v>
      </c>
      <c r="J5" t="s">
        <v>2938</v>
      </c>
      <c r="K5" t="str">
        <f t="shared" si="0"/>
        <v xml:space="preserve">SP1_4_start :bool; SP1_4_stop :bool; </v>
      </c>
      <c r="L5" t="str">
        <f t="shared" si="1"/>
        <v>SP1_4_ON :bool; SP1_4_sol :bool;</v>
      </c>
      <c r="M5" t="str">
        <f t="shared" si="2"/>
        <v>SP1_4_ON : tm; SP1_4_sol : tm; SP1_4_ON_un : int; SP1_4_sol_un : int;</v>
      </c>
      <c r="N5" t="str">
        <f t="shared" si="3"/>
        <v>btn.start OR btn.SP1_4_start</v>
      </c>
      <c r="O5" t="str">
        <f t="shared" si="4"/>
        <v xml:space="preserve">SP1_4_step : int; </v>
      </c>
      <c r="P5" t="str">
        <f t="shared" si="5"/>
        <v>btn.SP1_4_stop OR btn.Stop OR alg.ao</v>
      </c>
      <c r="Q5" t="str">
        <f t="shared" si="6"/>
        <v>SP1_4 : AutoDos;</v>
      </c>
      <c r="R5" t="str">
        <f t="shared" si="7"/>
        <v xml:space="preserve">SP1_4(start := btn.start OR btn.SP1_4_start ,prm := NOT DGI.L_ER1_6_HH , stop := btn.SP1_4_stop OR btn.Stop OR alg.ao 
 ,L_H := DGI.L_ER1_6_HH ,L_L := DGI.L_ER1_6_LL ,SHP_ON := DGI.SP1_4_on
 ,tmq_SHP_ON := tmq.SP1_4_ON ,tmq_solution := tmq.SP1_4_sol ,step := itg.SP1_4_step); </v>
      </c>
      <c r="S5" t="str">
        <f t="shared" si="8"/>
        <v>tin.SP1_4_ON := SP1_4.tin_SHP_ON;
tin.SP1_4_sol := SP1_4.tin_solution;
act.KL1_4.algon := SP1_4.do_K_ON;  act.KL1_4.algof := not act.KL1_4.algon or not mde.work; act.KL1_4.alwon := not dgi.L_ER1_6_HH;  act.KL1_4.alwof := 1;
act.MV1_9.algon := SP1_4.do_M1_ON;  act.MV1_9.algof := not act.MV1_9.algon  or not mde.work; act.MV1_9.alwon := 1;  act.MV1_9.alwof := 1;
act.MV1_10.algon := SP1_4.do_M2_ON;  act.MV1_10.algof := not act.MV1_10.algon  or not mde.work; act.MV1_10.alwon := 1;  act.MV1_10.alwof := 1;
act.SP1_4.algon := SP1_4.do_M2_ON;  act.SP1_4.algof := not act.SP1_4.algon  or not mde.work; act.SP1_4.alwon := 1;  act.SP1_4.alwof := 1;
act.ND1_8.algon := 1 and ((itg.SP1_4_step=5) or (itg.SP1_4_step=101));  act.ND1_8.algof := not act.SP1_4.algon  or not mde.work; act.ND1_8.alwon := not dgi.L_ER1_6_LL;  act.ND1_8.alwof := 1;
act..algon := 1 and ((itg.SP1_4_step=5) or (itg.SP1_4_step=101));  act..algof := not act.SP1_4.algon  or not mde.work; act..alwon := not dgi.L_ER1_6_LL;  act..alwof := 1;</v>
      </c>
      <c r="T5" t="s">
        <v>455</v>
      </c>
      <c r="U5" t="str">
        <f t="shared" si="9"/>
        <v>SP1_4_ON : TMR; SP1_4_sol : TMR;</v>
      </c>
      <c r="V5" t="str">
        <f t="shared" si="10"/>
        <v>SP1_4_ON (res := NOT TIN.SP1_4_ON ,in := TIN.SP1_4_ON ,un := itg.SP1_4_ON_un ,pt := itg.SP1_4_ON); 
 TMQ.SP1_4_ON := SP1_4_ON.qt;
SP1_4_sol (res := NOT TIN.SP1_4_sol ,in := TIN.SP1_4_sol  ,un := itg.SP1_4_sol_un ,pt := itg.SP1_4_sol ); 
 TMQ.SP1_4_sol := SP1_4_sol .qt;</v>
      </c>
      <c r="W5" t="s">
        <v>455</v>
      </c>
    </row>
    <row r="6" spans="1:24" x14ac:dyDescent="0.25">
      <c r="A6">
        <v>5</v>
      </c>
      <c r="B6" t="s">
        <v>2868</v>
      </c>
      <c r="C6" t="s">
        <v>2873</v>
      </c>
      <c r="D6" t="s">
        <v>2874</v>
      </c>
      <c r="E6" t="s">
        <v>2851</v>
      </c>
      <c r="F6" t="s">
        <v>2840</v>
      </c>
      <c r="G6">
        <v>1</v>
      </c>
      <c r="J6" t="s">
        <v>2939</v>
      </c>
      <c r="K6" t="str">
        <f t="shared" si="0"/>
        <v xml:space="preserve">SP5_1_start :bool; SP5_1_stop :bool; </v>
      </c>
      <c r="L6" t="str">
        <f t="shared" si="1"/>
        <v>SP5_1_ON :bool; SP5_1_sol :bool;</v>
      </c>
      <c r="M6" t="str">
        <f t="shared" si="2"/>
        <v>SP5_1_ON : tm; SP5_1_sol : tm; SP5_1_ON_un : int; SP5_1_sol_un : int;</v>
      </c>
      <c r="N6" t="str">
        <f t="shared" si="3"/>
        <v>btn.start OR btn.SP5_1_start</v>
      </c>
      <c r="O6" t="str">
        <f t="shared" si="4"/>
        <v xml:space="preserve">SP5_1_step : int; </v>
      </c>
      <c r="P6" t="str">
        <f t="shared" si="5"/>
        <v>btn.SP5_1_stop OR btn.Stop OR alg.ao</v>
      </c>
      <c r="Q6" t="str">
        <f t="shared" si="6"/>
        <v>SP5_1 : AutoDos;</v>
      </c>
      <c r="R6" t="str">
        <f t="shared" si="7"/>
        <v xml:space="preserve">SP5_1(start := btn.start OR btn.SP5_1_start ,prm := NOT DGI.L_ER5_1_HH , stop := btn.SP5_1_stop OR btn.Stop OR alg.ao 
 ,L_H := DGI.L_ER5_1_HH ,L_L := DGI.L_ER5_1_LL ,SHP_ON := DGI.SP5_1_on
 ,tmq_SHP_ON := tmq.SP5_1_ON ,tmq_solution := tmq.SP5_1_sol ,step := itg.SP5_1_step); </v>
      </c>
      <c r="S6" t="str">
        <f t="shared" si="8"/>
        <v>tin.SP5_1_ON := SP5_1.tin_SHP_ON;
tin.SP5_1_sol := SP5_1.tin_solution;
act.KL5_1.algon := SP5_1.do_K_ON;  act.KL5_1.algof := not act.KL5_1.algon or not mde.work; act.KL5_1.alwon := not dgi.L_ER5_1_HH;  act.KL5_1.alwof := 1;
act.MV5_1.algon := SP5_1.do_M1_ON;  act.MV5_1.algof := not act.MV5_1.algon  or not mde.work; act.MV5_1.alwon := 1;  act.MV5_1.alwof := 1;
act.MV5_2.algon := SP5_1.do_M2_ON;  act.MV5_2.algof := not act.MV5_2.algon  or not mde.work; act.MV5_2.alwon := 1;  act.MV5_2.alwof := 1;
act.SP5_1.algon := SP5_1.do_M2_ON;  act.SP5_1.algof := not act.SP5_1.algon  or not mde.work; act.SP5_1.alwon := 1;  act.SP5_1.alwof := 1;
act.ND5_1.algon := 1 and ((itg.SP5_1_step=5) or (itg.SP5_1_step=101));  act.ND5_1.algof := not act.SP5_1.algon  or not mde.work; act.ND5_1.alwon := not dgi.L_ER5_1_LL;  act.ND5_1.alwof := 1;
act..algon :=  and ((itg.SP5_1_step=5) or (itg.SP5_1_step=101));  act..algof := not act.SP5_1.algon  or not mde.work; act..alwon := not dgi.L_ER5_1_LL;  act..alwof := 1;</v>
      </c>
      <c r="T6" t="s">
        <v>455</v>
      </c>
      <c r="U6" t="str">
        <f t="shared" si="9"/>
        <v>SP5_1_ON : TMR; SP5_1_sol : TMR;</v>
      </c>
      <c r="V6" t="str">
        <f t="shared" si="10"/>
        <v>SP5_1_ON (res := NOT TIN.SP5_1_ON ,in := TIN.SP5_1_ON ,un := itg.SP5_1_ON_un ,pt := itg.SP5_1_ON); 
 TMQ.SP5_1_ON := SP5_1_ON.qt;
SP5_1_sol (res := NOT TIN.SP5_1_sol ,in := TIN.SP5_1_sol  ,un := itg.SP5_1_sol_un ,pt := itg.SP5_1_sol ); 
 TMQ.SP5_1_sol := SP5_1_sol .qt;</v>
      </c>
      <c r="W6" t="s">
        <v>455</v>
      </c>
    </row>
    <row r="7" spans="1:24" x14ac:dyDescent="0.25">
      <c r="A7">
        <v>6</v>
      </c>
      <c r="B7" t="s">
        <v>2872</v>
      </c>
      <c r="C7" t="s">
        <v>2918</v>
      </c>
      <c r="D7" t="s">
        <v>2919</v>
      </c>
      <c r="E7" t="s">
        <v>2853</v>
      </c>
      <c r="F7" t="s">
        <v>2841</v>
      </c>
      <c r="G7">
        <v>1</v>
      </c>
      <c r="J7" t="s">
        <v>2940</v>
      </c>
      <c r="K7" t="str">
        <f t="shared" si="0"/>
        <v xml:space="preserve">SP5_2_start :bool; SP5_2_stop :bool; </v>
      </c>
      <c r="L7" t="str">
        <f t="shared" si="1"/>
        <v>SP5_2_ON :bool; SP5_2_sol :bool;</v>
      </c>
      <c r="M7" t="str">
        <f t="shared" si="2"/>
        <v>SP5_2_ON : tm; SP5_2_sol : tm; SP5_2_ON_un : int; SP5_2_sol_un : int;</v>
      </c>
      <c r="N7" t="str">
        <f t="shared" si="3"/>
        <v>btn.start OR btn.SP5_2_start</v>
      </c>
      <c r="O7" t="str">
        <f t="shared" si="4"/>
        <v xml:space="preserve">SP5_2_step : int; </v>
      </c>
      <c r="P7" t="str">
        <f t="shared" si="5"/>
        <v>btn.SP5_2_stop OR btn.Stop OR alg.ao</v>
      </c>
      <c r="Q7" t="str">
        <f t="shared" si="6"/>
        <v>SP5_2 : AutoDos;</v>
      </c>
      <c r="R7" t="str">
        <f t="shared" si="7"/>
        <v xml:space="preserve">SP5_2(start := btn.start OR btn.SP5_2_start ,prm := NOT DGI.L_ER5_2_HH , stop := btn.SP5_2_stop OR btn.Stop OR alg.ao 
 ,L_H := DGI.L_ER5_2_HH ,L_L := DGI.L_ER5_2_LL ,SHP_ON := DGI.SP5_2_on
 ,tmq_SHP_ON := tmq.SP5_2_ON ,tmq_solution := tmq.SP5_2_sol ,step := itg.SP5_2_step); </v>
      </c>
      <c r="S7" t="str">
        <f t="shared" si="8"/>
        <v>tin.SP5_2_ON := SP5_2.tin_SHP_ON;
tin.SP5_2_sol := SP5_2.tin_solution;
act.KL5_2.algon := SP5_2.do_K_ON;  act.KL5_2.algof := not act.KL5_2.algon or not mde.work; act.KL5_2.alwon := not dgi.L_ER5_2_HH;  act.KL5_2.alwof := 1;
act.MV5_3.algon := SP5_2.do_M1_ON;  act.MV5_3.algof := not act.MV5_3.algon  or not mde.work; act.MV5_3.alwon := 1;  act.MV5_3.alwof := 1;
act.MV5_4.algon := SP5_2.do_M2_ON;  act.MV5_4.algof := not act.MV5_4.algon  or not mde.work; act.MV5_4.alwon := 1;  act.MV5_4.alwof := 1;
act.SP5_2.algon := SP5_2.do_M2_ON;  act.SP5_2.algof := not act.SP5_2.algon  or not mde.work; act.SP5_2.alwon := 1;  act.SP5_2.alwof := 1;
act.ND5_2.algon := 1 and ((itg.SP5_2_step=5) or (itg.SP5_2_step=101));  act.ND5_2.algof := not act.SP5_2.algon  or not mde.work; act.ND5_2.alwon := not dgi.L_ER5_2_LL;  act.ND5_2.alwof := 1;
act..algon :=  and ((itg.SP5_2_step=5) or (itg.SP5_2_step=101));  act..algof := not act.SP5_2.algon  or not mde.work; act..alwon := not dgi.L_ER5_2_LL;  act..alwof := 1;</v>
      </c>
      <c r="T7" t="s">
        <v>455</v>
      </c>
      <c r="U7" t="str">
        <f t="shared" si="9"/>
        <v>SP5_2_ON : TMR; SP5_2_sol : TMR;</v>
      </c>
      <c r="V7" t="str">
        <f t="shared" si="10"/>
        <v>SP5_2_ON (res := NOT TIN.SP5_2_ON ,in := TIN.SP5_2_ON ,un := itg.SP5_2_ON_un ,pt := itg.SP5_2_ON); 
 TMQ.SP5_2_ON := SP5_2_ON.qt;
SP5_2_sol (res := NOT TIN.SP5_2_sol ,in := TIN.SP5_2_sol  ,un := itg.SP5_2_sol_un ,pt := itg.SP5_2_sol ); 
 TMQ.SP5_2_sol := SP5_2_sol .qt;</v>
      </c>
      <c r="W7" t="s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22"/>
  <sheetViews>
    <sheetView workbookViewId="0">
      <selection activeCell="K2" sqref="K2:K4"/>
    </sheetView>
  </sheetViews>
  <sheetFormatPr defaultRowHeight="15" x14ac:dyDescent="0.25"/>
  <cols>
    <col min="1" max="1" width="4.7109375" style="15" bestFit="1" customWidth="1"/>
    <col min="2" max="2" width="3.7109375" style="15" bestFit="1" customWidth="1"/>
    <col min="3" max="3" width="8.28515625" style="15" bestFit="1" customWidth="1"/>
    <col min="4" max="4" width="4.5703125" style="15" bestFit="1" customWidth="1"/>
    <col min="5" max="5" width="5.85546875" style="15" bestFit="1" customWidth="1"/>
    <col min="6" max="6" width="5.42578125" style="15" bestFit="1" customWidth="1"/>
    <col min="7" max="7" width="6.7109375" style="15" bestFit="1" customWidth="1"/>
    <col min="8" max="8" width="10.7109375" style="15" bestFit="1" customWidth="1"/>
    <col min="9" max="9" width="21" style="15" customWidth="1"/>
    <col min="10" max="10" width="9.5703125" style="15" customWidth="1"/>
    <col min="11" max="11" width="14.7109375" style="15" customWidth="1"/>
    <col min="12" max="16" width="6" style="15" customWidth="1"/>
    <col min="17" max="17" width="2" style="15" bestFit="1" customWidth="1"/>
    <col min="18" max="16384" width="9.140625" style="15"/>
  </cols>
  <sheetData>
    <row r="1" spans="1:16" x14ac:dyDescent="0.25">
      <c r="B1" s="15" t="s">
        <v>944</v>
      </c>
      <c r="C1" s="15" t="s">
        <v>3907</v>
      </c>
      <c r="D1" s="15" t="s">
        <v>3911</v>
      </c>
      <c r="E1" s="15" t="s">
        <v>3912</v>
      </c>
      <c r="F1" s="15" t="s">
        <v>3913</v>
      </c>
      <c r="G1" s="199" t="s">
        <v>3914</v>
      </c>
      <c r="H1" s="197" t="s">
        <v>3908</v>
      </c>
      <c r="I1" s="197" t="s">
        <v>3909</v>
      </c>
      <c r="J1" s="199" t="s">
        <v>952</v>
      </c>
      <c r="K1" s="199" t="s">
        <v>3945</v>
      </c>
      <c r="L1" s="199"/>
      <c r="M1" s="199"/>
      <c r="N1" s="199"/>
      <c r="O1" s="199"/>
      <c r="P1" s="199"/>
    </row>
    <row r="2" spans="1:16" ht="14.25" customHeight="1" x14ac:dyDescent="0.25">
      <c r="A2" s="15" t="s">
        <v>1666</v>
      </c>
      <c r="B2" s="15" t="s">
        <v>3910</v>
      </c>
      <c r="C2" s="15" t="s">
        <v>3919</v>
      </c>
      <c r="D2" s="15" t="s">
        <v>461</v>
      </c>
      <c r="E2" s="15" t="s">
        <v>464</v>
      </c>
      <c r="F2" s="15" t="s">
        <v>467</v>
      </c>
      <c r="G2" s="15" t="s">
        <v>470</v>
      </c>
      <c r="H2" s="198" t="s">
        <v>3915</v>
      </c>
      <c r="I2" s="198" t="s">
        <v>3917</v>
      </c>
      <c r="J2" s="15" t="str">
        <f>A2&amp;"(Fin := "&amp;B2&amp;"
    ,req_filtr := "&amp;C2&amp;"
    ,tm_l_end := tmq."&amp;A2&amp;"_l
    ,tm_r_end :=  tmq."&amp;A2&amp;"_r
    ,tm_p_end :=  tmq."&amp;A2&amp;"_p
    ,Z_Fin_on := ACT."&amp;D2&amp;".dion
    ,Z_Fin_of := ACT."&amp;D2&amp;".diof
    ,Z_Fout_on := ACT."&amp;E2&amp;".dion
    ,Z_Fout_of := ACT."&amp;E2&amp;".diof
    ,Z_Win_on := ACT."&amp;F2&amp;".dion
    ,Z_Win_of := ACT."&amp;F2&amp;".diof
    ,Z_Wout_on := ACT."&amp;G2&amp;".dion
    ,Z_Wout_of := ACT."&amp;G2&amp;".diof
    ,Stop :=  act."&amp;A2&amp;".btnOF or act."&amp;A2&amp;".MU
    ,BTN_wash := act."&amp;A2&amp;".btn_wash
    ,BTN_filtr := btn.F1_filtr or act."&amp;A2&amp;".btn_filtr
    ,Start_wash := "&amp;H2&amp;"
    ,Prm_wash := "&amp;I2&amp;"
    ,ALR := act."&amp;A2&amp;".state=5 or act."&amp;D2&amp;".state=5 or act."&amp;E2&amp;".state=5 or act."&amp;F2&amp;".state=5 or act."&amp;G2&amp;".state=5
    ,tm_needWash_end :=  tmq."&amp;A2&amp;"_needWash
    ,step := act."&amp;A2&amp;".step
    ,needWash :=   act."&amp;A2&amp;".needWash); 
 tin."&amp;A2&amp;"_l := "&amp;A2&amp;".tm_l_doon; 
 tin."&amp;A2&amp;"_r  := "&amp;A2&amp;".tm_r_doon; 
 tin."&amp;A2&amp;"_p  := "&amp;A2&amp;".tm_p_doon; 
ACT."&amp;D2&amp;".algon := "&amp;A2&amp;".Z_Fin_doon; 
ACT."&amp;D2&amp;".algof := "&amp;A2&amp;".Z_Fin_doof; 
ACT."&amp;E2&amp;".algon := "&amp;A2&amp;".Z_Fout_doon; 
ACT."&amp;E2&amp;".algof := "&amp;A2&amp;".Z_Fout_doof; 
ACT."&amp;F2&amp;".algon := "&amp;A2&amp;".Z_Win_doon; 
ACT."&amp;F2&amp;".algof := "&amp;A2&amp;".Z_Win_doof; 
ACT."&amp;G2&amp;".algon := "&amp;A2&amp;".Z_Wout_doon; 
ACT."&amp;G2&amp;".algof:= "&amp;A2&amp;".Z_Wout_doof; 
act."&amp;A2&amp;".algON_l := "&amp;A2&amp;".algON_l; 
act."&amp;A2&amp;".algON_r := "&amp;A2&amp;".algON_r; 
act."&amp;A2&amp;".algOF := "&amp;A2&amp;".algON_of; 
act."&amp;A2&amp;".wd := "&amp;A2&amp;".wd; 
tin."&amp;A2&amp;"_needWash := "&amp;A2&amp;".tm_needWash; "</f>
        <v xml:space="preserve">f1_4(Fin := (dgi.N1_1_ON or dgi.N1_2_ON)
    ,req_filtr := dgi.Z1_13_ON and dgi.z1_14_ON and not alg.F1_456_NotFiltr and mde.work
    ,tm_l_end := tmq.f1_4_l
    ,tm_r_end :=  tmq.f1_4_r
    ,tm_p_end :=  tmq.f1_4_p
    ,Z_Fin_on := ACT.Z1_1.dion
    ,Z_Fin_of := ACT.Z1_1.diof
    ,Z_Fout_on := ACT.Z1_4.dion
    ,Z_Fout_of := ACT.Z1_4.diof
    ,Z_Win_on := ACT.Z1_7.dion
    ,Z_Win_of := ACT.Z1_7.diof
    ,Z_Wout_on := ACT.Z1_10.dion
    ,Z_Wout_of := ACT.Z1_10.diof
    ,Stop :=  act.f1_4.btnOF or act.f1_4.MU
    ,BTN_wash := act.f1_4.btn_wash
    ,BTN_filtr := btn.F1_filtr or act.f1_4.btn_filtr
    ,Start_wash := alg.F1_456_w_Time and tmq.f1_4_f or alg.F1_456_w_P and ani.P_afN1_12.H or alg.F1_456_w_F and  ACT.N1_1.nFP OR ACT.N1_2.nFP
    ,Prm_wash := not (dgi.L_PR_HH or dgi.L_PR_H) and not (act.f1_6.step&gt;=10 and act.f1_6.step&gt;=19 or  act.f1_6.step&gt;=510 and act.f1_6.step&gt;=519 or  act.f1_6.step&gt;=610 and act.f1_6.step&gt;=619) and not (act.f1_5.step&gt;=10 and act.f1_5.step&gt;=19 or  act.f1_5.step&gt;=510 and act.f1_5.step&gt;=519 or  act.f1_5.step&gt;=610 and act.f1_5.step&gt;=619)
    ,ALR := act.f1_4.state=5 or act.Z1_1.state=5 or act.Z1_4.state=5 or act.Z1_7.state=5 or act.Z1_10.state=5
    ,tm_needWash_end :=  tmq.f1_4_needWash
    ,step := act.f1_4.step
    ,needWash :=   act.f1_4.needWash); 
 tin.f1_4_l := f1_4.tm_l_doon; 
 tin.f1_4_r  := f1_4.tm_r_doon; 
 tin.f1_4_p  := f1_4.tm_p_doon; 
ACT.Z1_1.algon := f1_4.Z_Fin_doon; 
ACT.Z1_1.algof := f1_4.Z_Fin_doof; 
ACT.Z1_4.algon := f1_4.Z_Fout_doon; 
ACT.Z1_4.algof := f1_4.Z_Fout_doof; 
ACT.Z1_7.algon := f1_4.Z_Win_doon; 
ACT.Z1_7.algof := f1_4.Z_Win_doof; 
ACT.Z1_10.algon := f1_4.Z_Wout_doon; 
ACT.Z1_10.algof:= f1_4.Z_Wout_doof; 
act.f1_4.algON_l := f1_4.algON_l; 
act.f1_4.algON_r := f1_4.algON_r; 
act.f1_4.algOF := f1_4.algON_of; 
act.f1_4.wd := f1_4.wd; 
tin.f1_4_needWash := f1_4.tm_needWash; </v>
      </c>
      <c r="K2" s="15" t="str">
        <f>"IF (act."&amp;A2&amp;".step&gt;=0 AND act."&amp;A2&amp;".step&lt;=8) THEN
"&amp;A2&amp;"_l(in := TIN."&amp;A2&amp;"_l, res := NOT TIN."&amp;A2&amp;"_l, un := itg.t_F1_fl_un, pt := itg.t_F1_fl); 
ELSIF (act."&amp;A2&amp;".step&gt;=10 AND act."&amp;A2&amp;".step&lt;=19) OR (act."&amp;A2&amp;".step&gt;=510 AND act."&amp;A2&amp;".step&lt;=519) OR (act."&amp;A2&amp;".step&gt;=610 AND act."&amp;A2&amp;".step&lt;=619) THEN  
"&amp;A2&amp;"_l(in := TIN.F1_4_l, res := NOT TIN."&amp;A2&amp;"_l            ,un := itg.t_F1_wl_un, pt := itg.t_F1_wl); 
END_IF;            
act."&amp;A2&amp;".Tl:= "&amp;A2&amp;"_l.q;TMQ."&amp;A2&amp;"_l := "&amp;A2&amp;"_l.qt;
IF (act."&amp;A2&amp;".step&gt;=0 AND act."&amp;A2&amp;".step&lt;=8) THEN
"&amp;A2&amp;"_r(in := TIN."&amp;A2&amp;"_r, res := NOT TIN."&amp;A2&amp;"_r            ,un := itg.t_F1_fr_un, pt := itg.t_F1_fr); 
ELSIF (act."&amp;A2&amp;".step&gt;=10 AND act."&amp;A2&amp;".step&lt;=19) OR (act."&amp;A2&amp;".step&gt;=510 AND act."&amp;A2&amp;".step&lt;=519) OR (act."&amp;A2&amp;".step&gt;=610 AND act."&amp;A2&amp;".step&lt;=619) THEN  
"&amp;A2&amp;"_r(in := TIN.F1_4_r, res := NOT TIN."&amp;A2&amp;"_r            ,un := itg.t_F1_wr_un, pt := itg.t_F1_wr); 
END_IF;            
act."&amp;A2&amp;".Tr:= "&amp;A2&amp;"_r.q;TMQ."&amp;A2&amp;"_r := "&amp;A2&amp;"_r.qt;
IF (act."&amp;A2&amp;".step&gt;=0 AND act."&amp;A2&amp;".step&lt;=8) THEN
"&amp;A2&amp;"_r(in := TIN."&amp;A2&amp;"_p, res := NOT TIN."&amp;A2&amp;"_p            ,un := itg.t_F1_fp_un, pt := itg.t_F1_fp); 
ELSIF (act."&amp;A2&amp;".step&gt;=10 AND act."&amp;A2&amp;".step&lt;=19) OR (act."&amp;A2&amp;".step&gt;=510 AND act."&amp;A2&amp;".step&lt;=519) OR (act."&amp;A2&amp;".step&gt;=610 AND act."&amp;A2&amp;".step&lt;=619) THEN  
"&amp;A2&amp;"_r(in := TIN.F1_4_p, res := NOT TIN."&amp;A2&amp;"_p            ,un := itg.t_F1_wp_un, pt := itg.t_F1_wp); 
END_IF;            
act."&amp;A2&amp;".Tp:= "&amp;A2&amp;"_p.q;TMQ."&amp;A2&amp;"_p := "&amp;A2&amp;"_p.qt;
"</f>
        <v xml:space="preserve">IF (act.f1_4.step&gt;=0 AND act.f1_4.step&lt;=8) THEN
f1_4_l(in := TIN.f1_4_l, res := NOT TIN.f1_4_l, un := itg.t_F1_fl_un, pt := itg.t_F1_fl); 
ELSIF (act.f1_4.step&gt;=10 AND act.f1_4.step&lt;=19) OR (act.f1_4.step&gt;=510 AND act.f1_4.step&lt;=519) OR (act.f1_4.step&gt;=610 AND act.f1_4.step&lt;=619) THEN  
f1_4_l(in := TIN.F1_4_l, res := NOT TIN.f1_4_l            ,un := itg.t_F1_wl_un, pt := itg.t_F1_wl); 
END_IF;            
act.f1_4.Tl:= f1_4_l.q;TMQ.f1_4_l := f1_4_l.qt;
IF (act.f1_4.step&gt;=0 AND act.f1_4.step&lt;=8) THEN
f1_4_r(in := TIN.f1_4_r, res := NOT TIN.f1_4_r            ,un := itg.t_F1_fr_un, pt := itg.t_F1_fr); 
ELSIF (act.f1_4.step&gt;=10 AND act.f1_4.step&lt;=19) OR (act.f1_4.step&gt;=510 AND act.f1_4.step&lt;=519) OR (act.f1_4.step&gt;=610 AND act.f1_4.step&lt;=619) THEN  
f1_4_r(in := TIN.F1_4_r, res := NOT TIN.f1_4_r            ,un := itg.t_F1_wr_un, pt := itg.t_F1_wr); 
END_IF;            
act.f1_4.Tr:= f1_4_r.q;TMQ.f1_4_r := f1_4_r.qt;
IF (act.f1_4.step&gt;=0 AND act.f1_4.step&lt;=8) THEN
f1_4_r(in := TIN.f1_4_p, res := NOT TIN.f1_4_p            ,un := itg.t_F1_fp_un, pt := itg.t_F1_fp); 
ELSIF (act.f1_4.step&gt;=10 AND act.f1_4.step&lt;=19) OR (act.f1_4.step&gt;=510 AND act.f1_4.step&lt;=519) OR (act.f1_4.step&gt;=610 AND act.f1_4.step&lt;=619) THEN  
f1_4_r(in := TIN.F1_4_p, res := NOT TIN.f1_4_p            ,un := itg.t_F1_wp_un, pt := itg.t_F1_wp); 
END_IF;            
act.f1_4.Tp:= f1_4_p.q;TMQ.f1_4_p := f1_4_p.qt;
</v>
      </c>
    </row>
    <row r="3" spans="1:16" ht="15" customHeight="1" x14ac:dyDescent="0.25">
      <c r="A3" s="15" t="s">
        <v>1667</v>
      </c>
      <c r="B3" s="15" t="str">
        <f>B2</f>
        <v>(dgi.N1_1_ON or dgi.N1_2_ON)</v>
      </c>
      <c r="C3" s="15" t="str">
        <f>C2</f>
        <v>dgi.Z1_13_ON and dgi.z1_14_ON and not alg.F1_456_NotFiltr and mde.work</v>
      </c>
      <c r="D3" s="15" t="s">
        <v>462</v>
      </c>
      <c r="E3" s="15" t="s">
        <v>465</v>
      </c>
      <c r="F3" s="15" t="s">
        <v>468</v>
      </c>
      <c r="G3" s="15" t="s">
        <v>471</v>
      </c>
      <c r="H3" s="200" t="str">
        <f>"act."&amp;A2&amp;".wd"</f>
        <v>act.f1_4.wd</v>
      </c>
      <c r="I3" s="198" t="s">
        <v>3918</v>
      </c>
      <c r="J3" s="15" t="str">
        <f>A3&amp;"(Fin := "&amp;B3&amp;"
    ,req_filtr := "&amp;C3&amp;"
    ,tm_l_end := tmq."&amp;A3&amp;"_l
    ,tm_r_end :=  tmq."&amp;A3&amp;"_r
    ,tm_p_end :=  tmq."&amp;A3&amp;"_p
    ,Z_Fin_on := ACT."&amp;D3&amp;".dion
    ,Z_Fin_of := ACT."&amp;D3&amp;".diof
    ,Z_Fout_on := ACT."&amp;E3&amp;".dion
    ,Z_Fout_of := ACT."&amp;E3&amp;".diof
    ,Z_Win_on := ACT."&amp;F3&amp;".dion
    ,Z_Win_of := ACT."&amp;F3&amp;".diof
    ,Z_Wout_on := ACT."&amp;G3&amp;".dion
    ,Z_Wout_of := ACT."&amp;G3&amp;".diof
    ,Stop :=  act."&amp;A3&amp;".btnOF or act."&amp;A3&amp;".MU
    ,BTN_wash := act."&amp;A3&amp;".btn_wash
    ,BTN_filtr := btn.F1_filtr or act."&amp;A3&amp;".btn_filtr
    ,Start_wash := "&amp;H3&amp;"
    ,Prm_wash := "&amp;I3&amp;"
    ,ALR := act."&amp;A3&amp;".state=5 or act."&amp;D3&amp;".state=5 or act."&amp;E3&amp;".state=5 or act."&amp;F3&amp;".state=5 or act."&amp;G3&amp;".state=5
    ,tm_needWash_end :=  tmq."&amp;A3&amp;"_needWash
    ,step := act."&amp;A3&amp;".step
    ,needWash :=   act."&amp;A3&amp;".needWash); 
 tin."&amp;A3&amp;"_l := "&amp;A3&amp;".tm_l_doon; 
 tin."&amp;A3&amp;"_r  := "&amp;A3&amp;".tm_r_doon; 
 tin."&amp;A3&amp;"_p  := "&amp;A3&amp;".tm_p_doon; 
ACT."&amp;D3&amp;".algon := "&amp;A3&amp;".Z_Fin_doon; 
ACT."&amp;D3&amp;".algof := "&amp;A3&amp;".Z_Fin_doof; 
ACT."&amp;E3&amp;".algon := "&amp;A3&amp;".Z_Fout_doon; 
ACT."&amp;E3&amp;".algof := "&amp;A3&amp;".Z_Fout_doof; 
ACT."&amp;F3&amp;".algon := "&amp;A3&amp;".Z_Win_doon; 
ACT."&amp;F3&amp;".algof := "&amp;A3&amp;".Z_Win_doof; 
ACT."&amp;G3&amp;".algon := "&amp;A3&amp;".Z_Wout_doon; 
ACT."&amp;G3&amp;".algof:= "&amp;A3&amp;".Z_Wout_doof; 
act."&amp;A3&amp;".algON_l := "&amp;A3&amp;".algON_l; 
act."&amp;A3&amp;".algON_r := "&amp;A3&amp;".algON_r; 
act."&amp;A3&amp;".algOF := "&amp;A3&amp;".algON_of; 
act."&amp;A3&amp;".wd := "&amp;A3&amp;".wd; 
tin."&amp;A3&amp;"_needWash := "&amp;A3&amp;".tm_needWash; "</f>
        <v xml:space="preserve">f1_5(Fin := (dgi.N1_1_ON or dgi.N1_2_ON)
    ,req_filtr := dgi.Z1_13_ON and dgi.z1_14_ON and not alg.F1_456_NotFiltr and mde.work
    ,tm_l_end := tmq.f1_5_l
    ,tm_r_end :=  tmq.f1_5_r
    ,tm_p_end :=  tmq.f1_5_p
    ,Z_Fin_on := ACT.Z1_2.dion
    ,Z_Fin_of := ACT.Z1_2.diof
    ,Z_Fout_on := ACT.Z1_5.dion
    ,Z_Fout_of := ACT.Z1_5.diof
    ,Z_Win_on := ACT.Z1_8.dion
    ,Z_Win_of := ACT.Z1_8.diof
    ,Z_Wout_on := ACT.Z1_11.dion
    ,Z_Wout_of := ACT.Z1_11.diof
    ,Stop :=  act.f1_5.btnOF or act.f1_5.MU
    ,BTN_wash := act.f1_5.btn_wash
    ,BTN_filtr := btn.F1_filtr or act.f1_5.btn_filtr
    ,Start_wash := act.f1_4.wd
    ,Prm_wash := not (dgi.L_PR_HH or dgi.L_PR_H) and not (act.f1_4.step&gt;=10 and act.f1_4.step&gt;=19 or  act.f1_4.step&gt;=510 and act.f1_4.step&gt;=519 or  act.f1_4.step&gt;=610 and act.f1_4.step&gt;=619) and not (act.f1_6.step&gt;=10 and act.f1_6.step&gt;=19 or  act.f1_6.step&gt;=510 and act.f1_6.step&gt;=519 or  act.f1_6.step&gt;=610 and act.f1_6.step&gt;=619)
    ,ALR := act.f1_5.state=5 or act.Z1_2.state=5 or act.Z1_5.state=5 or act.Z1_8.state=5 or act.Z1_11.state=5
    ,tm_needWash_end :=  tmq.f1_5_needWash
    ,step := act.f1_5.step
    ,needWash :=   act.f1_5.needWash); 
 tin.f1_5_l := f1_5.tm_l_doon; 
 tin.f1_5_r  := f1_5.tm_r_doon; 
 tin.f1_5_p  := f1_5.tm_p_doon; 
ACT.Z1_2.algon := f1_5.Z_Fin_doon; 
ACT.Z1_2.algof := f1_5.Z_Fin_doof; 
ACT.Z1_5.algon := f1_5.Z_Fout_doon; 
ACT.Z1_5.algof := f1_5.Z_Fout_doof; 
ACT.Z1_8.algon := f1_5.Z_Win_doon; 
ACT.Z1_8.algof := f1_5.Z_Win_doof; 
ACT.Z1_11.algon := f1_5.Z_Wout_doon; 
ACT.Z1_11.algof:= f1_5.Z_Wout_doof; 
act.f1_5.algON_l := f1_5.algON_l; 
act.f1_5.algON_r := f1_5.algON_r; 
act.f1_5.algOF := f1_5.algON_of; 
act.f1_5.wd := f1_5.wd; 
tin.f1_5_needWash := f1_5.tm_needWash; </v>
      </c>
      <c r="K3" s="15" t="str">
        <f>"IF (act."&amp;A3&amp;".step&gt;=0 AND act."&amp;A3&amp;".step&lt;=8) THEN
"&amp;A3&amp;"_l(in := TIN."&amp;A3&amp;"_l, res := NOT TIN."&amp;A3&amp;"_l, un := itg.t_F1_fl_un, pt := itg.t_F1_fl); 
ELSIF (act."&amp;A3&amp;".step&gt;=10 AND act."&amp;A3&amp;".step&lt;=19) OR (act."&amp;A3&amp;".step&gt;=510 AND act."&amp;A3&amp;".step&lt;=519) OR (act."&amp;A3&amp;".step&gt;=610 AND act."&amp;A3&amp;".step&lt;=619) THEN  
"&amp;A3&amp;"_l(in := TIN.F1_4_l, res := NOT TIN."&amp;A3&amp;"_l            ,un := itg.t_F1_wl_un, pt := itg.t_F1_wl); 
END_IF;            
act."&amp;A3&amp;".Tl:= "&amp;A3&amp;"_l.q;TMQ."&amp;A3&amp;"_l := "&amp;A3&amp;"_l.qt;
IF (act."&amp;A3&amp;".step&gt;=0 AND act."&amp;A3&amp;".step&lt;=8) THEN
"&amp;A3&amp;"_r(in := TIN."&amp;A3&amp;"_r, res := NOT TIN."&amp;A3&amp;"_r            ,un := itg.t_F1_fr_un, pt := itg.t_F1_fr); 
ELSIF (act."&amp;A3&amp;".step&gt;=10 AND act."&amp;A3&amp;".step&lt;=19) OR (act."&amp;A3&amp;".step&gt;=510 AND act."&amp;A3&amp;".step&lt;=519) OR (act."&amp;A3&amp;".step&gt;=610 AND act."&amp;A3&amp;".step&lt;=619) THEN  
"&amp;A3&amp;"_r(in := TIN.F1_4_r, res := NOT TIN."&amp;A3&amp;"_r            ,un := itg.t_F1_wr_un, pt := itg.t_F1_wr); 
END_IF;            
act."&amp;A3&amp;".Tr:= "&amp;A3&amp;"_r.q;TMQ."&amp;A3&amp;"_r := "&amp;A3&amp;"_r.qt;
IF (act."&amp;A3&amp;".step&gt;=0 AND act."&amp;A3&amp;".step&lt;=8) THEN
"&amp;A3&amp;"_r(in := TIN."&amp;A3&amp;"_p, res := NOT TIN."&amp;A3&amp;"_p            ,un := itg.t_F1_fp_un, pt := itg.t_F1_fp); 
ELSIF (act."&amp;A3&amp;".step&gt;=10 AND act."&amp;A3&amp;".step&lt;=19) OR (act."&amp;A3&amp;".step&gt;=510 AND act."&amp;A3&amp;".step&lt;=519) OR (act."&amp;A3&amp;".step&gt;=610 AND act."&amp;A3&amp;".step&lt;=619) THEN  
"&amp;A3&amp;"_r(in := TIN.F1_4_p, res := NOT TIN."&amp;A3&amp;"_p            ,un := itg.t_F1_wp_un, pt := itg.t_F1_wp); 
END_IF;            
act."&amp;A3&amp;".Tp:= "&amp;A3&amp;"_p.q;TMQ."&amp;A3&amp;"_p := "&amp;A3&amp;"_p.qt;
"</f>
        <v xml:space="preserve">IF (act.f1_5.step&gt;=0 AND act.f1_5.step&lt;=8) THEN
f1_5_l(in := TIN.f1_5_l, res := NOT TIN.f1_5_l, un := itg.t_F1_fl_un, pt := itg.t_F1_fl); 
ELSIF (act.f1_5.step&gt;=10 AND act.f1_5.step&lt;=19) OR (act.f1_5.step&gt;=510 AND act.f1_5.step&lt;=519) OR (act.f1_5.step&gt;=610 AND act.f1_5.step&lt;=619) THEN  
f1_5_l(in := TIN.F1_4_l, res := NOT TIN.f1_5_l            ,un := itg.t_F1_wl_un, pt := itg.t_F1_wl); 
END_IF;            
act.f1_5.Tl:= f1_5_l.q;TMQ.f1_5_l := f1_5_l.qt;
IF (act.f1_5.step&gt;=0 AND act.f1_5.step&lt;=8) THEN
f1_5_r(in := TIN.f1_5_r, res := NOT TIN.f1_5_r            ,un := itg.t_F1_fr_un, pt := itg.t_F1_fr); 
ELSIF (act.f1_5.step&gt;=10 AND act.f1_5.step&lt;=19) OR (act.f1_5.step&gt;=510 AND act.f1_5.step&lt;=519) OR (act.f1_5.step&gt;=610 AND act.f1_5.step&lt;=619) THEN  
f1_5_r(in := TIN.F1_4_r, res := NOT TIN.f1_5_r            ,un := itg.t_F1_wr_un, pt := itg.t_F1_wr); 
END_IF;            
act.f1_5.Tr:= f1_5_r.q;TMQ.f1_5_r := f1_5_r.qt;
IF (act.f1_5.step&gt;=0 AND act.f1_5.step&lt;=8) THEN
f1_5_r(in := TIN.f1_5_p, res := NOT TIN.f1_5_p            ,un := itg.t_F1_fp_un, pt := itg.t_F1_fp); 
ELSIF (act.f1_5.step&gt;=10 AND act.f1_5.step&lt;=19) OR (act.f1_5.step&gt;=510 AND act.f1_5.step&lt;=519) OR (act.f1_5.step&gt;=610 AND act.f1_5.step&lt;=619) THEN  
f1_5_r(in := TIN.F1_4_p, res := NOT TIN.f1_5_p            ,un := itg.t_F1_wp_un, pt := itg.t_F1_wp); 
END_IF;            
act.f1_5.Tp:= f1_5_p.q;TMQ.f1_5_p := f1_5_p.qt;
</v>
      </c>
    </row>
    <row r="4" spans="1:16" ht="15" customHeight="1" x14ac:dyDescent="0.25">
      <c r="A4" s="15" t="s">
        <v>1668</v>
      </c>
      <c r="B4" s="15" t="str">
        <f>B3</f>
        <v>(dgi.N1_1_ON or dgi.N1_2_ON)</v>
      </c>
      <c r="C4" s="15" t="str">
        <f>C3</f>
        <v>dgi.Z1_13_ON and dgi.z1_14_ON and not alg.F1_456_NotFiltr and mde.work</v>
      </c>
      <c r="D4" s="15" t="s">
        <v>463</v>
      </c>
      <c r="E4" s="15" t="s">
        <v>466</v>
      </c>
      <c r="F4" s="15" t="s">
        <v>469</v>
      </c>
      <c r="G4" s="15" t="s">
        <v>472</v>
      </c>
      <c r="H4" s="200" t="str">
        <f>"act."&amp;A3&amp;".wd"</f>
        <v>act.f1_5.wd</v>
      </c>
      <c r="I4" s="198" t="s">
        <v>3916</v>
      </c>
      <c r="J4" s="15" t="str">
        <f>A4&amp;"(Fin := "&amp;B4&amp;"
    ,req_filtr := "&amp;C4&amp;"
    ,tm_l_end := tmq."&amp;A4&amp;"_l
    ,tm_r_end :=  tmq."&amp;A4&amp;"_r
    ,tm_p_end :=  tmq."&amp;A4&amp;"_p
    ,Z_Fin_on := ACT."&amp;D4&amp;".dion
    ,Z_Fin_of := ACT."&amp;D4&amp;".diof
    ,Z_Fout_on := ACT."&amp;E4&amp;".dion
    ,Z_Fout_of := ACT."&amp;E4&amp;".diof
    ,Z_Win_on := ACT."&amp;F4&amp;".dion
    ,Z_Win_of := ACT."&amp;F4&amp;".diof
    ,Z_Wout_on := ACT."&amp;G4&amp;".dion
    ,Z_Wout_of := ACT."&amp;G4&amp;".diof
    ,Stop :=  act."&amp;A4&amp;".btnOF or act."&amp;A4&amp;".MU
    ,BTN_wash := act."&amp;A4&amp;".btn_wash
    ,BTN_filtr := btn.F1_filtr or act."&amp;A4&amp;".btn_filtr
    ,Start_wash := "&amp;H4&amp;"
    ,Prm_wash := "&amp;I4&amp;"
    ,ALR := act."&amp;A4&amp;".state=5 or act."&amp;D4&amp;".state=5 or act."&amp;E4&amp;".state=5 or act."&amp;F4&amp;".state=5 or act."&amp;G4&amp;".state=5
    ,tm_needWash_end :=  tmq."&amp;A4&amp;"_needWash
    ,step := act."&amp;A4&amp;".step
    ,needWash :=   act."&amp;A4&amp;".needWash); 
 tin."&amp;A4&amp;"_l := "&amp;A4&amp;".tm_l_doon; 
 tin."&amp;A4&amp;"_r  := "&amp;A4&amp;".tm_r_doon; 
 tin."&amp;A4&amp;"_p  := "&amp;A4&amp;".tm_p_doon; 
ACT."&amp;D4&amp;".algon := "&amp;A4&amp;".Z_Fin_doon; 
ACT."&amp;D4&amp;".algof := "&amp;A4&amp;".Z_Fin_doof; 
ACT."&amp;E4&amp;".algon := "&amp;A4&amp;".Z_Fout_doon; 
ACT."&amp;E4&amp;".algof := "&amp;A4&amp;".Z_Fout_doof; 
ACT."&amp;F4&amp;".algon := "&amp;A4&amp;".Z_Win_doon; 
ACT."&amp;F4&amp;".algof := "&amp;A4&amp;".Z_Win_doof; 
ACT."&amp;G4&amp;".algon := "&amp;A4&amp;".Z_Wout_doon; 
ACT."&amp;G4&amp;".algof:= "&amp;A4&amp;".Z_Wout_doof; 
act."&amp;A4&amp;".algON_l := "&amp;A4&amp;".algON_l; 
act."&amp;A4&amp;".algON_r := "&amp;A4&amp;".algON_r; 
act."&amp;A4&amp;".algOF := "&amp;A4&amp;".algON_of; 
act."&amp;A4&amp;".wd := "&amp;A4&amp;".wd; 
tin."&amp;A4&amp;"_needWash := "&amp;A4&amp;".tm_needWash; "</f>
        <v xml:space="preserve">f1_6(Fin := (dgi.N1_1_ON or dgi.N1_2_ON)
    ,req_filtr := dgi.Z1_13_ON and dgi.z1_14_ON and not alg.F1_456_NotFiltr and mde.work
    ,tm_l_end := tmq.f1_6_l
    ,tm_r_end :=  tmq.f1_6_r
    ,tm_p_end :=  tmq.f1_6_p
    ,Z_Fin_on := ACT.Z1_3.dion
    ,Z_Fin_of := ACT.Z1_3.diof
    ,Z_Fout_on := ACT.Z1_6.dion
    ,Z_Fout_of := ACT.Z1_6.diof
    ,Z_Win_on := ACT.Z1_9.dion
    ,Z_Win_of := ACT.Z1_9.diof
    ,Z_Wout_on := ACT.Z1_12.dion
    ,Z_Wout_of := ACT.Z1_12.diof
    ,Stop :=  act.f1_6.btnOF or act.f1_6.MU
    ,BTN_wash := act.f1_6.btn_wash
    ,BTN_filtr := btn.F1_filtr or act.f1_6.btn_filtr
    ,Start_wash := act.f1_5.wd
    ,Prm_wash := not (dgi.L_PR_HH or dgi.L_PR_H) and not (act.f1_4.step&gt;=10 and act.f1_4.step&gt;=19 or  act.f1_4.step&gt;=510 and act.f1_4.step&gt;=519 or  act.f1_4.step&gt;=610 and act.f1_4.step&gt;=619) and not (act.f1_5.step&gt;=10 and act.f1_5.step&gt;=19 or  act.f1_5.step&gt;=510 and act.f1_5.step&gt;=519 or  act.f1_5.step&gt;=610 and act.f1_5.step&gt;=619)
    ,ALR := act.f1_6.state=5 or act.Z1_3.state=5 or act.Z1_6.state=5 or act.Z1_9.state=5 or act.Z1_12.state=5
    ,tm_needWash_end :=  tmq.f1_6_needWash
    ,step := act.f1_6.step
    ,needWash :=   act.f1_6.needWash); 
 tin.f1_6_l := f1_6.tm_l_doon; 
 tin.f1_6_r  := f1_6.tm_r_doon; 
 tin.f1_6_p  := f1_6.tm_p_doon; 
ACT.Z1_3.algon := f1_6.Z_Fin_doon; 
ACT.Z1_3.algof := f1_6.Z_Fin_doof; 
ACT.Z1_6.algon := f1_6.Z_Fout_doon; 
ACT.Z1_6.algof := f1_6.Z_Fout_doof; 
ACT.Z1_9.algon := f1_6.Z_Win_doon; 
ACT.Z1_9.algof := f1_6.Z_Win_doof; 
ACT.Z1_12.algon := f1_6.Z_Wout_doon; 
ACT.Z1_12.algof:= f1_6.Z_Wout_doof; 
act.f1_6.algON_l := f1_6.algON_l; 
act.f1_6.algON_r := f1_6.algON_r; 
act.f1_6.algOF := f1_6.algON_of; 
act.f1_6.wd := f1_6.wd; 
tin.f1_6_needWash := f1_6.tm_needWash; </v>
      </c>
      <c r="K4" s="15" t="str">
        <f>"IF (act."&amp;A4&amp;".step&gt;=0 AND act."&amp;A4&amp;".step&lt;=8) THEN
"&amp;A4&amp;"_l(in := TIN."&amp;A4&amp;"_l, res := NOT TIN."&amp;A4&amp;"_l, un := itg.t_F1_fl_un, pt := itg.t_F1_fl); 
ELSIF (act."&amp;A4&amp;".step&gt;=10 AND act."&amp;A4&amp;".step&lt;=19) OR (act."&amp;A4&amp;".step&gt;=510 AND act."&amp;A4&amp;".step&lt;=519) OR (act."&amp;A4&amp;".step&gt;=610 AND act."&amp;A4&amp;".step&lt;=619) THEN  
"&amp;A4&amp;"_l(in := TIN.F1_4_l, res := NOT TIN."&amp;A4&amp;"_l            ,un := itg.t_F1_wl_un, pt := itg.t_F1_wl); 
END_IF;            
act."&amp;A4&amp;".Tl:= "&amp;A4&amp;"_l.q;TMQ."&amp;A4&amp;"_l := "&amp;A4&amp;"_l.qt;
IF (act."&amp;A4&amp;".step&gt;=0 AND act."&amp;A4&amp;".step&lt;=8) THEN
"&amp;A4&amp;"_r(in := TIN."&amp;A4&amp;"_r, res := NOT TIN."&amp;A4&amp;"_r            ,un := itg.t_F1_fr_un, pt := itg.t_F1_fr); 
ELSIF (act."&amp;A4&amp;".step&gt;=10 AND act."&amp;A4&amp;".step&lt;=19) OR (act."&amp;A4&amp;".step&gt;=510 AND act."&amp;A4&amp;".step&lt;=519) OR (act."&amp;A4&amp;".step&gt;=610 AND act."&amp;A4&amp;".step&lt;=619) THEN  
"&amp;A4&amp;"_r(in := TIN.F1_4_r, res := NOT TIN."&amp;A4&amp;"_r            ,un := itg.t_F1_wr_un, pt := itg.t_F1_wr); 
END_IF;            
act."&amp;A4&amp;".Tr:= "&amp;A4&amp;"_r.q;TMQ."&amp;A4&amp;"_r := "&amp;A4&amp;"_r.qt;
IF (act."&amp;A4&amp;".step&gt;=0 AND act."&amp;A4&amp;".step&lt;=8) THEN
"&amp;A4&amp;"_r(in := TIN."&amp;A4&amp;"_p, res := NOT TIN."&amp;A4&amp;"_p            ,un := itg.t_F1_fp_un, pt := itg.t_F1_fp); 
ELSIF (act."&amp;A4&amp;".step&gt;=10 AND act."&amp;A4&amp;".step&lt;=19) OR (act."&amp;A4&amp;".step&gt;=510 AND act."&amp;A4&amp;".step&lt;=519) OR (act."&amp;A4&amp;".step&gt;=610 AND act."&amp;A4&amp;".step&lt;=619) THEN  
"&amp;A4&amp;"_r(in := TIN.F1_4_p, res := NOT TIN."&amp;A4&amp;"_p            ,un := itg.t_F1_wp_un, pt := itg.t_F1_wp); 
END_IF;            
act."&amp;A4&amp;".Tp:= "&amp;A4&amp;"_p.q;TMQ."&amp;A4&amp;"_p := "&amp;A4&amp;"_p.qt;
"</f>
        <v xml:space="preserve">IF (act.f1_6.step&gt;=0 AND act.f1_6.step&lt;=8) THEN
f1_6_l(in := TIN.f1_6_l, res := NOT TIN.f1_6_l, un := itg.t_F1_fl_un, pt := itg.t_F1_fl); 
ELSIF (act.f1_6.step&gt;=10 AND act.f1_6.step&lt;=19) OR (act.f1_6.step&gt;=510 AND act.f1_6.step&lt;=519) OR (act.f1_6.step&gt;=610 AND act.f1_6.step&lt;=619) THEN  
f1_6_l(in := TIN.F1_4_l, res := NOT TIN.f1_6_l            ,un := itg.t_F1_wl_un, pt := itg.t_F1_wl); 
END_IF;            
act.f1_6.Tl:= f1_6_l.q;TMQ.f1_6_l := f1_6_l.qt;
IF (act.f1_6.step&gt;=0 AND act.f1_6.step&lt;=8) THEN
f1_6_r(in := TIN.f1_6_r, res := NOT TIN.f1_6_r            ,un := itg.t_F1_fr_un, pt := itg.t_F1_fr); 
ELSIF (act.f1_6.step&gt;=10 AND act.f1_6.step&lt;=19) OR (act.f1_6.step&gt;=510 AND act.f1_6.step&lt;=519) OR (act.f1_6.step&gt;=610 AND act.f1_6.step&lt;=619) THEN  
f1_6_r(in := TIN.F1_4_r, res := NOT TIN.f1_6_r            ,un := itg.t_F1_wr_un, pt := itg.t_F1_wr); 
END_IF;            
act.f1_6.Tr:= f1_6_r.q;TMQ.f1_6_r := f1_6_r.qt;
IF (act.f1_6.step&gt;=0 AND act.f1_6.step&lt;=8) THEN
f1_6_r(in := TIN.f1_6_p, res := NOT TIN.f1_6_p            ,un := itg.t_F1_fp_un, pt := itg.t_F1_fp); 
ELSIF (act.f1_6.step&gt;=10 AND act.f1_6.step&lt;=19) OR (act.f1_6.step&gt;=510 AND act.f1_6.step&lt;=519) OR (act.f1_6.step&gt;=610 AND act.f1_6.step&lt;=619) THEN  
f1_6_r(in := TIN.F1_4_p, res := NOT TIN.f1_6_p            ,un := itg.t_F1_wp_un, pt := itg.t_F1_wp); 
END_IF;            
act.f1_6.Tp:= f1_6_p.q;TMQ.f1_6_p := f1_6_p.qt;
</v>
      </c>
    </row>
    <row r="5" spans="1:16" ht="15" customHeight="1" x14ac:dyDescent="0.25">
      <c r="H5" s="198"/>
      <c r="I5" s="198"/>
    </row>
    <row r="6" spans="1:16" ht="15" customHeight="1" x14ac:dyDescent="0.25">
      <c r="H6" s="198"/>
      <c r="I6" s="198"/>
    </row>
    <row r="7" spans="1:16" ht="15" customHeight="1" x14ac:dyDescent="0.25">
      <c r="H7" s="198"/>
      <c r="I7" s="198"/>
    </row>
    <row r="8" spans="1:16" ht="15" customHeight="1" x14ac:dyDescent="0.25">
      <c r="H8" s="198"/>
      <c r="I8" s="198"/>
    </row>
    <row r="9" spans="1:16" ht="15" customHeight="1" x14ac:dyDescent="0.25">
      <c r="H9" s="198"/>
      <c r="I9" s="198"/>
    </row>
    <row r="10" spans="1:16" ht="15" customHeight="1" x14ac:dyDescent="0.25">
      <c r="H10" s="198"/>
      <c r="I10" s="198"/>
    </row>
    <row r="11" spans="1:16" ht="15" customHeight="1" x14ac:dyDescent="0.25">
      <c r="H11" s="198"/>
      <c r="I11" s="198"/>
    </row>
    <row r="12" spans="1:16" ht="15" customHeight="1" x14ac:dyDescent="0.25">
      <c r="H12" s="198"/>
      <c r="I12" s="198"/>
    </row>
    <row r="13" spans="1:16" ht="15" customHeight="1" x14ac:dyDescent="0.25">
      <c r="H13" s="198"/>
      <c r="I13" s="198"/>
    </row>
    <row r="14" spans="1:16" ht="15" customHeight="1" x14ac:dyDescent="0.25">
      <c r="H14" s="198"/>
      <c r="I14" s="198"/>
    </row>
    <row r="15" spans="1:16" ht="15" customHeight="1" x14ac:dyDescent="0.25">
      <c r="H15" s="198"/>
      <c r="I15" s="198"/>
    </row>
    <row r="16" spans="1:16" ht="15" customHeight="1" x14ac:dyDescent="0.25">
      <c r="H16" s="198"/>
      <c r="I16" s="198"/>
    </row>
    <row r="17" spans="8:10" ht="15" customHeight="1" x14ac:dyDescent="0.25">
      <c r="H17" s="198"/>
      <c r="I17" s="198"/>
    </row>
    <row r="18" spans="8:10" ht="15" customHeight="1" x14ac:dyDescent="0.25">
      <c r="H18" s="198"/>
      <c r="I18" s="198"/>
    </row>
    <row r="19" spans="8:10" ht="15" customHeight="1" x14ac:dyDescent="0.25">
      <c r="H19" s="198"/>
      <c r="I19" s="198"/>
    </row>
    <row r="20" spans="8:10" ht="15" customHeight="1" x14ac:dyDescent="0.25">
      <c r="H20" s="198"/>
      <c r="I20" s="198"/>
    </row>
    <row r="21" spans="8:10" ht="15" customHeight="1" x14ac:dyDescent="0.25">
      <c r="H21" s="198"/>
      <c r="I21" s="198"/>
    </row>
    <row r="22" spans="8:10" s="22" customFormat="1" x14ac:dyDescent="0.25">
      <c r="J22" s="15"/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3"/>
  <sheetViews>
    <sheetView workbookViewId="0">
      <selection activeCell="F2" sqref="F2:F13"/>
    </sheetView>
  </sheetViews>
  <sheetFormatPr defaultRowHeight="15" x14ac:dyDescent="0.25"/>
  <cols>
    <col min="1" max="1" width="6.7109375" bestFit="1" customWidth="1"/>
    <col min="4" max="4" width="13.7109375" customWidth="1"/>
    <col min="5" max="5" width="17.28515625" customWidth="1"/>
    <col min="6" max="6" width="30.28515625" customWidth="1"/>
    <col min="7" max="7" width="2" bestFit="1" customWidth="1"/>
    <col min="8" max="8" width="34" customWidth="1"/>
  </cols>
  <sheetData>
    <row r="1" spans="1:8" x14ac:dyDescent="0.25">
      <c r="B1" s="192" t="s">
        <v>951</v>
      </c>
      <c r="C1" s="192" t="s">
        <v>3931</v>
      </c>
      <c r="D1" s="192" t="s">
        <v>3932</v>
      </c>
      <c r="E1" s="192" t="s">
        <v>3933</v>
      </c>
      <c r="G1" s="192" t="s">
        <v>455</v>
      </c>
      <c r="H1" s="192" t="s">
        <v>3975</v>
      </c>
    </row>
    <row r="2" spans="1:8" ht="18" customHeight="1" x14ac:dyDescent="0.25">
      <c r="A2" s="128" t="s">
        <v>2841</v>
      </c>
      <c r="B2" s="192" t="s">
        <v>3930</v>
      </c>
      <c r="C2" s="192" t="str">
        <f t="shared" ref="C2:C13" si="0">A2&amp;" :setPID;"</f>
        <v>ND5_2 :setPID;</v>
      </c>
      <c r="D2" s="192" t="str">
        <f t="shared" ref="D2:D13" si="1">A2&amp;" : recPID;"</f>
        <v>ND5_2 : recPID;</v>
      </c>
      <c r="E2" s="192" t="s">
        <v>3934</v>
      </c>
      <c r="F2" s="192" t="str">
        <f>A2&amp;"(COM_RST := REG."&amp;A2&amp;".COM_RST //Полн.рестарт
 ,MAN_ON := ACT."&amp;A2&amp;".DU  
 ,PVPER_ON := false 
 ,P_SEL := true
 ,I_SEL := REG."&amp;A2&amp;".I_SEL 
 ,INT_HOLD := false 
 ,I_ITL_ON := false 
 ,D_SEL := REG."&amp;A2&amp;".D_SEL 
 ,CYCLE := T#1s 
 ,SP_INT := REG."&amp;A2&amp;".SP_INT
 ,PV_IN := "&amp;E2&amp;"
 ,PV_PER := w#16#0000 //Входная переменная (периферия)
 ,MAN := act."&amp;A2&amp;".regDU //Ручной выход
 ,GAIN := REG."&amp;A2&amp;".GAIN //Коэффициент пр
 ,TI := DINT_TO_TIME(REG."&amp;A2&amp;".TI) //Время инт
 ,TD := DINT_TO_TIME(REG."&amp;A2&amp;".TD) //Время дифф
 ,TM_LAG := T#2s //Время действия дифф
 ,DEADB_W := REG."&amp;A2&amp;".DEADB_W //Ширина зоны нечувствит
 ,LMN_HLM := REG."&amp;A2&amp;".LMN_HLM//Верхний предел вых
 ,LMN_LLM := REG."&amp;A2&amp;".LMN_LLM //Нижний предел выхо
 ,PV_FAC := 1.0 //
 ,PV_OFF := 0.0 //
 ,LMN_FAC := 1.0 //
 ,LMN_OFF := 0.0 //
 ,I_ITLVAL := 0.0 //Начальное зн инт 
 ,DISV := 0.0 ); //Возмущ
 REG."&amp;A2&amp;".LMN := "&amp;A2&amp;".LMN; //Выходное значение
 REG."&amp;A2&amp;".QLMN_HLM := "&amp;A2&amp;".QLMN_HLM; //Верхний предел достигнут
 REG."&amp;A2&amp;".QLMN_LLM := "&amp;A2&amp;".QLMN_LLM; //Нижний предел достигнут
 REG."&amp;A2&amp;".LMN_P := "&amp;A2&amp;".LMN_P; //Пропорц
 REG."&amp;A2&amp;".LMN_I := "&amp;A2&amp;".LMN_I; //Инт
 REG."&amp;A2&amp;".LMN_D := "&amp;A2&amp;".LMN_D; //Дифф
 REG."&amp;A2&amp;".PV := "&amp;A2&amp;".PV; //Вх
 REG."&amp;A2&amp;".ER := "&amp;A2&amp;".ER; //Сигнал рассогл"</f>
        <v>ND5_2(COM_RST := REG.ND5_2.COM_RST //Полн.рестарт
 ,MAN_ON := ACT.ND5_2.DU  
 ,PVPER_ON := false 
 ,P_SEL := true
 ,I_SEL := REG.ND5_2.I_SEL 
 ,INT_HOLD := false 
 ,I_ITL_ON := false 
 ,D_SEL := REG.ND5_2.D_SEL 
 ,CYCLE := T#1s 
 ,SP_INT := REG.ND5_2.SP_INT
 ,PV_IN := ani.pH_bfF5.val
 ,PV_PER := w#16#0000 //Входная переменная (периферия)
 ,MAN := act.ND5_2.regDU //Ручной выход
 ,GAIN := REG.ND5_2.GAIN //Коэффициент пр
 ,TI := DINT_TO_TIME(REG.ND5_2.TI) //Время инт
 ,TD := DINT_TO_TIME(REG.ND5_2.TD) //Время дифф
 ,TM_LAG := T#2s //Время действия дифф
 ,DEADB_W := REG.ND5_2.DEADB_W //Ширина зоны нечувствит
 ,LMN_HLM := REG.ND5_2.LMN_HLM//Верхний предел вых
 ,LMN_LLM := REG.ND5_2.LMN_LLM //Нижний предел выхо
 ,PV_FAC := 1.0 //
 ,PV_OFF := 0.0 //
 ,LMN_FAC := 1.0 //
 ,LMN_OFF := 0.0 //
 ,I_ITLVAL := 0.0 //Начальное зн инт 
 ,DISV := 0.0 ); //Возмущ
 REG.ND5_2.LMN := ND5_2.LMN; //Выходное значение
 REG.ND5_2.QLMN_HLM := ND5_2.QLMN_HLM; //Верхний предел достигнут
 REG.ND5_2.QLMN_LLM := ND5_2.QLMN_LLM; //Нижний предел достигнут
 REG.ND5_2.LMN_P := ND5_2.LMN_P; //Пропорц
 REG.ND5_2.LMN_I := ND5_2.LMN_I; //Инт
 REG.ND5_2.LMN_D := ND5_2.LMN_D; //Дифф
 REG.ND5_2.PV := ND5_2.PV; //Вх
 REG.ND5_2.ER := ND5_2.ER; //Сигнал рассогл</v>
      </c>
      <c r="G2" s="192" t="s">
        <v>455</v>
      </c>
      <c r="H2" s="32" t="str">
        <f>"PID."&amp;A2&amp;".I_SEL :=0;
 PID."&amp;A2&amp;".D_SEL  :=0;
 PID."&amp;A2&amp;".GAIN  :=1.0;
 PID."&amp;A2&amp;".TI :=5;
 PID."&amp;A2&amp;".TD  :=5;
 PID."&amp;A2&amp;".DEADB_W  :=0.0;
 PID."&amp;A2&amp;".LMN_hLM :=100.0;
 PID."&amp;A2&amp;".LMN_LLM :=0;
"</f>
        <v xml:space="preserve">PID.ND5_2.I_SEL :=0;
 PID.ND5_2.D_SEL  :=0;
 PID.ND5_2.GAIN  :=1.0;
 PID.ND5_2.TI :=5;
 PID.ND5_2.TD  :=5;
 PID.ND5_2.DEADB_W  :=0.0;
 PID.ND5_2.LMN_hLM :=100.0;
 PID.ND5_2.LMN_LLM :=0;
</v>
      </c>
    </row>
    <row r="3" spans="1:8" x14ac:dyDescent="0.25">
      <c r="A3" s="128" t="s">
        <v>475</v>
      </c>
      <c r="B3" s="192" t="s">
        <v>3930</v>
      </c>
      <c r="C3" s="192" t="str">
        <f t="shared" si="0"/>
        <v>Z3_1 :setPID;</v>
      </c>
      <c r="D3" s="192" t="str">
        <f t="shared" si="1"/>
        <v>Z3_1 : recPID;</v>
      </c>
      <c r="E3" s="192" t="s">
        <v>3935</v>
      </c>
      <c r="F3" s="192" t="str">
        <f t="shared" ref="F3:F13" si="2">A3&amp;"(COM_RST := REG."&amp;A3&amp;".COM_RST //Полн.рестарт
 ,MAN_ON := ACT."&amp;A3&amp;".DU  
 ,PVPER_ON := false 
 ,P_SEL := true
 ,I_SEL := REG."&amp;A3&amp;".I_SEL 
 ,INT_HOLD := false 
 ,I_ITL_ON := false 
 ,D_SEL := REG."&amp;A3&amp;".D_SEL 
 ,CYCLE := T#1s 
 ,SP_INT := REG."&amp;A3&amp;".SP_INT
 ,PV_IN := "&amp;E3&amp;"
 ,PV_PER := w#16#0000 //Входная переменная (периферия)
 ,MAN := act."&amp;A3&amp;".regDU //Ручной выход
 ,GAIN := REG."&amp;A3&amp;".GAIN //Коэффициент пр
 ,TI := DINT_TO_TIME(REG."&amp;A3&amp;".TI) //Время инт
 ,TD := DINT_TO_TIME(REG."&amp;A3&amp;".TD) //Время дифф
 ,TM_LAG := T#2s //Время действия дифф
 ,DEADB_W := REG."&amp;A3&amp;".DEADB_W //Ширина зоны нечувствит
 ,LMN_HLM := REG."&amp;A3&amp;".LMN_HLM//Верхний предел вых
 ,LMN_LLM := REG."&amp;A3&amp;".LMN_LLM //Нижний предел выхо
 ,PV_FAC := 1.0 //
 ,PV_OFF := 0.0 //
 ,LMN_FAC := 1.0 //
 ,LMN_OFF := 0.0 //
 ,I_ITLVAL := 0.0 //Начальное зн инт 
 ,DISV := 0.0 ); //Возмущ
 REG."&amp;A3&amp;".LMN := "&amp;A3&amp;".LMN; //Выходное значение
 REG."&amp;A3&amp;".QLMN_HLM := "&amp;A3&amp;".QLMN_HLM; //Верхний предел достигнут
 REG."&amp;A3&amp;".QLMN_LLM := "&amp;A3&amp;".QLMN_LLM; //Нижний предел достигнут
 REG."&amp;A3&amp;".LMN_P := "&amp;A3&amp;".LMN_P; //Пропорц
 REG."&amp;A3&amp;".LMN_I := "&amp;A3&amp;".LMN_I; //Инт
 REG."&amp;A3&amp;".LMN_D := "&amp;A3&amp;".LMN_D; //Дифф
 REG."&amp;A3&amp;".PV := "&amp;A3&amp;".PV; //Вх
 REG."&amp;A3&amp;".ER := "&amp;A3&amp;".ER; //Сигнал рассогл"</f>
        <v>Z3_1(COM_RST := REG.Z3_1.COM_RST //Полн.рестарт
 ,MAN_ON := ACT.Z3_1.DU  
 ,PVPER_ON := false 
 ,P_SEL := true
 ,I_SEL := REG.Z3_1.I_SEL 
 ,INT_HOLD := false 
 ,I_ITL_ON := false 
 ,D_SEL := REG.Z3_1.D_SEL 
 ,CYCLE := T#1s 
 ,SP_INT := REG.Z3_1.SP_INT
 ,PV_IN := ani.O2_BR1.val
 ,PV_PER := w#16#0000 //Входная переменная (периферия)
 ,MAN := act.Z3_1.regDU //Ручной выход
 ,GAIN := REG.Z3_1.GAIN //Коэффициент пр
 ,TI := DINT_TO_TIME(REG.Z3_1.TI) //Время инт
 ,TD := DINT_TO_TIME(REG.Z3_1.TD) //Время дифф
 ,TM_LAG := T#2s //Время действия дифф
 ,DEADB_W := REG.Z3_1.DEADB_W //Ширина зоны нечувствит
 ,LMN_HLM := REG.Z3_1.LMN_HLM//Верхний предел вых
 ,LMN_LLM := REG.Z3_1.LMN_LLM //Нижний предел выхо
 ,PV_FAC := 1.0 //
 ,PV_OFF := 0.0 //
 ,LMN_FAC := 1.0 //
 ,LMN_OFF := 0.0 //
 ,I_ITLVAL := 0.0 //Начальное зн инт 
 ,DISV := 0.0 ); //Возмущ
 REG.Z3_1.LMN := Z3_1.LMN; //Выходное значение
 REG.Z3_1.QLMN_HLM := Z3_1.QLMN_HLM; //Верхний предел достигнут
 REG.Z3_1.QLMN_LLM := Z3_1.QLMN_LLM; //Нижний предел достигнут
 REG.Z3_1.LMN_P := Z3_1.LMN_P; //Пропорц
 REG.Z3_1.LMN_I := Z3_1.LMN_I; //Инт
 REG.Z3_1.LMN_D := Z3_1.LMN_D; //Дифф
 REG.Z3_1.PV := Z3_1.PV; //Вх
 REG.Z3_1.ER := Z3_1.ER; //Сигнал рассогл</v>
      </c>
      <c r="G3" s="192" t="s">
        <v>455</v>
      </c>
    </row>
    <row r="4" spans="1:8" x14ac:dyDescent="0.25">
      <c r="A4" s="128" t="s">
        <v>476</v>
      </c>
      <c r="B4" s="192" t="s">
        <v>3930</v>
      </c>
      <c r="C4" s="192" t="str">
        <f t="shared" si="0"/>
        <v>Z3_2 :setPID;</v>
      </c>
      <c r="D4" s="192" t="str">
        <f t="shared" si="1"/>
        <v>Z3_2 : recPID;</v>
      </c>
      <c r="E4" s="192" t="s">
        <v>3936</v>
      </c>
      <c r="F4" s="192" t="str">
        <f t="shared" si="2"/>
        <v>Z3_2(COM_RST := REG.Z3_2.COM_RST //Полн.рестарт
 ,MAN_ON := ACT.Z3_2.DU  
 ,PVPER_ON := false 
 ,P_SEL := true
 ,I_SEL := REG.Z3_2.I_SEL 
 ,INT_HOLD := false 
 ,I_ITL_ON := false 
 ,D_SEL := REG.Z3_2.D_SEL 
 ,CYCLE := T#1s 
 ,SP_INT := REG.Z3_2.SP_INT
 ,PV_IN := ani.O2_BR2.val
 ,PV_PER := w#16#0000 //Входная переменная (периферия)
 ,MAN := act.Z3_2.regDU //Ручной выход
 ,GAIN := REG.Z3_2.GAIN //Коэффициент пр
 ,TI := DINT_TO_TIME(REG.Z3_2.TI) //Время инт
 ,TD := DINT_TO_TIME(REG.Z3_2.TD) //Время дифф
 ,TM_LAG := T#2s //Время действия дифф
 ,DEADB_W := REG.Z3_2.DEADB_W //Ширина зоны нечувствит
 ,LMN_HLM := REG.Z3_2.LMN_HLM//Верхний предел вых
 ,LMN_LLM := REG.Z3_2.LMN_LLM //Нижний предел выхо
 ,PV_FAC := 1.0 //
 ,PV_OFF := 0.0 //
 ,LMN_FAC := 1.0 //
 ,LMN_OFF := 0.0 //
 ,I_ITLVAL := 0.0 //Начальное зн инт 
 ,DISV := 0.0 ); //Возмущ
 REG.Z3_2.LMN := Z3_2.LMN; //Выходное значение
 REG.Z3_2.QLMN_HLM := Z3_2.QLMN_HLM; //Верхний предел достигнут
 REG.Z3_2.QLMN_LLM := Z3_2.QLMN_LLM; //Нижний предел достигнут
 REG.Z3_2.LMN_P := Z3_2.LMN_P; //Пропорц
 REG.Z3_2.LMN_I := Z3_2.LMN_I; //Инт
 REG.Z3_2.LMN_D := Z3_2.LMN_D; //Дифф
 REG.Z3_2.PV := Z3_2.PV; //Вх
 REG.Z3_2.ER := Z3_2.ER; //Сигнал рассогл</v>
      </c>
      <c r="G4" s="192" t="s">
        <v>455</v>
      </c>
    </row>
    <row r="5" spans="1:8" x14ac:dyDescent="0.25">
      <c r="A5" s="128" t="s">
        <v>785</v>
      </c>
      <c r="B5" s="192" t="s">
        <v>3930</v>
      </c>
      <c r="C5" s="192" t="str">
        <f t="shared" si="0"/>
        <v>K4_1 :setPID;</v>
      </c>
      <c r="D5" s="192" t="str">
        <f t="shared" si="1"/>
        <v>K4_1 : recPID;</v>
      </c>
      <c r="E5" s="192" t="s">
        <v>3938</v>
      </c>
      <c r="F5" s="192" t="str">
        <f t="shared" si="2"/>
        <v>K4_1(COM_RST := REG.K4_1.COM_RST //Полн.рестарт
 ,MAN_ON := ACT.K4_1.DU  
 ,PVPER_ON := false 
 ,P_SEL := true
 ,I_SEL := REG.K4_1.I_SEL 
 ,INT_HOLD := false 
 ,I_ITL_ON := false 
 ,D_SEL := REG.K4_1.D_SEL 
 ,CYCLE := T#1s 
 ,SP_INT := REG.K4_1.SP_INT
 ,PV_IN := ani.Qa_afK4_1.val
 ,PV_PER := w#16#0000 //Входная переменная (периферия)
 ,MAN := act.K4_1.regDU //Ручной выход
 ,GAIN := REG.K4_1.GAIN //Коэффициент пр
 ,TI := DINT_TO_TIME(REG.K4_1.TI) //Время инт
 ,TD := DINT_TO_TIME(REG.K4_1.TD) //Время дифф
 ,TM_LAG := T#2s //Время действия дифф
 ,DEADB_W := REG.K4_1.DEADB_W //Ширина зоны нечувствит
 ,LMN_HLM := REG.K4_1.LMN_HLM//Верхний предел вых
 ,LMN_LLM := REG.K4_1.LMN_LLM //Нижний предел выхо
 ,PV_FAC := 1.0 //
 ,PV_OFF := 0.0 //
 ,LMN_FAC := 1.0 //
 ,LMN_OFF := 0.0 //
 ,I_ITLVAL := 0.0 //Начальное зн инт 
 ,DISV := 0.0 ); //Возмущ
 REG.K4_1.LMN := K4_1.LMN; //Выходное значение
 REG.K4_1.QLMN_HLM := K4_1.QLMN_HLM; //Верхний предел достигнут
 REG.K4_1.QLMN_LLM := K4_1.QLMN_LLM; //Нижний предел достигнут
 REG.K4_1.LMN_P := K4_1.LMN_P; //Пропорц
 REG.K4_1.LMN_I := K4_1.LMN_I; //Инт
 REG.K4_1.LMN_D := K4_1.LMN_D; //Дифф
 REG.K4_1.PV := K4_1.PV; //Вх
 REG.K4_1.ER := K4_1.ER; //Сигнал рассогл</v>
      </c>
      <c r="G5" s="192" t="s">
        <v>455</v>
      </c>
    </row>
    <row r="6" spans="1:8" x14ac:dyDescent="0.25">
      <c r="A6" s="128" t="s">
        <v>838</v>
      </c>
      <c r="B6" s="192" t="s">
        <v>3930</v>
      </c>
      <c r="C6" s="192" t="str">
        <f t="shared" si="0"/>
        <v>N4_1 :setPID;</v>
      </c>
      <c r="D6" s="192" t="str">
        <f t="shared" si="1"/>
        <v>N4_1 : recPID;</v>
      </c>
      <c r="E6" s="192" t="s">
        <v>3939</v>
      </c>
      <c r="F6" s="192" t="str">
        <f t="shared" si="2"/>
        <v>N4_1(COM_RST := REG.N4_1.COM_RST //Полн.рестарт
 ,MAN_ON := ACT.N4_1.DU  
 ,PVPER_ON := false 
 ,P_SEL := true
 ,I_SEL := REG.N4_1.I_SEL 
 ,INT_HOLD := false 
 ,I_ITL_ON := false 
 ,D_SEL := REG.N4_1.D_SEL 
 ,CYCLE := T#1s 
 ,SP_INT := REG.N4_1.SP_INT
 ,PV_IN := ani.Q_bfAUF1.val
 ,PV_PER := w#16#0000 //Входная переменная (периферия)
 ,MAN := act.N4_1.regDU //Ручной выход
 ,GAIN := REG.N4_1.GAIN //Коэффициент пр
 ,TI := DINT_TO_TIME(REG.N4_1.TI) //Время инт
 ,TD := DINT_TO_TIME(REG.N4_1.TD) //Время дифф
 ,TM_LAG := T#2s //Время действия дифф
 ,DEADB_W := REG.N4_1.DEADB_W //Ширина зоны нечувствит
 ,LMN_HLM := REG.N4_1.LMN_HLM//Верхний предел вых
 ,LMN_LLM := REG.N4_1.LMN_LLM //Нижний предел выхо
 ,PV_FAC := 1.0 //
 ,PV_OFF := 0.0 //
 ,LMN_FAC := 1.0 //
 ,LMN_OFF := 0.0 //
 ,I_ITLVAL := 0.0 //Начальное зн инт 
 ,DISV := 0.0 ); //Возмущ
 REG.N4_1.LMN := N4_1.LMN; //Выходное значение
 REG.N4_1.QLMN_HLM := N4_1.QLMN_HLM; //Верхний предел достигнут
 REG.N4_1.QLMN_LLM := N4_1.QLMN_LLM; //Нижний предел достигнут
 REG.N4_1.LMN_P := N4_1.LMN_P; //Пропорц
 REG.N4_1.LMN_I := N4_1.LMN_I; //Инт
 REG.N4_1.LMN_D := N4_1.LMN_D; //Дифф
 REG.N4_1.PV := N4_1.PV; //Вх
 REG.N4_1.ER := N4_1.ER; //Сигнал рассогл</v>
      </c>
      <c r="G6" s="192" t="s">
        <v>455</v>
      </c>
    </row>
    <row r="7" spans="1:8" x14ac:dyDescent="0.25">
      <c r="A7" s="128" t="s">
        <v>840</v>
      </c>
      <c r="B7" s="192" t="s">
        <v>3930</v>
      </c>
      <c r="C7" s="192" t="str">
        <f t="shared" si="0"/>
        <v>N4_3 :setPID;</v>
      </c>
      <c r="D7" s="192" t="str">
        <f t="shared" si="1"/>
        <v>N4_3 : recPID;</v>
      </c>
      <c r="E7" s="192" t="s">
        <v>3940</v>
      </c>
      <c r="F7" s="192" t="str">
        <f t="shared" si="2"/>
        <v>N4_3(COM_RST := REG.N4_3.COM_RST //Полн.рестарт
 ,MAN_ON := ACT.N4_3.DU  
 ,PVPER_ON := false 
 ,P_SEL := true
 ,I_SEL := REG.N4_3.I_SEL 
 ,INT_HOLD := false 
 ,I_ITL_ON := false 
 ,D_SEL := REG.N4_3.D_SEL 
 ,CYCLE := T#1s 
 ,SP_INT := REG.N4_3.SP_INT
 ,PV_IN := ani.Q_afN4_3.val
 ,PV_PER := w#16#0000 //Входная переменная (периферия)
 ,MAN := act.N4_3.regDU //Ручной выход
 ,GAIN := REG.N4_3.GAIN //Коэффициент пр
 ,TI := DINT_TO_TIME(REG.N4_3.TI) //Время инт
 ,TD := DINT_TO_TIME(REG.N4_3.TD) //Время дифф
 ,TM_LAG := T#2s //Время действия дифф
 ,DEADB_W := REG.N4_3.DEADB_W //Ширина зоны нечувствит
 ,LMN_HLM := REG.N4_3.LMN_HLM//Верхний предел вых
 ,LMN_LLM := REG.N4_3.LMN_LLM //Нижний предел выхо
 ,PV_FAC := 1.0 //
 ,PV_OFF := 0.0 //
 ,LMN_FAC := 1.0 //
 ,LMN_OFF := 0.0 //
 ,I_ITLVAL := 0.0 //Начальное зн инт 
 ,DISV := 0.0 ); //Возмущ
 REG.N4_3.LMN := N4_3.LMN; //Выходное значение
 REG.N4_3.QLMN_HLM := N4_3.QLMN_HLM; //Верхний предел достигнут
 REG.N4_3.QLMN_LLM := N4_3.QLMN_LLM; //Нижний предел достигнут
 REG.N4_3.LMN_P := N4_3.LMN_P; //Пропорц
 REG.N4_3.LMN_I := N4_3.LMN_I; //Инт
 REG.N4_3.LMN_D := N4_3.LMN_D; //Дифф
 REG.N4_3.PV := N4_3.PV; //Вх
 REG.N4_3.ER := N4_3.ER; //Сигнал рассогл</v>
      </c>
      <c r="G7" s="192" t="s">
        <v>455</v>
      </c>
    </row>
    <row r="8" spans="1:8" x14ac:dyDescent="0.25">
      <c r="A8" s="128" t="s">
        <v>786</v>
      </c>
      <c r="B8" s="192" t="s">
        <v>3930</v>
      </c>
      <c r="C8" s="192" t="str">
        <f t="shared" si="0"/>
        <v>K4_2 :setPID;</v>
      </c>
      <c r="D8" s="192" t="str">
        <f t="shared" si="1"/>
        <v>K4_2 : recPID;</v>
      </c>
      <c r="E8" s="192" t="s">
        <v>3941</v>
      </c>
      <c r="F8" s="192" t="str">
        <f t="shared" si="2"/>
        <v>K4_2(COM_RST := REG.K4_2.COM_RST //Полн.рестарт
 ,MAN_ON := ACT.K4_2.DU  
 ,PVPER_ON := false 
 ,P_SEL := true
 ,I_SEL := REG.K4_2.I_SEL 
 ,INT_HOLD := false 
 ,I_ITL_ON := false 
 ,D_SEL := REG.K4_2.D_SEL 
 ,CYCLE := T#1s 
 ,SP_INT := REG.K4_2.SP_INT
 ,PV_IN := ani.Qa_afK4_2.val
 ,PV_PER := w#16#0000 //Входная переменная (периферия)
 ,MAN := act.K4_2.regDU //Ручной выход
 ,GAIN := REG.K4_2.GAIN //Коэффициент пр
 ,TI := DINT_TO_TIME(REG.K4_2.TI) //Время инт
 ,TD := DINT_TO_TIME(REG.K4_2.TD) //Время дифф
 ,TM_LAG := T#2s //Время действия дифф
 ,DEADB_W := REG.K4_2.DEADB_W //Ширина зоны нечувствит
 ,LMN_HLM := REG.K4_2.LMN_HLM//Верхний предел вых
 ,LMN_LLM := REG.K4_2.LMN_LLM //Нижний предел выхо
 ,PV_FAC := 1.0 //
 ,PV_OFF := 0.0 //
 ,LMN_FAC := 1.0 //
 ,LMN_OFF := 0.0 //
 ,I_ITLVAL := 0.0 //Начальное зн инт 
 ,DISV := 0.0 ); //Возмущ
 REG.K4_2.LMN := K4_2.LMN; //Выходное значение
 REG.K4_2.QLMN_HLM := K4_2.QLMN_HLM; //Верхний предел достигнут
 REG.K4_2.QLMN_LLM := K4_2.QLMN_LLM; //Нижний предел достигнут
 REG.K4_2.LMN_P := K4_2.LMN_P; //Пропорц
 REG.K4_2.LMN_I := K4_2.LMN_I; //Инт
 REG.K4_2.LMN_D := K4_2.LMN_D; //Дифф
 REG.K4_2.PV := K4_2.PV; //Вх
 REG.K4_2.ER := K4_2.ER; //Сигнал рассогл</v>
      </c>
      <c r="G8" s="192" t="s">
        <v>455</v>
      </c>
    </row>
    <row r="9" spans="1:8" x14ac:dyDescent="0.25">
      <c r="A9" s="128" t="s">
        <v>839</v>
      </c>
      <c r="B9" s="192" t="s">
        <v>3930</v>
      </c>
      <c r="C9" s="192" t="str">
        <f t="shared" si="0"/>
        <v>N4_2 :setPID;</v>
      </c>
      <c r="D9" s="192" t="str">
        <f t="shared" si="1"/>
        <v>N4_2 : recPID;</v>
      </c>
      <c r="E9" s="192" t="s">
        <v>3942</v>
      </c>
      <c r="F9" s="192" t="str">
        <f t="shared" si="2"/>
        <v>N4_2(COM_RST := REG.N4_2.COM_RST //Полн.рестарт
 ,MAN_ON := ACT.N4_2.DU  
 ,PVPER_ON := false 
 ,P_SEL := true
 ,I_SEL := REG.N4_2.I_SEL 
 ,INT_HOLD := false 
 ,I_ITL_ON := false 
 ,D_SEL := REG.N4_2.D_SEL 
 ,CYCLE := T#1s 
 ,SP_INT := REG.N4_2.SP_INT
 ,PV_IN := ani.Q_bfAUF2.val
 ,PV_PER := w#16#0000 //Входная переменная (периферия)
 ,MAN := act.N4_2.regDU //Ручной выход
 ,GAIN := REG.N4_2.GAIN //Коэффициент пр
 ,TI := DINT_TO_TIME(REG.N4_2.TI) //Время инт
 ,TD := DINT_TO_TIME(REG.N4_2.TD) //Время дифф
 ,TM_LAG := T#2s //Время действия дифф
 ,DEADB_W := REG.N4_2.DEADB_W //Ширина зоны нечувствит
 ,LMN_HLM := REG.N4_2.LMN_HLM//Верхний предел вых
 ,LMN_LLM := REG.N4_2.LMN_LLM //Нижний предел выхо
 ,PV_FAC := 1.0 //
 ,PV_OFF := 0.0 //
 ,LMN_FAC := 1.0 //
 ,LMN_OFF := 0.0 //
 ,I_ITLVAL := 0.0 //Начальное зн инт 
 ,DISV := 0.0 ); //Возмущ
 REG.N4_2.LMN := N4_2.LMN; //Выходное значение
 REG.N4_2.QLMN_HLM := N4_2.QLMN_HLM; //Верхний предел достигнут
 REG.N4_2.QLMN_LLM := N4_2.QLMN_LLM; //Нижний предел достигнут
 REG.N4_2.LMN_P := N4_2.LMN_P; //Пропорц
 REG.N4_2.LMN_I := N4_2.LMN_I; //Инт
 REG.N4_2.LMN_D := N4_2.LMN_D; //Дифф
 REG.N4_2.PV := N4_2.PV; //Вх
 REG.N4_2.ER := N4_2.ER; //Сигнал рассогл</v>
      </c>
      <c r="G9" s="192" t="s">
        <v>455</v>
      </c>
    </row>
    <row r="10" spans="1:8" x14ac:dyDescent="0.25">
      <c r="A10" s="128" t="s">
        <v>841</v>
      </c>
      <c r="B10" s="192" t="s">
        <v>3930</v>
      </c>
      <c r="C10" s="192" t="str">
        <f t="shared" si="0"/>
        <v>N4_4 :setPID;</v>
      </c>
      <c r="D10" s="192" t="str">
        <f t="shared" si="1"/>
        <v>N4_4 : recPID;</v>
      </c>
      <c r="E10" s="192" t="s">
        <v>3943</v>
      </c>
      <c r="F10" s="192" t="str">
        <f t="shared" si="2"/>
        <v>N4_4(COM_RST := REG.N4_4.COM_RST //Полн.рестарт
 ,MAN_ON := ACT.N4_4.DU  
 ,PVPER_ON := false 
 ,P_SEL := true
 ,I_SEL := REG.N4_4.I_SEL 
 ,INT_HOLD := false 
 ,I_ITL_ON := false 
 ,D_SEL := REG.N4_4.D_SEL 
 ,CYCLE := T#1s 
 ,SP_INT := REG.N4_4.SP_INT
 ,PV_IN := ani.Q_afN4_4.val
 ,PV_PER := w#16#0000 //Входная переменная (периферия)
 ,MAN := act.N4_4.regDU //Ручной выход
 ,GAIN := REG.N4_4.GAIN //Коэффициент пр
 ,TI := DINT_TO_TIME(REG.N4_4.TI) //Время инт
 ,TD := DINT_TO_TIME(REG.N4_4.TD) //Время дифф
 ,TM_LAG := T#2s //Время действия дифф
 ,DEADB_W := REG.N4_4.DEADB_W //Ширина зоны нечувствит
 ,LMN_HLM := REG.N4_4.LMN_HLM//Верхний предел вых
 ,LMN_LLM := REG.N4_4.LMN_LLM //Нижний предел выхо
 ,PV_FAC := 1.0 //
 ,PV_OFF := 0.0 //
 ,LMN_FAC := 1.0 //
 ,LMN_OFF := 0.0 //
 ,I_ITLVAL := 0.0 //Начальное зн инт 
 ,DISV := 0.0 ); //Возмущ
 REG.N4_4.LMN := N4_4.LMN; //Выходное значение
 REG.N4_4.QLMN_HLM := N4_4.QLMN_HLM; //Верхний предел достигнут
 REG.N4_4.QLMN_LLM := N4_4.QLMN_LLM; //Нижний предел достигнут
 REG.N4_4.LMN_P := N4_4.LMN_P; //Пропорц
 REG.N4_4.LMN_I := N4_4.LMN_I; //Инт
 REG.N4_4.LMN_D := N4_4.LMN_D; //Дифф
 REG.N4_4.PV := N4_4.PV; //Вх
 REG.N4_4.ER := N4_4.ER; //Сигнал рассогл</v>
      </c>
      <c r="G10" s="192" t="s">
        <v>455</v>
      </c>
    </row>
    <row r="11" spans="1:8" x14ac:dyDescent="0.25">
      <c r="A11" s="128" t="s">
        <v>842</v>
      </c>
      <c r="B11" s="192" t="s">
        <v>3930</v>
      </c>
      <c r="C11" s="192" t="str">
        <f t="shared" si="0"/>
        <v>N4_5 :setPID;</v>
      </c>
      <c r="D11" s="192" t="str">
        <f t="shared" si="1"/>
        <v>N4_5 : recPID;</v>
      </c>
      <c r="E11" s="192" t="s">
        <v>3944</v>
      </c>
      <c r="F11" s="192" t="str">
        <f t="shared" si="2"/>
        <v>N4_5(COM_RST := REG.N4_5.COM_RST //Полн.рестарт
 ,MAN_ON := ACT.N4_5.DU  
 ,PVPER_ON := false 
 ,P_SEL := true
 ,I_SEL := REG.N4_5.I_SEL 
 ,INT_HOLD := false 
 ,I_ITL_ON := false 
 ,D_SEL := REG.N4_5.D_SEL 
 ,CYCLE := T#1s 
 ,SP_INT := REG.N4_5.SP_INT
 ,PV_IN := ani.Q_afN4_5.val
 ,PV_PER := w#16#0000 //Входная переменная (периферия)
 ,MAN := act.N4_5.regDU //Ручной выход
 ,GAIN := REG.N4_5.GAIN //Коэффициент пр
 ,TI := DINT_TO_TIME(REG.N4_5.TI) //Время инт
 ,TD := DINT_TO_TIME(REG.N4_5.TD) //Время дифф
 ,TM_LAG := T#2s //Время действия дифф
 ,DEADB_W := REG.N4_5.DEADB_W //Ширина зоны нечувствит
 ,LMN_HLM := REG.N4_5.LMN_HLM//Верхний предел вых
 ,LMN_LLM := REG.N4_5.LMN_LLM //Нижний предел выхо
 ,PV_FAC := 1.0 //
 ,PV_OFF := 0.0 //
 ,LMN_FAC := 1.0 //
 ,LMN_OFF := 0.0 //
 ,I_ITLVAL := 0.0 //Начальное зн инт 
 ,DISV := 0.0 ); //Возмущ
 REG.N4_5.LMN := N4_5.LMN; //Выходное значение
 REG.N4_5.QLMN_HLM := N4_5.QLMN_HLM; //Верхний предел достигнут
 REG.N4_5.QLMN_LLM := N4_5.QLMN_LLM; //Нижний предел достигнут
 REG.N4_5.LMN_P := N4_5.LMN_P; //Пропорц
 REG.N4_5.LMN_I := N4_5.LMN_I; //Инт
 REG.N4_5.LMN_D := N4_5.LMN_D; //Дифф
 REG.N4_5.PV := N4_5.PV; //Вх
 REG.N4_5.ER := N4_5.ER; //Сигнал рассогл</v>
      </c>
      <c r="G11" s="192" t="s">
        <v>455</v>
      </c>
    </row>
    <row r="12" spans="1:8" x14ac:dyDescent="0.25">
      <c r="A12" s="128" t="s">
        <v>787</v>
      </c>
      <c r="B12" s="192" t="s">
        <v>3930</v>
      </c>
      <c r="C12" s="192" t="str">
        <f t="shared" si="0"/>
        <v>K3_1 :setPID;</v>
      </c>
      <c r="D12" s="192" t="str">
        <f t="shared" si="1"/>
        <v>K3_1 : recPID;</v>
      </c>
      <c r="E12" s="192" t="s">
        <v>3937</v>
      </c>
      <c r="F12" s="192" t="str">
        <f t="shared" si="2"/>
        <v>K3_1(COM_RST := REG.K3_1.COM_RST //Полн.рестарт
 ,MAN_ON := ACT.K3_1.DU  
 ,PVPER_ON := false 
 ,P_SEL := true
 ,I_SEL := REG.K3_1.I_SEL 
 ,INT_HOLD := false 
 ,I_ITL_ON := false 
 ,D_SEL := REG.K3_1.D_SEL 
 ,CYCLE := T#1s 
 ,SP_INT := REG.K3_1.SP_INT
 ,PV_IN := ((ani.O2_BR1.val+ani.O2_BR1.val)/2)
 ,PV_PER := w#16#0000 //Входная переменная (периферия)
 ,MAN := act.K3_1.regDU //Ручной выход
 ,GAIN := REG.K3_1.GAIN //Коэффициент пр
 ,TI := DINT_TO_TIME(REG.K3_1.TI) //Время инт
 ,TD := DINT_TO_TIME(REG.K3_1.TD) //Время дифф
 ,TM_LAG := T#2s //Время действия дифф
 ,DEADB_W := REG.K3_1.DEADB_W //Ширина зоны нечувствит
 ,LMN_HLM := REG.K3_1.LMN_HLM//Верхний предел вых
 ,LMN_LLM := REG.K3_1.LMN_LLM //Нижний предел выхо
 ,PV_FAC := 1.0 //
 ,PV_OFF := 0.0 //
 ,LMN_FAC := 1.0 //
 ,LMN_OFF := 0.0 //
 ,I_ITLVAL := 0.0 //Начальное зн инт 
 ,DISV := 0.0 ); //Возмущ
 REG.K3_1.LMN := K3_1.LMN; //Выходное значение
 REG.K3_1.QLMN_HLM := K3_1.QLMN_HLM; //Верхний предел достигнут
 REG.K3_1.QLMN_LLM := K3_1.QLMN_LLM; //Нижний предел достигнут
 REG.K3_1.LMN_P := K3_1.LMN_P; //Пропорц
 REG.K3_1.LMN_I := K3_1.LMN_I; //Инт
 REG.K3_1.LMN_D := K3_1.LMN_D; //Дифф
 REG.K3_1.PV := K3_1.PV; //Вх
 REG.K3_1.ER := K3_1.ER; //Сигнал рассогл</v>
      </c>
      <c r="G12" s="192" t="s">
        <v>455</v>
      </c>
    </row>
    <row r="13" spans="1:8" x14ac:dyDescent="0.25">
      <c r="A13" s="128" t="s">
        <v>837</v>
      </c>
      <c r="B13" s="192" t="s">
        <v>3930</v>
      </c>
      <c r="C13" s="192" t="str">
        <f t="shared" si="0"/>
        <v>K3_3 :setPID;</v>
      </c>
      <c r="D13" s="192" t="str">
        <f t="shared" si="1"/>
        <v>K3_3 : recPID;</v>
      </c>
      <c r="E13" s="192" t="str">
        <f>E12</f>
        <v>((ani.O2_BR1.val+ani.O2_BR1.val)/2)</v>
      </c>
      <c r="F13" s="192" t="str">
        <f t="shared" si="2"/>
        <v>K3_3(COM_RST := REG.K3_3.COM_RST //Полн.рестарт
 ,MAN_ON := ACT.K3_3.DU  
 ,PVPER_ON := false 
 ,P_SEL := true
 ,I_SEL := REG.K3_3.I_SEL 
 ,INT_HOLD := false 
 ,I_ITL_ON := false 
 ,D_SEL := REG.K3_3.D_SEL 
 ,CYCLE := T#1s 
 ,SP_INT := REG.K3_3.SP_INT
 ,PV_IN := ((ani.O2_BR1.val+ani.O2_BR1.val)/2)
 ,PV_PER := w#16#0000 //Входная переменная (периферия)
 ,MAN := act.K3_3.regDU //Ручной выход
 ,GAIN := REG.K3_3.GAIN //Коэффициент пр
 ,TI := DINT_TO_TIME(REG.K3_3.TI) //Время инт
 ,TD := DINT_TO_TIME(REG.K3_3.TD) //Время дифф
 ,TM_LAG := T#2s //Время действия дифф
 ,DEADB_W := REG.K3_3.DEADB_W //Ширина зоны нечувствит
 ,LMN_HLM := REG.K3_3.LMN_HLM//Верхний предел вых
 ,LMN_LLM := REG.K3_3.LMN_LLM //Нижний предел выхо
 ,PV_FAC := 1.0 //
 ,PV_OFF := 0.0 //
 ,LMN_FAC := 1.0 //
 ,LMN_OFF := 0.0 //
 ,I_ITLVAL := 0.0 //Начальное зн инт 
 ,DISV := 0.0 ); //Возмущ
 REG.K3_3.LMN := K3_3.LMN; //Выходное значение
 REG.K3_3.QLMN_HLM := K3_3.QLMN_HLM; //Верхний предел достигнут
 REG.K3_3.QLMN_LLM := K3_3.QLMN_LLM; //Нижний предел достигнут
 REG.K3_3.LMN_P := K3_3.LMN_P; //Пропорц
 REG.K3_3.LMN_I := K3_3.LMN_I; //Инт
 REG.K3_3.LMN_D := K3_3.LMN_D; //Дифф
 REG.K3_3.PV := K3_3.PV; //Вх
 REG.K3_3.ER := K3_3.ER; //Сигнал рассогл</v>
      </c>
      <c r="G13" s="192" t="s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3"/>
  <sheetViews>
    <sheetView topLeftCell="H1" workbookViewId="0">
      <selection activeCell="S28" sqref="S28"/>
    </sheetView>
  </sheetViews>
  <sheetFormatPr defaultRowHeight="15" x14ac:dyDescent="0.25"/>
  <cols>
    <col min="3" max="3" width="17.42578125" style="192" bestFit="1" customWidth="1"/>
    <col min="4" max="4" width="4" style="192" bestFit="1" customWidth="1"/>
    <col min="5" max="5" width="9.140625" style="192"/>
    <col min="6" max="6" width="12" style="192" bestFit="1" customWidth="1"/>
    <col min="8" max="8" width="17.28515625" bestFit="1" customWidth="1"/>
    <col min="10" max="10" width="2" bestFit="1" customWidth="1"/>
    <col min="11" max="11" width="4" style="192" bestFit="1" customWidth="1"/>
    <col min="12" max="12" width="9.140625" style="192"/>
    <col min="15" max="15" width="2" bestFit="1" customWidth="1"/>
    <col min="18" max="18" width="2.7109375" customWidth="1"/>
    <col min="19" max="19" width="81" customWidth="1"/>
    <col min="20" max="20" width="14.85546875" customWidth="1"/>
  </cols>
  <sheetData>
    <row r="1" spans="1:20" x14ac:dyDescent="0.25">
      <c r="A1" s="192" t="s">
        <v>3980</v>
      </c>
      <c r="B1" s="192"/>
      <c r="C1" s="192" t="s">
        <v>3988</v>
      </c>
      <c r="D1" s="192" t="s">
        <v>820</v>
      </c>
      <c r="E1" s="192" t="s">
        <v>3989</v>
      </c>
      <c r="F1" s="192" t="s">
        <v>3990</v>
      </c>
      <c r="G1" s="1" t="s">
        <v>3981</v>
      </c>
      <c r="H1" s="192" t="s">
        <v>3984</v>
      </c>
      <c r="I1" s="1" t="s">
        <v>3985</v>
      </c>
      <c r="K1" s="192" t="s">
        <v>820</v>
      </c>
      <c r="L1" s="192" t="s">
        <v>3989</v>
      </c>
      <c r="M1" s="1" t="s">
        <v>3986</v>
      </c>
      <c r="N1" t="s">
        <v>3987</v>
      </c>
      <c r="O1" s="192"/>
      <c r="P1" s="192" t="s">
        <v>3991</v>
      </c>
      <c r="Q1" s="192" t="s">
        <v>1304</v>
      </c>
      <c r="S1" s="192" t="s">
        <v>3993</v>
      </c>
      <c r="T1" s="192" t="s">
        <v>3994</v>
      </c>
    </row>
    <row r="2" spans="1:20" x14ac:dyDescent="0.25">
      <c r="A2" s="192"/>
      <c r="B2" s="192"/>
      <c r="G2" s="192"/>
      <c r="H2" s="192" t="s">
        <v>951</v>
      </c>
      <c r="I2" s="192"/>
      <c r="M2" s="192" t="s">
        <v>951</v>
      </c>
      <c r="O2" s="192"/>
      <c r="P2" s="192"/>
      <c r="Q2" s="192"/>
    </row>
    <row r="3" spans="1:20" ht="54" customHeight="1" x14ac:dyDescent="0.25">
      <c r="A3" s="192" t="s">
        <v>3982</v>
      </c>
      <c r="B3" s="192" t="s">
        <v>3983</v>
      </c>
      <c r="C3" s="192">
        <v>564</v>
      </c>
      <c r="D3" s="192">
        <v>160</v>
      </c>
      <c r="E3" s="192">
        <v>138</v>
      </c>
      <c r="F3" s="192">
        <v>1</v>
      </c>
      <c r="G3" s="32" t="str">
        <f>"//Сброс управляющих битов 
SLV."&amp;B3&amp;".DTS.REQ :=0;                              SLV."&amp;B3&amp;".DTR.EN_R :=0;
//Сброс счетчиков парам.состояния 
SLV."&amp;B3&amp;".DTS.Cnt_good    :=0;        SLV."&amp;B3&amp;".DTR.Cnt_good :=0; 
SLV."&amp;B3&amp;".DTS.Cnt_bad     :=0;        SLV."&amp;B3&amp;".DTR.Cnt_bad :=0;
SLV."&amp;B3&amp;".DTS.STATUS      :=0;        SLV."&amp;B3&amp;".DTR.STATUS :=0;
SLV."&amp;B3&amp;".DTS.STATUS_mem  :=0;        SLV."&amp;B3&amp;".DTR.STATUS_mem :=0;"</f>
        <v>//Сброс управляющих битов 
SLV.K432.DTS.REQ :=0;                              SLV.K432.DTR.EN_R :=0;
//Сброс счетчиков парам.состояния 
SLV.K432.DTS.Cnt_good    :=0;        SLV.K432.DTR.Cnt_good :=0; 
SLV.K432.DTS.Cnt_bad     :=0;        SLV.K432.DTR.Cnt_bad :=0;
SLV.K432.DTS.STATUS      :=0;        SLV.K432.DTR.STATUS :=0;
SLV.K432.DTS.STATUS_mem  :=0;        SLV.K432.DTR.STATUS_mem :=0;</v>
      </c>
      <c r="H3" s="192" t="str">
        <f>B3&amp;" : P_SND_rk;"</f>
        <v>K432 : P_SND_rk;</v>
      </c>
      <c r="I3" s="192" t="str">
        <f>"// Подключение для SEND 
IF (SLV."&amp;B3&amp;".DTS.Start AND NOT SLV."&amp;B3&amp;".DTS.Req AND NOT SLV."&amp;B3&amp;".DTS.Done AND NOT SLV."&amp;B3&amp;".DTS.Error) THEN 
SLV."&amp;B3&amp;".DTS.Start := 0;SLV."&amp;B3&amp;".DTS.Req :=1;
END_IF;
// Генерация фронта сигнала  SEND_REQ
IF (SLV."&amp;B3&amp;".DTS.Done OR SLV."&amp;B3&amp;".DTS.Error) AND SLV."&amp;B3&amp;".DTS.Req THEN   SLV."&amp;B3&amp;".DTS.Req :=0;
END_IF;
//Отправка запроса
"&amp;B3&amp;"(SF :=  'S', 
REQ :=SLV."&amp;B3&amp;".DTS.Req,//инициация
R := SLV."&amp;B3&amp;".DTS.R // выполнить сброс
,LADDR := "&amp;C3&amp;"//Базовый адресCP 341
 ,DB_NO :=  "&amp;D3&amp;"//Номер блока данных
  ,DBB_NO :="&amp;E3&amp;"//Номер байта данных
 ,LEN := "&amp;F3&amp;" //Длина данных В байтах
,R_TYP :=  'X'); 
SLV."&amp;B3&amp;".DTS.Done :=  "&amp;B3&amp;".DONE;// Завершено без ошибок
SLV."&amp;B3&amp;".DTS.Error :=  "&amp;B3&amp;".ERROR; //Запрос обработан с ошибками
SLV."&amp;B3&amp;".DTS.STATUS :=  "&amp;B3&amp;".STATUS;//Описание ошибки
IF SLV."&amp;B3&amp;".DTS.Done THEN
    SLV."&amp;B3&amp;".DTS.Cnt_good := SLV."&amp;B3&amp;".DTS.Cnt_good +1;
ELSIF  SLV."&amp;B3&amp;".DTS.ERROR THEN 
    SLV."&amp;B3&amp;".DTS.Cnt_bad := SLV."&amp;B3&amp;".DTS.Cnt_bad +1;    
    SLV."&amp;B3&amp;".DTS.STATUS_mem := SLV."&amp;B3&amp;".DTS.STATUS;
END_IF;"</f>
        <v>// Подключение для SEND 
IF (SLV.K432.DTS.Start AND NOT SLV.K432.DTS.Req AND NOT SLV.K432.DTS.Done AND NOT SLV.K432.DTS.Error) THEN 
SLV.K432.DTS.Start := 0;SLV.K432.DTS.Req :=1;
END_IF;
// Генерация фронта сигнала  SEND_REQ
IF (SLV.K432.DTS.Done OR SLV.K432.DTS.Error) AND SLV.K432.DTS.Req THEN   SLV.K432.DTS.Req :=0;
END_IF;
//Отправка запроса
K432(SF :=  'S', 
REQ :=SLV.K432.DTS.Req,//инициация
R := SLV.K432.DTS.R // выполнить сброс
,LADDR := 564//Базовый адресCP 341
 ,DB_NO :=  160//Номер блока данных
  ,DBB_NO :=138//Номер байта данных
 ,LEN := 1 //Длина данных В байтах
,R_TYP :=  'X'); 
SLV.K432.DTS.Done :=  K432.DONE;// Завершено без ошибок
SLV.K432.DTS.Error :=  K432.ERROR; //Запрос обработан с ошибками
SLV.K432.DTS.STATUS :=  K432.STATUS;//Описание ошибки
IF SLV.K432.DTS.Done THEN
    SLV.K432.DTS.Cnt_good := SLV.K432.DTS.Cnt_good +1;
ELSIF  SLV.K432.DTS.ERROR THEN 
    SLV.K432.DTS.Cnt_bad := SLV.K432.DTS.Cnt_bad +1;    
    SLV.K432.DTS.STATUS_mem := SLV.K432.DTS.STATUS;
END_IF;</v>
      </c>
      <c r="J3" s="192" t="s">
        <v>455</v>
      </c>
      <c r="K3" s="192">
        <v>160</v>
      </c>
      <c r="L3" s="192">
        <v>26</v>
      </c>
      <c r="M3" t="str">
        <f>B3&amp;" : P_RCV_rk;"</f>
        <v>K432 : P_RCV_rk;</v>
      </c>
      <c r="N3" t="str">
        <f>"SLV."&amp;B3&amp;".DTR.EN_R := 1;
"&amp;B3&amp;" (EN_R := SLV."&amp;B3&amp;".DTR.EN_R//Разрешает считывание данных
               ,R :=  0
               ,LADDR := "&amp;C3&amp;"  //Базовый адресCP 341
               ,DB_NO :=  "&amp;K3&amp;"  //Номер блока данных
               ,DBB_NO := "&amp;L3&amp;" //Номер байта данных 
               ); 
SLV."&amp;B3&amp;".DTR.NDR := "&amp;B3&amp;".NDR; //
SLV."&amp;B3&amp;".DTR.ERROR  := "&amp;B3&amp;".ERROR; 
SLV."&amp;B3&amp;".DTR.LENn := "&amp;B3&amp;".LEN; 
SLV."&amp;B3&amp;".DTR.STATUS := "&amp;B3&amp;".STATUS; 
IF SLV."&amp;B3&amp;".DTR.NDR THEN
    SLV."&amp;B3&amp;".DTR.Cnt_good := SLV."&amp;B3&amp;".DTR.Cnt_good +1;
ELSIF  SLV."&amp;B3&amp;".DTR.ERROR THEN 
     SLV."&amp;B3&amp;".DTR.Cnt_bad :=  SLV."&amp;B3&amp;".DTR.Cnt_bad +1;    
    SLV."&amp;B3&amp;".DTR.STATUS_mem := SLV."&amp;B3&amp;".DTR.STATUS;
END_IF;"</f>
        <v>SLV.K432.DTR.EN_R := 1;
K432 (EN_R := SLV.K432.DTR.EN_R//Разрешает считывание данных
               ,R :=  0
               ,LADDR := 564  //Базовый адресCP 341
               ,DB_NO :=  160  //Номер блока данных
               ,DBB_NO := 26 //Номер байта данных 
               ); 
SLV.K432.DTR.NDR := K432.NDR; //
SLV.K432.DTR.ERROR  := K432.ERROR; 
SLV.K432.DTR.LENn := K432.LEN; 
SLV.K432.DTR.STATUS := K432.STATUS; 
IF SLV.K432.DTR.NDR THEN
    SLV.K432.DTR.Cnt_good := SLV.K432.DTR.Cnt_good +1;
ELSIF  SLV.K432.DTR.ERROR THEN 
     SLV.K432.DTR.Cnt_bad :=  SLV.K432.DTR.Cnt_bad +1;    
    SLV.K432.DTR.STATUS_mem := SLV.K432.DTR.STATUS;
END_IF;</v>
      </c>
      <c r="O3" s="192" t="s">
        <v>455</v>
      </c>
      <c r="P3" s="192" t="str">
        <f xml:space="preserve"> "SLV."&amp;B3&amp;".REQ.slave_address :="&amp;Q3&amp;";"</f>
        <v>SLV.K432.REQ.slave_address :=B#16#01;</v>
      </c>
      <c r="Q3" s="192" t="s">
        <v>3992</v>
      </c>
      <c r="S3" s="32" t="str">
        <f>"// чтение входных сигналов
SLV."&amp;B3&amp;".REQ.function_code :=  B#16#02;
(*14338 - ОбщАвария
14341 - Перелив
14348 - ШУ в работе
14338 -1=14337= 3801
*)
SLV."&amp;B3&amp;".REQ.adr_high :=  B#16#38;
SLV."&amp;B3&amp;".REQ.adr_low :=  B#16#01;
// длина 11 регистров (000B)
SLV."&amp;B3&amp;".REQ.count_high :=  B#16#00;
SLV."&amp;B3&amp;".REQ.count_low :=  B#16#0B;
// если пришел ответ, то записать 
if SLV."&amp;B3&amp;".DTR.NDR and not SLV."&amp;B3&amp;".DTR.ERROR then
 SLV."&amp;B3&amp;".crs := BYTE_TO_BOOL( SLV."&amp;B3&amp;".DTR.a[1]);
 SLV."&amp;B3&amp;".HH := BYTE_TO_BOOL(SLV."&amp;B3&amp;".DTR.a[4]);
 SLV."&amp;B3&amp;".power := BYTE_TO_BOOL(SLV."&amp;B3&amp;".DTR.a[11]);
END_IF;"</f>
        <v>// чтение входных сигналов
SLV.K432.REQ.function_code :=  B#16#02;
(*14338 - ОбщАвария
14341 - Перелив
14348 - ШУ в работе
14338 -1=14337= 3801
*)
SLV.K432.REQ.adr_high :=  B#16#38;
SLV.K432.REQ.adr_low :=  B#16#01;
// длина 11 регистров (000B)
SLV.K432.REQ.count_high :=  B#16#00;
SLV.K432.REQ.count_low :=  B#16#0B;
// если пришел ответ, то записать 
if SLV.K432.DTR.NDR and not SLV.K432.DTR.ERROR then
 SLV.K432.crs := BYTE_TO_BOOL( SLV.K432.DTR.a[1]);
 SLV.K432.HH := BYTE_TO_BOOL(SLV.K432.DTR.a[4]);
 SLV.K432.power := BYTE_TO_BOOL(SLV.K432.DTR.a[11]);
END_IF;</v>
      </c>
      <c r="T3" t="str">
        <f>"// запись катушки
SLV."&amp;B3&amp;".REQ.function_code :=  B#16#05;
(*15360 - СТОП диспетчер
15360 -1=14337= 3BFF
*)
SLV."&amp;B3&amp;".REQ.adr_high :=  B#16#3B;
SLV."&amp;B3&amp;".REQ.adr_low :=  B#16#FF;
// длина 1 
SLV."&amp;B3&amp;".REQ.count_high :=  B#16#00;
SLV."&amp;B3&amp;".REQ.count_low :=  B#16#01;
SLV."&amp;B3&amp;".DTS.a[1] := SLV."&amp;B3&amp;".block;"</f>
        <v>// запись катушки
SLV.K432.REQ.function_code :=  B#16#05;
(*15360 - СТОП диспетчер
15360 -1=14337= 3BFF
*)
SLV.K432.REQ.adr_high :=  B#16#3B;
SLV.K432.REQ.adr_low :=  B#16#FF;
// длина 1 
SLV.K432.REQ.count_high :=  B#16#00;
SLV.K432.REQ.count_low :=  B#16#01;
SLV.K432.DTS.a[1] := SLV.K432.block;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2332"/>
  <sheetViews>
    <sheetView topLeftCell="A142" zoomScale="85" zoomScaleNormal="85" workbookViewId="0">
      <selection activeCell="X1281" sqref="X1192:X1281"/>
    </sheetView>
  </sheetViews>
  <sheetFormatPr defaultRowHeight="15" x14ac:dyDescent="0.25"/>
  <cols>
    <col min="1" max="1" width="5.140625" bestFit="1" customWidth="1"/>
    <col min="2" max="2" width="4.42578125" customWidth="1"/>
    <col min="3" max="3" width="56.42578125" customWidth="1"/>
    <col min="4" max="4" width="8" customWidth="1"/>
    <col min="5" max="5" width="5.140625" customWidth="1"/>
    <col min="6" max="6" width="4.140625" customWidth="1"/>
    <col min="7" max="7" width="5.7109375" customWidth="1"/>
    <col min="8" max="8" width="5" customWidth="1"/>
    <col min="9" max="9" width="16.5703125" bestFit="1" customWidth="1"/>
    <col min="10" max="10" width="52.7109375" customWidth="1"/>
    <col min="11" max="11" width="6.85546875" customWidth="1"/>
    <col min="12" max="12" width="4.140625" customWidth="1"/>
    <col min="13" max="13" width="11.7109375" customWidth="1"/>
    <col min="14" max="14" width="5" bestFit="1" customWidth="1"/>
    <col min="15" max="15" width="8.28515625" customWidth="1"/>
    <col min="16" max="16" width="11.5703125" customWidth="1"/>
    <col min="17" max="17" width="4.140625" customWidth="1"/>
    <col min="18" max="22" width="3.42578125" customWidth="1"/>
    <col min="23" max="23" width="2" customWidth="1"/>
    <col min="24" max="24" width="35" customWidth="1"/>
    <col min="25" max="25" width="9.140625" customWidth="1"/>
    <col min="26" max="26" width="7.42578125" customWidth="1"/>
    <col min="27" max="31" width="9.140625" hidden="1" customWidth="1"/>
    <col min="32" max="32" width="12.5703125" hidden="1" customWidth="1"/>
    <col min="33" max="33" width="9.140625" customWidth="1"/>
    <col min="37" max="43" width="2" customWidth="1"/>
    <col min="44" max="44" width="32" customWidth="1"/>
  </cols>
  <sheetData>
    <row r="1" spans="1:35" x14ac:dyDescent="0.25">
      <c r="A1" s="1"/>
      <c r="B1" s="1"/>
      <c r="C1" s="35" t="s">
        <v>1297</v>
      </c>
      <c r="D1" s="35" t="s">
        <v>1298</v>
      </c>
      <c r="E1" s="35" t="s">
        <v>792</v>
      </c>
      <c r="F1" s="35" t="s">
        <v>793</v>
      </c>
      <c r="G1" s="35" t="s">
        <v>1299</v>
      </c>
      <c r="H1" s="35"/>
      <c r="I1" s="35" t="s">
        <v>1300</v>
      </c>
      <c r="J1" s="35" t="s">
        <v>1301</v>
      </c>
      <c r="K1" s="35"/>
      <c r="L1" s="35"/>
      <c r="M1" s="476" t="s">
        <v>1311</v>
      </c>
      <c r="N1" s="476"/>
      <c r="O1" s="476"/>
      <c r="P1" s="476"/>
      <c r="Q1" s="476"/>
      <c r="R1" s="476"/>
      <c r="S1" s="476"/>
      <c r="T1" s="476"/>
      <c r="U1" s="476"/>
      <c r="V1" s="476"/>
      <c r="W1" s="476"/>
      <c r="X1" s="476"/>
      <c r="Y1" s="476"/>
      <c r="Z1" s="476"/>
      <c r="AC1" t="s">
        <v>1947</v>
      </c>
      <c r="AD1" t="s">
        <v>948</v>
      </c>
      <c r="AE1" t="s">
        <v>1298</v>
      </c>
      <c r="AF1" t="s">
        <v>2018</v>
      </c>
    </row>
    <row r="2" spans="1:35" x14ac:dyDescent="0.25">
      <c r="A2" s="1"/>
      <c r="B2" s="1"/>
      <c r="D2" s="15"/>
      <c r="E2" s="15"/>
      <c r="F2" s="15"/>
      <c r="G2" s="22"/>
      <c r="H2" s="15"/>
      <c r="J2" t="s">
        <v>1302</v>
      </c>
      <c r="M2" s="33"/>
      <c r="N2" s="33" t="s">
        <v>1303</v>
      </c>
      <c r="O2" s="33" t="s">
        <v>1028</v>
      </c>
      <c r="P2" s="33" t="s">
        <v>1304</v>
      </c>
      <c r="Q2" s="33" t="s">
        <v>793</v>
      </c>
      <c r="R2" s="33"/>
      <c r="S2" s="33"/>
      <c r="T2" s="33"/>
      <c r="U2" s="33"/>
      <c r="V2" s="33"/>
      <c r="W2" s="33"/>
      <c r="X2" s="33" t="s">
        <v>1305</v>
      </c>
      <c r="AA2" t="s">
        <v>1845</v>
      </c>
      <c r="AB2" t="s">
        <v>1846</v>
      </c>
      <c r="AC2">
        <v>0</v>
      </c>
    </row>
    <row r="3" spans="1:35" x14ac:dyDescent="0.25">
      <c r="A3" s="1">
        <v>1</v>
      </c>
      <c r="B3" s="1">
        <v>1</v>
      </c>
      <c r="C3" t="s">
        <v>993</v>
      </c>
      <c r="D3" s="15" t="str">
        <f>"R"&amp;L3</f>
        <v>R1</v>
      </c>
      <c r="E3" s="34">
        <v>1</v>
      </c>
      <c r="F3" s="34">
        <v>0</v>
      </c>
      <c r="G3" s="22">
        <v>0</v>
      </c>
      <c r="H3" s="15" t="s">
        <v>1306</v>
      </c>
      <c r="I3" t="s">
        <v>995</v>
      </c>
      <c r="J3" t="str">
        <f>"db600.dbx"&amp;E3&amp;"."&amp;F3&amp;" := "&amp;H3&amp;"."&amp;I3&amp;"; //"&amp;C3&amp;"  "&amp;D3&amp;"."&amp;G3</f>
        <v>db600.dbx1.0 := crs.btAO_Sha; //Кнопка АО ШA  R1.0</v>
      </c>
      <c r="K3" t="str">
        <f>"dbx"&amp;E3&amp;"."&amp;F3</f>
        <v>dbx1.0</v>
      </c>
      <c r="L3">
        <f>L1+1</f>
        <v>1</v>
      </c>
      <c r="M3" s="33" t="s">
        <v>1307</v>
      </c>
      <c r="N3" s="33">
        <f>A3</f>
        <v>1</v>
      </c>
      <c r="O3" s="33" t="s">
        <v>329</v>
      </c>
      <c r="P3" s="33" t="str">
        <f>"MDB.R"&amp;L3</f>
        <v>MDB.R1</v>
      </c>
      <c r="Q3" s="33">
        <f>G3</f>
        <v>0</v>
      </c>
      <c r="R3" s="33"/>
      <c r="S3" s="33"/>
      <c r="T3" s="33"/>
      <c r="U3" s="33"/>
      <c r="V3" s="33"/>
      <c r="W3" s="33"/>
      <c r="X3" s="33" t="str">
        <f>Z3&amp;C3</f>
        <v>en-US=Кнопка АО ШA</v>
      </c>
      <c r="Y3" s="1"/>
      <c r="Z3" s="1" t="s">
        <v>1308</v>
      </c>
      <c r="AA3" t="s">
        <v>1847</v>
      </c>
      <c r="AB3" t="s">
        <v>1846</v>
      </c>
      <c r="AC3">
        <v>2</v>
      </c>
      <c r="AD3" t="s">
        <v>2019</v>
      </c>
      <c r="AE3">
        <f>L3+40000</f>
        <v>40001</v>
      </c>
      <c r="AF3">
        <f>G3</f>
        <v>0</v>
      </c>
      <c r="AG3">
        <v>1</v>
      </c>
    </row>
    <row r="4" spans="1:35" x14ac:dyDescent="0.25">
      <c r="A4" s="1">
        <v>2</v>
      </c>
      <c r="B4" s="1">
        <v>2</v>
      </c>
      <c r="C4" t="s">
        <v>997</v>
      </c>
      <c r="D4" s="15" t="str">
        <f t="shared" ref="D4:D67" si="0">"R"&amp;L4</f>
        <v>R1</v>
      </c>
      <c r="E4" s="34">
        <f>E3</f>
        <v>1</v>
      </c>
      <c r="F4" s="34">
        <v>1</v>
      </c>
      <c r="G4" s="22">
        <v>1</v>
      </c>
      <c r="H4" s="15" t="s">
        <v>1306</v>
      </c>
      <c r="I4" t="s">
        <v>636</v>
      </c>
      <c r="J4" t="str">
        <f>"db600.dbx"&amp;E4&amp;"."&amp;F4&amp;" := "&amp;H4&amp;"."&amp;I4&amp;"; //"&amp;C4&amp;"  "&amp;D4&amp;"."&amp;G4</f>
        <v>db600.dbx1.1 := crs.btAO; //Кнопка АО с панели  R1.1</v>
      </c>
      <c r="K4" t="str">
        <f t="shared" ref="K4:K67" si="1">"dbx"&amp;E4&amp;"."&amp;F4</f>
        <v>dbx1.1</v>
      </c>
      <c r="L4">
        <f>L3</f>
        <v>1</v>
      </c>
      <c r="M4" s="33" t="s">
        <v>1307</v>
      </c>
      <c r="N4" s="33">
        <f>A4</f>
        <v>2</v>
      </c>
      <c r="O4" s="33" t="s">
        <v>329</v>
      </c>
      <c r="P4" s="33" t="str">
        <f>"MDB.R"&amp;L4</f>
        <v>MDB.R1</v>
      </c>
      <c r="Q4" s="33">
        <f>G4</f>
        <v>1</v>
      </c>
      <c r="R4" s="33"/>
      <c r="S4" s="33"/>
      <c r="T4" s="33"/>
      <c r="U4" s="33"/>
      <c r="V4" s="33"/>
      <c r="W4" s="33"/>
      <c r="X4" s="33" t="str">
        <f>Z4&amp;C4</f>
        <v>en-US=Кнопка АО с панели</v>
      </c>
      <c r="Y4" s="1"/>
      <c r="Z4" s="1" t="s">
        <v>1308</v>
      </c>
      <c r="AA4" t="s">
        <v>1848</v>
      </c>
      <c r="AB4" t="s">
        <v>1846</v>
      </c>
      <c r="AC4">
        <v>4</v>
      </c>
      <c r="AD4" t="str">
        <f>AD3</f>
        <v>Авария</v>
      </c>
      <c r="AE4">
        <f t="shared" ref="AE4:AE44" si="2">L4+40000</f>
        <v>40001</v>
      </c>
      <c r="AF4">
        <f t="shared" ref="AF4:AF44" si="3">G4</f>
        <v>1</v>
      </c>
      <c r="AG4">
        <v>2</v>
      </c>
    </row>
    <row r="5" spans="1:35" x14ac:dyDescent="0.25">
      <c r="A5" s="1">
        <v>3</v>
      </c>
      <c r="B5" s="1">
        <v>3</v>
      </c>
      <c r="C5" t="s">
        <v>999</v>
      </c>
      <c r="D5" s="15" t="str">
        <f t="shared" si="0"/>
        <v>R1</v>
      </c>
      <c r="E5" s="34">
        <f t="shared" ref="E5:E10" si="4">E4</f>
        <v>1</v>
      </c>
      <c r="F5" s="34">
        <v>2</v>
      </c>
      <c r="G5" s="22">
        <v>2</v>
      </c>
      <c r="H5" s="15" t="s">
        <v>1306</v>
      </c>
      <c r="I5" t="s">
        <v>1000</v>
      </c>
      <c r="J5" t="str">
        <f>"db600.dbx"&amp;E5&amp;"."&amp;F5&amp;" := "&amp;H5&amp;"."&amp;I5&amp;"; //"&amp;C5&amp;"  "&amp;D5&amp;"."&amp;G5</f>
        <v>db600.dbx1.2 := crs.btAO_MB; //Кнопка АО с верхнего уровня  R1.2</v>
      </c>
      <c r="K5" t="str">
        <f t="shared" si="1"/>
        <v>dbx1.2</v>
      </c>
      <c r="L5">
        <f t="shared" ref="L5:L18" si="5">L4</f>
        <v>1</v>
      </c>
      <c r="M5" s="33" t="s">
        <v>1307</v>
      </c>
      <c r="N5" s="33">
        <f>A5</f>
        <v>3</v>
      </c>
      <c r="O5" s="33" t="s">
        <v>329</v>
      </c>
      <c r="P5" s="33" t="str">
        <f>"MDB.R"&amp;L5</f>
        <v>MDB.R1</v>
      </c>
      <c r="Q5" s="33">
        <f>G5</f>
        <v>2</v>
      </c>
      <c r="R5" s="33"/>
      <c r="S5" s="33"/>
      <c r="T5" s="33"/>
      <c r="U5" s="33"/>
      <c r="V5" s="33"/>
      <c r="W5" s="33"/>
      <c r="X5" s="33" t="str">
        <f>Z5&amp;C5</f>
        <v>en-US=Кнопка АО с верхнего уровня</v>
      </c>
      <c r="Y5" s="1"/>
      <c r="Z5" s="1" t="s">
        <v>1308</v>
      </c>
      <c r="AA5" t="s">
        <v>1849</v>
      </c>
      <c r="AB5" t="s">
        <v>1846</v>
      </c>
      <c r="AC5">
        <v>6</v>
      </c>
      <c r="AD5" t="str">
        <f>AD4</f>
        <v>Авария</v>
      </c>
      <c r="AE5">
        <f t="shared" si="2"/>
        <v>40001</v>
      </c>
      <c r="AF5">
        <f t="shared" si="3"/>
        <v>2</v>
      </c>
    </row>
    <row r="6" spans="1:35" x14ac:dyDescent="0.25">
      <c r="A6" s="1">
        <v>886</v>
      </c>
      <c r="B6" s="1"/>
      <c r="C6" s="30" t="s">
        <v>2082</v>
      </c>
      <c r="D6" s="15" t="str">
        <f t="shared" si="0"/>
        <v>R1</v>
      </c>
      <c r="E6" s="34">
        <f t="shared" si="4"/>
        <v>1</v>
      </c>
      <c r="F6" s="34">
        <v>3</v>
      </c>
      <c r="G6" s="22">
        <v>3</v>
      </c>
      <c r="H6" s="15" t="s">
        <v>1310</v>
      </c>
      <c r="I6" t="s">
        <v>1944</v>
      </c>
      <c r="J6" t="str">
        <f t="shared" ref="J6:J18" si="6">"db600.dbx"&amp;E6&amp;"."&amp;F6&amp;" := "&amp;H6&amp;"."&amp;I6&amp;"; //"&amp;C6&amp;"  "&amp;D6&amp;"."&amp;G6</f>
        <v>db600.dbx1.3 := alr.O2_l_KRL_fail; //Ресурсов КРЛ не достаточно для обеспечения необходимого О2  R1.3</v>
      </c>
      <c r="K6" t="str">
        <f t="shared" ref="K6:K18" si="7">"dbx"&amp;E6&amp;"."&amp;F6</f>
        <v>dbx1.3</v>
      </c>
      <c r="L6">
        <f t="shared" si="5"/>
        <v>1</v>
      </c>
      <c r="M6" s="33" t="s">
        <v>1307</v>
      </c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1"/>
      <c r="Z6" s="1"/>
      <c r="AH6" s="1" t="s">
        <v>1944</v>
      </c>
      <c r="AI6" s="1" t="s">
        <v>1941</v>
      </c>
    </row>
    <row r="7" spans="1:35" x14ac:dyDescent="0.25">
      <c r="A7" s="1">
        <v>887</v>
      </c>
      <c r="B7" s="1"/>
      <c r="C7" s="30" t="s">
        <v>2083</v>
      </c>
      <c r="D7" s="15" t="str">
        <f t="shared" si="0"/>
        <v>R1</v>
      </c>
      <c r="E7" s="34">
        <f t="shared" si="4"/>
        <v>1</v>
      </c>
      <c r="F7" s="34">
        <v>4</v>
      </c>
      <c r="G7" s="22">
        <v>4</v>
      </c>
      <c r="H7" s="15" t="s">
        <v>1310</v>
      </c>
      <c r="I7" t="s">
        <v>1945</v>
      </c>
      <c r="J7" t="str">
        <f t="shared" si="6"/>
        <v>db600.dbx1.4 := alr.O2_z1_fail; //Дожатие задвижки 3-1 до 50% не привело к снижению О2  R1.4</v>
      </c>
      <c r="K7" t="str">
        <f t="shared" si="7"/>
        <v>dbx1.4</v>
      </c>
      <c r="L7">
        <f t="shared" si="5"/>
        <v>1</v>
      </c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AA7" t="s">
        <v>1850</v>
      </c>
      <c r="AB7" t="s">
        <v>1846</v>
      </c>
      <c r="AC7">
        <v>10</v>
      </c>
      <c r="AE7">
        <f t="shared" si="2"/>
        <v>40001</v>
      </c>
      <c r="AF7">
        <f t="shared" si="3"/>
        <v>4</v>
      </c>
      <c r="AH7" s="1" t="s">
        <v>1945</v>
      </c>
      <c r="AI7" s="1" t="s">
        <v>1942</v>
      </c>
    </row>
    <row r="8" spans="1:35" x14ac:dyDescent="0.25">
      <c r="A8" s="1">
        <v>888</v>
      </c>
      <c r="B8" s="1"/>
      <c r="C8" s="30" t="s">
        <v>2084</v>
      </c>
      <c r="D8" s="15" t="str">
        <f t="shared" si="0"/>
        <v>R1</v>
      </c>
      <c r="E8" s="34">
        <f t="shared" si="4"/>
        <v>1</v>
      </c>
      <c r="F8" s="34">
        <v>5</v>
      </c>
      <c r="G8" s="22">
        <v>5</v>
      </c>
      <c r="H8" s="15" t="s">
        <v>1310</v>
      </c>
      <c r="I8" t="s">
        <v>1946</v>
      </c>
      <c r="J8" t="str">
        <f t="shared" si="6"/>
        <v>db600.dbx1.5 := alr.O2_z2_fail; //Дожатие задвижки 3-2 до 50% не привело к снижению О2  R1.5</v>
      </c>
      <c r="K8" t="str">
        <f t="shared" si="7"/>
        <v>dbx1.5</v>
      </c>
      <c r="L8">
        <f t="shared" si="5"/>
        <v>1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AA8" t="s">
        <v>1851</v>
      </c>
      <c r="AB8" t="s">
        <v>1846</v>
      </c>
      <c r="AC8">
        <v>12</v>
      </c>
      <c r="AE8">
        <f t="shared" si="2"/>
        <v>40001</v>
      </c>
      <c r="AF8">
        <f t="shared" si="3"/>
        <v>5</v>
      </c>
      <c r="AH8" s="1" t="s">
        <v>1946</v>
      </c>
      <c r="AI8" s="1" t="s">
        <v>1943</v>
      </c>
    </row>
    <row r="9" spans="1:35" x14ac:dyDescent="0.25">
      <c r="A9" s="1">
        <v>889</v>
      </c>
      <c r="B9" s="1"/>
      <c r="C9" s="30" t="s">
        <v>2028</v>
      </c>
      <c r="D9" s="15" t="str">
        <f t="shared" si="0"/>
        <v>R1</v>
      </c>
      <c r="E9" s="34">
        <f t="shared" si="4"/>
        <v>1</v>
      </c>
      <c r="F9" s="34">
        <v>6</v>
      </c>
      <c r="G9" s="22">
        <v>6</v>
      </c>
      <c r="H9" s="15" t="s">
        <v>1310</v>
      </c>
      <c r="I9" t="s">
        <v>2030</v>
      </c>
      <c r="J9" t="str">
        <f t="shared" si="6"/>
        <v>db600.dbx1.6 := alr.TMP1_h; //Трансмембранное давление 1 высокое  R1.6</v>
      </c>
      <c r="K9" t="str">
        <f t="shared" si="7"/>
        <v>dbx1.6</v>
      </c>
      <c r="L9">
        <f t="shared" si="5"/>
        <v>1</v>
      </c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AA9" t="s">
        <v>1852</v>
      </c>
      <c r="AB9" t="s">
        <v>1846</v>
      </c>
      <c r="AC9">
        <v>14</v>
      </c>
      <c r="AE9">
        <f t="shared" si="2"/>
        <v>40001</v>
      </c>
      <c r="AF9">
        <f t="shared" si="3"/>
        <v>6</v>
      </c>
      <c r="AH9" s="1" t="s">
        <v>2030</v>
      </c>
      <c r="AI9" s="1" t="s">
        <v>2028</v>
      </c>
    </row>
    <row r="10" spans="1:35" x14ac:dyDescent="0.25">
      <c r="A10" s="1">
        <v>890</v>
      </c>
      <c r="B10" s="1"/>
      <c r="C10" s="30" t="s">
        <v>2029</v>
      </c>
      <c r="D10" s="15" t="str">
        <f t="shared" si="0"/>
        <v>R1</v>
      </c>
      <c r="E10" s="34">
        <f t="shared" si="4"/>
        <v>1</v>
      </c>
      <c r="F10" s="34">
        <v>7</v>
      </c>
      <c r="G10" s="22">
        <v>7</v>
      </c>
      <c r="H10" s="15" t="s">
        <v>1310</v>
      </c>
      <c r="I10" t="s">
        <v>2031</v>
      </c>
      <c r="J10" t="str">
        <f t="shared" si="6"/>
        <v>db600.dbx1.7 := alr.TMP2_h; //Трансмембранное давление 2 высокое  R1.7</v>
      </c>
      <c r="K10" t="str">
        <f t="shared" si="7"/>
        <v>dbx1.7</v>
      </c>
      <c r="L10">
        <f t="shared" si="5"/>
        <v>1</v>
      </c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AA10" t="s">
        <v>1853</v>
      </c>
      <c r="AB10" t="s">
        <v>1846</v>
      </c>
      <c r="AC10">
        <v>16</v>
      </c>
      <c r="AE10">
        <f t="shared" si="2"/>
        <v>40001</v>
      </c>
      <c r="AF10">
        <f t="shared" si="3"/>
        <v>7</v>
      </c>
      <c r="AH10" s="1" t="s">
        <v>2031</v>
      </c>
      <c r="AI10" s="1" t="s">
        <v>2029</v>
      </c>
    </row>
    <row r="11" spans="1:35" x14ac:dyDescent="0.25">
      <c r="A11" s="1">
        <v>891</v>
      </c>
      <c r="B11" s="1"/>
      <c r="C11" s="30" t="s">
        <v>2034</v>
      </c>
      <c r="D11" s="15" t="str">
        <f t="shared" si="0"/>
        <v>R1</v>
      </c>
      <c r="E11" s="34">
        <v>0</v>
      </c>
      <c r="F11" s="34">
        <v>0</v>
      </c>
      <c r="G11" s="22">
        <v>8</v>
      </c>
      <c r="H11" s="15" t="s">
        <v>1310</v>
      </c>
      <c r="I11" t="s">
        <v>2032</v>
      </c>
      <c r="J11" t="str">
        <f t="shared" si="6"/>
        <v>db600.dbx0.0 := alr.Pw_outUF1_neg; //Давление воды на выходе из УФ1, бар - отрицательно  R1.8</v>
      </c>
      <c r="K11" t="str">
        <f t="shared" si="7"/>
        <v>dbx0.0</v>
      </c>
      <c r="L11">
        <f t="shared" si="5"/>
        <v>1</v>
      </c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AA11" t="s">
        <v>1854</v>
      </c>
      <c r="AB11" t="s">
        <v>1846</v>
      </c>
      <c r="AC11">
        <v>18</v>
      </c>
      <c r="AE11">
        <f t="shared" si="2"/>
        <v>40001</v>
      </c>
      <c r="AF11">
        <f t="shared" si="3"/>
        <v>8</v>
      </c>
      <c r="AH11" s="1" t="s">
        <v>2032</v>
      </c>
      <c r="AI11" s="1" t="s">
        <v>2034</v>
      </c>
    </row>
    <row r="12" spans="1:35" x14ac:dyDescent="0.25">
      <c r="A12" s="1">
        <v>892</v>
      </c>
      <c r="B12" s="1"/>
      <c r="C12" s="30" t="s">
        <v>2035</v>
      </c>
      <c r="D12" s="15" t="str">
        <f t="shared" si="0"/>
        <v>R1</v>
      </c>
      <c r="E12" s="34">
        <f>E11</f>
        <v>0</v>
      </c>
      <c r="F12" s="34">
        <v>1</v>
      </c>
      <c r="G12" s="22">
        <v>9</v>
      </c>
      <c r="H12" s="15" t="s">
        <v>1310</v>
      </c>
      <c r="I12" t="s">
        <v>2033</v>
      </c>
      <c r="J12" t="str">
        <f t="shared" si="6"/>
        <v>db600.dbx0.1 := alr.Pw_outUF2_neg; //Давление воды на выходе из УФ2, бар - отрицательно  R1.9</v>
      </c>
      <c r="K12" t="str">
        <f t="shared" si="7"/>
        <v>dbx0.1</v>
      </c>
      <c r="L12">
        <f t="shared" si="5"/>
        <v>1</v>
      </c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AA12" t="s">
        <v>1855</v>
      </c>
      <c r="AB12" t="s">
        <v>1846</v>
      </c>
      <c r="AC12">
        <v>20</v>
      </c>
      <c r="AE12">
        <f t="shared" si="2"/>
        <v>40001</v>
      </c>
      <c r="AF12">
        <f t="shared" si="3"/>
        <v>9</v>
      </c>
      <c r="AH12" s="1" t="s">
        <v>2033</v>
      </c>
      <c r="AI12" s="1" t="s">
        <v>2035</v>
      </c>
    </row>
    <row r="13" spans="1:35" x14ac:dyDescent="0.25">
      <c r="A13" s="1">
        <v>893</v>
      </c>
      <c r="B13" s="1"/>
      <c r="C13" s="30" t="s">
        <v>2050</v>
      </c>
      <c r="D13" s="15" t="str">
        <f t="shared" si="0"/>
        <v>R1</v>
      </c>
      <c r="E13" s="34">
        <f t="shared" ref="E13:E18" si="8">E12</f>
        <v>0</v>
      </c>
      <c r="F13" s="34">
        <v>2</v>
      </c>
      <c r="G13" s="22">
        <v>10</v>
      </c>
      <c r="H13" s="15" t="s">
        <v>1310</v>
      </c>
      <c r="I13" t="s">
        <v>2066</v>
      </c>
      <c r="J13" t="str">
        <f t="shared" si="6"/>
        <v>db600.dbx0.2 := alr.Qp1_lmh_HH; //Расход пермеата во время фильтрации lmh 1 - превышен верхний аварийный предел  R1.10</v>
      </c>
      <c r="K13" t="str">
        <f t="shared" si="7"/>
        <v>dbx0.2</v>
      </c>
      <c r="L13">
        <f t="shared" si="5"/>
        <v>1</v>
      </c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AA13" t="s">
        <v>1856</v>
      </c>
      <c r="AB13" t="s">
        <v>1846</v>
      </c>
      <c r="AC13">
        <v>22</v>
      </c>
      <c r="AE13">
        <f t="shared" si="2"/>
        <v>40001</v>
      </c>
      <c r="AF13">
        <f t="shared" si="3"/>
        <v>10</v>
      </c>
      <c r="AH13" s="1" t="s">
        <v>2066</v>
      </c>
      <c r="AI13" s="1" t="s">
        <v>2050</v>
      </c>
    </row>
    <row r="14" spans="1:35" x14ac:dyDescent="0.25">
      <c r="A14" s="1">
        <v>894</v>
      </c>
      <c r="B14" s="1"/>
      <c r="C14" s="30" t="s">
        <v>2051</v>
      </c>
      <c r="D14" s="15" t="str">
        <f t="shared" si="0"/>
        <v>R1</v>
      </c>
      <c r="E14" s="34">
        <f t="shared" si="8"/>
        <v>0</v>
      </c>
      <c r="F14" s="34">
        <v>3</v>
      </c>
      <c r="G14" s="22">
        <v>11</v>
      </c>
      <c r="H14" s="15" t="s">
        <v>1310</v>
      </c>
      <c r="I14" t="s">
        <v>2067</v>
      </c>
      <c r="J14" t="str">
        <f t="shared" si="6"/>
        <v>db600.dbx0.3 := alr.Qp2_lmh_HH; //Расход пермеата во время фильтрации lmh 2 - превышен верхний аварийный предел  R1.11</v>
      </c>
      <c r="K14" t="str">
        <f t="shared" si="7"/>
        <v>dbx0.3</v>
      </c>
      <c r="L14">
        <f t="shared" si="5"/>
        <v>1</v>
      </c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AA14" t="s">
        <v>1857</v>
      </c>
      <c r="AB14" t="s">
        <v>1846</v>
      </c>
      <c r="AC14">
        <v>24</v>
      </c>
      <c r="AE14">
        <f t="shared" si="2"/>
        <v>40001</v>
      </c>
      <c r="AF14">
        <f t="shared" si="3"/>
        <v>11</v>
      </c>
      <c r="AH14" s="1" t="s">
        <v>2067</v>
      </c>
      <c r="AI14" s="1" t="s">
        <v>2051</v>
      </c>
    </row>
    <row r="15" spans="1:35" x14ac:dyDescent="0.25">
      <c r="A15" s="1">
        <v>895</v>
      </c>
      <c r="B15" s="1"/>
      <c r="C15" s="30" t="s">
        <v>2052</v>
      </c>
      <c r="D15" s="15" t="str">
        <f t="shared" si="0"/>
        <v>R1</v>
      </c>
      <c r="E15" s="34">
        <f t="shared" si="8"/>
        <v>0</v>
      </c>
      <c r="F15" s="34">
        <v>4</v>
      </c>
      <c r="G15" s="22">
        <v>12</v>
      </c>
      <c r="H15" s="15" t="s">
        <v>1310</v>
      </c>
      <c r="I15" t="s">
        <v>2068</v>
      </c>
      <c r="J15" t="str">
        <f t="shared" si="6"/>
        <v>db600.dbx0.4 := alr.Qbw1_lmh_HH; //Расход пермеата во время обратной промывки lmh 1 - превышен верхний аварийный предел  R1.12</v>
      </c>
      <c r="K15" t="str">
        <f t="shared" si="7"/>
        <v>dbx0.4</v>
      </c>
      <c r="L15">
        <f t="shared" si="5"/>
        <v>1</v>
      </c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AA15" t="s">
        <v>1858</v>
      </c>
      <c r="AB15" t="s">
        <v>1846</v>
      </c>
      <c r="AC15">
        <v>26</v>
      </c>
      <c r="AE15">
        <f t="shared" si="2"/>
        <v>40001</v>
      </c>
      <c r="AF15">
        <f t="shared" si="3"/>
        <v>12</v>
      </c>
      <c r="AH15" s="1" t="s">
        <v>2068</v>
      </c>
      <c r="AI15" s="1" t="s">
        <v>2052</v>
      </c>
    </row>
    <row r="16" spans="1:35" x14ac:dyDescent="0.25">
      <c r="A16" s="1">
        <v>896</v>
      </c>
      <c r="B16" s="1"/>
      <c r="C16" s="30" t="s">
        <v>2053</v>
      </c>
      <c r="D16" s="15" t="str">
        <f t="shared" si="0"/>
        <v>R1</v>
      </c>
      <c r="E16" s="34">
        <f t="shared" si="8"/>
        <v>0</v>
      </c>
      <c r="F16" s="34">
        <v>5</v>
      </c>
      <c r="G16" s="22">
        <v>13</v>
      </c>
      <c r="H16" s="15" t="s">
        <v>1310</v>
      </c>
      <c r="I16" t="s">
        <v>2069</v>
      </c>
      <c r="J16" t="str">
        <f t="shared" si="6"/>
        <v>db600.dbx0.5 := alr.Qbw2_lmh_HH; //Расход пермеата во время обратной промывки lmh 2 - превышен верхний аварийный предел  R1.13</v>
      </c>
      <c r="K16" t="str">
        <f t="shared" si="7"/>
        <v>dbx0.5</v>
      </c>
      <c r="L16">
        <f t="shared" si="5"/>
        <v>1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AA16" t="s">
        <v>1859</v>
      </c>
      <c r="AB16" t="s">
        <v>1846</v>
      </c>
      <c r="AC16">
        <v>28</v>
      </c>
      <c r="AE16">
        <f t="shared" si="2"/>
        <v>40001</v>
      </c>
      <c r="AF16">
        <f t="shared" si="3"/>
        <v>13</v>
      </c>
      <c r="AH16" s="1" t="s">
        <v>2069</v>
      </c>
      <c r="AI16" s="1" t="s">
        <v>2053</v>
      </c>
    </row>
    <row r="17" spans="1:35" x14ac:dyDescent="0.25">
      <c r="A17" s="1">
        <v>897</v>
      </c>
      <c r="B17" s="1"/>
      <c r="C17" s="30" t="s">
        <v>2054</v>
      </c>
      <c r="D17" s="15" t="str">
        <f t="shared" si="0"/>
        <v>R1</v>
      </c>
      <c r="E17" s="34">
        <f t="shared" si="8"/>
        <v>0</v>
      </c>
      <c r="F17" s="34">
        <v>6</v>
      </c>
      <c r="G17" s="22">
        <v>14</v>
      </c>
      <c r="H17" s="15" t="s">
        <v>1310</v>
      </c>
      <c r="I17" t="s">
        <v>2070</v>
      </c>
      <c r="J17" t="str">
        <f t="shared" si="6"/>
        <v>db600.dbx0.6 := alr.G1_HH; //Проницаемость 1 - превышен верхний аварийный предел  R1.14</v>
      </c>
      <c r="K17" t="str">
        <f t="shared" si="7"/>
        <v>dbx0.6</v>
      </c>
      <c r="L17">
        <f t="shared" si="5"/>
        <v>1</v>
      </c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AA17" t="s">
        <v>1860</v>
      </c>
      <c r="AB17" t="s">
        <v>1846</v>
      </c>
      <c r="AC17">
        <v>30</v>
      </c>
      <c r="AE17">
        <f t="shared" si="2"/>
        <v>40001</v>
      </c>
      <c r="AF17">
        <f t="shared" si="3"/>
        <v>14</v>
      </c>
      <c r="AH17" s="1" t="s">
        <v>2070</v>
      </c>
      <c r="AI17" s="1" t="s">
        <v>2054</v>
      </c>
    </row>
    <row r="18" spans="1:35" x14ac:dyDescent="0.25">
      <c r="A18" s="1">
        <v>898</v>
      </c>
      <c r="B18" s="1"/>
      <c r="C18" s="30" t="s">
        <v>2055</v>
      </c>
      <c r="D18" s="15" t="str">
        <f t="shared" si="0"/>
        <v>R1</v>
      </c>
      <c r="E18" s="34">
        <f t="shared" si="8"/>
        <v>0</v>
      </c>
      <c r="F18" s="34">
        <v>7</v>
      </c>
      <c r="G18" s="22">
        <v>15</v>
      </c>
      <c r="H18" s="15" t="s">
        <v>1310</v>
      </c>
      <c r="I18" t="s">
        <v>2071</v>
      </c>
      <c r="J18" t="str">
        <f t="shared" si="6"/>
        <v>db600.dbx0.7 := alr.G2_HH; //Проницаемость 2 - превышен верхний аварийный предел  R1.15</v>
      </c>
      <c r="K18" t="str">
        <f t="shared" si="7"/>
        <v>dbx0.7</v>
      </c>
      <c r="L18">
        <f t="shared" si="5"/>
        <v>1</v>
      </c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AA18" t="s">
        <v>1861</v>
      </c>
      <c r="AB18" t="s">
        <v>1846</v>
      </c>
      <c r="AC18">
        <v>32</v>
      </c>
      <c r="AE18">
        <f t="shared" si="2"/>
        <v>40001</v>
      </c>
      <c r="AF18">
        <f t="shared" si="3"/>
        <v>15</v>
      </c>
      <c r="AH18" s="1" t="s">
        <v>2071</v>
      </c>
      <c r="AI18" s="1" t="s">
        <v>2055</v>
      </c>
    </row>
    <row r="19" spans="1:35" x14ac:dyDescent="0.25">
      <c r="A19" s="1"/>
      <c r="B19" s="1"/>
      <c r="D19" s="15"/>
      <c r="G19" s="1"/>
      <c r="J19" t="s">
        <v>1309</v>
      </c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AA19" t="s">
        <v>1862</v>
      </c>
      <c r="AB19" t="s">
        <v>1846</v>
      </c>
      <c r="AC19">
        <v>34</v>
      </c>
      <c r="AE19">
        <f t="shared" si="2"/>
        <v>40000</v>
      </c>
      <c r="AF19">
        <f t="shared" si="3"/>
        <v>0</v>
      </c>
    </row>
    <row r="20" spans="1:35" x14ac:dyDescent="0.25">
      <c r="A20" s="1">
        <v>4</v>
      </c>
      <c r="B20" s="1">
        <v>1</v>
      </c>
      <c r="C20" t="s">
        <v>921</v>
      </c>
      <c r="D20" s="15" t="str">
        <f t="shared" si="0"/>
        <v>R2</v>
      </c>
      <c r="E20">
        <f>E28+1</f>
        <v>3</v>
      </c>
      <c r="F20" s="34">
        <v>0</v>
      </c>
      <c r="G20" s="22">
        <v>0</v>
      </c>
      <c r="H20" s="15" t="s">
        <v>1310</v>
      </c>
      <c r="I20" t="s">
        <v>908</v>
      </c>
      <c r="J20" t="str">
        <f t="shared" ref="J20:J28" si="9">"db600.dbx"&amp;E20&amp;"."&amp;F20&amp;" := "&amp;H20&amp;"."&amp;I20&amp;"; //"&amp;C20&amp;"  "&amp;D20&amp;"."&amp;G20</f>
        <v>db600.dbx3.0 := alr.GR_ao; //АО решетки  R2.0</v>
      </c>
      <c r="K20" t="str">
        <f t="shared" si="1"/>
        <v>dbx3.0</v>
      </c>
      <c r="L20">
        <f>L18+1</f>
        <v>2</v>
      </c>
      <c r="M20" s="33" t="s">
        <v>1307</v>
      </c>
      <c r="N20" s="33">
        <f>A20</f>
        <v>4</v>
      </c>
      <c r="O20" s="33" t="s">
        <v>2022</v>
      </c>
      <c r="P20" s="33" t="str">
        <f>"MDB.R"&amp;L20</f>
        <v>MDB.R2</v>
      </c>
      <c r="Q20" s="33">
        <f>G20</f>
        <v>0</v>
      </c>
      <c r="R20" s="33"/>
      <c r="S20" s="33"/>
      <c r="T20" s="33"/>
      <c r="U20" s="33"/>
      <c r="V20" s="33"/>
      <c r="W20" s="33"/>
      <c r="X20" s="33" t="str">
        <f t="shared" ref="X20:X28" si="10">Z20&amp;C20</f>
        <v>en-US=АО решетки</v>
      </c>
      <c r="Y20" s="1"/>
      <c r="Z20" s="1" t="s">
        <v>1308</v>
      </c>
      <c r="AA20" t="s">
        <v>1863</v>
      </c>
      <c r="AB20" t="s">
        <v>1846</v>
      </c>
      <c r="AC20">
        <v>36</v>
      </c>
      <c r="AD20" t="s">
        <v>2020</v>
      </c>
      <c r="AE20">
        <f t="shared" si="2"/>
        <v>40002</v>
      </c>
      <c r="AF20">
        <f t="shared" si="3"/>
        <v>0</v>
      </c>
    </row>
    <row r="21" spans="1:35" x14ac:dyDescent="0.25">
      <c r="A21" s="1">
        <v>5</v>
      </c>
      <c r="B21" s="1">
        <v>2</v>
      </c>
      <c r="C21" t="s">
        <v>0</v>
      </c>
      <c r="D21" s="15" t="str">
        <f t="shared" si="0"/>
        <v>R2</v>
      </c>
      <c r="E21" s="34">
        <f>E20</f>
        <v>3</v>
      </c>
      <c r="F21" s="34">
        <v>1</v>
      </c>
      <c r="G21" s="22">
        <v>1</v>
      </c>
      <c r="H21" s="15" t="s">
        <v>1310</v>
      </c>
      <c r="I21" t="s">
        <v>1006</v>
      </c>
      <c r="J21" t="str">
        <f t="shared" si="9"/>
        <v>db600.dbx3.1 := alr.F1_1_crs; //Авария Ф1-1  R2.1</v>
      </c>
      <c r="K21" t="str">
        <f t="shared" si="1"/>
        <v>dbx3.1</v>
      </c>
      <c r="L21">
        <f>L20</f>
        <v>2</v>
      </c>
      <c r="M21" s="33" t="s">
        <v>1307</v>
      </c>
      <c r="N21" s="33">
        <f t="shared" ref="N21:N30" si="11">A21</f>
        <v>5</v>
      </c>
      <c r="O21" s="33" t="s">
        <v>2022</v>
      </c>
      <c r="P21" s="33" t="str">
        <f>"MDB.R"&amp;L21</f>
        <v>MDB.R2</v>
      </c>
      <c r="Q21" s="33">
        <f>G21</f>
        <v>1</v>
      </c>
      <c r="R21" s="33"/>
      <c r="S21" s="33"/>
      <c r="T21" s="33"/>
      <c r="U21" s="33"/>
      <c r="V21" s="33"/>
      <c r="W21" s="33"/>
      <c r="X21" s="33" t="str">
        <f t="shared" si="10"/>
        <v>en-US=Авария Ф1-1</v>
      </c>
      <c r="Y21" s="1"/>
      <c r="Z21" s="1" t="s">
        <v>1308</v>
      </c>
      <c r="AA21" t="s">
        <v>1864</v>
      </c>
      <c r="AB21" t="s">
        <v>1846</v>
      </c>
      <c r="AC21">
        <v>38</v>
      </c>
      <c r="AD21" t="str">
        <f>AD20</f>
        <v>Тревога</v>
      </c>
      <c r="AE21">
        <f t="shared" si="2"/>
        <v>40002</v>
      </c>
      <c r="AF21">
        <f t="shared" si="3"/>
        <v>1</v>
      </c>
    </row>
    <row r="22" spans="1:35" x14ac:dyDescent="0.25">
      <c r="A22" s="1">
        <v>6</v>
      </c>
      <c r="B22" s="1">
        <v>3</v>
      </c>
      <c r="C22" t="s">
        <v>1</v>
      </c>
      <c r="D22" s="15" t="str">
        <f t="shared" si="0"/>
        <v>R2</v>
      </c>
      <c r="E22" s="34">
        <f t="shared" ref="E22:E35" si="12">E21</f>
        <v>3</v>
      </c>
      <c r="F22" s="34">
        <v>2</v>
      </c>
      <c r="G22" s="22">
        <v>2</v>
      </c>
      <c r="H22" s="15" t="s">
        <v>1310</v>
      </c>
      <c r="I22" t="s">
        <v>1007</v>
      </c>
      <c r="J22" t="str">
        <f t="shared" si="9"/>
        <v>db600.dbx3.2 := alr.F1_2_crs; //Авария Ф1-2  R2.2</v>
      </c>
      <c r="K22" t="str">
        <f t="shared" si="1"/>
        <v>dbx3.2</v>
      </c>
      <c r="L22">
        <f t="shared" ref="L22:L35" si="13">L21</f>
        <v>2</v>
      </c>
      <c r="M22" s="33" t="s">
        <v>1307</v>
      </c>
      <c r="N22" s="33">
        <f t="shared" si="11"/>
        <v>6</v>
      </c>
      <c r="O22" s="33" t="s">
        <v>2022</v>
      </c>
      <c r="P22" s="33" t="str">
        <f>"MDB.R"&amp;L22</f>
        <v>MDB.R2</v>
      </c>
      <c r="Q22" s="33">
        <f>G22</f>
        <v>2</v>
      </c>
      <c r="R22" s="33"/>
      <c r="S22" s="33"/>
      <c r="T22" s="33"/>
      <c r="U22" s="33"/>
      <c r="V22" s="33"/>
      <c r="W22" s="33"/>
      <c r="X22" s="33" t="str">
        <f t="shared" si="10"/>
        <v>en-US=Авария Ф1-2</v>
      </c>
      <c r="Y22" s="1"/>
      <c r="Z22" s="1" t="s">
        <v>1308</v>
      </c>
      <c r="AA22" t="s">
        <v>1865</v>
      </c>
      <c r="AB22" t="s">
        <v>1846</v>
      </c>
      <c r="AC22">
        <v>40</v>
      </c>
      <c r="AD22" t="str">
        <f>AD21</f>
        <v>Тревога</v>
      </c>
      <c r="AE22">
        <f t="shared" si="2"/>
        <v>40002</v>
      </c>
      <c r="AF22">
        <f t="shared" si="3"/>
        <v>2</v>
      </c>
    </row>
    <row r="23" spans="1:35" x14ac:dyDescent="0.25">
      <c r="A23" s="1">
        <v>7</v>
      </c>
      <c r="B23" s="1">
        <v>4</v>
      </c>
      <c r="C23" t="s">
        <v>2</v>
      </c>
      <c r="D23" s="15" t="str">
        <f t="shared" si="0"/>
        <v>R2</v>
      </c>
      <c r="E23" s="34">
        <f t="shared" si="12"/>
        <v>3</v>
      </c>
      <c r="F23" s="34">
        <v>3</v>
      </c>
      <c r="G23" s="22">
        <v>3</v>
      </c>
      <c r="H23" s="15" t="s">
        <v>1310</v>
      </c>
      <c r="I23" t="s">
        <v>1008</v>
      </c>
      <c r="J23" t="str">
        <f t="shared" si="9"/>
        <v>db600.dbx3.3 := alr.F1_3_crs; //Авария Ф1-3  R2.3</v>
      </c>
      <c r="K23" t="str">
        <f t="shared" si="1"/>
        <v>dbx3.3</v>
      </c>
      <c r="L23">
        <f t="shared" si="13"/>
        <v>2</v>
      </c>
      <c r="M23" s="33" t="s">
        <v>1307</v>
      </c>
      <c r="N23" s="33">
        <f t="shared" si="11"/>
        <v>7</v>
      </c>
      <c r="O23" s="33" t="s">
        <v>2022</v>
      </c>
      <c r="P23" s="33" t="str">
        <f t="shared" ref="P23:P44" si="14">"MDB.R"&amp;L23</f>
        <v>MDB.R2</v>
      </c>
      <c r="Q23" s="33">
        <f t="shared" ref="Q23:Q44" si="15">G23</f>
        <v>3</v>
      </c>
      <c r="R23" s="33"/>
      <c r="S23" s="33"/>
      <c r="T23" s="33"/>
      <c r="U23" s="33"/>
      <c r="V23" s="33"/>
      <c r="W23" s="33"/>
      <c r="X23" s="33" t="str">
        <f t="shared" si="10"/>
        <v>en-US=Авария Ф1-3</v>
      </c>
      <c r="Y23" s="1"/>
      <c r="Z23" s="1" t="s">
        <v>1308</v>
      </c>
      <c r="AA23" t="s">
        <v>1866</v>
      </c>
      <c r="AB23" t="s">
        <v>1846</v>
      </c>
      <c r="AC23">
        <v>42</v>
      </c>
      <c r="AD23" t="str">
        <f t="shared" ref="AD23:AD86" si="16">AD22</f>
        <v>Тревога</v>
      </c>
      <c r="AE23">
        <f t="shared" si="2"/>
        <v>40002</v>
      </c>
      <c r="AF23">
        <f t="shared" si="3"/>
        <v>3</v>
      </c>
    </row>
    <row r="24" spans="1:35" x14ac:dyDescent="0.25">
      <c r="A24" s="1">
        <v>8</v>
      </c>
      <c r="B24" s="1">
        <v>5</v>
      </c>
      <c r="C24" t="s">
        <v>3</v>
      </c>
      <c r="D24" s="15" t="str">
        <f t="shared" si="0"/>
        <v>R2</v>
      </c>
      <c r="E24" s="34">
        <f t="shared" si="12"/>
        <v>3</v>
      </c>
      <c r="F24" s="34">
        <v>4</v>
      </c>
      <c r="G24" s="22">
        <v>4</v>
      </c>
      <c r="H24" s="15" t="s">
        <v>1310</v>
      </c>
      <c r="I24" t="s">
        <v>1009</v>
      </c>
      <c r="J24" t="str">
        <f t="shared" si="9"/>
        <v>db600.dbx3.4 := alr.F1_4_crs; //Авария Ф1-4  R2.4</v>
      </c>
      <c r="K24" t="str">
        <f t="shared" si="1"/>
        <v>dbx3.4</v>
      </c>
      <c r="L24">
        <f t="shared" si="13"/>
        <v>2</v>
      </c>
      <c r="M24" s="33" t="s">
        <v>1307</v>
      </c>
      <c r="N24" s="33">
        <f t="shared" si="11"/>
        <v>8</v>
      </c>
      <c r="O24" s="33" t="s">
        <v>2022</v>
      </c>
      <c r="P24" s="33" t="str">
        <f t="shared" si="14"/>
        <v>MDB.R2</v>
      </c>
      <c r="Q24" s="33">
        <f t="shared" si="15"/>
        <v>4</v>
      </c>
      <c r="R24" s="33"/>
      <c r="S24" s="33"/>
      <c r="T24" s="33"/>
      <c r="U24" s="33"/>
      <c r="V24" s="33"/>
      <c r="W24" s="33"/>
      <c r="X24" s="33" t="str">
        <f t="shared" si="10"/>
        <v>en-US=Авария Ф1-4</v>
      </c>
      <c r="Y24" s="1"/>
      <c r="Z24" s="1" t="s">
        <v>1308</v>
      </c>
      <c r="AA24" t="s">
        <v>1867</v>
      </c>
      <c r="AB24" t="s">
        <v>1846</v>
      </c>
      <c r="AC24">
        <v>44</v>
      </c>
      <c r="AD24" t="str">
        <f t="shared" si="16"/>
        <v>Тревога</v>
      </c>
      <c r="AE24">
        <f t="shared" si="2"/>
        <v>40002</v>
      </c>
      <c r="AF24">
        <f t="shared" si="3"/>
        <v>4</v>
      </c>
    </row>
    <row r="25" spans="1:35" x14ac:dyDescent="0.25">
      <c r="A25" s="1">
        <v>9</v>
      </c>
      <c r="B25" s="1">
        <v>6</v>
      </c>
      <c r="C25" t="s">
        <v>4</v>
      </c>
      <c r="D25" s="15" t="str">
        <f t="shared" si="0"/>
        <v>R2</v>
      </c>
      <c r="E25" s="34">
        <f t="shared" si="12"/>
        <v>3</v>
      </c>
      <c r="F25" s="34">
        <v>5</v>
      </c>
      <c r="G25" s="22">
        <v>5</v>
      </c>
      <c r="H25" s="15" t="s">
        <v>1310</v>
      </c>
      <c r="I25" t="s">
        <v>1010</v>
      </c>
      <c r="J25" t="str">
        <f t="shared" si="9"/>
        <v>db600.dbx3.5 := alr.F1_5_crs; //Авария Ф1-5  R2.5</v>
      </c>
      <c r="K25" t="str">
        <f t="shared" si="1"/>
        <v>dbx3.5</v>
      </c>
      <c r="L25">
        <f t="shared" si="13"/>
        <v>2</v>
      </c>
      <c r="M25" s="33" t="s">
        <v>1307</v>
      </c>
      <c r="N25" s="33">
        <f t="shared" si="11"/>
        <v>9</v>
      </c>
      <c r="O25" s="33" t="s">
        <v>2022</v>
      </c>
      <c r="P25" s="33" t="str">
        <f t="shared" si="14"/>
        <v>MDB.R2</v>
      </c>
      <c r="Q25" s="33">
        <f t="shared" si="15"/>
        <v>5</v>
      </c>
      <c r="R25" s="33"/>
      <c r="S25" s="33"/>
      <c r="T25" s="33"/>
      <c r="U25" s="33"/>
      <c r="V25" s="33"/>
      <c r="W25" s="33"/>
      <c r="X25" s="33" t="str">
        <f t="shared" si="10"/>
        <v>en-US=Авария Ф1-5</v>
      </c>
      <c r="Y25" s="1"/>
      <c r="Z25" s="1" t="s">
        <v>1308</v>
      </c>
      <c r="AA25" t="s">
        <v>1868</v>
      </c>
      <c r="AB25" t="s">
        <v>1846</v>
      </c>
      <c r="AC25">
        <v>46</v>
      </c>
      <c r="AD25" t="str">
        <f t="shared" si="16"/>
        <v>Тревога</v>
      </c>
      <c r="AE25">
        <f t="shared" si="2"/>
        <v>40002</v>
      </c>
      <c r="AF25">
        <f t="shared" si="3"/>
        <v>5</v>
      </c>
    </row>
    <row r="26" spans="1:35" x14ac:dyDescent="0.25">
      <c r="A26" s="1">
        <v>10</v>
      </c>
      <c r="B26" s="1">
        <v>7</v>
      </c>
      <c r="C26" t="s">
        <v>5</v>
      </c>
      <c r="D26" s="15" t="str">
        <f t="shared" si="0"/>
        <v>R2</v>
      </c>
      <c r="E26" s="34">
        <f t="shared" si="12"/>
        <v>3</v>
      </c>
      <c r="F26" s="34">
        <v>6</v>
      </c>
      <c r="G26" s="22">
        <v>6</v>
      </c>
      <c r="H26" s="15" t="s">
        <v>1310</v>
      </c>
      <c r="I26" t="s">
        <v>1011</v>
      </c>
      <c r="J26" t="str">
        <f t="shared" si="9"/>
        <v>db600.dbx3.6 := alr.F1_6_crs; //Авария Ф1-6  R2.6</v>
      </c>
      <c r="K26" t="str">
        <f t="shared" si="1"/>
        <v>dbx3.6</v>
      </c>
      <c r="L26">
        <f t="shared" si="13"/>
        <v>2</v>
      </c>
      <c r="M26" s="33" t="s">
        <v>1307</v>
      </c>
      <c r="N26" s="33">
        <f t="shared" si="11"/>
        <v>10</v>
      </c>
      <c r="O26" s="33" t="s">
        <v>2022</v>
      </c>
      <c r="P26" s="33" t="str">
        <f t="shared" si="14"/>
        <v>MDB.R2</v>
      </c>
      <c r="Q26" s="33">
        <f t="shared" si="15"/>
        <v>6</v>
      </c>
      <c r="R26" s="33"/>
      <c r="S26" s="33"/>
      <c r="T26" s="33"/>
      <c r="U26" s="33"/>
      <c r="V26" s="33"/>
      <c r="W26" s="33"/>
      <c r="X26" s="33" t="str">
        <f t="shared" si="10"/>
        <v>en-US=Авария Ф1-6</v>
      </c>
      <c r="Y26" s="1"/>
      <c r="Z26" s="1" t="s">
        <v>1308</v>
      </c>
      <c r="AA26" t="s">
        <v>1869</v>
      </c>
      <c r="AB26" t="s">
        <v>1846</v>
      </c>
      <c r="AC26">
        <v>48</v>
      </c>
      <c r="AD26" t="str">
        <f t="shared" si="16"/>
        <v>Тревога</v>
      </c>
      <c r="AE26">
        <f t="shared" si="2"/>
        <v>40002</v>
      </c>
      <c r="AF26">
        <f t="shared" si="3"/>
        <v>6</v>
      </c>
    </row>
    <row r="27" spans="1:35" x14ac:dyDescent="0.25">
      <c r="A27" s="1">
        <v>11</v>
      </c>
      <c r="B27" s="1">
        <v>8</v>
      </c>
      <c r="C27" t="s">
        <v>6</v>
      </c>
      <c r="D27" s="15" t="str">
        <f t="shared" si="0"/>
        <v>R2</v>
      </c>
      <c r="E27" s="34">
        <f t="shared" si="12"/>
        <v>3</v>
      </c>
      <c r="F27" s="34">
        <v>7</v>
      </c>
      <c r="G27" s="22">
        <v>7</v>
      </c>
      <c r="H27" s="15" t="s">
        <v>1310</v>
      </c>
      <c r="I27" t="s">
        <v>1012</v>
      </c>
      <c r="J27" t="str">
        <f t="shared" si="9"/>
        <v>db600.dbx3.7 := alr.F1_7_crs; //Авария Ф1-7  R2.7</v>
      </c>
      <c r="K27" t="str">
        <f t="shared" si="1"/>
        <v>dbx3.7</v>
      </c>
      <c r="L27">
        <f t="shared" si="13"/>
        <v>2</v>
      </c>
      <c r="M27" s="33" t="s">
        <v>1307</v>
      </c>
      <c r="N27" s="33">
        <f t="shared" si="11"/>
        <v>11</v>
      </c>
      <c r="O27" s="33" t="s">
        <v>2022</v>
      </c>
      <c r="P27" s="33" t="str">
        <f t="shared" si="14"/>
        <v>MDB.R2</v>
      </c>
      <c r="Q27" s="33">
        <f t="shared" si="15"/>
        <v>7</v>
      </c>
      <c r="R27" s="33"/>
      <c r="S27" s="33"/>
      <c r="T27" s="33"/>
      <c r="U27" s="33"/>
      <c r="V27" s="33"/>
      <c r="W27" s="33"/>
      <c r="X27" s="33" t="str">
        <f t="shared" si="10"/>
        <v>en-US=Авария Ф1-7</v>
      </c>
      <c r="Y27" s="1"/>
      <c r="Z27" s="1" t="s">
        <v>1308</v>
      </c>
      <c r="AA27" t="s">
        <v>1870</v>
      </c>
      <c r="AB27" t="s">
        <v>1846</v>
      </c>
      <c r="AC27">
        <v>50</v>
      </c>
      <c r="AD27" t="str">
        <f t="shared" si="16"/>
        <v>Тревога</v>
      </c>
      <c r="AE27">
        <f t="shared" si="2"/>
        <v>40002</v>
      </c>
      <c r="AF27">
        <f t="shared" si="3"/>
        <v>7</v>
      </c>
    </row>
    <row r="28" spans="1:35" x14ac:dyDescent="0.25">
      <c r="A28" s="1">
        <v>12</v>
      </c>
      <c r="B28" s="1">
        <v>9</v>
      </c>
      <c r="C28" t="s">
        <v>8</v>
      </c>
      <c r="D28" s="15" t="str">
        <f t="shared" si="0"/>
        <v>R2</v>
      </c>
      <c r="E28">
        <f>E4+1</f>
        <v>2</v>
      </c>
      <c r="F28" s="34">
        <v>0</v>
      </c>
      <c r="G28" s="22">
        <v>8</v>
      </c>
      <c r="H28" s="15" t="s">
        <v>1310</v>
      </c>
      <c r="I28" t="s">
        <v>1013</v>
      </c>
      <c r="J28" t="str">
        <f t="shared" si="9"/>
        <v>db600.dbx2.0 := alr.N1_3_crs; //Авария Н1-3  R2.8</v>
      </c>
      <c r="K28" t="str">
        <f t="shared" si="1"/>
        <v>dbx2.0</v>
      </c>
      <c r="L28">
        <f t="shared" si="13"/>
        <v>2</v>
      </c>
      <c r="M28" s="33" t="s">
        <v>1307</v>
      </c>
      <c r="N28" s="33">
        <f t="shared" si="11"/>
        <v>12</v>
      </c>
      <c r="O28" s="33" t="s">
        <v>2022</v>
      </c>
      <c r="P28" s="33" t="str">
        <f t="shared" si="14"/>
        <v>MDB.R2</v>
      </c>
      <c r="Q28" s="33">
        <f t="shared" si="15"/>
        <v>8</v>
      </c>
      <c r="R28" s="33"/>
      <c r="S28" s="33"/>
      <c r="T28" s="33"/>
      <c r="U28" s="33"/>
      <c r="V28" s="33"/>
      <c r="W28" s="33"/>
      <c r="X28" s="33" t="str">
        <f t="shared" si="10"/>
        <v>en-US=Авария Н1-3</v>
      </c>
      <c r="Y28" s="1"/>
      <c r="Z28" s="1" t="s">
        <v>1308</v>
      </c>
      <c r="AA28" t="s">
        <v>1871</v>
      </c>
      <c r="AB28" t="s">
        <v>1846</v>
      </c>
      <c r="AC28">
        <v>52</v>
      </c>
      <c r="AD28" t="str">
        <f t="shared" si="16"/>
        <v>Тревога</v>
      </c>
      <c r="AE28">
        <f t="shared" si="2"/>
        <v>40002</v>
      </c>
      <c r="AF28">
        <f t="shared" si="3"/>
        <v>8</v>
      </c>
    </row>
    <row r="29" spans="1:35" x14ac:dyDescent="0.25">
      <c r="A29" s="1">
        <v>13</v>
      </c>
      <c r="B29" s="1">
        <v>10</v>
      </c>
      <c r="C29" t="s">
        <v>331</v>
      </c>
      <c r="D29" s="15" t="str">
        <f t="shared" si="0"/>
        <v>R2</v>
      </c>
      <c r="E29" s="34">
        <f>E28</f>
        <v>2</v>
      </c>
      <c r="F29" s="34">
        <v>1</v>
      </c>
      <c r="G29" s="22">
        <v>9</v>
      </c>
      <c r="H29" s="15" t="s">
        <v>1310</v>
      </c>
      <c r="I29" t="s">
        <v>1014</v>
      </c>
      <c r="J29" t="str">
        <f t="shared" ref="J29:J83" si="17">"db600.dbx"&amp;E29&amp;"."&amp;F29&amp;" := "&amp;H29&amp;"."&amp;I29&amp;"; //"&amp;C29&amp;"  "&amp;D29&amp;"."&amp;G29</f>
        <v>db600.dbx2.1 := alr.MP1_1_crs; //Авария МП1-1  R2.9</v>
      </c>
      <c r="K29" t="str">
        <f t="shared" si="1"/>
        <v>dbx2.1</v>
      </c>
      <c r="L29">
        <f t="shared" si="13"/>
        <v>2</v>
      </c>
      <c r="M29" s="33" t="s">
        <v>1307</v>
      </c>
      <c r="N29" s="33">
        <f t="shared" si="11"/>
        <v>13</v>
      </c>
      <c r="O29" s="33" t="s">
        <v>2022</v>
      </c>
      <c r="P29" s="33" t="str">
        <f t="shared" si="14"/>
        <v>MDB.R2</v>
      </c>
      <c r="Q29" s="33">
        <f t="shared" si="15"/>
        <v>9</v>
      </c>
      <c r="R29" s="33"/>
      <c r="S29" s="33"/>
      <c r="T29" s="33"/>
      <c r="U29" s="33"/>
      <c r="V29" s="33"/>
      <c r="W29" s="33"/>
      <c r="X29" s="33" t="str">
        <f t="shared" ref="X29:X44" si="18">Z29&amp;C29</f>
        <v>en-US=Авария МП1-1</v>
      </c>
      <c r="Y29" s="1"/>
      <c r="Z29" s="1" t="s">
        <v>1308</v>
      </c>
      <c r="AA29" t="s">
        <v>1872</v>
      </c>
      <c r="AB29" t="s">
        <v>1846</v>
      </c>
      <c r="AC29">
        <v>54</v>
      </c>
      <c r="AD29" t="str">
        <f t="shared" si="16"/>
        <v>Тревога</v>
      </c>
      <c r="AE29">
        <f t="shared" si="2"/>
        <v>40002</v>
      </c>
      <c r="AF29">
        <f t="shared" si="3"/>
        <v>9</v>
      </c>
    </row>
    <row r="30" spans="1:35" x14ac:dyDescent="0.25">
      <c r="A30" s="1">
        <v>14</v>
      </c>
      <c r="B30" s="1">
        <v>11</v>
      </c>
      <c r="C30" t="s">
        <v>333</v>
      </c>
      <c r="D30" s="15" t="str">
        <f t="shared" si="0"/>
        <v>R2</v>
      </c>
      <c r="E30" s="34">
        <f t="shared" si="12"/>
        <v>2</v>
      </c>
      <c r="F30" s="34">
        <v>2</v>
      </c>
      <c r="G30" s="22">
        <v>10</v>
      </c>
      <c r="H30" s="15" t="s">
        <v>1310</v>
      </c>
      <c r="I30" t="s">
        <v>1015</v>
      </c>
      <c r="J30" t="str">
        <f t="shared" si="17"/>
        <v>db600.dbx2.2 := alr.MP4_1_crs; //Авария МП4-1  R2.10</v>
      </c>
      <c r="K30" t="str">
        <f t="shared" si="1"/>
        <v>dbx2.2</v>
      </c>
      <c r="L30">
        <f t="shared" si="13"/>
        <v>2</v>
      </c>
      <c r="M30" s="33" t="s">
        <v>1307</v>
      </c>
      <c r="N30" s="33">
        <f t="shared" si="11"/>
        <v>14</v>
      </c>
      <c r="O30" s="33" t="s">
        <v>2022</v>
      </c>
      <c r="P30" s="33" t="str">
        <f t="shared" si="14"/>
        <v>MDB.R2</v>
      </c>
      <c r="Q30" s="33">
        <f t="shared" si="15"/>
        <v>10</v>
      </c>
      <c r="R30" s="33"/>
      <c r="S30" s="33"/>
      <c r="T30" s="33"/>
      <c r="U30" s="33"/>
      <c r="V30" s="33"/>
      <c r="W30" s="33"/>
      <c r="X30" s="33" t="str">
        <f t="shared" si="18"/>
        <v>en-US=Авария МП4-1</v>
      </c>
      <c r="Y30" s="1"/>
      <c r="Z30" s="1" t="s">
        <v>1308</v>
      </c>
      <c r="AA30" t="s">
        <v>1873</v>
      </c>
      <c r="AB30" t="s">
        <v>1846</v>
      </c>
      <c r="AC30">
        <v>56</v>
      </c>
      <c r="AD30" t="str">
        <f t="shared" si="16"/>
        <v>Тревога</v>
      </c>
      <c r="AE30">
        <f t="shared" si="2"/>
        <v>40002</v>
      </c>
      <c r="AF30">
        <f t="shared" si="3"/>
        <v>10</v>
      </c>
    </row>
    <row r="31" spans="1:35" x14ac:dyDescent="0.25">
      <c r="A31" s="1">
        <v>15</v>
      </c>
      <c r="B31" s="1">
        <v>12</v>
      </c>
      <c r="C31" t="s">
        <v>335</v>
      </c>
      <c r="D31" s="15" t="str">
        <f t="shared" si="0"/>
        <v>R2</v>
      </c>
      <c r="E31" s="34">
        <f t="shared" si="12"/>
        <v>2</v>
      </c>
      <c r="F31" s="34">
        <v>3</v>
      </c>
      <c r="G31" s="22">
        <v>11</v>
      </c>
      <c r="H31" s="15" t="s">
        <v>1310</v>
      </c>
      <c r="I31" t="s">
        <v>1016</v>
      </c>
      <c r="J31" t="str">
        <f t="shared" si="17"/>
        <v>db600.dbx2.3 := alr.MP4_2_crs; //Авария МП4-2  R2.11</v>
      </c>
      <c r="K31" t="str">
        <f t="shared" si="1"/>
        <v>dbx2.3</v>
      </c>
      <c r="L31">
        <f t="shared" si="13"/>
        <v>2</v>
      </c>
      <c r="M31" s="33" t="s">
        <v>1307</v>
      </c>
      <c r="N31" s="33">
        <f t="shared" ref="N31:N55" si="19">A31</f>
        <v>15</v>
      </c>
      <c r="O31" s="33" t="s">
        <v>2022</v>
      </c>
      <c r="P31" s="33" t="str">
        <f t="shared" si="14"/>
        <v>MDB.R2</v>
      </c>
      <c r="Q31" s="33">
        <f t="shared" si="15"/>
        <v>11</v>
      </c>
      <c r="R31" s="33"/>
      <c r="S31" s="33"/>
      <c r="T31" s="33"/>
      <c r="U31" s="33"/>
      <c r="V31" s="33"/>
      <c r="W31" s="33"/>
      <c r="X31" s="33" t="str">
        <f t="shared" si="18"/>
        <v>en-US=Авария МП4-2</v>
      </c>
      <c r="Y31" s="1"/>
      <c r="Z31" s="1" t="s">
        <v>1308</v>
      </c>
      <c r="AA31" t="s">
        <v>1874</v>
      </c>
      <c r="AB31" t="s">
        <v>1846</v>
      </c>
      <c r="AC31">
        <v>58</v>
      </c>
      <c r="AD31" t="str">
        <f t="shared" si="16"/>
        <v>Тревога</v>
      </c>
      <c r="AE31">
        <f t="shared" si="2"/>
        <v>40002</v>
      </c>
      <c r="AF31">
        <f t="shared" si="3"/>
        <v>11</v>
      </c>
    </row>
    <row r="32" spans="1:35" x14ac:dyDescent="0.25">
      <c r="A32" s="1">
        <v>16</v>
      </c>
      <c r="B32" s="1">
        <v>13</v>
      </c>
      <c r="C32" t="s">
        <v>10</v>
      </c>
      <c r="D32" s="15" t="str">
        <f t="shared" si="0"/>
        <v>R2</v>
      </c>
      <c r="E32" s="34">
        <f t="shared" si="12"/>
        <v>2</v>
      </c>
      <c r="F32" s="34">
        <v>4</v>
      </c>
      <c r="G32" s="22">
        <v>12</v>
      </c>
      <c r="H32" s="15" t="s">
        <v>1310</v>
      </c>
      <c r="I32" t="s">
        <v>1017</v>
      </c>
      <c r="J32" t="str">
        <f t="shared" si="17"/>
        <v>db600.dbx2.4 := alr.N4_6_crs; //Авария Н4-6  R2.12</v>
      </c>
      <c r="K32" t="str">
        <f t="shared" si="1"/>
        <v>dbx2.4</v>
      </c>
      <c r="L32">
        <f t="shared" si="13"/>
        <v>2</v>
      </c>
      <c r="M32" s="33" t="s">
        <v>1307</v>
      </c>
      <c r="N32" s="33">
        <f t="shared" si="19"/>
        <v>16</v>
      </c>
      <c r="O32" s="33" t="s">
        <v>2022</v>
      </c>
      <c r="P32" s="33" t="str">
        <f t="shared" si="14"/>
        <v>MDB.R2</v>
      </c>
      <c r="Q32" s="33">
        <f t="shared" si="15"/>
        <v>12</v>
      </c>
      <c r="R32" s="33"/>
      <c r="S32" s="33"/>
      <c r="T32" s="33"/>
      <c r="U32" s="33"/>
      <c r="V32" s="33"/>
      <c r="W32" s="33"/>
      <c r="X32" s="33" t="str">
        <f t="shared" si="18"/>
        <v>en-US=Авария Н4-6</v>
      </c>
      <c r="Y32" s="1"/>
      <c r="Z32" s="1" t="s">
        <v>1308</v>
      </c>
      <c r="AA32" t="s">
        <v>1875</v>
      </c>
      <c r="AB32" t="s">
        <v>1846</v>
      </c>
      <c r="AC32">
        <v>60</v>
      </c>
      <c r="AD32" t="str">
        <f t="shared" si="16"/>
        <v>Тревога</v>
      </c>
      <c r="AE32">
        <f t="shared" si="2"/>
        <v>40002</v>
      </c>
      <c r="AF32">
        <f t="shared" si="3"/>
        <v>12</v>
      </c>
    </row>
    <row r="33" spans="1:32" x14ac:dyDescent="0.25">
      <c r="A33" s="1">
        <v>17</v>
      </c>
      <c r="B33" s="1">
        <v>14</v>
      </c>
      <c r="C33" t="s">
        <v>336</v>
      </c>
      <c r="D33" s="15" t="str">
        <f t="shared" si="0"/>
        <v>R2</v>
      </c>
      <c r="E33" s="34">
        <f t="shared" si="12"/>
        <v>2</v>
      </c>
      <c r="F33" s="34">
        <v>5</v>
      </c>
      <c r="G33" s="22">
        <v>13</v>
      </c>
      <c r="H33" s="15" t="s">
        <v>1310</v>
      </c>
      <c r="I33" t="s">
        <v>1018</v>
      </c>
      <c r="J33" t="str">
        <f t="shared" si="17"/>
        <v>db600.dbx2.5 := alr.N5_crs; //Авария Н5-1, 2  R2.13</v>
      </c>
      <c r="K33" t="str">
        <f t="shared" si="1"/>
        <v>dbx2.5</v>
      </c>
      <c r="L33">
        <f t="shared" si="13"/>
        <v>2</v>
      </c>
      <c r="M33" s="33" t="s">
        <v>1307</v>
      </c>
      <c r="N33" s="33">
        <f t="shared" si="19"/>
        <v>17</v>
      </c>
      <c r="O33" s="33" t="s">
        <v>2022</v>
      </c>
      <c r="P33" s="33" t="str">
        <f t="shared" si="14"/>
        <v>MDB.R2</v>
      </c>
      <c r="Q33" s="33">
        <f t="shared" si="15"/>
        <v>13</v>
      </c>
      <c r="R33" s="33"/>
      <c r="S33" s="33"/>
      <c r="T33" s="33"/>
      <c r="U33" s="33"/>
      <c r="V33" s="33"/>
      <c r="W33" s="33"/>
      <c r="X33" s="33" t="str">
        <f t="shared" si="18"/>
        <v>en-US=Авария Н5-1, 2</v>
      </c>
      <c r="Y33" s="1"/>
      <c r="Z33" s="1" t="s">
        <v>1308</v>
      </c>
      <c r="AA33" t="s">
        <v>1876</v>
      </c>
      <c r="AB33" t="s">
        <v>1846</v>
      </c>
      <c r="AC33">
        <v>62</v>
      </c>
      <c r="AD33" t="str">
        <f t="shared" si="16"/>
        <v>Тревога</v>
      </c>
      <c r="AE33">
        <f t="shared" si="2"/>
        <v>40002</v>
      </c>
      <c r="AF33">
        <f t="shared" si="3"/>
        <v>13</v>
      </c>
    </row>
    <row r="34" spans="1:32" x14ac:dyDescent="0.25">
      <c r="A34" s="1">
        <v>18</v>
      </c>
      <c r="B34" s="1">
        <v>15</v>
      </c>
      <c r="C34" t="s">
        <v>13</v>
      </c>
      <c r="D34" s="15" t="str">
        <f t="shared" si="0"/>
        <v>R2</v>
      </c>
      <c r="E34" s="34">
        <f t="shared" si="12"/>
        <v>2</v>
      </c>
      <c r="F34" s="34">
        <v>6</v>
      </c>
      <c r="G34" s="22">
        <v>14</v>
      </c>
      <c r="H34" s="15" t="s">
        <v>1310</v>
      </c>
      <c r="I34" t="s">
        <v>483</v>
      </c>
      <c r="J34" t="str">
        <f t="shared" si="17"/>
        <v>db600.dbx2.6 := alr.UOV5_1_crs; //Авария УОВ5-1  R2.14</v>
      </c>
      <c r="K34" t="str">
        <f t="shared" si="1"/>
        <v>dbx2.6</v>
      </c>
      <c r="L34">
        <f t="shared" si="13"/>
        <v>2</v>
      </c>
      <c r="M34" s="33" t="s">
        <v>1307</v>
      </c>
      <c r="N34" s="33">
        <f t="shared" si="19"/>
        <v>18</v>
      </c>
      <c r="O34" s="33" t="s">
        <v>2022</v>
      </c>
      <c r="P34" s="33" t="str">
        <f t="shared" si="14"/>
        <v>MDB.R2</v>
      </c>
      <c r="Q34" s="33">
        <f t="shared" si="15"/>
        <v>14</v>
      </c>
      <c r="R34" s="33"/>
      <c r="S34" s="33"/>
      <c r="T34" s="33"/>
      <c r="U34" s="33"/>
      <c r="V34" s="33"/>
      <c r="W34" s="33"/>
      <c r="X34" s="33" t="str">
        <f t="shared" si="18"/>
        <v>en-US=Авария УОВ5-1</v>
      </c>
      <c r="Y34" s="1"/>
      <c r="Z34" s="1" t="s">
        <v>1308</v>
      </c>
      <c r="AA34" t="s">
        <v>1877</v>
      </c>
      <c r="AB34" t="s">
        <v>1846</v>
      </c>
      <c r="AC34">
        <v>64</v>
      </c>
      <c r="AD34" t="str">
        <f t="shared" si="16"/>
        <v>Тревога</v>
      </c>
      <c r="AE34">
        <f t="shared" si="2"/>
        <v>40002</v>
      </c>
      <c r="AF34">
        <f t="shared" si="3"/>
        <v>14</v>
      </c>
    </row>
    <row r="35" spans="1:32" x14ac:dyDescent="0.25">
      <c r="A35" s="1">
        <v>19</v>
      </c>
      <c r="B35" s="1">
        <v>16</v>
      </c>
      <c r="C35" t="s">
        <v>14</v>
      </c>
      <c r="D35" s="15" t="str">
        <f t="shared" si="0"/>
        <v>R2</v>
      </c>
      <c r="E35" s="34">
        <f t="shared" si="12"/>
        <v>2</v>
      </c>
      <c r="F35" s="34">
        <v>7</v>
      </c>
      <c r="G35" s="22">
        <v>15</v>
      </c>
      <c r="H35" s="15" t="s">
        <v>1310</v>
      </c>
      <c r="I35" t="s">
        <v>484</v>
      </c>
      <c r="J35" t="str">
        <f t="shared" si="17"/>
        <v>db600.dbx2.7 := alr.UOV5_2_crs; //Авария УОВ5-2  R2.15</v>
      </c>
      <c r="K35" t="str">
        <f t="shared" si="1"/>
        <v>dbx2.7</v>
      </c>
      <c r="L35">
        <f t="shared" si="13"/>
        <v>2</v>
      </c>
      <c r="M35" s="33" t="s">
        <v>1307</v>
      </c>
      <c r="N35" s="33">
        <f t="shared" si="19"/>
        <v>19</v>
      </c>
      <c r="O35" s="33" t="s">
        <v>2022</v>
      </c>
      <c r="P35" s="33" t="str">
        <f t="shared" si="14"/>
        <v>MDB.R2</v>
      </c>
      <c r="Q35" s="33">
        <f t="shared" si="15"/>
        <v>15</v>
      </c>
      <c r="R35" s="33"/>
      <c r="S35" s="33"/>
      <c r="T35" s="33"/>
      <c r="U35" s="33"/>
      <c r="V35" s="33"/>
      <c r="W35" s="33"/>
      <c r="X35" s="33" t="str">
        <f t="shared" si="18"/>
        <v>en-US=Авария УОВ5-2</v>
      </c>
      <c r="Y35" s="1"/>
      <c r="Z35" s="1" t="s">
        <v>1308</v>
      </c>
      <c r="AA35" t="s">
        <v>1878</v>
      </c>
      <c r="AB35" t="s">
        <v>1846</v>
      </c>
      <c r="AC35">
        <v>66</v>
      </c>
      <c r="AD35" t="str">
        <f t="shared" si="16"/>
        <v>Тревога</v>
      </c>
      <c r="AE35">
        <f t="shared" si="2"/>
        <v>40002</v>
      </c>
      <c r="AF35">
        <f t="shared" si="3"/>
        <v>15</v>
      </c>
    </row>
    <row r="36" spans="1:32" x14ac:dyDescent="0.25">
      <c r="A36" s="1">
        <v>20</v>
      </c>
      <c r="B36" s="1">
        <v>17</v>
      </c>
      <c r="C36" t="s">
        <v>15</v>
      </c>
      <c r="D36" s="15" t="str">
        <f>"R"&amp;L36</f>
        <v>R3</v>
      </c>
      <c r="E36">
        <f>E44+1</f>
        <v>5</v>
      </c>
      <c r="F36" s="34">
        <v>0</v>
      </c>
      <c r="G36" s="22">
        <v>0</v>
      </c>
      <c r="H36" s="15" t="s">
        <v>1310</v>
      </c>
      <c r="I36" t="s">
        <v>802</v>
      </c>
      <c r="J36" t="str">
        <f t="shared" si="17"/>
        <v>db600.dbx5.0 := alr.UOV5_3_crs; //Авария УОВ5-3  R3.0</v>
      </c>
      <c r="K36" t="str">
        <f t="shared" si="1"/>
        <v>dbx5.0</v>
      </c>
      <c r="L36">
        <f>L34+1</f>
        <v>3</v>
      </c>
      <c r="M36" s="33" t="s">
        <v>1307</v>
      </c>
      <c r="N36" s="33">
        <f t="shared" si="19"/>
        <v>20</v>
      </c>
      <c r="O36" s="33" t="s">
        <v>2022</v>
      </c>
      <c r="P36" s="33" t="str">
        <f t="shared" si="14"/>
        <v>MDB.R3</v>
      </c>
      <c r="Q36" s="33">
        <f t="shared" si="15"/>
        <v>0</v>
      </c>
      <c r="R36" s="33"/>
      <c r="S36" s="33"/>
      <c r="T36" s="33"/>
      <c r="U36" s="33"/>
      <c r="V36" s="33"/>
      <c r="W36" s="33"/>
      <c r="X36" s="33" t="str">
        <f t="shared" si="18"/>
        <v>en-US=Авария УОВ5-3</v>
      </c>
      <c r="Y36" s="1"/>
      <c r="Z36" s="1" t="s">
        <v>1308</v>
      </c>
      <c r="AA36" t="s">
        <v>1879</v>
      </c>
      <c r="AB36" t="s">
        <v>1846</v>
      </c>
      <c r="AC36">
        <v>68</v>
      </c>
      <c r="AD36" t="str">
        <f t="shared" si="16"/>
        <v>Тревога</v>
      </c>
      <c r="AE36">
        <f t="shared" si="2"/>
        <v>40003</v>
      </c>
      <c r="AF36">
        <f t="shared" si="3"/>
        <v>0</v>
      </c>
    </row>
    <row r="37" spans="1:32" x14ac:dyDescent="0.25">
      <c r="A37" s="1">
        <v>21</v>
      </c>
      <c r="B37" s="1">
        <v>18</v>
      </c>
      <c r="C37" t="s">
        <v>457</v>
      </c>
      <c r="D37" s="15" t="str">
        <f t="shared" si="0"/>
        <v>R3</v>
      </c>
      <c r="E37" s="34">
        <f>E36</f>
        <v>5</v>
      </c>
      <c r="F37" s="34">
        <v>1</v>
      </c>
      <c r="G37" s="22">
        <v>1</v>
      </c>
      <c r="H37" s="15" t="s">
        <v>1310</v>
      </c>
      <c r="I37" t="s">
        <v>486</v>
      </c>
      <c r="J37" t="str">
        <f t="shared" si="17"/>
        <v>db600.dbx5.1 := alr.OD_crs; //Авария Обезвоживатель  R3.1</v>
      </c>
      <c r="K37" t="str">
        <f t="shared" si="1"/>
        <v>dbx5.1</v>
      </c>
      <c r="L37">
        <f>L36</f>
        <v>3</v>
      </c>
      <c r="M37" s="33" t="s">
        <v>1307</v>
      </c>
      <c r="N37" s="33">
        <f t="shared" si="19"/>
        <v>21</v>
      </c>
      <c r="O37" s="33" t="s">
        <v>2022</v>
      </c>
      <c r="P37" s="33" t="str">
        <f t="shared" si="14"/>
        <v>MDB.R3</v>
      </c>
      <c r="Q37" s="33">
        <f t="shared" si="15"/>
        <v>1</v>
      </c>
      <c r="R37" s="33"/>
      <c r="S37" s="33"/>
      <c r="T37" s="33"/>
      <c r="U37" s="33"/>
      <c r="V37" s="33"/>
      <c r="W37" s="33"/>
      <c r="X37" s="33" t="str">
        <f t="shared" si="18"/>
        <v>en-US=Авария Обезвоживатель</v>
      </c>
      <c r="Y37" s="1"/>
      <c r="Z37" s="1" t="s">
        <v>1308</v>
      </c>
      <c r="AA37" t="s">
        <v>1880</v>
      </c>
      <c r="AB37" t="s">
        <v>1846</v>
      </c>
      <c r="AC37">
        <v>70</v>
      </c>
      <c r="AD37" t="str">
        <f t="shared" si="16"/>
        <v>Тревога</v>
      </c>
      <c r="AE37">
        <f t="shared" si="2"/>
        <v>40003</v>
      </c>
      <c r="AF37">
        <f t="shared" si="3"/>
        <v>1</v>
      </c>
    </row>
    <row r="38" spans="1:32" x14ac:dyDescent="0.25">
      <c r="A38" s="1">
        <v>22</v>
      </c>
      <c r="B38" s="1">
        <v>19</v>
      </c>
      <c r="C38" t="s">
        <v>17</v>
      </c>
      <c r="D38" s="15" t="str">
        <f t="shared" si="0"/>
        <v>R3</v>
      </c>
      <c r="E38" s="34">
        <f t="shared" ref="E38:E51" si="20">E37</f>
        <v>5</v>
      </c>
      <c r="F38" s="34">
        <v>2</v>
      </c>
      <c r="G38" s="22">
        <v>2</v>
      </c>
      <c r="H38" s="15" t="s">
        <v>1310</v>
      </c>
      <c r="I38" t="s">
        <v>488</v>
      </c>
      <c r="J38" t="str">
        <f t="shared" si="17"/>
        <v>db600.dbx5.2 := alr.N6_1_crs; //Авария Н6-1  R3.2</v>
      </c>
      <c r="K38" t="str">
        <f t="shared" si="1"/>
        <v>dbx5.2</v>
      </c>
      <c r="L38">
        <f t="shared" ref="L38:L51" si="21">L37</f>
        <v>3</v>
      </c>
      <c r="M38" s="33" t="s">
        <v>1307</v>
      </c>
      <c r="N38" s="33">
        <f>A38</f>
        <v>22</v>
      </c>
      <c r="O38" s="33" t="s">
        <v>2022</v>
      </c>
      <c r="P38" s="33" t="str">
        <f t="shared" si="14"/>
        <v>MDB.R3</v>
      </c>
      <c r="Q38" s="33">
        <f t="shared" si="15"/>
        <v>2</v>
      </c>
      <c r="R38" s="33"/>
      <c r="S38" s="33"/>
      <c r="T38" s="33"/>
      <c r="U38" s="33"/>
      <c r="V38" s="33"/>
      <c r="W38" s="33"/>
      <c r="X38" s="33" t="str">
        <f t="shared" si="18"/>
        <v>en-US=Авария Н6-1</v>
      </c>
      <c r="Y38" s="1"/>
      <c r="Z38" s="1" t="s">
        <v>1308</v>
      </c>
      <c r="AA38" t="s">
        <v>1881</v>
      </c>
      <c r="AB38" t="s">
        <v>1846</v>
      </c>
      <c r="AC38">
        <v>72</v>
      </c>
      <c r="AD38" t="str">
        <f t="shared" si="16"/>
        <v>Тревога</v>
      </c>
      <c r="AE38">
        <f t="shared" si="2"/>
        <v>40003</v>
      </c>
      <c r="AF38">
        <f t="shared" si="3"/>
        <v>2</v>
      </c>
    </row>
    <row r="39" spans="1:32" x14ac:dyDescent="0.25">
      <c r="A39" s="1">
        <v>23</v>
      </c>
      <c r="B39" s="1">
        <v>20</v>
      </c>
      <c r="C39" t="s">
        <v>21</v>
      </c>
      <c r="D39" s="15" t="str">
        <f t="shared" si="0"/>
        <v>R3</v>
      </c>
      <c r="E39" s="34">
        <f t="shared" si="20"/>
        <v>5</v>
      </c>
      <c r="F39" s="34">
        <v>3</v>
      </c>
      <c r="G39" s="22">
        <v>3</v>
      </c>
      <c r="H39" s="15" t="s">
        <v>1310</v>
      </c>
      <c r="I39" t="s">
        <v>489</v>
      </c>
      <c r="J39" t="str">
        <f t="shared" si="17"/>
        <v>db600.dbx5.3 := alr.N6_1_ao; //Аварийный стоп Н6-1  R3.3</v>
      </c>
      <c r="K39" t="str">
        <f t="shared" si="1"/>
        <v>dbx5.3</v>
      </c>
      <c r="L39">
        <f t="shared" si="21"/>
        <v>3</v>
      </c>
      <c r="M39" s="33" t="s">
        <v>1307</v>
      </c>
      <c r="N39" s="33">
        <f t="shared" si="19"/>
        <v>23</v>
      </c>
      <c r="O39" s="33" t="s">
        <v>2022</v>
      </c>
      <c r="P39" s="33" t="str">
        <f t="shared" si="14"/>
        <v>MDB.R3</v>
      </c>
      <c r="Q39" s="33">
        <f t="shared" si="15"/>
        <v>3</v>
      </c>
      <c r="R39" s="33"/>
      <c r="S39" s="33"/>
      <c r="T39" s="33"/>
      <c r="U39" s="33"/>
      <c r="V39" s="33"/>
      <c r="W39" s="33"/>
      <c r="X39" s="33" t="str">
        <f t="shared" si="18"/>
        <v>en-US=Аварийный стоп Н6-1</v>
      </c>
      <c r="Y39" s="1"/>
      <c r="Z39" s="1" t="s">
        <v>1308</v>
      </c>
      <c r="AA39" t="s">
        <v>1882</v>
      </c>
      <c r="AB39" t="s">
        <v>1846</v>
      </c>
      <c r="AC39">
        <v>74</v>
      </c>
      <c r="AD39" t="str">
        <f t="shared" si="16"/>
        <v>Тревога</v>
      </c>
      <c r="AE39">
        <f t="shared" si="2"/>
        <v>40003</v>
      </c>
      <c r="AF39">
        <f t="shared" si="3"/>
        <v>3</v>
      </c>
    </row>
    <row r="40" spans="1:32" x14ac:dyDescent="0.25">
      <c r="A40" s="1">
        <v>24</v>
      </c>
      <c r="B40" s="1">
        <v>21</v>
      </c>
      <c r="C40" t="s">
        <v>18</v>
      </c>
      <c r="D40" s="15" t="str">
        <f t="shared" si="0"/>
        <v>R3</v>
      </c>
      <c r="E40" s="34">
        <f t="shared" si="20"/>
        <v>5</v>
      </c>
      <c r="F40" s="34">
        <v>4</v>
      </c>
      <c r="G40" s="22">
        <v>4</v>
      </c>
      <c r="H40" s="15" t="s">
        <v>1310</v>
      </c>
      <c r="I40" t="s">
        <v>490</v>
      </c>
      <c r="J40" t="str">
        <f t="shared" si="17"/>
        <v>db600.dbx5.4 := alr.N1_3_ao; //Аварийный стоп Н1-3  R3.4</v>
      </c>
      <c r="K40" t="str">
        <f t="shared" si="1"/>
        <v>dbx5.4</v>
      </c>
      <c r="L40">
        <f t="shared" si="21"/>
        <v>3</v>
      </c>
      <c r="M40" s="33" t="s">
        <v>1307</v>
      </c>
      <c r="N40" s="33">
        <f t="shared" si="19"/>
        <v>24</v>
      </c>
      <c r="O40" s="33" t="s">
        <v>2022</v>
      </c>
      <c r="P40" s="33" t="str">
        <f t="shared" si="14"/>
        <v>MDB.R3</v>
      </c>
      <c r="Q40" s="33">
        <f t="shared" si="15"/>
        <v>4</v>
      </c>
      <c r="R40" s="33"/>
      <c r="S40" s="33"/>
      <c r="T40" s="33"/>
      <c r="U40" s="33"/>
      <c r="V40" s="33"/>
      <c r="W40" s="33"/>
      <c r="X40" s="33" t="str">
        <f t="shared" si="18"/>
        <v>en-US=Аварийный стоп Н1-3</v>
      </c>
      <c r="Y40" s="1"/>
      <c r="Z40" s="1" t="s">
        <v>1308</v>
      </c>
      <c r="AA40" t="s">
        <v>1883</v>
      </c>
      <c r="AB40" t="s">
        <v>1846</v>
      </c>
      <c r="AC40">
        <v>76</v>
      </c>
      <c r="AD40" t="str">
        <f t="shared" si="16"/>
        <v>Тревога</v>
      </c>
      <c r="AE40">
        <f t="shared" si="2"/>
        <v>40003</v>
      </c>
      <c r="AF40">
        <f t="shared" si="3"/>
        <v>4</v>
      </c>
    </row>
    <row r="41" spans="1:32" x14ac:dyDescent="0.25">
      <c r="A41" s="1">
        <v>25</v>
      </c>
      <c r="B41" s="1">
        <v>22</v>
      </c>
      <c r="C41" t="s">
        <v>19</v>
      </c>
      <c r="D41" s="15" t="str">
        <f t="shared" si="0"/>
        <v>R3</v>
      </c>
      <c r="E41" s="34">
        <f t="shared" si="20"/>
        <v>5</v>
      </c>
      <c r="F41" s="34">
        <v>5</v>
      </c>
      <c r="G41" s="22">
        <v>5</v>
      </c>
      <c r="H41" s="15" t="s">
        <v>1310</v>
      </c>
      <c r="I41" t="s">
        <v>491</v>
      </c>
      <c r="J41" t="str">
        <f t="shared" si="17"/>
        <v>db600.dbx5.5 := alr.N4_6_ao; //Аварийный стоп Н4-6  R3.5</v>
      </c>
      <c r="K41" t="str">
        <f t="shared" si="1"/>
        <v>dbx5.5</v>
      </c>
      <c r="L41">
        <f t="shared" si="21"/>
        <v>3</v>
      </c>
      <c r="M41" s="33" t="s">
        <v>1307</v>
      </c>
      <c r="N41" s="33">
        <f t="shared" si="19"/>
        <v>25</v>
      </c>
      <c r="O41" s="33" t="s">
        <v>2022</v>
      </c>
      <c r="P41" s="33" t="str">
        <f t="shared" si="14"/>
        <v>MDB.R3</v>
      </c>
      <c r="Q41" s="33">
        <f t="shared" si="15"/>
        <v>5</v>
      </c>
      <c r="R41" s="33"/>
      <c r="S41" s="33"/>
      <c r="T41" s="33"/>
      <c r="U41" s="33"/>
      <c r="V41" s="33"/>
      <c r="W41" s="33"/>
      <c r="X41" s="33" t="str">
        <f t="shared" si="18"/>
        <v>en-US=Аварийный стоп Н4-6</v>
      </c>
      <c r="Y41" s="1"/>
      <c r="Z41" s="1" t="s">
        <v>1308</v>
      </c>
      <c r="AA41" t="s">
        <v>1884</v>
      </c>
      <c r="AB41" t="s">
        <v>1846</v>
      </c>
      <c r="AC41">
        <v>78</v>
      </c>
      <c r="AD41" t="str">
        <f t="shared" si="16"/>
        <v>Тревога</v>
      </c>
      <c r="AE41">
        <f t="shared" si="2"/>
        <v>40003</v>
      </c>
      <c r="AF41">
        <f t="shared" si="3"/>
        <v>5</v>
      </c>
    </row>
    <row r="42" spans="1:32" x14ac:dyDescent="0.25">
      <c r="A42" s="1">
        <v>26</v>
      </c>
      <c r="B42" s="1">
        <v>23</v>
      </c>
      <c r="C42" t="s">
        <v>20</v>
      </c>
      <c r="D42" s="15" t="str">
        <f t="shared" si="0"/>
        <v>R3</v>
      </c>
      <c r="E42" s="34">
        <f t="shared" si="20"/>
        <v>5</v>
      </c>
      <c r="F42" s="34">
        <v>6</v>
      </c>
      <c r="G42" s="22">
        <v>6</v>
      </c>
      <c r="H42" s="15" t="s">
        <v>1310</v>
      </c>
      <c r="I42" t="s">
        <v>769</v>
      </c>
      <c r="J42" t="str">
        <f t="shared" si="17"/>
        <v>db600.dbx5.6 := alr.N5_ao; //Аварийный стоп Н5-1/Н5-2  R3.6</v>
      </c>
      <c r="K42" t="str">
        <f t="shared" si="1"/>
        <v>dbx5.6</v>
      </c>
      <c r="L42">
        <f t="shared" si="21"/>
        <v>3</v>
      </c>
      <c r="M42" s="33" t="s">
        <v>1307</v>
      </c>
      <c r="N42" s="33">
        <f t="shared" si="19"/>
        <v>26</v>
      </c>
      <c r="O42" s="33" t="s">
        <v>2022</v>
      </c>
      <c r="P42" s="33" t="str">
        <f t="shared" si="14"/>
        <v>MDB.R3</v>
      </c>
      <c r="Q42" s="33">
        <f t="shared" si="15"/>
        <v>6</v>
      </c>
      <c r="R42" s="33"/>
      <c r="S42" s="33"/>
      <c r="T42" s="33"/>
      <c r="U42" s="33"/>
      <c r="V42" s="33"/>
      <c r="W42" s="33"/>
      <c r="X42" s="33" t="str">
        <f t="shared" si="18"/>
        <v>en-US=Аварийный стоп Н5-1/Н5-2</v>
      </c>
      <c r="Y42" s="1"/>
      <c r="Z42" s="1" t="s">
        <v>1308</v>
      </c>
      <c r="AA42" t="s">
        <v>1885</v>
      </c>
      <c r="AB42" t="s">
        <v>1846</v>
      </c>
      <c r="AC42">
        <v>80</v>
      </c>
      <c r="AD42" t="str">
        <f t="shared" si="16"/>
        <v>Тревога</v>
      </c>
      <c r="AE42">
        <f t="shared" si="2"/>
        <v>40003</v>
      </c>
      <c r="AF42">
        <f t="shared" si="3"/>
        <v>6</v>
      </c>
    </row>
    <row r="43" spans="1:32" x14ac:dyDescent="0.25">
      <c r="A43" s="1">
        <v>27</v>
      </c>
      <c r="B43" s="1">
        <v>24</v>
      </c>
      <c r="C43" t="s">
        <v>345</v>
      </c>
      <c r="D43" s="15" t="str">
        <f t="shared" si="0"/>
        <v>R3</v>
      </c>
      <c r="E43" s="34">
        <f t="shared" si="20"/>
        <v>5</v>
      </c>
      <c r="F43" s="34">
        <v>7</v>
      </c>
      <c r="G43" s="22">
        <v>7</v>
      </c>
      <c r="H43" s="15" t="s">
        <v>1310</v>
      </c>
      <c r="I43" t="s">
        <v>492</v>
      </c>
      <c r="J43" t="str">
        <f t="shared" si="17"/>
        <v>db600.dbx5.7 := alr.N6_1_ptc; //Термисторная защита Н6-1  R3.7</v>
      </c>
      <c r="K43" t="str">
        <f t="shared" si="1"/>
        <v>dbx5.7</v>
      </c>
      <c r="L43">
        <f t="shared" si="21"/>
        <v>3</v>
      </c>
      <c r="M43" s="33" t="s">
        <v>1307</v>
      </c>
      <c r="N43" s="33">
        <f t="shared" si="19"/>
        <v>27</v>
      </c>
      <c r="O43" s="33" t="s">
        <v>2022</v>
      </c>
      <c r="P43" s="33" t="str">
        <f t="shared" si="14"/>
        <v>MDB.R3</v>
      </c>
      <c r="Q43" s="33">
        <f t="shared" si="15"/>
        <v>7</v>
      </c>
      <c r="R43" s="33"/>
      <c r="S43" s="33"/>
      <c r="T43" s="33"/>
      <c r="U43" s="33"/>
      <c r="V43" s="33"/>
      <c r="W43" s="33"/>
      <c r="X43" s="33" t="str">
        <f t="shared" si="18"/>
        <v>en-US=Термисторная защита Н6-1</v>
      </c>
      <c r="Y43" s="1"/>
      <c r="Z43" s="1" t="s">
        <v>1308</v>
      </c>
      <c r="AA43" t="s">
        <v>1886</v>
      </c>
      <c r="AB43" t="s">
        <v>1846</v>
      </c>
      <c r="AC43">
        <v>82</v>
      </c>
      <c r="AD43" t="str">
        <f t="shared" si="16"/>
        <v>Тревога</v>
      </c>
      <c r="AE43">
        <f t="shared" si="2"/>
        <v>40003</v>
      </c>
      <c r="AF43">
        <f t="shared" si="3"/>
        <v>7</v>
      </c>
    </row>
    <row r="44" spans="1:32" x14ac:dyDescent="0.25">
      <c r="A44" s="1">
        <v>28</v>
      </c>
      <c r="B44" s="1">
        <v>25</v>
      </c>
      <c r="C44" t="s">
        <v>23</v>
      </c>
      <c r="D44" s="15" t="str">
        <f t="shared" si="0"/>
        <v>R3</v>
      </c>
      <c r="E44">
        <f>E20+1</f>
        <v>4</v>
      </c>
      <c r="F44" s="34">
        <v>0</v>
      </c>
      <c r="G44" s="22">
        <v>8</v>
      </c>
      <c r="H44" s="15" t="s">
        <v>1310</v>
      </c>
      <c r="I44" t="s">
        <v>494</v>
      </c>
      <c r="J44" t="str">
        <f t="shared" si="17"/>
        <v>db600.dbx4.0 := alr.K3_3_crs; //Авария КРЛ3-3  R3.8</v>
      </c>
      <c r="K44" t="str">
        <f t="shared" si="1"/>
        <v>dbx4.0</v>
      </c>
      <c r="L44">
        <f t="shared" si="21"/>
        <v>3</v>
      </c>
      <c r="M44" s="33" t="s">
        <v>1307</v>
      </c>
      <c r="N44" s="33">
        <f t="shared" si="19"/>
        <v>28</v>
      </c>
      <c r="O44" s="33" t="s">
        <v>2022</v>
      </c>
      <c r="P44" s="33" t="str">
        <f t="shared" si="14"/>
        <v>MDB.R3</v>
      </c>
      <c r="Q44" s="33">
        <f t="shared" si="15"/>
        <v>8</v>
      </c>
      <c r="R44" s="33"/>
      <c r="S44" s="33"/>
      <c r="T44" s="33"/>
      <c r="U44" s="33"/>
      <c r="V44" s="33"/>
      <c r="W44" s="33"/>
      <c r="X44" s="33" t="str">
        <f t="shared" si="18"/>
        <v>en-US=Авария КРЛ3-3</v>
      </c>
      <c r="Y44" s="1"/>
      <c r="Z44" s="1" t="s">
        <v>1308</v>
      </c>
      <c r="AA44" t="s">
        <v>1887</v>
      </c>
      <c r="AB44" t="s">
        <v>1846</v>
      </c>
      <c r="AC44">
        <v>84</v>
      </c>
      <c r="AD44" t="str">
        <f t="shared" si="16"/>
        <v>Тревога</v>
      </c>
      <c r="AE44">
        <f t="shared" si="2"/>
        <v>40003</v>
      </c>
      <c r="AF44">
        <f t="shared" si="3"/>
        <v>8</v>
      </c>
    </row>
    <row r="45" spans="1:32" x14ac:dyDescent="0.25">
      <c r="A45" s="1">
        <v>29</v>
      </c>
      <c r="B45" s="1">
        <v>26</v>
      </c>
      <c r="C45" t="s">
        <v>25</v>
      </c>
      <c r="D45" s="15" t="str">
        <f t="shared" si="0"/>
        <v>R3</v>
      </c>
      <c r="E45" s="34">
        <f>E44</f>
        <v>4</v>
      </c>
      <c r="F45" s="34">
        <v>1</v>
      </c>
      <c r="G45" s="22">
        <v>9</v>
      </c>
      <c r="H45" s="15" t="s">
        <v>1310</v>
      </c>
      <c r="I45" t="s">
        <v>496</v>
      </c>
      <c r="J45" t="str">
        <f t="shared" si="17"/>
        <v>db600.dbx4.1 := alr.K3_4_crs; //Авария КРЛ3-4  R3.9</v>
      </c>
      <c r="K45" t="str">
        <f t="shared" si="1"/>
        <v>dbx4.1</v>
      </c>
      <c r="L45">
        <f t="shared" si="21"/>
        <v>3</v>
      </c>
      <c r="M45" s="33" t="s">
        <v>1307</v>
      </c>
      <c r="N45" s="33">
        <f t="shared" si="19"/>
        <v>29</v>
      </c>
      <c r="O45" s="33" t="s">
        <v>2022</v>
      </c>
      <c r="P45" s="33" t="str">
        <f t="shared" ref="P45:P108" si="22">"MDB.R"&amp;L45</f>
        <v>MDB.R3</v>
      </c>
      <c r="Q45" s="33">
        <f t="shared" ref="Q45:Q108" si="23">G45</f>
        <v>9</v>
      </c>
      <c r="R45" s="33"/>
      <c r="S45" s="33"/>
      <c r="T45" s="33"/>
      <c r="U45" s="33"/>
      <c r="V45" s="33"/>
      <c r="W45" s="33"/>
      <c r="X45" s="33" t="str">
        <f t="shared" ref="X45:X108" si="24">Z45&amp;C45</f>
        <v>en-US=Авария КРЛ3-4</v>
      </c>
      <c r="Y45" s="1"/>
      <c r="Z45" s="1" t="s">
        <v>1308</v>
      </c>
      <c r="AA45" t="s">
        <v>1888</v>
      </c>
      <c r="AB45" t="s">
        <v>1846</v>
      </c>
      <c r="AC45">
        <v>86</v>
      </c>
      <c r="AD45" t="str">
        <f t="shared" si="16"/>
        <v>Тревога</v>
      </c>
      <c r="AE45">
        <f t="shared" ref="AE45:AE108" si="25">L45+40000</f>
        <v>40003</v>
      </c>
      <c r="AF45">
        <f t="shared" ref="AF45:AF108" si="26">G45</f>
        <v>9</v>
      </c>
    </row>
    <row r="46" spans="1:32" x14ac:dyDescent="0.25">
      <c r="A46" s="1">
        <v>30</v>
      </c>
      <c r="B46" s="1">
        <v>27</v>
      </c>
      <c r="C46" t="s">
        <v>27</v>
      </c>
      <c r="D46" s="15" t="str">
        <f t="shared" si="0"/>
        <v>R3</v>
      </c>
      <c r="E46" s="34">
        <f t="shared" si="20"/>
        <v>4</v>
      </c>
      <c r="F46" s="34">
        <v>2</v>
      </c>
      <c r="G46" s="22">
        <v>10</v>
      </c>
      <c r="H46" s="15" t="s">
        <v>1310</v>
      </c>
      <c r="I46" t="s">
        <v>497</v>
      </c>
      <c r="J46" t="str">
        <f t="shared" si="17"/>
        <v>db600.dbx4.2 := alr.K3_3_ao; //Аварийный стоп КРЛ3-3  R3.10</v>
      </c>
      <c r="K46" t="str">
        <f t="shared" si="1"/>
        <v>dbx4.2</v>
      </c>
      <c r="L46">
        <f t="shared" si="21"/>
        <v>3</v>
      </c>
      <c r="M46" s="33" t="s">
        <v>1307</v>
      </c>
      <c r="N46" s="33">
        <f t="shared" si="19"/>
        <v>30</v>
      </c>
      <c r="O46" s="33" t="s">
        <v>2022</v>
      </c>
      <c r="P46" s="33" t="str">
        <f t="shared" si="22"/>
        <v>MDB.R3</v>
      </c>
      <c r="Q46" s="33">
        <f t="shared" si="23"/>
        <v>10</v>
      </c>
      <c r="R46" s="33"/>
      <c r="S46" s="33"/>
      <c r="T46" s="33"/>
      <c r="U46" s="33"/>
      <c r="V46" s="33"/>
      <c r="W46" s="33"/>
      <c r="X46" s="33" t="str">
        <f t="shared" si="24"/>
        <v>en-US=Аварийный стоп КРЛ3-3</v>
      </c>
      <c r="Y46" s="1"/>
      <c r="Z46" s="1" t="s">
        <v>1308</v>
      </c>
      <c r="AA46" t="s">
        <v>1889</v>
      </c>
      <c r="AB46" t="s">
        <v>1846</v>
      </c>
      <c r="AC46">
        <v>88</v>
      </c>
      <c r="AD46" t="str">
        <f t="shared" si="16"/>
        <v>Тревога</v>
      </c>
      <c r="AE46">
        <f t="shared" si="25"/>
        <v>40003</v>
      </c>
      <c r="AF46">
        <f t="shared" si="26"/>
        <v>10</v>
      </c>
    </row>
    <row r="47" spans="1:32" x14ac:dyDescent="0.25">
      <c r="A47" s="1">
        <v>31</v>
      </c>
      <c r="B47" s="1">
        <v>28</v>
      </c>
      <c r="C47" t="s">
        <v>26</v>
      </c>
      <c r="D47" s="15" t="str">
        <f t="shared" si="0"/>
        <v>R3</v>
      </c>
      <c r="E47" s="34">
        <f t="shared" si="20"/>
        <v>4</v>
      </c>
      <c r="F47" s="34">
        <v>3</v>
      </c>
      <c r="G47" s="22">
        <v>11</v>
      </c>
      <c r="H47" s="15" t="s">
        <v>1310</v>
      </c>
      <c r="I47" t="s">
        <v>498</v>
      </c>
      <c r="J47" t="str">
        <f t="shared" si="17"/>
        <v>db600.dbx4.3 := alr.K3_4_ao; //Аварийный стоп  КРЛ3-4  R3.11</v>
      </c>
      <c r="K47" t="str">
        <f t="shared" si="1"/>
        <v>dbx4.3</v>
      </c>
      <c r="L47">
        <f t="shared" si="21"/>
        <v>3</v>
      </c>
      <c r="M47" s="33" t="s">
        <v>1307</v>
      </c>
      <c r="N47" s="33">
        <f t="shared" si="19"/>
        <v>31</v>
      </c>
      <c r="O47" s="33" t="s">
        <v>2022</v>
      </c>
      <c r="P47" s="33" t="str">
        <f t="shared" si="22"/>
        <v>MDB.R3</v>
      </c>
      <c r="Q47" s="33">
        <f t="shared" si="23"/>
        <v>11</v>
      </c>
      <c r="R47" s="33"/>
      <c r="S47" s="33"/>
      <c r="T47" s="33"/>
      <c r="U47" s="33"/>
      <c r="V47" s="33"/>
      <c r="W47" s="33"/>
      <c r="X47" s="33" t="str">
        <f t="shared" si="24"/>
        <v>en-US=Аварийный стоп  КРЛ3-4</v>
      </c>
      <c r="Y47" s="1"/>
      <c r="Z47" s="1" t="s">
        <v>1308</v>
      </c>
      <c r="AA47" t="s">
        <v>1890</v>
      </c>
      <c r="AB47" t="s">
        <v>1846</v>
      </c>
      <c r="AC47">
        <v>90</v>
      </c>
      <c r="AD47" t="str">
        <f t="shared" si="16"/>
        <v>Тревога</v>
      </c>
      <c r="AE47">
        <f t="shared" si="25"/>
        <v>40003</v>
      </c>
      <c r="AF47">
        <f t="shared" si="26"/>
        <v>11</v>
      </c>
    </row>
    <row r="48" spans="1:32" x14ac:dyDescent="0.25">
      <c r="A48" s="1">
        <v>32</v>
      </c>
      <c r="B48" s="1">
        <v>29</v>
      </c>
      <c r="C48" t="s">
        <v>346</v>
      </c>
      <c r="D48" s="15" t="str">
        <f t="shared" si="0"/>
        <v>R3</v>
      </c>
      <c r="E48" s="34">
        <f t="shared" si="20"/>
        <v>4</v>
      </c>
      <c r="F48" s="34">
        <v>4</v>
      </c>
      <c r="G48" s="22">
        <v>12</v>
      </c>
      <c r="H48" s="15" t="s">
        <v>1310</v>
      </c>
      <c r="I48" t="s">
        <v>506</v>
      </c>
      <c r="J48" t="str">
        <f t="shared" si="17"/>
        <v>db600.dbx4.4 := alr.N4_1_ptc; //Термисторная защита Н4-1  R3.12</v>
      </c>
      <c r="K48" t="str">
        <f t="shared" si="1"/>
        <v>dbx4.4</v>
      </c>
      <c r="L48">
        <f t="shared" si="21"/>
        <v>3</v>
      </c>
      <c r="M48" s="33" t="s">
        <v>1307</v>
      </c>
      <c r="N48" s="33">
        <f t="shared" si="19"/>
        <v>32</v>
      </c>
      <c r="O48" s="33" t="s">
        <v>2022</v>
      </c>
      <c r="P48" s="33" t="str">
        <f t="shared" si="22"/>
        <v>MDB.R3</v>
      </c>
      <c r="Q48" s="33">
        <f t="shared" si="23"/>
        <v>12</v>
      </c>
      <c r="R48" s="33"/>
      <c r="S48" s="33"/>
      <c r="T48" s="33"/>
      <c r="U48" s="33"/>
      <c r="V48" s="33"/>
      <c r="W48" s="33"/>
      <c r="X48" s="33" t="str">
        <f t="shared" si="24"/>
        <v>en-US=Термисторная защита Н4-1</v>
      </c>
      <c r="Y48" s="1"/>
      <c r="Z48" s="1" t="s">
        <v>1308</v>
      </c>
      <c r="AA48" t="s">
        <v>1891</v>
      </c>
      <c r="AB48" t="s">
        <v>1846</v>
      </c>
      <c r="AC48">
        <v>92</v>
      </c>
      <c r="AD48" t="str">
        <f t="shared" si="16"/>
        <v>Тревога</v>
      </c>
      <c r="AE48">
        <f t="shared" si="25"/>
        <v>40003</v>
      </c>
      <c r="AF48">
        <f t="shared" si="26"/>
        <v>12</v>
      </c>
    </row>
    <row r="49" spans="1:32" x14ac:dyDescent="0.25">
      <c r="A49" s="1">
        <v>33</v>
      </c>
      <c r="B49" s="1">
        <v>30</v>
      </c>
      <c r="C49" t="s">
        <v>348</v>
      </c>
      <c r="D49" s="15" t="str">
        <f t="shared" si="0"/>
        <v>R3</v>
      </c>
      <c r="E49" s="34">
        <f t="shared" si="20"/>
        <v>4</v>
      </c>
      <c r="F49" s="34">
        <v>5</v>
      </c>
      <c r="G49" s="22">
        <v>13</v>
      </c>
      <c r="H49" s="15" t="s">
        <v>1310</v>
      </c>
      <c r="I49" t="s">
        <v>507</v>
      </c>
      <c r="J49" t="str">
        <f t="shared" si="17"/>
        <v>db600.dbx4.5 := alr.N4_3_ptc; //Термисторная защита Н4-3  R3.13</v>
      </c>
      <c r="K49" t="str">
        <f t="shared" si="1"/>
        <v>dbx4.5</v>
      </c>
      <c r="L49">
        <f t="shared" si="21"/>
        <v>3</v>
      </c>
      <c r="M49" s="33" t="s">
        <v>1307</v>
      </c>
      <c r="N49" s="33">
        <f t="shared" si="19"/>
        <v>33</v>
      </c>
      <c r="O49" s="33" t="s">
        <v>2022</v>
      </c>
      <c r="P49" s="33" t="str">
        <f t="shared" si="22"/>
        <v>MDB.R3</v>
      </c>
      <c r="Q49" s="33">
        <f t="shared" si="23"/>
        <v>13</v>
      </c>
      <c r="R49" s="33"/>
      <c r="S49" s="33"/>
      <c r="T49" s="33"/>
      <c r="U49" s="33"/>
      <c r="V49" s="33"/>
      <c r="W49" s="33"/>
      <c r="X49" s="33" t="str">
        <f t="shared" si="24"/>
        <v>en-US=Термисторная защита Н4-3</v>
      </c>
      <c r="Y49" s="1"/>
      <c r="Z49" s="1" t="s">
        <v>1308</v>
      </c>
      <c r="AA49" t="s">
        <v>1892</v>
      </c>
      <c r="AB49" t="s">
        <v>1846</v>
      </c>
      <c r="AC49">
        <v>94</v>
      </c>
      <c r="AD49" t="str">
        <f t="shared" si="16"/>
        <v>Тревога</v>
      </c>
      <c r="AE49">
        <f t="shared" si="25"/>
        <v>40003</v>
      </c>
      <c r="AF49">
        <f t="shared" si="26"/>
        <v>13</v>
      </c>
    </row>
    <row r="50" spans="1:32" x14ac:dyDescent="0.25">
      <c r="A50" s="1">
        <v>34</v>
      </c>
      <c r="B50" s="1">
        <v>31</v>
      </c>
      <c r="C50" t="s">
        <v>349</v>
      </c>
      <c r="D50" s="15" t="str">
        <f t="shared" si="0"/>
        <v>R3</v>
      </c>
      <c r="E50" s="34">
        <f t="shared" si="20"/>
        <v>4</v>
      </c>
      <c r="F50" s="34">
        <v>6</v>
      </c>
      <c r="G50" s="22">
        <v>14</v>
      </c>
      <c r="H50" s="15" t="s">
        <v>1310</v>
      </c>
      <c r="I50" t="s">
        <v>508</v>
      </c>
      <c r="J50" t="str">
        <f t="shared" si="17"/>
        <v>db600.dbx4.6 := alr.N4_5_ptc; //Термисторная защита Н4-5  R3.14</v>
      </c>
      <c r="K50" t="str">
        <f t="shared" si="1"/>
        <v>dbx4.6</v>
      </c>
      <c r="L50">
        <f t="shared" si="21"/>
        <v>3</v>
      </c>
      <c r="M50" s="33" t="s">
        <v>1307</v>
      </c>
      <c r="N50" s="33">
        <f t="shared" si="19"/>
        <v>34</v>
      </c>
      <c r="O50" s="33" t="s">
        <v>2022</v>
      </c>
      <c r="P50" s="33" t="str">
        <f t="shared" si="22"/>
        <v>MDB.R3</v>
      </c>
      <c r="Q50" s="33">
        <f t="shared" si="23"/>
        <v>14</v>
      </c>
      <c r="R50" s="33"/>
      <c r="S50" s="33"/>
      <c r="T50" s="33"/>
      <c r="U50" s="33"/>
      <c r="V50" s="33"/>
      <c r="W50" s="33"/>
      <c r="X50" s="33" t="str">
        <f t="shared" si="24"/>
        <v>en-US=Термисторная защита Н4-5</v>
      </c>
      <c r="Y50" s="1"/>
      <c r="Z50" s="1" t="s">
        <v>1308</v>
      </c>
      <c r="AA50" t="s">
        <v>1893</v>
      </c>
      <c r="AB50" t="s">
        <v>1846</v>
      </c>
      <c r="AC50">
        <v>96</v>
      </c>
      <c r="AD50" t="str">
        <f t="shared" si="16"/>
        <v>Тревога</v>
      </c>
      <c r="AE50">
        <f t="shared" si="25"/>
        <v>40003</v>
      </c>
      <c r="AF50">
        <f t="shared" si="26"/>
        <v>14</v>
      </c>
    </row>
    <row r="51" spans="1:32" x14ac:dyDescent="0.25">
      <c r="A51" s="1">
        <v>35</v>
      </c>
      <c r="B51" s="1">
        <v>32</v>
      </c>
      <c r="C51" t="s">
        <v>850</v>
      </c>
      <c r="D51" s="15" t="str">
        <f t="shared" si="0"/>
        <v>R3</v>
      </c>
      <c r="E51" s="34">
        <f t="shared" si="20"/>
        <v>4</v>
      </c>
      <c r="F51" s="34">
        <v>7</v>
      </c>
      <c r="G51" s="22">
        <v>15</v>
      </c>
      <c r="H51" s="15" t="s">
        <v>1310</v>
      </c>
      <c r="I51" t="s">
        <v>510</v>
      </c>
      <c r="J51" t="str">
        <f t="shared" si="17"/>
        <v>db600.dbx4.7 := alr.K3_1_crs; //Авария КРЛ3-1  R3.15</v>
      </c>
      <c r="K51" t="str">
        <f t="shared" si="1"/>
        <v>dbx4.7</v>
      </c>
      <c r="L51">
        <f t="shared" si="21"/>
        <v>3</v>
      </c>
      <c r="M51" s="33" t="s">
        <v>1307</v>
      </c>
      <c r="N51" s="33">
        <f t="shared" si="19"/>
        <v>35</v>
      </c>
      <c r="O51" s="33" t="s">
        <v>2022</v>
      </c>
      <c r="P51" s="33" t="str">
        <f t="shared" si="22"/>
        <v>MDB.R3</v>
      </c>
      <c r="Q51" s="33">
        <f t="shared" si="23"/>
        <v>15</v>
      </c>
      <c r="R51" s="33"/>
      <c r="S51" s="33"/>
      <c r="T51" s="33"/>
      <c r="U51" s="33"/>
      <c r="V51" s="33"/>
      <c r="W51" s="33"/>
      <c r="X51" s="33" t="str">
        <f t="shared" si="24"/>
        <v>en-US=Авария КРЛ3-1</v>
      </c>
      <c r="Y51" s="1"/>
      <c r="Z51" s="1" t="s">
        <v>1308</v>
      </c>
      <c r="AA51" t="s">
        <v>1894</v>
      </c>
      <c r="AB51" t="s">
        <v>1846</v>
      </c>
      <c r="AC51">
        <v>98</v>
      </c>
      <c r="AD51" t="str">
        <f t="shared" si="16"/>
        <v>Тревога</v>
      </c>
      <c r="AE51">
        <f t="shared" si="25"/>
        <v>40003</v>
      </c>
      <c r="AF51">
        <f t="shared" si="26"/>
        <v>15</v>
      </c>
    </row>
    <row r="52" spans="1:32" x14ac:dyDescent="0.25">
      <c r="A52" s="1">
        <v>36</v>
      </c>
      <c r="B52" s="1">
        <v>33</v>
      </c>
      <c r="C52" t="s">
        <v>852</v>
      </c>
      <c r="D52" s="15" t="str">
        <f t="shared" si="0"/>
        <v>R4</v>
      </c>
      <c r="E52">
        <f>E60+1</f>
        <v>7</v>
      </c>
      <c r="F52" s="34">
        <v>0</v>
      </c>
      <c r="G52" s="22">
        <v>0</v>
      </c>
      <c r="H52" s="15" t="s">
        <v>1310</v>
      </c>
      <c r="I52" t="s">
        <v>512</v>
      </c>
      <c r="J52" t="str">
        <f t="shared" si="17"/>
        <v>db600.dbx7.0 := alr.K3_2_crs; //Авария КРЛ3-2  R4.0</v>
      </c>
      <c r="K52" t="str">
        <f t="shared" si="1"/>
        <v>dbx7.0</v>
      </c>
      <c r="L52">
        <f>L50+1</f>
        <v>4</v>
      </c>
      <c r="M52" s="33" t="s">
        <v>1307</v>
      </c>
      <c r="N52" s="33">
        <f t="shared" si="19"/>
        <v>36</v>
      </c>
      <c r="O52" s="33" t="s">
        <v>2022</v>
      </c>
      <c r="P52" s="33" t="str">
        <f t="shared" si="22"/>
        <v>MDB.R4</v>
      </c>
      <c r="Q52" s="33">
        <f t="shared" si="23"/>
        <v>0</v>
      </c>
      <c r="R52" s="33"/>
      <c r="S52" s="33"/>
      <c r="T52" s="33"/>
      <c r="U52" s="33"/>
      <c r="V52" s="33"/>
      <c r="W52" s="33"/>
      <c r="X52" s="33" t="str">
        <f t="shared" si="24"/>
        <v>en-US=Авария КРЛ3-2</v>
      </c>
      <c r="Y52" s="1"/>
      <c r="Z52" s="1" t="s">
        <v>1308</v>
      </c>
      <c r="AA52" t="s">
        <v>1895</v>
      </c>
      <c r="AB52" t="s">
        <v>1846</v>
      </c>
      <c r="AC52">
        <v>100</v>
      </c>
      <c r="AD52" t="str">
        <f t="shared" si="16"/>
        <v>Тревога</v>
      </c>
      <c r="AE52">
        <f t="shared" si="25"/>
        <v>40004</v>
      </c>
      <c r="AF52">
        <f t="shared" si="26"/>
        <v>0</v>
      </c>
    </row>
    <row r="53" spans="1:32" x14ac:dyDescent="0.25">
      <c r="A53" s="1">
        <v>37</v>
      </c>
      <c r="B53" s="1">
        <v>34</v>
      </c>
      <c r="C53" t="s">
        <v>29</v>
      </c>
      <c r="D53" s="15" t="str">
        <f t="shared" si="0"/>
        <v>R4</v>
      </c>
      <c r="E53" s="34">
        <f>E52</f>
        <v>7</v>
      </c>
      <c r="F53" s="34">
        <v>1</v>
      </c>
      <c r="G53" s="22">
        <v>1</v>
      </c>
      <c r="H53" s="15" t="s">
        <v>1310</v>
      </c>
      <c r="I53" t="s">
        <v>808</v>
      </c>
      <c r="J53" t="str">
        <f t="shared" si="17"/>
        <v>db600.dbx7.1 := alr.N4_1_Fr_crs; //Авария ПЧ Н4-1  R4.1</v>
      </c>
      <c r="K53" t="str">
        <f t="shared" si="1"/>
        <v>dbx7.1</v>
      </c>
      <c r="L53">
        <f>L52</f>
        <v>4</v>
      </c>
      <c r="M53" s="33" t="s">
        <v>1307</v>
      </c>
      <c r="N53" s="33">
        <f t="shared" si="19"/>
        <v>37</v>
      </c>
      <c r="O53" s="33" t="s">
        <v>2022</v>
      </c>
      <c r="P53" s="33" t="str">
        <f t="shared" si="22"/>
        <v>MDB.R4</v>
      </c>
      <c r="Q53" s="33">
        <f t="shared" si="23"/>
        <v>1</v>
      </c>
      <c r="R53" s="33"/>
      <c r="S53" s="33"/>
      <c r="T53" s="33"/>
      <c r="U53" s="33"/>
      <c r="V53" s="33"/>
      <c r="W53" s="33"/>
      <c r="X53" s="33" t="str">
        <f t="shared" si="24"/>
        <v>en-US=Авария ПЧ Н4-1</v>
      </c>
      <c r="Y53" s="1"/>
      <c r="Z53" s="1" t="s">
        <v>1308</v>
      </c>
      <c r="AA53" t="s">
        <v>1896</v>
      </c>
      <c r="AB53" t="s">
        <v>1846</v>
      </c>
      <c r="AC53">
        <v>102</v>
      </c>
      <c r="AD53" t="str">
        <f t="shared" si="16"/>
        <v>Тревога</v>
      </c>
      <c r="AE53">
        <f t="shared" si="25"/>
        <v>40004</v>
      </c>
      <c r="AF53">
        <f t="shared" si="26"/>
        <v>1</v>
      </c>
    </row>
    <row r="54" spans="1:32" x14ac:dyDescent="0.25">
      <c r="A54" s="1">
        <v>38</v>
      </c>
      <c r="B54" s="1">
        <v>35</v>
      </c>
      <c r="C54" t="s">
        <v>31</v>
      </c>
      <c r="D54" s="15" t="str">
        <f t="shared" si="0"/>
        <v>R4</v>
      </c>
      <c r="E54" s="34">
        <f t="shared" ref="E54:E67" si="27">E53</f>
        <v>7</v>
      </c>
      <c r="F54" s="34">
        <v>2</v>
      </c>
      <c r="G54" s="22">
        <v>2</v>
      </c>
      <c r="H54" s="15" t="s">
        <v>1310</v>
      </c>
      <c r="I54" t="s">
        <v>809</v>
      </c>
      <c r="J54" t="str">
        <f t="shared" si="17"/>
        <v>db600.dbx7.2 := alr.N4_3_Fr_crs; //Авария ПЧ Н4-3  R4.2</v>
      </c>
      <c r="K54" t="str">
        <f t="shared" si="1"/>
        <v>dbx7.2</v>
      </c>
      <c r="L54">
        <f t="shared" ref="L54:L67" si="28">L53</f>
        <v>4</v>
      </c>
      <c r="M54" s="33" t="s">
        <v>1307</v>
      </c>
      <c r="N54" s="33">
        <f t="shared" si="19"/>
        <v>38</v>
      </c>
      <c r="O54" s="33" t="s">
        <v>2022</v>
      </c>
      <c r="P54" s="33" t="str">
        <f t="shared" si="22"/>
        <v>MDB.R4</v>
      </c>
      <c r="Q54" s="33">
        <f t="shared" si="23"/>
        <v>2</v>
      </c>
      <c r="R54" s="33"/>
      <c r="S54" s="33"/>
      <c r="T54" s="33"/>
      <c r="U54" s="33"/>
      <c r="V54" s="33"/>
      <c r="W54" s="33"/>
      <c r="X54" s="33" t="str">
        <f t="shared" si="24"/>
        <v>en-US=Авария ПЧ Н4-3</v>
      </c>
      <c r="Y54" s="1"/>
      <c r="Z54" s="1" t="s">
        <v>1308</v>
      </c>
      <c r="AA54" t="s">
        <v>1897</v>
      </c>
      <c r="AB54" t="s">
        <v>1846</v>
      </c>
      <c r="AC54">
        <v>104</v>
      </c>
      <c r="AD54" t="str">
        <f t="shared" si="16"/>
        <v>Тревога</v>
      </c>
      <c r="AE54">
        <f t="shared" si="25"/>
        <v>40004</v>
      </c>
      <c r="AF54">
        <f t="shared" si="26"/>
        <v>2</v>
      </c>
    </row>
    <row r="55" spans="1:32" x14ac:dyDescent="0.25">
      <c r="A55" s="1">
        <v>39</v>
      </c>
      <c r="B55" s="1">
        <v>36</v>
      </c>
      <c r="C55" t="s">
        <v>33</v>
      </c>
      <c r="D55" s="15" t="str">
        <f t="shared" si="0"/>
        <v>R4</v>
      </c>
      <c r="E55" s="34">
        <f t="shared" si="27"/>
        <v>7</v>
      </c>
      <c r="F55" s="34">
        <v>3</v>
      </c>
      <c r="G55" s="22">
        <v>3</v>
      </c>
      <c r="H55" s="15" t="s">
        <v>1310</v>
      </c>
      <c r="I55" t="s">
        <v>803</v>
      </c>
      <c r="J55" t="str">
        <f t="shared" si="17"/>
        <v>db600.dbx7.3 := alr.K4_1_Fr_crs; //Авария ПЧ КРЛ4-1  R4.3</v>
      </c>
      <c r="K55" t="str">
        <f t="shared" si="1"/>
        <v>dbx7.3</v>
      </c>
      <c r="L55">
        <f t="shared" si="28"/>
        <v>4</v>
      </c>
      <c r="M55" s="33" t="s">
        <v>1307</v>
      </c>
      <c r="N55" s="33">
        <f t="shared" si="19"/>
        <v>39</v>
      </c>
      <c r="O55" s="33" t="s">
        <v>2022</v>
      </c>
      <c r="P55" s="33" t="str">
        <f t="shared" si="22"/>
        <v>MDB.R4</v>
      </c>
      <c r="Q55" s="33">
        <f t="shared" si="23"/>
        <v>3</v>
      </c>
      <c r="R55" s="33"/>
      <c r="S55" s="33"/>
      <c r="T55" s="33"/>
      <c r="U55" s="33"/>
      <c r="V55" s="33"/>
      <c r="W55" s="33"/>
      <c r="X55" s="33" t="str">
        <f t="shared" si="24"/>
        <v>en-US=Авария ПЧ КРЛ4-1</v>
      </c>
      <c r="Y55" s="1"/>
      <c r="Z55" s="1" t="s">
        <v>1308</v>
      </c>
      <c r="AA55" t="s">
        <v>1898</v>
      </c>
      <c r="AB55" t="s">
        <v>1846</v>
      </c>
      <c r="AC55">
        <v>106</v>
      </c>
      <c r="AD55" t="str">
        <f t="shared" si="16"/>
        <v>Тревога</v>
      </c>
      <c r="AE55">
        <f t="shared" si="25"/>
        <v>40004</v>
      </c>
      <c r="AF55">
        <f t="shared" si="26"/>
        <v>3</v>
      </c>
    </row>
    <row r="56" spans="1:32" x14ac:dyDescent="0.25">
      <c r="A56" s="1">
        <v>40</v>
      </c>
      <c r="B56" s="1">
        <v>37</v>
      </c>
      <c r="C56" t="s">
        <v>35</v>
      </c>
      <c r="D56" s="15" t="str">
        <f t="shared" si="0"/>
        <v>R4</v>
      </c>
      <c r="E56" s="34">
        <f t="shared" si="27"/>
        <v>7</v>
      </c>
      <c r="F56" s="34">
        <v>4</v>
      </c>
      <c r="G56" s="22">
        <v>4</v>
      </c>
      <c r="H56" s="15" t="s">
        <v>1310</v>
      </c>
      <c r="I56" t="s">
        <v>804</v>
      </c>
      <c r="J56" t="str">
        <f t="shared" si="17"/>
        <v>db600.dbx7.4 := alr.N4_5_Fr_crs; //Авария ПЧ Н4-5  R4.4</v>
      </c>
      <c r="K56" t="str">
        <f t="shared" si="1"/>
        <v>dbx7.4</v>
      </c>
      <c r="L56">
        <f t="shared" si="28"/>
        <v>4</v>
      </c>
      <c r="N56" s="33">
        <f t="shared" ref="N56:N80" si="29">A56</f>
        <v>40</v>
      </c>
      <c r="O56" s="33" t="s">
        <v>2022</v>
      </c>
      <c r="P56" s="33" t="str">
        <f t="shared" si="22"/>
        <v>MDB.R4</v>
      </c>
      <c r="Q56" s="33">
        <f t="shared" si="23"/>
        <v>4</v>
      </c>
      <c r="R56" s="33"/>
      <c r="S56" s="33"/>
      <c r="T56" s="33"/>
      <c r="U56" s="33"/>
      <c r="V56" s="33"/>
      <c r="W56" s="33"/>
      <c r="X56" s="33" t="str">
        <f t="shared" si="24"/>
        <v>en-US=Авария ПЧ Н4-5</v>
      </c>
      <c r="Y56" s="1"/>
      <c r="Z56" s="1" t="s">
        <v>1308</v>
      </c>
      <c r="AA56" t="s">
        <v>1899</v>
      </c>
      <c r="AB56" t="s">
        <v>1846</v>
      </c>
      <c r="AC56">
        <v>108</v>
      </c>
      <c r="AD56" t="str">
        <f t="shared" si="16"/>
        <v>Тревога</v>
      </c>
      <c r="AE56">
        <f t="shared" si="25"/>
        <v>40004</v>
      </c>
      <c r="AF56">
        <f t="shared" si="26"/>
        <v>4</v>
      </c>
    </row>
    <row r="57" spans="1:32" x14ac:dyDescent="0.25">
      <c r="A57" s="1">
        <v>41</v>
      </c>
      <c r="B57" s="1">
        <v>38</v>
      </c>
      <c r="C57" t="s">
        <v>37</v>
      </c>
      <c r="D57" s="15" t="str">
        <f t="shared" si="0"/>
        <v>R4</v>
      </c>
      <c r="E57" s="34">
        <f t="shared" si="27"/>
        <v>7</v>
      </c>
      <c r="F57" s="34">
        <v>5</v>
      </c>
      <c r="G57" s="22">
        <v>5</v>
      </c>
      <c r="H57" s="15" t="s">
        <v>1310</v>
      </c>
      <c r="I57" t="s">
        <v>517</v>
      </c>
      <c r="J57" t="str">
        <f t="shared" si="17"/>
        <v>db600.dbx7.5 := alr.K3_1_ao; //Аварийный стоп  КРЛ3-1  R4.5</v>
      </c>
      <c r="K57" t="str">
        <f t="shared" si="1"/>
        <v>dbx7.5</v>
      </c>
      <c r="L57">
        <f t="shared" si="28"/>
        <v>4</v>
      </c>
      <c r="N57" s="33">
        <f t="shared" si="29"/>
        <v>41</v>
      </c>
      <c r="O57" s="33" t="s">
        <v>2022</v>
      </c>
      <c r="P57" s="33" t="str">
        <f t="shared" si="22"/>
        <v>MDB.R4</v>
      </c>
      <c r="Q57" s="33">
        <f t="shared" si="23"/>
        <v>5</v>
      </c>
      <c r="R57" s="33"/>
      <c r="S57" s="33"/>
      <c r="T57" s="33"/>
      <c r="U57" s="33"/>
      <c r="V57" s="33"/>
      <c r="W57" s="33"/>
      <c r="X57" s="33" t="str">
        <f t="shared" si="24"/>
        <v>en-US=Аварийный стоп  КРЛ3-1</v>
      </c>
      <c r="Y57" s="1"/>
      <c r="Z57" s="1" t="s">
        <v>1308</v>
      </c>
      <c r="AA57" t="s">
        <v>1900</v>
      </c>
      <c r="AB57" t="s">
        <v>1846</v>
      </c>
      <c r="AC57">
        <v>110</v>
      </c>
      <c r="AD57" t="str">
        <f t="shared" si="16"/>
        <v>Тревога</v>
      </c>
      <c r="AE57">
        <f t="shared" si="25"/>
        <v>40004</v>
      </c>
      <c r="AF57">
        <f t="shared" si="26"/>
        <v>5</v>
      </c>
    </row>
    <row r="58" spans="1:32" x14ac:dyDescent="0.25">
      <c r="A58" s="1">
        <v>42</v>
      </c>
      <c r="B58" s="1">
        <v>39</v>
      </c>
      <c r="C58" t="s">
        <v>36</v>
      </c>
      <c r="D58" s="15" t="str">
        <f t="shared" si="0"/>
        <v>R4</v>
      </c>
      <c r="E58" s="34">
        <f t="shared" si="27"/>
        <v>7</v>
      </c>
      <c r="F58" s="34">
        <v>6</v>
      </c>
      <c r="G58" s="22">
        <v>6</v>
      </c>
      <c r="H58" s="15" t="s">
        <v>1310</v>
      </c>
      <c r="I58" t="s">
        <v>518</v>
      </c>
      <c r="J58" t="str">
        <f t="shared" si="17"/>
        <v>db600.dbx7.6 := alr.K3_2_ao; //Аварийный стоп  КРЛ3-2  R4.6</v>
      </c>
      <c r="K58" t="str">
        <f t="shared" si="1"/>
        <v>dbx7.6</v>
      </c>
      <c r="L58">
        <f t="shared" si="28"/>
        <v>4</v>
      </c>
      <c r="N58" s="33">
        <f t="shared" si="29"/>
        <v>42</v>
      </c>
      <c r="O58" s="33" t="s">
        <v>2022</v>
      </c>
      <c r="P58" s="33" t="str">
        <f t="shared" si="22"/>
        <v>MDB.R4</v>
      </c>
      <c r="Q58" s="33">
        <f t="shared" si="23"/>
        <v>6</v>
      </c>
      <c r="R58" s="33"/>
      <c r="S58" s="33"/>
      <c r="T58" s="33"/>
      <c r="U58" s="33"/>
      <c r="V58" s="33"/>
      <c r="W58" s="33"/>
      <c r="X58" s="33" t="str">
        <f t="shared" si="24"/>
        <v>en-US=Аварийный стоп  КРЛ3-2</v>
      </c>
      <c r="Y58" s="1"/>
      <c r="Z58" s="1" t="s">
        <v>1308</v>
      </c>
      <c r="AA58" t="s">
        <v>1901</v>
      </c>
      <c r="AB58" t="s">
        <v>1846</v>
      </c>
      <c r="AC58">
        <v>112</v>
      </c>
      <c r="AD58" t="str">
        <f t="shared" si="16"/>
        <v>Тревога</v>
      </c>
      <c r="AE58">
        <f t="shared" si="25"/>
        <v>40004</v>
      </c>
      <c r="AF58">
        <f t="shared" si="26"/>
        <v>6</v>
      </c>
    </row>
    <row r="59" spans="1:32" x14ac:dyDescent="0.25">
      <c r="A59" s="1">
        <v>43</v>
      </c>
      <c r="B59" s="1">
        <v>40</v>
      </c>
      <c r="C59" t="s">
        <v>38</v>
      </c>
      <c r="D59" s="15" t="str">
        <f t="shared" si="0"/>
        <v>R4</v>
      </c>
      <c r="E59" s="34">
        <f t="shared" si="27"/>
        <v>7</v>
      </c>
      <c r="F59" s="34">
        <v>7</v>
      </c>
      <c r="G59" s="22">
        <v>7</v>
      </c>
      <c r="H59" s="15" t="s">
        <v>1310</v>
      </c>
      <c r="I59" t="s">
        <v>805</v>
      </c>
      <c r="J59" t="str">
        <f t="shared" si="17"/>
        <v>db600.dbx7.7 := alr.N4_1_ao; //Аварийный стоп Н4-1  R4.7</v>
      </c>
      <c r="K59" t="str">
        <f t="shared" si="1"/>
        <v>dbx7.7</v>
      </c>
      <c r="L59">
        <f t="shared" si="28"/>
        <v>4</v>
      </c>
      <c r="N59" s="33">
        <f t="shared" si="29"/>
        <v>43</v>
      </c>
      <c r="O59" s="33" t="s">
        <v>2022</v>
      </c>
      <c r="P59" s="33" t="str">
        <f t="shared" si="22"/>
        <v>MDB.R4</v>
      </c>
      <c r="Q59" s="33">
        <f t="shared" si="23"/>
        <v>7</v>
      </c>
      <c r="R59" s="33"/>
      <c r="S59" s="33"/>
      <c r="T59" s="33"/>
      <c r="U59" s="33"/>
      <c r="V59" s="33"/>
      <c r="W59" s="33"/>
      <c r="X59" s="33" t="str">
        <f t="shared" si="24"/>
        <v>en-US=Аварийный стоп Н4-1</v>
      </c>
      <c r="Y59" s="1"/>
      <c r="Z59" s="1" t="s">
        <v>1308</v>
      </c>
      <c r="AA59" t="s">
        <v>1902</v>
      </c>
      <c r="AB59" t="s">
        <v>1846</v>
      </c>
      <c r="AC59">
        <v>114</v>
      </c>
      <c r="AD59" t="str">
        <f t="shared" si="16"/>
        <v>Тревога</v>
      </c>
      <c r="AE59">
        <f t="shared" si="25"/>
        <v>40004</v>
      </c>
      <c r="AF59">
        <f t="shared" si="26"/>
        <v>7</v>
      </c>
    </row>
    <row r="60" spans="1:32" x14ac:dyDescent="0.25">
      <c r="A60" s="1">
        <v>44</v>
      </c>
      <c r="B60" s="1">
        <v>41</v>
      </c>
      <c r="C60" t="s">
        <v>39</v>
      </c>
      <c r="D60" s="15" t="str">
        <f t="shared" si="0"/>
        <v>R4</v>
      </c>
      <c r="E60">
        <f>E36+1</f>
        <v>6</v>
      </c>
      <c r="F60" s="34">
        <v>0</v>
      </c>
      <c r="G60" s="22">
        <v>8</v>
      </c>
      <c r="H60" s="15" t="s">
        <v>1310</v>
      </c>
      <c r="I60" t="s">
        <v>988</v>
      </c>
      <c r="J60" t="str">
        <f t="shared" si="17"/>
        <v>db600.dbx6.0 := alr.N4_3_ao; //Аварийный стоп Н4-3  R4.8</v>
      </c>
      <c r="K60" t="str">
        <f t="shared" si="1"/>
        <v>dbx6.0</v>
      </c>
      <c r="L60">
        <f t="shared" si="28"/>
        <v>4</v>
      </c>
      <c r="N60" s="33">
        <f t="shared" si="29"/>
        <v>44</v>
      </c>
      <c r="O60" s="33" t="s">
        <v>2022</v>
      </c>
      <c r="P60" s="33" t="str">
        <f t="shared" si="22"/>
        <v>MDB.R4</v>
      </c>
      <c r="Q60" s="33">
        <f t="shared" si="23"/>
        <v>8</v>
      </c>
      <c r="R60" s="33"/>
      <c r="S60" s="33"/>
      <c r="T60" s="33"/>
      <c r="U60" s="33"/>
      <c r="V60" s="33"/>
      <c r="W60" s="33"/>
      <c r="X60" s="33" t="str">
        <f t="shared" si="24"/>
        <v>en-US=Аварийный стоп Н4-3</v>
      </c>
      <c r="Y60" s="1"/>
      <c r="Z60" s="1" t="s">
        <v>1308</v>
      </c>
      <c r="AA60" t="s">
        <v>1903</v>
      </c>
      <c r="AB60" t="s">
        <v>1846</v>
      </c>
      <c r="AC60">
        <v>116</v>
      </c>
      <c r="AD60" t="str">
        <f t="shared" si="16"/>
        <v>Тревога</v>
      </c>
      <c r="AE60">
        <f t="shared" si="25"/>
        <v>40004</v>
      </c>
      <c r="AF60">
        <f t="shared" si="26"/>
        <v>8</v>
      </c>
    </row>
    <row r="61" spans="1:32" x14ac:dyDescent="0.25">
      <c r="A61" s="1">
        <v>45</v>
      </c>
      <c r="B61" s="1">
        <v>42</v>
      </c>
      <c r="C61" t="s">
        <v>40</v>
      </c>
      <c r="D61" s="15" t="str">
        <f t="shared" si="0"/>
        <v>R4</v>
      </c>
      <c r="E61" s="34">
        <f>E60</f>
        <v>6</v>
      </c>
      <c r="F61" s="34">
        <v>1</v>
      </c>
      <c r="G61" s="22">
        <v>9</v>
      </c>
      <c r="H61" s="15" t="s">
        <v>1310</v>
      </c>
      <c r="I61" t="s">
        <v>519</v>
      </c>
      <c r="J61" t="str">
        <f t="shared" si="17"/>
        <v>db600.dbx6.1 := alr.K4_1_ao; //Аварийный стоп  КРЛ4-1  R4.9</v>
      </c>
      <c r="K61" t="str">
        <f t="shared" si="1"/>
        <v>dbx6.1</v>
      </c>
      <c r="L61">
        <f t="shared" si="28"/>
        <v>4</v>
      </c>
      <c r="N61" s="33">
        <f t="shared" si="29"/>
        <v>45</v>
      </c>
      <c r="O61" s="33" t="s">
        <v>2022</v>
      </c>
      <c r="P61" s="33" t="str">
        <f t="shared" si="22"/>
        <v>MDB.R4</v>
      </c>
      <c r="Q61" s="33">
        <f t="shared" si="23"/>
        <v>9</v>
      </c>
      <c r="R61" s="33"/>
      <c r="S61" s="33"/>
      <c r="T61" s="33"/>
      <c r="U61" s="33"/>
      <c r="V61" s="33"/>
      <c r="W61" s="33"/>
      <c r="X61" s="33" t="str">
        <f t="shared" si="24"/>
        <v>en-US=Аварийный стоп  КРЛ4-1</v>
      </c>
      <c r="Y61" s="1"/>
      <c r="Z61" s="1" t="s">
        <v>1308</v>
      </c>
      <c r="AA61" t="s">
        <v>1904</v>
      </c>
      <c r="AB61" t="s">
        <v>1846</v>
      </c>
      <c r="AC61">
        <v>118</v>
      </c>
      <c r="AD61" t="str">
        <f t="shared" si="16"/>
        <v>Тревога</v>
      </c>
      <c r="AE61">
        <f t="shared" si="25"/>
        <v>40004</v>
      </c>
      <c r="AF61">
        <f t="shared" si="26"/>
        <v>9</v>
      </c>
    </row>
    <row r="62" spans="1:32" x14ac:dyDescent="0.25">
      <c r="A62" s="1">
        <v>46</v>
      </c>
      <c r="B62" s="1">
        <v>43</v>
      </c>
      <c r="C62" t="s">
        <v>142</v>
      </c>
      <c r="D62" s="15" t="str">
        <f t="shared" si="0"/>
        <v>R4</v>
      </c>
      <c r="E62" s="34">
        <f t="shared" si="27"/>
        <v>6</v>
      </c>
      <c r="F62" s="34">
        <v>2</v>
      </c>
      <c r="G62" s="22">
        <v>10</v>
      </c>
      <c r="H62" s="15" t="s">
        <v>1310</v>
      </c>
      <c r="I62" t="s">
        <v>520</v>
      </c>
      <c r="J62" t="str">
        <f t="shared" si="17"/>
        <v>db600.dbx6.2 := alr.K4_5_ao; //Аварийный стоп Н4-5  R4.10</v>
      </c>
      <c r="K62" t="str">
        <f t="shared" si="1"/>
        <v>dbx6.2</v>
      </c>
      <c r="L62">
        <f t="shared" si="28"/>
        <v>4</v>
      </c>
      <c r="N62" s="33">
        <f t="shared" si="29"/>
        <v>46</v>
      </c>
      <c r="O62" s="33" t="s">
        <v>2022</v>
      </c>
      <c r="P62" s="33" t="str">
        <f t="shared" si="22"/>
        <v>MDB.R4</v>
      </c>
      <c r="Q62" s="33">
        <f t="shared" si="23"/>
        <v>10</v>
      </c>
      <c r="R62" s="33"/>
      <c r="S62" s="33"/>
      <c r="T62" s="33"/>
      <c r="U62" s="33"/>
      <c r="V62" s="33"/>
      <c r="W62" s="33"/>
      <c r="X62" s="33" t="str">
        <f t="shared" si="24"/>
        <v>en-US=Аварийный стоп Н4-5</v>
      </c>
      <c r="Y62" s="1"/>
      <c r="Z62" s="1" t="s">
        <v>1308</v>
      </c>
      <c r="AA62" t="s">
        <v>1905</v>
      </c>
      <c r="AB62" t="s">
        <v>1846</v>
      </c>
      <c r="AC62">
        <v>120</v>
      </c>
      <c r="AD62" t="str">
        <f t="shared" si="16"/>
        <v>Тревога</v>
      </c>
      <c r="AE62">
        <f t="shared" si="25"/>
        <v>40004</v>
      </c>
      <c r="AF62">
        <f t="shared" si="26"/>
        <v>10</v>
      </c>
    </row>
    <row r="63" spans="1:32" x14ac:dyDescent="0.25">
      <c r="A63" s="1">
        <v>47</v>
      </c>
      <c r="B63" s="1">
        <v>44</v>
      </c>
      <c r="C63" t="s">
        <v>901</v>
      </c>
      <c r="D63" s="15" t="str">
        <f t="shared" si="0"/>
        <v>R4</v>
      </c>
      <c r="E63" s="34">
        <f t="shared" si="27"/>
        <v>6</v>
      </c>
      <c r="F63" s="34">
        <v>3</v>
      </c>
      <c r="G63" s="22">
        <v>11</v>
      </c>
      <c r="H63" s="15" t="s">
        <v>1310</v>
      </c>
      <c r="I63" t="s">
        <v>937</v>
      </c>
      <c r="J63" t="str">
        <f t="shared" si="17"/>
        <v>db600.dbx6.3 := alr.GR_crs; //Авария РС  R4.11</v>
      </c>
      <c r="K63" t="str">
        <f t="shared" si="1"/>
        <v>dbx6.3</v>
      </c>
      <c r="L63">
        <f t="shared" si="28"/>
        <v>4</v>
      </c>
      <c r="N63" s="33">
        <f t="shared" si="29"/>
        <v>47</v>
      </c>
      <c r="O63" s="33" t="s">
        <v>2022</v>
      </c>
      <c r="P63" s="33" t="str">
        <f t="shared" si="22"/>
        <v>MDB.R4</v>
      </c>
      <c r="Q63" s="33">
        <f t="shared" si="23"/>
        <v>11</v>
      </c>
      <c r="R63" s="33"/>
      <c r="S63" s="33"/>
      <c r="T63" s="33"/>
      <c r="U63" s="33"/>
      <c r="V63" s="33"/>
      <c r="W63" s="33"/>
      <c r="X63" s="33" t="str">
        <f t="shared" si="24"/>
        <v>en-US=Авария РС</v>
      </c>
      <c r="Y63" s="1"/>
      <c r="Z63" s="1" t="s">
        <v>1308</v>
      </c>
      <c r="AA63" t="s">
        <v>1906</v>
      </c>
      <c r="AB63" t="s">
        <v>1846</v>
      </c>
      <c r="AC63">
        <v>122</v>
      </c>
      <c r="AD63" t="str">
        <f t="shared" si="16"/>
        <v>Тревога</v>
      </c>
      <c r="AE63">
        <f t="shared" si="25"/>
        <v>40004</v>
      </c>
      <c r="AF63">
        <f t="shared" si="26"/>
        <v>11</v>
      </c>
    </row>
    <row r="64" spans="1:32" x14ac:dyDescent="0.25">
      <c r="A64" s="1">
        <v>48</v>
      </c>
      <c r="B64" s="1">
        <v>45</v>
      </c>
      <c r="C64" t="s">
        <v>42</v>
      </c>
      <c r="D64" s="15" t="str">
        <f t="shared" si="0"/>
        <v>R4</v>
      </c>
      <c r="E64" s="34">
        <f t="shared" si="27"/>
        <v>6</v>
      </c>
      <c r="F64" s="34">
        <v>4</v>
      </c>
      <c r="G64" s="22">
        <v>12</v>
      </c>
      <c r="H64" s="15" t="s">
        <v>1310</v>
      </c>
      <c r="I64" t="s">
        <v>528</v>
      </c>
      <c r="J64" t="str">
        <f t="shared" si="17"/>
        <v>db600.dbx6.4 := alr.N1_1_crs; //Авария Н1-1  R4.12</v>
      </c>
      <c r="K64" t="str">
        <f t="shared" si="1"/>
        <v>dbx6.4</v>
      </c>
      <c r="L64">
        <f t="shared" si="28"/>
        <v>4</v>
      </c>
      <c r="N64" s="33">
        <f t="shared" si="29"/>
        <v>48</v>
      </c>
      <c r="O64" s="33" t="s">
        <v>2022</v>
      </c>
      <c r="P64" s="33" t="str">
        <f t="shared" si="22"/>
        <v>MDB.R4</v>
      </c>
      <c r="Q64" s="33">
        <f t="shared" si="23"/>
        <v>12</v>
      </c>
      <c r="R64" s="33"/>
      <c r="S64" s="33"/>
      <c r="T64" s="33"/>
      <c r="U64" s="33"/>
      <c r="V64" s="33"/>
      <c r="W64" s="33"/>
      <c r="X64" s="33" t="str">
        <f t="shared" si="24"/>
        <v>en-US=Авария Н1-1</v>
      </c>
      <c r="Y64" s="1"/>
      <c r="Z64" s="1" t="s">
        <v>1308</v>
      </c>
      <c r="AA64" t="s">
        <v>1907</v>
      </c>
      <c r="AB64" t="s">
        <v>1846</v>
      </c>
      <c r="AC64">
        <v>124</v>
      </c>
      <c r="AD64" t="str">
        <f t="shared" si="16"/>
        <v>Тревога</v>
      </c>
      <c r="AE64">
        <f t="shared" si="25"/>
        <v>40004</v>
      </c>
      <c r="AF64">
        <f t="shared" si="26"/>
        <v>12</v>
      </c>
    </row>
    <row r="65" spans="1:32" x14ac:dyDescent="0.25">
      <c r="A65" s="1">
        <v>49</v>
      </c>
      <c r="B65" s="1">
        <v>46</v>
      </c>
      <c r="C65" t="s">
        <v>44</v>
      </c>
      <c r="D65" s="15" t="str">
        <f t="shared" si="0"/>
        <v>R4</v>
      </c>
      <c r="E65" s="34">
        <f t="shared" si="27"/>
        <v>6</v>
      </c>
      <c r="F65" s="34">
        <v>5</v>
      </c>
      <c r="G65" s="22">
        <v>13</v>
      </c>
      <c r="H65" s="15" t="s">
        <v>1310</v>
      </c>
      <c r="I65" t="s">
        <v>530</v>
      </c>
      <c r="J65" t="str">
        <f t="shared" si="17"/>
        <v>db600.dbx6.5 := alr.N1_2_crs; //Авария Н1-2  R4.13</v>
      </c>
      <c r="K65" t="str">
        <f t="shared" si="1"/>
        <v>dbx6.5</v>
      </c>
      <c r="L65">
        <f t="shared" si="28"/>
        <v>4</v>
      </c>
      <c r="N65" s="33">
        <f t="shared" si="29"/>
        <v>49</v>
      </c>
      <c r="O65" s="33" t="s">
        <v>2022</v>
      </c>
      <c r="P65" s="33" t="str">
        <f t="shared" si="22"/>
        <v>MDB.R4</v>
      </c>
      <c r="Q65" s="33">
        <f t="shared" si="23"/>
        <v>13</v>
      </c>
      <c r="R65" s="33"/>
      <c r="S65" s="33"/>
      <c r="T65" s="33"/>
      <c r="U65" s="33"/>
      <c r="V65" s="33"/>
      <c r="W65" s="33"/>
      <c r="X65" s="33" t="str">
        <f t="shared" si="24"/>
        <v>en-US=Авария Н1-2</v>
      </c>
      <c r="Y65" s="1"/>
      <c r="Z65" s="1" t="s">
        <v>1308</v>
      </c>
      <c r="AA65" t="s">
        <v>1908</v>
      </c>
      <c r="AB65" t="s">
        <v>1846</v>
      </c>
      <c r="AC65">
        <v>126</v>
      </c>
      <c r="AD65" t="str">
        <f t="shared" si="16"/>
        <v>Тревога</v>
      </c>
      <c r="AE65">
        <f t="shared" si="25"/>
        <v>40004</v>
      </c>
      <c r="AF65">
        <f t="shared" si="26"/>
        <v>13</v>
      </c>
    </row>
    <row r="66" spans="1:32" x14ac:dyDescent="0.25">
      <c r="A66" s="1">
        <v>50</v>
      </c>
      <c r="B66" s="1">
        <v>47</v>
      </c>
      <c r="C66" t="s">
        <v>47</v>
      </c>
      <c r="D66" s="15" t="str">
        <f t="shared" si="0"/>
        <v>R4</v>
      </c>
      <c r="E66" s="34">
        <f t="shared" si="27"/>
        <v>6</v>
      </c>
      <c r="F66" s="34">
        <v>6</v>
      </c>
      <c r="G66" s="22">
        <v>14</v>
      </c>
      <c r="H66" s="15" t="s">
        <v>1310</v>
      </c>
      <c r="I66" t="s">
        <v>532</v>
      </c>
      <c r="J66" t="str">
        <f t="shared" si="17"/>
        <v>db600.dbx6.6 := alr.M1_1_crs; //Авария Мш1-1  R4.14</v>
      </c>
      <c r="K66" t="str">
        <f t="shared" si="1"/>
        <v>dbx6.6</v>
      </c>
      <c r="L66">
        <f t="shared" si="28"/>
        <v>4</v>
      </c>
      <c r="N66" s="33">
        <f t="shared" si="29"/>
        <v>50</v>
      </c>
      <c r="O66" s="33" t="s">
        <v>2022</v>
      </c>
      <c r="P66" s="33" t="str">
        <f t="shared" si="22"/>
        <v>MDB.R4</v>
      </c>
      <c r="Q66" s="33">
        <f t="shared" si="23"/>
        <v>14</v>
      </c>
      <c r="R66" s="33"/>
      <c r="S66" s="33"/>
      <c r="T66" s="33"/>
      <c r="U66" s="33"/>
      <c r="V66" s="33"/>
      <c r="W66" s="33"/>
      <c r="X66" s="33" t="str">
        <f t="shared" si="24"/>
        <v>en-US=Авария Мш1-1</v>
      </c>
      <c r="Y66" s="1"/>
      <c r="Z66" s="1" t="s">
        <v>1308</v>
      </c>
      <c r="AA66" t="s">
        <v>1909</v>
      </c>
      <c r="AB66" t="s">
        <v>1846</v>
      </c>
      <c r="AC66">
        <v>128</v>
      </c>
      <c r="AD66" t="str">
        <f t="shared" si="16"/>
        <v>Тревога</v>
      </c>
      <c r="AE66">
        <f t="shared" si="25"/>
        <v>40004</v>
      </c>
      <c r="AF66">
        <f t="shared" si="26"/>
        <v>14</v>
      </c>
    </row>
    <row r="67" spans="1:32" x14ac:dyDescent="0.25">
      <c r="A67" s="1">
        <v>51</v>
      </c>
      <c r="B67" s="1">
        <v>48</v>
      </c>
      <c r="C67" t="s">
        <v>48</v>
      </c>
      <c r="D67" s="15" t="str">
        <f t="shared" si="0"/>
        <v>R4</v>
      </c>
      <c r="E67" s="34">
        <f t="shared" si="27"/>
        <v>6</v>
      </c>
      <c r="F67" s="34">
        <v>7</v>
      </c>
      <c r="G67" s="22">
        <v>15</v>
      </c>
      <c r="H67" s="15" t="s">
        <v>1310</v>
      </c>
      <c r="I67" t="s">
        <v>534</v>
      </c>
      <c r="J67" t="str">
        <f t="shared" si="17"/>
        <v>db600.dbx6.7 := alr.M2_1_crs; //Авария Мш2-1  R4.15</v>
      </c>
      <c r="K67" t="str">
        <f t="shared" si="1"/>
        <v>dbx6.7</v>
      </c>
      <c r="L67">
        <f t="shared" si="28"/>
        <v>4</v>
      </c>
      <c r="N67" s="33">
        <f t="shared" si="29"/>
        <v>51</v>
      </c>
      <c r="O67" s="33" t="s">
        <v>2022</v>
      </c>
      <c r="P67" s="33" t="str">
        <f t="shared" si="22"/>
        <v>MDB.R4</v>
      </c>
      <c r="Q67" s="33">
        <f t="shared" si="23"/>
        <v>15</v>
      </c>
      <c r="R67" s="33"/>
      <c r="S67" s="33"/>
      <c r="T67" s="33"/>
      <c r="U67" s="33"/>
      <c r="V67" s="33"/>
      <c r="W67" s="33"/>
      <c r="X67" s="33" t="str">
        <f t="shared" si="24"/>
        <v>en-US=Авария Мш2-1</v>
      </c>
      <c r="Y67" s="1"/>
      <c r="Z67" s="1" t="s">
        <v>1308</v>
      </c>
      <c r="AA67" t="s">
        <v>1910</v>
      </c>
      <c r="AB67" t="s">
        <v>1846</v>
      </c>
      <c r="AC67">
        <v>130</v>
      </c>
      <c r="AD67" t="str">
        <f t="shared" si="16"/>
        <v>Тревога</v>
      </c>
      <c r="AE67">
        <f t="shared" si="25"/>
        <v>40004</v>
      </c>
      <c r="AF67">
        <f t="shared" si="26"/>
        <v>15</v>
      </c>
    </row>
    <row r="68" spans="1:32" x14ac:dyDescent="0.25">
      <c r="A68" s="1">
        <v>52</v>
      </c>
      <c r="B68" s="1">
        <v>49</v>
      </c>
      <c r="C68" t="s">
        <v>50</v>
      </c>
      <c r="D68" s="15" t="str">
        <f t="shared" ref="D68:D131" si="30">"R"&amp;L68</f>
        <v>R5</v>
      </c>
      <c r="E68">
        <f>E76+1</f>
        <v>9</v>
      </c>
      <c r="F68" s="34">
        <v>0</v>
      </c>
      <c r="G68" s="22">
        <v>0</v>
      </c>
      <c r="H68" s="15" t="s">
        <v>1310</v>
      </c>
      <c r="I68" t="s">
        <v>536</v>
      </c>
      <c r="J68" t="str">
        <f t="shared" si="17"/>
        <v>db600.dbx9.0 := alr.M2_2_crs; //Авария Мш2-2  R5.0</v>
      </c>
      <c r="K68" t="str">
        <f t="shared" ref="K68:K130" si="31">"dbx"&amp;E68&amp;"."&amp;F68</f>
        <v>dbx9.0</v>
      </c>
      <c r="L68">
        <f>L66+1</f>
        <v>5</v>
      </c>
      <c r="N68" s="33">
        <f t="shared" si="29"/>
        <v>52</v>
      </c>
      <c r="O68" s="33" t="s">
        <v>2022</v>
      </c>
      <c r="P68" s="33" t="str">
        <f t="shared" si="22"/>
        <v>MDB.R5</v>
      </c>
      <c r="Q68" s="33">
        <f t="shared" si="23"/>
        <v>0</v>
      </c>
      <c r="R68" s="33"/>
      <c r="S68" s="33"/>
      <c r="T68" s="33"/>
      <c r="U68" s="33"/>
      <c r="V68" s="33"/>
      <c r="W68" s="33"/>
      <c r="X68" s="33" t="str">
        <f t="shared" si="24"/>
        <v>en-US=Авария Мш2-2</v>
      </c>
      <c r="Y68" s="1"/>
      <c r="Z68" s="1" t="s">
        <v>1308</v>
      </c>
      <c r="AA68" t="s">
        <v>1911</v>
      </c>
      <c r="AB68" t="s">
        <v>1846</v>
      </c>
      <c r="AC68">
        <v>132</v>
      </c>
      <c r="AD68" t="str">
        <f t="shared" si="16"/>
        <v>Тревога</v>
      </c>
      <c r="AE68">
        <f t="shared" si="25"/>
        <v>40005</v>
      </c>
      <c r="AF68">
        <f t="shared" si="26"/>
        <v>0</v>
      </c>
    </row>
    <row r="69" spans="1:32" x14ac:dyDescent="0.25">
      <c r="A69" s="1">
        <v>53</v>
      </c>
      <c r="B69" s="1">
        <v>50</v>
      </c>
      <c r="C69" t="s">
        <v>52</v>
      </c>
      <c r="D69" s="15" t="str">
        <f t="shared" si="30"/>
        <v>R5</v>
      </c>
      <c r="E69" s="34">
        <f>E68</f>
        <v>9</v>
      </c>
      <c r="F69" s="34">
        <v>1</v>
      </c>
      <c r="G69" s="22">
        <v>1</v>
      </c>
      <c r="H69" s="15" t="s">
        <v>1310</v>
      </c>
      <c r="I69" t="s">
        <v>538</v>
      </c>
      <c r="J69" t="str">
        <f t="shared" si="17"/>
        <v>db600.dbx9.1 := alr.M2_3_crs; //Авария Мш2-3  R5.1</v>
      </c>
      <c r="K69" t="str">
        <f t="shared" si="31"/>
        <v>dbx9.1</v>
      </c>
      <c r="L69">
        <f>L68</f>
        <v>5</v>
      </c>
      <c r="N69" s="33">
        <f t="shared" si="29"/>
        <v>53</v>
      </c>
      <c r="O69" s="33" t="s">
        <v>2022</v>
      </c>
      <c r="P69" s="33" t="str">
        <f t="shared" si="22"/>
        <v>MDB.R5</v>
      </c>
      <c r="Q69" s="33">
        <f t="shared" si="23"/>
        <v>1</v>
      </c>
      <c r="R69" s="33"/>
      <c r="S69" s="33"/>
      <c r="T69" s="33"/>
      <c r="U69" s="33"/>
      <c r="V69" s="33"/>
      <c r="W69" s="33"/>
      <c r="X69" s="33" t="str">
        <f t="shared" si="24"/>
        <v>en-US=Авария Мш2-3</v>
      </c>
      <c r="Y69" s="1"/>
      <c r="Z69" s="1" t="s">
        <v>1308</v>
      </c>
      <c r="AA69" t="s">
        <v>1912</v>
      </c>
      <c r="AB69" t="s">
        <v>1846</v>
      </c>
      <c r="AC69">
        <v>134</v>
      </c>
      <c r="AD69" t="str">
        <f t="shared" si="16"/>
        <v>Тревога</v>
      </c>
      <c r="AE69">
        <f t="shared" si="25"/>
        <v>40005</v>
      </c>
      <c r="AF69">
        <f t="shared" si="26"/>
        <v>1</v>
      </c>
    </row>
    <row r="70" spans="1:32" x14ac:dyDescent="0.25">
      <c r="A70" s="1">
        <v>54</v>
      </c>
      <c r="B70" s="1">
        <v>51</v>
      </c>
      <c r="C70" t="s">
        <v>54</v>
      </c>
      <c r="D70" s="15" t="str">
        <f t="shared" si="30"/>
        <v>R5</v>
      </c>
      <c r="E70" s="34">
        <f t="shared" ref="E70:E83" si="32">E69</f>
        <v>9</v>
      </c>
      <c r="F70" s="34">
        <v>2</v>
      </c>
      <c r="G70" s="22">
        <v>2</v>
      </c>
      <c r="H70" s="15" t="s">
        <v>1310</v>
      </c>
      <c r="I70" t="s">
        <v>540</v>
      </c>
      <c r="J70" t="str">
        <f t="shared" si="17"/>
        <v>db600.dbx9.2 := alr.M2_4_crs; //Авария Мш2-4  R5.2</v>
      </c>
      <c r="K70" t="str">
        <f t="shared" si="31"/>
        <v>dbx9.2</v>
      </c>
      <c r="L70">
        <f t="shared" ref="L70:L83" si="33">L69</f>
        <v>5</v>
      </c>
      <c r="N70" s="33">
        <f t="shared" si="29"/>
        <v>54</v>
      </c>
      <c r="O70" s="33" t="s">
        <v>2022</v>
      </c>
      <c r="P70" s="33" t="str">
        <f t="shared" si="22"/>
        <v>MDB.R5</v>
      </c>
      <c r="Q70" s="33">
        <f t="shared" si="23"/>
        <v>2</v>
      </c>
      <c r="R70" s="33"/>
      <c r="S70" s="33"/>
      <c r="T70" s="33"/>
      <c r="U70" s="33"/>
      <c r="V70" s="33"/>
      <c r="W70" s="33"/>
      <c r="X70" s="33" t="str">
        <f t="shared" si="24"/>
        <v>en-US=Авария Мш2-4</v>
      </c>
      <c r="Y70" s="1"/>
      <c r="Z70" s="1" t="s">
        <v>1308</v>
      </c>
      <c r="AA70" t="s">
        <v>1913</v>
      </c>
      <c r="AB70" t="s">
        <v>1846</v>
      </c>
      <c r="AC70">
        <v>136</v>
      </c>
      <c r="AD70" t="str">
        <f t="shared" si="16"/>
        <v>Тревога</v>
      </c>
      <c r="AE70">
        <f t="shared" si="25"/>
        <v>40005</v>
      </c>
      <c r="AF70">
        <f t="shared" si="26"/>
        <v>2</v>
      </c>
    </row>
    <row r="71" spans="1:32" x14ac:dyDescent="0.25">
      <c r="A71" s="1">
        <v>55</v>
      </c>
      <c r="B71" s="1">
        <v>52</v>
      </c>
      <c r="C71" t="s">
        <v>56</v>
      </c>
      <c r="D71" s="15" t="str">
        <f t="shared" si="30"/>
        <v>R5</v>
      </c>
      <c r="E71" s="34">
        <f t="shared" si="32"/>
        <v>9</v>
      </c>
      <c r="F71" s="34">
        <v>3</v>
      </c>
      <c r="G71" s="22">
        <v>3</v>
      </c>
      <c r="H71" s="15" t="s">
        <v>1310</v>
      </c>
      <c r="I71" t="s">
        <v>542</v>
      </c>
      <c r="J71" t="str">
        <f t="shared" si="17"/>
        <v>db600.dbx9.3 := alr.N2_1_crs; //Авария Н2-1  R5.3</v>
      </c>
      <c r="K71" t="str">
        <f t="shared" si="31"/>
        <v>dbx9.3</v>
      </c>
      <c r="L71">
        <f t="shared" si="33"/>
        <v>5</v>
      </c>
      <c r="N71" s="33">
        <f t="shared" si="29"/>
        <v>55</v>
      </c>
      <c r="O71" s="33" t="s">
        <v>2022</v>
      </c>
      <c r="P71" s="33" t="str">
        <f t="shared" si="22"/>
        <v>MDB.R5</v>
      </c>
      <c r="Q71" s="33">
        <f t="shared" si="23"/>
        <v>3</v>
      </c>
      <c r="R71" s="33"/>
      <c r="S71" s="33"/>
      <c r="T71" s="33"/>
      <c r="U71" s="33"/>
      <c r="V71" s="33"/>
      <c r="W71" s="33"/>
      <c r="X71" s="33" t="str">
        <f t="shared" si="24"/>
        <v>en-US=Авария Н2-1</v>
      </c>
      <c r="Y71" s="1"/>
      <c r="Z71" s="1" t="s">
        <v>1308</v>
      </c>
      <c r="AA71" t="s">
        <v>1914</v>
      </c>
      <c r="AB71" t="s">
        <v>1846</v>
      </c>
      <c r="AC71">
        <v>138</v>
      </c>
      <c r="AD71" t="str">
        <f t="shared" si="16"/>
        <v>Тревога</v>
      </c>
      <c r="AE71">
        <f t="shared" si="25"/>
        <v>40005</v>
      </c>
      <c r="AF71">
        <f t="shared" si="26"/>
        <v>3</v>
      </c>
    </row>
    <row r="72" spans="1:32" x14ac:dyDescent="0.25">
      <c r="A72" s="1">
        <v>56</v>
      </c>
      <c r="B72" s="1">
        <v>53</v>
      </c>
      <c r="C72" t="s">
        <v>58</v>
      </c>
      <c r="D72" s="15" t="str">
        <f t="shared" si="30"/>
        <v>R5</v>
      </c>
      <c r="E72" s="34">
        <f t="shared" si="32"/>
        <v>9</v>
      </c>
      <c r="F72" s="34">
        <v>4</v>
      </c>
      <c r="G72" s="22">
        <v>4</v>
      </c>
      <c r="H72" s="15" t="s">
        <v>1310</v>
      </c>
      <c r="I72" t="s">
        <v>544</v>
      </c>
      <c r="J72" t="str">
        <f t="shared" si="17"/>
        <v>db600.dbx9.4 := alr.N2_2_crs; //Авария Н2-2  R5.4</v>
      </c>
      <c r="K72" t="str">
        <f t="shared" si="31"/>
        <v>dbx9.4</v>
      </c>
      <c r="L72">
        <f t="shared" si="33"/>
        <v>5</v>
      </c>
      <c r="N72" s="33">
        <f t="shared" si="29"/>
        <v>56</v>
      </c>
      <c r="O72" s="33" t="s">
        <v>2022</v>
      </c>
      <c r="P72" s="33" t="str">
        <f t="shared" si="22"/>
        <v>MDB.R5</v>
      </c>
      <c r="Q72" s="33">
        <f t="shared" si="23"/>
        <v>4</v>
      </c>
      <c r="R72" s="33"/>
      <c r="S72" s="33"/>
      <c r="T72" s="33"/>
      <c r="U72" s="33"/>
      <c r="V72" s="33"/>
      <c r="W72" s="33"/>
      <c r="X72" s="33" t="str">
        <f t="shared" si="24"/>
        <v>en-US=Авария Н2-2</v>
      </c>
      <c r="Y72" s="1"/>
      <c r="Z72" s="1" t="s">
        <v>1308</v>
      </c>
      <c r="AA72" t="s">
        <v>1915</v>
      </c>
      <c r="AB72" t="s">
        <v>1846</v>
      </c>
      <c r="AC72">
        <v>140</v>
      </c>
      <c r="AD72" t="str">
        <f t="shared" si="16"/>
        <v>Тревога</v>
      </c>
      <c r="AE72">
        <f t="shared" si="25"/>
        <v>40005</v>
      </c>
      <c r="AF72">
        <f t="shared" si="26"/>
        <v>4</v>
      </c>
    </row>
    <row r="73" spans="1:32" x14ac:dyDescent="0.25">
      <c r="A73" s="1">
        <v>57</v>
      </c>
      <c r="B73" s="1">
        <v>54</v>
      </c>
      <c r="C73" t="s">
        <v>60</v>
      </c>
      <c r="D73" s="15" t="str">
        <f t="shared" si="30"/>
        <v>R5</v>
      </c>
      <c r="E73" s="34">
        <f t="shared" si="32"/>
        <v>9</v>
      </c>
      <c r="F73" s="34">
        <v>5</v>
      </c>
      <c r="G73" s="22">
        <v>5</v>
      </c>
      <c r="H73" s="15" t="s">
        <v>1310</v>
      </c>
      <c r="I73" t="s">
        <v>546</v>
      </c>
      <c r="J73" t="str">
        <f t="shared" si="17"/>
        <v>db600.dbx9.5 := alr.N2_3_crs; //Авария Н2-3  R5.5</v>
      </c>
      <c r="K73" t="str">
        <f t="shared" si="31"/>
        <v>dbx9.5</v>
      </c>
      <c r="L73">
        <f t="shared" si="33"/>
        <v>5</v>
      </c>
      <c r="N73" s="33">
        <f t="shared" si="29"/>
        <v>57</v>
      </c>
      <c r="O73" s="33" t="s">
        <v>2022</v>
      </c>
      <c r="P73" s="33" t="str">
        <f t="shared" si="22"/>
        <v>MDB.R5</v>
      </c>
      <c r="Q73" s="33">
        <f t="shared" si="23"/>
        <v>5</v>
      </c>
      <c r="R73" s="33"/>
      <c r="S73" s="33"/>
      <c r="T73" s="33"/>
      <c r="U73" s="33"/>
      <c r="V73" s="33"/>
      <c r="W73" s="33"/>
      <c r="X73" s="33" t="str">
        <f t="shared" si="24"/>
        <v>en-US=Авария Н2-3</v>
      </c>
      <c r="Y73" s="1"/>
      <c r="Z73" s="1" t="s">
        <v>1308</v>
      </c>
      <c r="AA73" t="s">
        <v>1916</v>
      </c>
      <c r="AB73" t="s">
        <v>1846</v>
      </c>
      <c r="AC73">
        <v>142</v>
      </c>
      <c r="AD73" t="str">
        <f t="shared" si="16"/>
        <v>Тревога</v>
      </c>
      <c r="AE73">
        <f t="shared" si="25"/>
        <v>40005</v>
      </c>
      <c r="AF73">
        <f t="shared" si="26"/>
        <v>5</v>
      </c>
    </row>
    <row r="74" spans="1:32" x14ac:dyDescent="0.25">
      <c r="A74" s="1">
        <v>58</v>
      </c>
      <c r="B74" s="1">
        <v>55</v>
      </c>
      <c r="C74" t="s">
        <v>62</v>
      </c>
      <c r="D74" s="15" t="str">
        <f t="shared" si="30"/>
        <v>R5</v>
      </c>
      <c r="E74" s="34">
        <f t="shared" si="32"/>
        <v>9</v>
      </c>
      <c r="F74" s="34">
        <v>6</v>
      </c>
      <c r="G74" s="22">
        <v>6</v>
      </c>
      <c r="H74" s="15" t="s">
        <v>1310</v>
      </c>
      <c r="I74" t="s">
        <v>548</v>
      </c>
      <c r="J74" t="str">
        <f t="shared" si="17"/>
        <v>db600.dbx9.6 := alr.N2_4_crs; //Авария Н2-4  R5.6</v>
      </c>
      <c r="K74" t="str">
        <f t="shared" si="31"/>
        <v>dbx9.6</v>
      </c>
      <c r="L74">
        <f t="shared" si="33"/>
        <v>5</v>
      </c>
      <c r="N74" s="33">
        <f t="shared" si="29"/>
        <v>58</v>
      </c>
      <c r="O74" s="33" t="s">
        <v>2022</v>
      </c>
      <c r="P74" s="33" t="str">
        <f t="shared" si="22"/>
        <v>MDB.R5</v>
      </c>
      <c r="Q74" s="33">
        <f t="shared" si="23"/>
        <v>6</v>
      </c>
      <c r="R74" s="33"/>
      <c r="S74" s="33"/>
      <c r="T74" s="33"/>
      <c r="U74" s="33"/>
      <c r="V74" s="33"/>
      <c r="W74" s="33"/>
      <c r="X74" s="33" t="str">
        <f t="shared" si="24"/>
        <v>en-US=Авария Н2-4</v>
      </c>
      <c r="Y74" s="1"/>
      <c r="Z74" s="1" t="s">
        <v>1308</v>
      </c>
      <c r="AA74" t="s">
        <v>1917</v>
      </c>
      <c r="AB74" t="s">
        <v>1846</v>
      </c>
      <c r="AC74">
        <v>144</v>
      </c>
      <c r="AD74" t="str">
        <f t="shared" si="16"/>
        <v>Тревога</v>
      </c>
      <c r="AE74">
        <f t="shared" si="25"/>
        <v>40005</v>
      </c>
      <c r="AF74">
        <f t="shared" si="26"/>
        <v>6</v>
      </c>
    </row>
    <row r="75" spans="1:32" x14ac:dyDescent="0.25">
      <c r="A75" s="1">
        <v>59</v>
      </c>
      <c r="B75" s="1">
        <v>56</v>
      </c>
      <c r="C75" t="s">
        <v>350</v>
      </c>
      <c r="D75" s="15" t="str">
        <f t="shared" si="30"/>
        <v>R5</v>
      </c>
      <c r="E75" s="34">
        <f t="shared" si="32"/>
        <v>9</v>
      </c>
      <c r="F75" s="34">
        <v>7</v>
      </c>
      <c r="G75" s="22">
        <v>7</v>
      </c>
      <c r="H75" s="15" t="s">
        <v>1310</v>
      </c>
      <c r="I75" t="s">
        <v>549</v>
      </c>
      <c r="J75" t="str">
        <f t="shared" si="17"/>
        <v>db600.dbx9.7 := alr.N1_1_ao; //Аварийный стоп Н1-1  R5.7</v>
      </c>
      <c r="K75" t="str">
        <f t="shared" si="31"/>
        <v>dbx9.7</v>
      </c>
      <c r="L75">
        <f t="shared" si="33"/>
        <v>5</v>
      </c>
      <c r="N75" s="33">
        <f t="shared" si="29"/>
        <v>59</v>
      </c>
      <c r="O75" s="33" t="s">
        <v>2022</v>
      </c>
      <c r="P75" s="33" t="str">
        <f t="shared" si="22"/>
        <v>MDB.R5</v>
      </c>
      <c r="Q75" s="33">
        <f t="shared" si="23"/>
        <v>7</v>
      </c>
      <c r="R75" s="33"/>
      <c r="S75" s="33"/>
      <c r="T75" s="33"/>
      <c r="U75" s="33"/>
      <c r="V75" s="33"/>
      <c r="W75" s="33"/>
      <c r="X75" s="33" t="str">
        <f t="shared" si="24"/>
        <v>en-US=Аварийный стоп Н1-1</v>
      </c>
      <c r="Y75" s="1"/>
      <c r="Z75" s="1" t="s">
        <v>1308</v>
      </c>
      <c r="AA75" t="s">
        <v>1918</v>
      </c>
      <c r="AB75" t="s">
        <v>1846</v>
      </c>
      <c r="AC75">
        <v>146</v>
      </c>
      <c r="AD75" t="str">
        <f t="shared" si="16"/>
        <v>Тревога</v>
      </c>
      <c r="AE75">
        <f t="shared" si="25"/>
        <v>40005</v>
      </c>
      <c r="AF75">
        <f t="shared" si="26"/>
        <v>7</v>
      </c>
    </row>
    <row r="76" spans="1:32" x14ac:dyDescent="0.25">
      <c r="A76" s="1">
        <v>60</v>
      </c>
      <c r="B76" s="1">
        <v>57</v>
      </c>
      <c r="C76" t="s">
        <v>63</v>
      </c>
      <c r="D76" s="15" t="str">
        <f t="shared" si="30"/>
        <v>R5</v>
      </c>
      <c r="E76">
        <f>E52+1</f>
        <v>8</v>
      </c>
      <c r="F76" s="34">
        <v>0</v>
      </c>
      <c r="G76" s="22">
        <v>8</v>
      </c>
      <c r="H76" s="15" t="s">
        <v>1310</v>
      </c>
      <c r="I76" t="s">
        <v>550</v>
      </c>
      <c r="J76" t="str">
        <f t="shared" si="17"/>
        <v>db600.dbx8.0 := alr.M1_1_ao; //Аварийный стоп Мш1-1  R5.8</v>
      </c>
      <c r="K76" t="str">
        <f t="shared" si="31"/>
        <v>dbx8.0</v>
      </c>
      <c r="L76">
        <f t="shared" si="33"/>
        <v>5</v>
      </c>
      <c r="N76" s="33">
        <f t="shared" si="29"/>
        <v>60</v>
      </c>
      <c r="O76" s="33" t="s">
        <v>2022</v>
      </c>
      <c r="P76" s="33" t="str">
        <f t="shared" si="22"/>
        <v>MDB.R5</v>
      </c>
      <c r="Q76" s="33">
        <f t="shared" si="23"/>
        <v>8</v>
      </c>
      <c r="R76" s="33"/>
      <c r="S76" s="33"/>
      <c r="T76" s="33"/>
      <c r="U76" s="33"/>
      <c r="V76" s="33"/>
      <c r="W76" s="33"/>
      <c r="X76" s="33" t="str">
        <f t="shared" si="24"/>
        <v>en-US=Аварийный стоп Мш1-1</v>
      </c>
      <c r="Y76" s="1"/>
      <c r="Z76" s="1" t="s">
        <v>1308</v>
      </c>
      <c r="AA76" t="s">
        <v>1919</v>
      </c>
      <c r="AB76" t="s">
        <v>1846</v>
      </c>
      <c r="AC76">
        <v>148</v>
      </c>
      <c r="AD76" t="str">
        <f t="shared" si="16"/>
        <v>Тревога</v>
      </c>
      <c r="AE76">
        <f t="shared" si="25"/>
        <v>40005</v>
      </c>
      <c r="AF76">
        <f t="shared" si="26"/>
        <v>8</v>
      </c>
    </row>
    <row r="77" spans="1:32" x14ac:dyDescent="0.25">
      <c r="A77" s="1">
        <v>61</v>
      </c>
      <c r="B77" s="1">
        <v>58</v>
      </c>
      <c r="C77" t="s">
        <v>64</v>
      </c>
      <c r="D77" s="15" t="str">
        <f t="shared" si="30"/>
        <v>R5</v>
      </c>
      <c r="E77" s="34">
        <f>E76</f>
        <v>8</v>
      </c>
      <c r="F77" s="34">
        <v>1</v>
      </c>
      <c r="G77" s="22">
        <v>9</v>
      </c>
      <c r="H77" s="15" t="s">
        <v>1310</v>
      </c>
      <c r="I77" t="s">
        <v>551</v>
      </c>
      <c r="J77" t="str">
        <f t="shared" si="17"/>
        <v>db600.dbx8.1 := alr.M2_1_ao; //Аварийный стоп Мш2-1  R5.9</v>
      </c>
      <c r="K77" t="str">
        <f t="shared" si="31"/>
        <v>dbx8.1</v>
      </c>
      <c r="L77">
        <f t="shared" si="33"/>
        <v>5</v>
      </c>
      <c r="N77" s="33">
        <f t="shared" si="29"/>
        <v>61</v>
      </c>
      <c r="O77" s="33" t="s">
        <v>2022</v>
      </c>
      <c r="P77" s="33" t="str">
        <f t="shared" si="22"/>
        <v>MDB.R5</v>
      </c>
      <c r="Q77" s="33">
        <f t="shared" si="23"/>
        <v>9</v>
      </c>
      <c r="R77" s="33"/>
      <c r="S77" s="33"/>
      <c r="T77" s="33"/>
      <c r="U77" s="33"/>
      <c r="V77" s="33"/>
      <c r="W77" s="33"/>
      <c r="X77" s="33" t="str">
        <f t="shared" si="24"/>
        <v>en-US=Аварийный стоп Мш2-1</v>
      </c>
      <c r="Y77" s="1"/>
      <c r="Z77" s="1" t="s">
        <v>1308</v>
      </c>
      <c r="AA77" t="s">
        <v>1920</v>
      </c>
      <c r="AB77" t="s">
        <v>1846</v>
      </c>
      <c r="AC77">
        <v>150</v>
      </c>
      <c r="AD77" t="str">
        <f t="shared" si="16"/>
        <v>Тревога</v>
      </c>
      <c r="AE77">
        <f t="shared" si="25"/>
        <v>40005</v>
      </c>
      <c r="AF77">
        <f t="shared" si="26"/>
        <v>9</v>
      </c>
    </row>
    <row r="78" spans="1:32" x14ac:dyDescent="0.25">
      <c r="A78" s="1">
        <v>62</v>
      </c>
      <c r="B78" s="1">
        <v>59</v>
      </c>
      <c r="C78" t="s">
        <v>65</v>
      </c>
      <c r="D78" s="15" t="str">
        <f t="shared" si="30"/>
        <v>R5</v>
      </c>
      <c r="E78" s="34">
        <f t="shared" si="32"/>
        <v>8</v>
      </c>
      <c r="F78" s="34">
        <v>2</v>
      </c>
      <c r="G78" s="22">
        <v>10</v>
      </c>
      <c r="H78" s="15" t="s">
        <v>1310</v>
      </c>
      <c r="I78" t="s">
        <v>552</v>
      </c>
      <c r="J78" t="str">
        <f t="shared" si="17"/>
        <v>db600.dbx8.2 := alr.M2_2_ao; //Аварийный стоп Мш2-2  R5.10</v>
      </c>
      <c r="K78" t="str">
        <f t="shared" si="31"/>
        <v>dbx8.2</v>
      </c>
      <c r="L78">
        <f t="shared" si="33"/>
        <v>5</v>
      </c>
      <c r="N78" s="33">
        <f t="shared" si="29"/>
        <v>62</v>
      </c>
      <c r="O78" s="33" t="s">
        <v>2022</v>
      </c>
      <c r="P78" s="33" t="str">
        <f t="shared" si="22"/>
        <v>MDB.R5</v>
      </c>
      <c r="Q78" s="33">
        <f t="shared" si="23"/>
        <v>10</v>
      </c>
      <c r="R78" s="33"/>
      <c r="S78" s="33"/>
      <c r="T78" s="33"/>
      <c r="U78" s="33"/>
      <c r="V78" s="33"/>
      <c r="W78" s="33"/>
      <c r="X78" s="33" t="str">
        <f t="shared" si="24"/>
        <v>en-US=Аварийный стоп Мш2-2</v>
      </c>
      <c r="Y78" s="1"/>
      <c r="Z78" s="1" t="s">
        <v>1308</v>
      </c>
      <c r="AA78" t="s">
        <v>1921</v>
      </c>
      <c r="AB78" t="s">
        <v>1846</v>
      </c>
      <c r="AC78">
        <v>152</v>
      </c>
      <c r="AD78" t="str">
        <f t="shared" si="16"/>
        <v>Тревога</v>
      </c>
      <c r="AE78">
        <f t="shared" si="25"/>
        <v>40005</v>
      </c>
      <c r="AF78">
        <f t="shared" si="26"/>
        <v>10</v>
      </c>
    </row>
    <row r="79" spans="1:32" x14ac:dyDescent="0.25">
      <c r="A79" s="1">
        <v>63</v>
      </c>
      <c r="B79" s="1">
        <v>60</v>
      </c>
      <c r="C79" t="s">
        <v>66</v>
      </c>
      <c r="D79" s="15" t="str">
        <f t="shared" si="30"/>
        <v>R5</v>
      </c>
      <c r="E79" s="34">
        <f t="shared" si="32"/>
        <v>8</v>
      </c>
      <c r="F79" s="34">
        <v>3</v>
      </c>
      <c r="G79" s="22">
        <v>11</v>
      </c>
      <c r="H79" s="15" t="s">
        <v>1310</v>
      </c>
      <c r="I79" t="s">
        <v>553</v>
      </c>
      <c r="J79" t="str">
        <f t="shared" si="17"/>
        <v>db600.dbx8.3 := alr.M2_3_ao; //Аварийный стоп Мш2-3  R5.11</v>
      </c>
      <c r="K79" t="str">
        <f t="shared" si="31"/>
        <v>dbx8.3</v>
      </c>
      <c r="L79">
        <f t="shared" si="33"/>
        <v>5</v>
      </c>
      <c r="N79" s="33">
        <f t="shared" si="29"/>
        <v>63</v>
      </c>
      <c r="O79" s="33" t="s">
        <v>2022</v>
      </c>
      <c r="P79" s="33" t="str">
        <f t="shared" si="22"/>
        <v>MDB.R5</v>
      </c>
      <c r="Q79" s="33">
        <f t="shared" si="23"/>
        <v>11</v>
      </c>
      <c r="R79" s="33"/>
      <c r="S79" s="33"/>
      <c r="T79" s="33"/>
      <c r="U79" s="33"/>
      <c r="V79" s="33"/>
      <c r="W79" s="33"/>
      <c r="X79" s="33" t="str">
        <f t="shared" si="24"/>
        <v>en-US=Аварийный стоп Мш2-3</v>
      </c>
      <c r="Y79" s="1"/>
      <c r="Z79" s="1" t="s">
        <v>1308</v>
      </c>
      <c r="AA79" t="s">
        <v>1922</v>
      </c>
      <c r="AB79" t="s">
        <v>1846</v>
      </c>
      <c r="AC79">
        <v>154</v>
      </c>
      <c r="AD79" t="str">
        <f t="shared" si="16"/>
        <v>Тревога</v>
      </c>
      <c r="AE79">
        <f t="shared" si="25"/>
        <v>40005</v>
      </c>
      <c r="AF79">
        <f t="shared" si="26"/>
        <v>11</v>
      </c>
    </row>
    <row r="80" spans="1:32" x14ac:dyDescent="0.25">
      <c r="A80" s="1">
        <v>64</v>
      </c>
      <c r="B80" s="1">
        <v>61</v>
      </c>
      <c r="C80" t="s">
        <v>67</v>
      </c>
      <c r="D80" s="15" t="str">
        <f t="shared" si="30"/>
        <v>R5</v>
      </c>
      <c r="E80" s="34">
        <f t="shared" si="32"/>
        <v>8</v>
      </c>
      <c r="F80" s="34">
        <v>4</v>
      </c>
      <c r="G80" s="22">
        <v>12</v>
      </c>
      <c r="H80" s="15" t="s">
        <v>1310</v>
      </c>
      <c r="I80" t="s">
        <v>554</v>
      </c>
      <c r="J80" t="str">
        <f t="shared" si="17"/>
        <v>db600.dbx8.4 := alr.M2_4_ao; //Аварийный стоп Мш2-4  R5.12</v>
      </c>
      <c r="K80" t="str">
        <f t="shared" si="31"/>
        <v>dbx8.4</v>
      </c>
      <c r="L80">
        <f t="shared" si="33"/>
        <v>5</v>
      </c>
      <c r="N80" s="33">
        <f t="shared" si="29"/>
        <v>64</v>
      </c>
      <c r="O80" s="33" t="s">
        <v>2022</v>
      </c>
      <c r="P80" s="33" t="str">
        <f t="shared" si="22"/>
        <v>MDB.R5</v>
      </c>
      <c r="Q80" s="33">
        <f t="shared" si="23"/>
        <v>12</v>
      </c>
      <c r="R80" s="33"/>
      <c r="S80" s="33"/>
      <c r="T80" s="33"/>
      <c r="U80" s="33"/>
      <c r="V80" s="33"/>
      <c r="W80" s="33"/>
      <c r="X80" s="33" t="str">
        <f t="shared" si="24"/>
        <v>en-US=Аварийный стоп Мш2-4</v>
      </c>
      <c r="Y80" s="1"/>
      <c r="Z80" s="1" t="s">
        <v>1308</v>
      </c>
      <c r="AA80" t="s">
        <v>1923</v>
      </c>
      <c r="AB80" t="s">
        <v>1846</v>
      </c>
      <c r="AC80">
        <v>156</v>
      </c>
      <c r="AD80" t="str">
        <f t="shared" si="16"/>
        <v>Тревога</v>
      </c>
      <c r="AE80">
        <f t="shared" si="25"/>
        <v>40005</v>
      </c>
      <c r="AF80">
        <f t="shared" si="26"/>
        <v>12</v>
      </c>
    </row>
    <row r="81" spans="1:32" x14ac:dyDescent="0.25">
      <c r="A81" s="1">
        <v>65</v>
      </c>
      <c r="B81" s="1">
        <v>62</v>
      </c>
      <c r="C81" t="s">
        <v>68</v>
      </c>
      <c r="D81" s="15" t="str">
        <f t="shared" si="30"/>
        <v>R5</v>
      </c>
      <c r="E81" s="34">
        <f t="shared" si="32"/>
        <v>8</v>
      </c>
      <c r="F81" s="34">
        <v>5</v>
      </c>
      <c r="G81" s="22">
        <v>13</v>
      </c>
      <c r="H81" s="15" t="s">
        <v>1310</v>
      </c>
      <c r="I81" t="s">
        <v>555</v>
      </c>
      <c r="J81" t="str">
        <f t="shared" si="17"/>
        <v>db600.dbx8.5 := alr.N2_1_ao; //Аварийный стоп Н2-1  R5.13</v>
      </c>
      <c r="K81" t="str">
        <f t="shared" si="31"/>
        <v>dbx8.5</v>
      </c>
      <c r="L81">
        <f t="shared" si="33"/>
        <v>5</v>
      </c>
      <c r="N81" s="33">
        <f t="shared" ref="N81:N94" si="34">A81</f>
        <v>65</v>
      </c>
      <c r="O81" s="33" t="s">
        <v>2022</v>
      </c>
      <c r="P81" s="33" t="str">
        <f t="shared" si="22"/>
        <v>MDB.R5</v>
      </c>
      <c r="Q81" s="33">
        <f t="shared" si="23"/>
        <v>13</v>
      </c>
      <c r="R81" s="33"/>
      <c r="S81" s="33"/>
      <c r="T81" s="33"/>
      <c r="U81" s="33"/>
      <c r="V81" s="33"/>
      <c r="W81" s="33"/>
      <c r="X81" s="33" t="str">
        <f t="shared" si="24"/>
        <v>en-US=Аварийный стоп Н2-1</v>
      </c>
      <c r="Y81" s="1"/>
      <c r="Z81" s="1" t="s">
        <v>1308</v>
      </c>
      <c r="AA81" t="s">
        <v>1924</v>
      </c>
      <c r="AB81" t="s">
        <v>1846</v>
      </c>
      <c r="AC81">
        <v>158</v>
      </c>
      <c r="AD81" t="str">
        <f t="shared" si="16"/>
        <v>Тревога</v>
      </c>
      <c r="AE81">
        <f t="shared" si="25"/>
        <v>40005</v>
      </c>
      <c r="AF81">
        <f t="shared" si="26"/>
        <v>13</v>
      </c>
    </row>
    <row r="82" spans="1:32" x14ac:dyDescent="0.25">
      <c r="A82" s="1">
        <v>66</v>
      </c>
      <c r="B82" s="1">
        <v>63</v>
      </c>
      <c r="C82" t="s">
        <v>69</v>
      </c>
      <c r="D82" s="15" t="str">
        <f t="shared" si="30"/>
        <v>R5</v>
      </c>
      <c r="E82" s="34">
        <f t="shared" si="32"/>
        <v>8</v>
      </c>
      <c r="F82" s="34">
        <v>6</v>
      </c>
      <c r="G82" s="22">
        <v>14</v>
      </c>
      <c r="H82" s="15" t="s">
        <v>1310</v>
      </c>
      <c r="I82" t="s">
        <v>556</v>
      </c>
      <c r="J82" t="str">
        <f t="shared" si="17"/>
        <v>db600.dbx8.6 := alr.N2_2_ao; //Аварийный стоп Н2-2  R5.14</v>
      </c>
      <c r="K82" t="str">
        <f t="shared" si="31"/>
        <v>dbx8.6</v>
      </c>
      <c r="L82">
        <f t="shared" si="33"/>
        <v>5</v>
      </c>
      <c r="N82" s="33">
        <f t="shared" si="34"/>
        <v>66</v>
      </c>
      <c r="O82" s="33" t="s">
        <v>2022</v>
      </c>
      <c r="P82" s="33" t="str">
        <f t="shared" si="22"/>
        <v>MDB.R5</v>
      </c>
      <c r="Q82" s="33">
        <f t="shared" si="23"/>
        <v>14</v>
      </c>
      <c r="R82" s="33"/>
      <c r="S82" s="33"/>
      <c r="T82" s="33"/>
      <c r="U82" s="33"/>
      <c r="V82" s="33"/>
      <c r="W82" s="33"/>
      <c r="X82" s="33" t="str">
        <f t="shared" si="24"/>
        <v>en-US=Аварийный стоп Н2-2</v>
      </c>
      <c r="Y82" s="1"/>
      <c r="Z82" s="1" t="s">
        <v>1308</v>
      </c>
      <c r="AA82" t="s">
        <v>1925</v>
      </c>
      <c r="AB82" t="s">
        <v>1846</v>
      </c>
      <c r="AC82">
        <v>160</v>
      </c>
      <c r="AD82" t="str">
        <f t="shared" si="16"/>
        <v>Тревога</v>
      </c>
      <c r="AE82">
        <f t="shared" si="25"/>
        <v>40005</v>
      </c>
      <c r="AF82">
        <f t="shared" si="26"/>
        <v>14</v>
      </c>
    </row>
    <row r="83" spans="1:32" x14ac:dyDescent="0.25">
      <c r="A83" s="1">
        <v>67</v>
      </c>
      <c r="B83" s="1">
        <v>64</v>
      </c>
      <c r="C83" t="s">
        <v>70</v>
      </c>
      <c r="D83" s="15" t="str">
        <f t="shared" si="30"/>
        <v>R5</v>
      </c>
      <c r="E83" s="34">
        <f t="shared" si="32"/>
        <v>8</v>
      </c>
      <c r="F83" s="34">
        <v>7</v>
      </c>
      <c r="G83" s="22">
        <v>15</v>
      </c>
      <c r="H83" s="15" t="s">
        <v>1310</v>
      </c>
      <c r="I83" t="s">
        <v>557</v>
      </c>
      <c r="J83" t="str">
        <f t="shared" si="17"/>
        <v>db600.dbx8.7 := alr.N2_3_ao; //Аварийный стоп Н2-3  R5.15</v>
      </c>
      <c r="K83" t="str">
        <f t="shared" si="31"/>
        <v>dbx8.7</v>
      </c>
      <c r="L83">
        <f t="shared" si="33"/>
        <v>5</v>
      </c>
      <c r="N83" s="33">
        <f t="shared" si="34"/>
        <v>67</v>
      </c>
      <c r="O83" s="33" t="s">
        <v>2022</v>
      </c>
      <c r="P83" s="33" t="str">
        <f t="shared" si="22"/>
        <v>MDB.R5</v>
      </c>
      <c r="Q83" s="33">
        <f t="shared" si="23"/>
        <v>15</v>
      </c>
      <c r="R83" s="33"/>
      <c r="S83" s="33"/>
      <c r="T83" s="33"/>
      <c r="U83" s="33"/>
      <c r="V83" s="33"/>
      <c r="W83" s="33"/>
      <c r="X83" s="33" t="str">
        <f t="shared" si="24"/>
        <v>en-US=Аварийный стоп Н2-3</v>
      </c>
      <c r="Y83" s="1"/>
      <c r="Z83" s="1" t="s">
        <v>1308</v>
      </c>
      <c r="AA83" t="s">
        <v>1926</v>
      </c>
      <c r="AB83" t="s">
        <v>1846</v>
      </c>
      <c r="AC83">
        <v>162</v>
      </c>
      <c r="AD83" t="str">
        <f t="shared" si="16"/>
        <v>Тревога</v>
      </c>
      <c r="AE83">
        <f t="shared" si="25"/>
        <v>40005</v>
      </c>
      <c r="AF83">
        <f t="shared" si="26"/>
        <v>15</v>
      </c>
    </row>
    <row r="84" spans="1:32" x14ac:dyDescent="0.25">
      <c r="A84" s="1">
        <v>68</v>
      </c>
      <c r="B84" s="1">
        <v>65</v>
      </c>
      <c r="C84" t="s">
        <v>71</v>
      </c>
      <c r="D84" s="15" t="str">
        <f t="shared" si="30"/>
        <v>R6</v>
      </c>
      <c r="E84">
        <f>E92+1</f>
        <v>11</v>
      </c>
      <c r="F84" s="34">
        <v>0</v>
      </c>
      <c r="G84" s="22">
        <v>0</v>
      </c>
      <c r="H84" s="15" t="s">
        <v>1310</v>
      </c>
      <c r="I84" t="s">
        <v>558</v>
      </c>
      <c r="J84" t="str">
        <f t="shared" ref="J84:J147" si="35">"db600.dbx"&amp;E84&amp;"."&amp;F84&amp;" := "&amp;H84&amp;"."&amp;I84&amp;"; //"&amp;C84&amp;"  "&amp;D84&amp;"."&amp;G84</f>
        <v>db600.dbx11.0 := alr.N2_4_ao; //Аварийный стоп Н2-4  R6.0</v>
      </c>
      <c r="K84" t="str">
        <f t="shared" si="31"/>
        <v>dbx11.0</v>
      </c>
      <c r="L84">
        <f>L82+1</f>
        <v>6</v>
      </c>
      <c r="N84" s="33">
        <f t="shared" si="34"/>
        <v>68</v>
      </c>
      <c r="O84" s="33" t="s">
        <v>2022</v>
      </c>
      <c r="P84" s="33" t="str">
        <f t="shared" si="22"/>
        <v>MDB.R6</v>
      </c>
      <c r="Q84" s="33">
        <f t="shared" si="23"/>
        <v>0</v>
      </c>
      <c r="R84" s="33"/>
      <c r="S84" s="33"/>
      <c r="T84" s="33"/>
      <c r="U84" s="33"/>
      <c r="V84" s="33"/>
      <c r="W84" s="33"/>
      <c r="X84" s="33" t="str">
        <f t="shared" si="24"/>
        <v>en-US=Аварийный стоп Н2-4</v>
      </c>
      <c r="Y84" s="1"/>
      <c r="Z84" s="1" t="s">
        <v>1308</v>
      </c>
      <c r="AA84" t="s">
        <v>1927</v>
      </c>
      <c r="AB84" t="s">
        <v>1846</v>
      </c>
      <c r="AC84">
        <v>164</v>
      </c>
      <c r="AD84" t="str">
        <f t="shared" si="16"/>
        <v>Тревога</v>
      </c>
      <c r="AE84">
        <f t="shared" si="25"/>
        <v>40006</v>
      </c>
      <c r="AF84">
        <f t="shared" si="26"/>
        <v>0</v>
      </c>
    </row>
    <row r="85" spans="1:32" x14ac:dyDescent="0.25">
      <c r="A85" s="1">
        <v>69</v>
      </c>
      <c r="B85" s="1">
        <v>66</v>
      </c>
      <c r="C85" t="s">
        <v>351</v>
      </c>
      <c r="D85" s="15" t="str">
        <f t="shared" si="30"/>
        <v>R6</v>
      </c>
      <c r="E85" s="34">
        <f>E84</f>
        <v>11</v>
      </c>
      <c r="F85" s="34">
        <v>1</v>
      </c>
      <c r="G85" s="22">
        <v>1</v>
      </c>
      <c r="H85" s="15" t="s">
        <v>1310</v>
      </c>
      <c r="I85" t="s">
        <v>559</v>
      </c>
      <c r="J85" t="str">
        <f t="shared" si="35"/>
        <v>db600.dbx11.1 := alr.N1_2_ao; //Аварийный стоп Н1-2  R6.1</v>
      </c>
      <c r="K85" t="str">
        <f t="shared" si="31"/>
        <v>dbx11.1</v>
      </c>
      <c r="L85">
        <f>L84</f>
        <v>6</v>
      </c>
      <c r="N85" s="33">
        <f t="shared" si="34"/>
        <v>69</v>
      </c>
      <c r="O85" s="33" t="s">
        <v>2022</v>
      </c>
      <c r="P85" s="33" t="str">
        <f t="shared" si="22"/>
        <v>MDB.R6</v>
      </c>
      <c r="Q85" s="33">
        <f t="shared" si="23"/>
        <v>1</v>
      </c>
      <c r="R85" s="33"/>
      <c r="S85" s="33"/>
      <c r="T85" s="33"/>
      <c r="U85" s="33"/>
      <c r="V85" s="33"/>
      <c r="W85" s="33"/>
      <c r="X85" s="33" t="str">
        <f t="shared" si="24"/>
        <v>en-US=Аварийный стоп Н1-2</v>
      </c>
      <c r="Y85" s="1"/>
      <c r="Z85" s="1" t="s">
        <v>1308</v>
      </c>
      <c r="AA85" t="s">
        <v>1928</v>
      </c>
      <c r="AB85" t="s">
        <v>1846</v>
      </c>
      <c r="AC85">
        <v>166</v>
      </c>
      <c r="AD85" t="str">
        <f t="shared" si="16"/>
        <v>Тревога</v>
      </c>
      <c r="AE85">
        <f t="shared" si="25"/>
        <v>40006</v>
      </c>
      <c r="AF85">
        <f t="shared" si="26"/>
        <v>1</v>
      </c>
    </row>
    <row r="86" spans="1:32" x14ac:dyDescent="0.25">
      <c r="A86" s="1">
        <v>70</v>
      </c>
      <c r="B86" s="1">
        <v>67</v>
      </c>
      <c r="C86" t="s">
        <v>353</v>
      </c>
      <c r="D86" s="15" t="str">
        <f t="shared" si="30"/>
        <v>R6</v>
      </c>
      <c r="E86" s="34">
        <f t="shared" ref="E86:E99" si="36">E85</f>
        <v>11</v>
      </c>
      <c r="F86" s="34">
        <v>2</v>
      </c>
      <c r="G86" s="22">
        <v>2</v>
      </c>
      <c r="H86" s="15" t="s">
        <v>1310</v>
      </c>
      <c r="I86" t="s">
        <v>561</v>
      </c>
      <c r="J86" t="str">
        <f t="shared" si="35"/>
        <v>db600.dbx11.2 := alr.MP5_1_crs; //Авария МП5-1  R6.2</v>
      </c>
      <c r="K86" t="str">
        <f t="shared" si="31"/>
        <v>dbx11.2</v>
      </c>
      <c r="L86">
        <f t="shared" ref="L86:L99" si="37">L85</f>
        <v>6</v>
      </c>
      <c r="N86" s="33">
        <f t="shared" si="34"/>
        <v>70</v>
      </c>
      <c r="O86" s="33" t="s">
        <v>2022</v>
      </c>
      <c r="P86" s="33" t="str">
        <f t="shared" si="22"/>
        <v>MDB.R6</v>
      </c>
      <c r="Q86" s="33">
        <f t="shared" si="23"/>
        <v>2</v>
      </c>
      <c r="R86" s="33"/>
      <c r="S86" s="33"/>
      <c r="T86" s="33"/>
      <c r="U86" s="33"/>
      <c r="V86" s="33"/>
      <c r="W86" s="33"/>
      <c r="X86" s="33" t="str">
        <f t="shared" si="24"/>
        <v>en-US=Авария МП5-1</v>
      </c>
      <c r="Y86" s="1"/>
      <c r="Z86" s="1" t="s">
        <v>1308</v>
      </c>
      <c r="AA86" t="s">
        <v>1929</v>
      </c>
      <c r="AB86" t="s">
        <v>1846</v>
      </c>
      <c r="AC86">
        <v>168</v>
      </c>
      <c r="AD86" t="str">
        <f t="shared" si="16"/>
        <v>Тревога</v>
      </c>
      <c r="AE86">
        <f t="shared" si="25"/>
        <v>40006</v>
      </c>
      <c r="AF86">
        <f t="shared" si="26"/>
        <v>2</v>
      </c>
    </row>
    <row r="87" spans="1:32" x14ac:dyDescent="0.25">
      <c r="A87" s="1">
        <v>71</v>
      </c>
      <c r="B87" s="1">
        <v>68</v>
      </c>
      <c r="C87" t="s">
        <v>355</v>
      </c>
      <c r="D87" s="15" t="str">
        <f t="shared" si="30"/>
        <v>R6</v>
      </c>
      <c r="E87" s="34">
        <f t="shared" si="36"/>
        <v>11</v>
      </c>
      <c r="F87" s="34">
        <v>3</v>
      </c>
      <c r="G87" s="22">
        <v>3</v>
      </c>
      <c r="H87" s="15" t="s">
        <v>1310</v>
      </c>
      <c r="I87" t="s">
        <v>563</v>
      </c>
      <c r="J87" t="str">
        <f t="shared" si="35"/>
        <v>db600.dbx11.3 := alr.MP6_1_crs; //Авария МП6-1  R6.3</v>
      </c>
      <c r="K87" t="str">
        <f t="shared" si="31"/>
        <v>dbx11.3</v>
      </c>
      <c r="L87">
        <f t="shared" si="37"/>
        <v>6</v>
      </c>
      <c r="N87" s="33">
        <f t="shared" si="34"/>
        <v>71</v>
      </c>
      <c r="O87" s="33" t="s">
        <v>2022</v>
      </c>
      <c r="P87" s="33" t="str">
        <f t="shared" si="22"/>
        <v>MDB.R6</v>
      </c>
      <c r="Q87" s="33">
        <f t="shared" si="23"/>
        <v>3</v>
      </c>
      <c r="R87" s="33"/>
      <c r="S87" s="33"/>
      <c r="T87" s="33"/>
      <c r="U87" s="33"/>
      <c r="V87" s="33"/>
      <c r="W87" s="33"/>
      <c r="X87" s="33" t="str">
        <f t="shared" si="24"/>
        <v>en-US=Авария МП6-1</v>
      </c>
      <c r="Y87" s="1"/>
      <c r="Z87" s="1" t="s">
        <v>1308</v>
      </c>
      <c r="AA87" t="s">
        <v>1930</v>
      </c>
      <c r="AB87" t="s">
        <v>1846</v>
      </c>
      <c r="AC87">
        <v>170</v>
      </c>
      <c r="AD87" t="str">
        <f t="shared" ref="AD87:AD150" si="38">AD86</f>
        <v>Тревога</v>
      </c>
      <c r="AE87">
        <f t="shared" si="25"/>
        <v>40006</v>
      </c>
      <c r="AF87">
        <f t="shared" si="26"/>
        <v>3</v>
      </c>
    </row>
    <row r="88" spans="1:32" x14ac:dyDescent="0.25">
      <c r="A88" s="1">
        <v>72</v>
      </c>
      <c r="B88" s="1">
        <v>69</v>
      </c>
      <c r="C88" t="s">
        <v>357</v>
      </c>
      <c r="D88" s="15" t="str">
        <f t="shared" si="30"/>
        <v>R6</v>
      </c>
      <c r="E88" s="34">
        <f t="shared" si="36"/>
        <v>11</v>
      </c>
      <c r="F88" s="34">
        <v>4</v>
      </c>
      <c r="G88" s="22">
        <v>4</v>
      </c>
      <c r="H88" s="15" t="s">
        <v>1310</v>
      </c>
      <c r="I88" t="s">
        <v>564</v>
      </c>
      <c r="J88" t="str">
        <f t="shared" si="35"/>
        <v>db600.dbx11.4 := alr.MP6_2_crs; //Авария МП6-2  R6.4</v>
      </c>
      <c r="K88" t="str">
        <f t="shared" si="31"/>
        <v>dbx11.4</v>
      </c>
      <c r="L88">
        <f t="shared" si="37"/>
        <v>6</v>
      </c>
      <c r="N88" s="33">
        <f t="shared" si="34"/>
        <v>72</v>
      </c>
      <c r="O88" s="33" t="s">
        <v>2022</v>
      </c>
      <c r="P88" s="33" t="str">
        <f t="shared" si="22"/>
        <v>MDB.R6</v>
      </c>
      <c r="Q88" s="33">
        <f t="shared" si="23"/>
        <v>4</v>
      </c>
      <c r="R88" s="33"/>
      <c r="S88" s="33"/>
      <c r="T88" s="33"/>
      <c r="U88" s="33"/>
      <c r="V88" s="33"/>
      <c r="W88" s="33"/>
      <c r="X88" s="33" t="str">
        <f t="shared" si="24"/>
        <v>en-US=Авария МП6-2</v>
      </c>
      <c r="Y88" s="1"/>
      <c r="Z88" s="1" t="s">
        <v>1308</v>
      </c>
      <c r="AA88" t="s">
        <v>1931</v>
      </c>
      <c r="AB88" t="s">
        <v>1846</v>
      </c>
      <c r="AC88">
        <v>172</v>
      </c>
      <c r="AD88" t="str">
        <f t="shared" si="38"/>
        <v>Тревога</v>
      </c>
      <c r="AE88">
        <f t="shared" si="25"/>
        <v>40006</v>
      </c>
      <c r="AF88">
        <f t="shared" si="26"/>
        <v>4</v>
      </c>
    </row>
    <row r="89" spans="1:32" x14ac:dyDescent="0.25">
      <c r="A89" s="1">
        <v>73</v>
      </c>
      <c r="B89" s="1">
        <v>70</v>
      </c>
      <c r="C89" t="s">
        <v>358</v>
      </c>
      <c r="D89" s="15" t="str">
        <f t="shared" si="30"/>
        <v>R6</v>
      </c>
      <c r="E89" s="34">
        <f t="shared" si="36"/>
        <v>11</v>
      </c>
      <c r="F89" s="34">
        <v>5</v>
      </c>
      <c r="G89" s="22">
        <v>5</v>
      </c>
      <c r="H89" s="15" t="s">
        <v>1310</v>
      </c>
      <c r="I89" t="s">
        <v>806</v>
      </c>
      <c r="J89" t="str">
        <f t="shared" si="35"/>
        <v>db600.dbx11.5 := alr.N4_2_Fr_crs; //Авария Н4-2  R6.5</v>
      </c>
      <c r="K89" t="str">
        <f t="shared" si="31"/>
        <v>dbx11.5</v>
      </c>
      <c r="L89">
        <f t="shared" si="37"/>
        <v>6</v>
      </c>
      <c r="N89" s="33">
        <f t="shared" si="34"/>
        <v>73</v>
      </c>
      <c r="O89" s="33" t="s">
        <v>2022</v>
      </c>
      <c r="P89" s="33" t="str">
        <f t="shared" si="22"/>
        <v>MDB.R6</v>
      </c>
      <c r="Q89" s="33">
        <f t="shared" si="23"/>
        <v>5</v>
      </c>
      <c r="R89" s="33"/>
      <c r="S89" s="33"/>
      <c r="T89" s="33"/>
      <c r="U89" s="33"/>
      <c r="V89" s="33"/>
      <c r="W89" s="33"/>
      <c r="X89" s="33" t="str">
        <f t="shared" si="24"/>
        <v>en-US=Авария Н4-2</v>
      </c>
      <c r="Y89" s="1"/>
      <c r="Z89" s="1" t="s">
        <v>1308</v>
      </c>
      <c r="AA89" t="s">
        <v>1932</v>
      </c>
      <c r="AB89" t="s">
        <v>1846</v>
      </c>
      <c r="AC89">
        <v>174</v>
      </c>
      <c r="AD89" t="str">
        <f t="shared" si="38"/>
        <v>Тревога</v>
      </c>
      <c r="AE89">
        <f t="shared" si="25"/>
        <v>40006</v>
      </c>
      <c r="AF89">
        <f t="shared" si="26"/>
        <v>5</v>
      </c>
    </row>
    <row r="90" spans="1:32" x14ac:dyDescent="0.25">
      <c r="A90" s="1">
        <v>74</v>
      </c>
      <c r="B90" s="1">
        <v>71</v>
      </c>
      <c r="C90" t="s">
        <v>360</v>
      </c>
      <c r="D90" s="15" t="str">
        <f t="shared" si="30"/>
        <v>R6</v>
      </c>
      <c r="E90" s="34">
        <f t="shared" si="36"/>
        <v>11</v>
      </c>
      <c r="F90" s="34">
        <v>6</v>
      </c>
      <c r="G90" s="22">
        <v>6</v>
      </c>
      <c r="H90" s="15" t="s">
        <v>1310</v>
      </c>
      <c r="I90" t="s">
        <v>810</v>
      </c>
      <c r="J90" t="str">
        <f t="shared" si="35"/>
        <v>db600.dbx11.6 := alr.N4_4_Fr_crs; //Авария Н4-4  R6.6</v>
      </c>
      <c r="K90" t="str">
        <f t="shared" si="31"/>
        <v>dbx11.6</v>
      </c>
      <c r="L90">
        <f t="shared" si="37"/>
        <v>6</v>
      </c>
      <c r="N90" s="33">
        <f t="shared" si="34"/>
        <v>74</v>
      </c>
      <c r="O90" s="33" t="s">
        <v>2022</v>
      </c>
      <c r="P90" s="33" t="str">
        <f t="shared" si="22"/>
        <v>MDB.R6</v>
      </c>
      <c r="Q90" s="33">
        <f t="shared" si="23"/>
        <v>6</v>
      </c>
      <c r="R90" s="33"/>
      <c r="S90" s="33"/>
      <c r="T90" s="33"/>
      <c r="U90" s="33"/>
      <c r="V90" s="33"/>
      <c r="W90" s="33"/>
      <c r="X90" s="33" t="str">
        <f t="shared" si="24"/>
        <v>en-US=Авария Н4-4</v>
      </c>
      <c r="Y90" s="1"/>
      <c r="Z90" s="1" t="s">
        <v>1308</v>
      </c>
      <c r="AA90" t="s">
        <v>1933</v>
      </c>
      <c r="AB90" t="s">
        <v>1846</v>
      </c>
      <c r="AC90">
        <v>176</v>
      </c>
      <c r="AD90" t="str">
        <f t="shared" si="38"/>
        <v>Тревога</v>
      </c>
      <c r="AE90">
        <f t="shared" si="25"/>
        <v>40006</v>
      </c>
      <c r="AF90">
        <f t="shared" si="26"/>
        <v>6</v>
      </c>
    </row>
    <row r="91" spans="1:32" x14ac:dyDescent="0.25">
      <c r="A91" s="1">
        <v>75</v>
      </c>
      <c r="B91" s="1">
        <v>72</v>
      </c>
      <c r="C91" t="s">
        <v>337</v>
      </c>
      <c r="D91" s="15" t="str">
        <f t="shared" si="30"/>
        <v>R6</v>
      </c>
      <c r="E91" s="34">
        <f t="shared" si="36"/>
        <v>11</v>
      </c>
      <c r="F91" s="34">
        <v>7</v>
      </c>
      <c r="G91" s="22">
        <v>7</v>
      </c>
      <c r="H91" s="15" t="s">
        <v>1310</v>
      </c>
      <c r="I91" t="s">
        <v>807</v>
      </c>
      <c r="J91" t="str">
        <f t="shared" si="35"/>
        <v>db600.dbx11.7 := alr.K4_2_Fr_crs; //Авария КРЛ4-2  R6.7</v>
      </c>
      <c r="K91" t="str">
        <f t="shared" si="31"/>
        <v>dbx11.7</v>
      </c>
      <c r="L91">
        <f t="shared" si="37"/>
        <v>6</v>
      </c>
      <c r="N91" s="33">
        <f t="shared" si="34"/>
        <v>75</v>
      </c>
      <c r="O91" s="33" t="s">
        <v>2022</v>
      </c>
      <c r="P91" s="33" t="str">
        <f t="shared" si="22"/>
        <v>MDB.R6</v>
      </c>
      <c r="Q91" s="33">
        <f t="shared" si="23"/>
        <v>7</v>
      </c>
      <c r="R91" s="33"/>
      <c r="S91" s="33"/>
      <c r="T91" s="33"/>
      <c r="U91" s="33"/>
      <c r="V91" s="33"/>
      <c r="W91" s="33"/>
      <c r="X91" s="33" t="str">
        <f t="shared" si="24"/>
        <v>en-US=Авария КРЛ4-2</v>
      </c>
      <c r="Y91" s="1"/>
      <c r="Z91" s="1" t="s">
        <v>1308</v>
      </c>
      <c r="AA91" t="s">
        <v>1934</v>
      </c>
      <c r="AB91" t="s">
        <v>1846</v>
      </c>
      <c r="AC91">
        <v>178</v>
      </c>
      <c r="AD91" t="str">
        <f t="shared" si="38"/>
        <v>Тревога</v>
      </c>
      <c r="AE91">
        <f t="shared" si="25"/>
        <v>40006</v>
      </c>
      <c r="AF91">
        <f t="shared" si="26"/>
        <v>7</v>
      </c>
    </row>
    <row r="92" spans="1:32" x14ac:dyDescent="0.25">
      <c r="A92" s="1">
        <v>76</v>
      </c>
      <c r="B92" s="1">
        <v>73</v>
      </c>
      <c r="C92" t="s">
        <v>140</v>
      </c>
      <c r="D92" s="15" t="str">
        <f t="shared" si="30"/>
        <v>R6</v>
      </c>
      <c r="E92">
        <f>E68+1</f>
        <v>10</v>
      </c>
      <c r="F92" s="34">
        <v>0</v>
      </c>
      <c r="G92" s="22">
        <v>8</v>
      </c>
      <c r="H92" s="15" t="s">
        <v>1310</v>
      </c>
      <c r="I92" t="s">
        <v>569</v>
      </c>
      <c r="J92" t="str">
        <f t="shared" si="35"/>
        <v>db600.dbx10.0 := alr.N4_2_ao; //Аварийный стоп Н4-2  R6.8</v>
      </c>
      <c r="K92" t="str">
        <f t="shared" si="31"/>
        <v>dbx10.0</v>
      </c>
      <c r="L92">
        <f t="shared" si="37"/>
        <v>6</v>
      </c>
      <c r="N92" s="33">
        <f t="shared" si="34"/>
        <v>76</v>
      </c>
      <c r="O92" s="33" t="s">
        <v>2022</v>
      </c>
      <c r="P92" s="33" t="str">
        <f t="shared" si="22"/>
        <v>MDB.R6</v>
      </c>
      <c r="Q92" s="33">
        <f t="shared" si="23"/>
        <v>8</v>
      </c>
      <c r="R92" s="33"/>
      <c r="S92" s="33"/>
      <c r="T92" s="33"/>
      <c r="U92" s="33"/>
      <c r="V92" s="33"/>
      <c r="W92" s="33"/>
      <c r="X92" s="33" t="str">
        <f t="shared" si="24"/>
        <v>en-US=Аварийный стоп Н4-2</v>
      </c>
      <c r="Y92" s="1"/>
      <c r="Z92" s="1" t="s">
        <v>1308</v>
      </c>
      <c r="AA92" t="s">
        <v>1935</v>
      </c>
      <c r="AB92" t="s">
        <v>1846</v>
      </c>
      <c r="AC92">
        <v>180</v>
      </c>
      <c r="AD92" t="str">
        <f t="shared" si="38"/>
        <v>Тревога</v>
      </c>
      <c r="AE92">
        <f t="shared" si="25"/>
        <v>40006</v>
      </c>
      <c r="AF92">
        <f t="shared" si="26"/>
        <v>8</v>
      </c>
    </row>
    <row r="93" spans="1:32" x14ac:dyDescent="0.25">
      <c r="A93" s="1">
        <v>77</v>
      </c>
      <c r="B93" s="1">
        <v>74</v>
      </c>
      <c r="C93" t="s">
        <v>141</v>
      </c>
      <c r="D93" s="15" t="str">
        <f t="shared" si="30"/>
        <v>R6</v>
      </c>
      <c r="E93" s="34">
        <f>E92</f>
        <v>10</v>
      </c>
      <c r="F93" s="34">
        <v>1</v>
      </c>
      <c r="G93" s="22">
        <v>9</v>
      </c>
      <c r="H93" s="15" t="s">
        <v>1310</v>
      </c>
      <c r="I93" t="s">
        <v>570</v>
      </c>
      <c r="J93" t="str">
        <f t="shared" si="35"/>
        <v>db600.dbx10.1 := alr.N4_4_ao; //Аварийный стоп Н4-4  R6.9</v>
      </c>
      <c r="K93" t="str">
        <f t="shared" si="31"/>
        <v>dbx10.1</v>
      </c>
      <c r="L93">
        <f t="shared" si="37"/>
        <v>6</v>
      </c>
      <c r="N93" s="33">
        <f t="shared" si="34"/>
        <v>77</v>
      </c>
      <c r="O93" s="33" t="s">
        <v>2022</v>
      </c>
      <c r="P93" s="33" t="str">
        <f t="shared" si="22"/>
        <v>MDB.R6</v>
      </c>
      <c r="Q93" s="33">
        <f t="shared" si="23"/>
        <v>9</v>
      </c>
      <c r="R93" s="33"/>
      <c r="S93" s="33"/>
      <c r="T93" s="33"/>
      <c r="U93" s="33"/>
      <c r="V93" s="33"/>
      <c r="W93" s="33"/>
      <c r="X93" s="33" t="str">
        <f t="shared" si="24"/>
        <v>en-US=Аварийный стоп Н4-4</v>
      </c>
      <c r="Y93" s="1"/>
      <c r="Z93" s="1" t="s">
        <v>1308</v>
      </c>
      <c r="AA93" t="s">
        <v>1936</v>
      </c>
      <c r="AB93" t="s">
        <v>1846</v>
      </c>
      <c r="AC93">
        <v>182</v>
      </c>
      <c r="AD93" t="str">
        <f t="shared" si="38"/>
        <v>Тревога</v>
      </c>
      <c r="AE93">
        <f t="shared" si="25"/>
        <v>40006</v>
      </c>
      <c r="AF93">
        <f t="shared" si="26"/>
        <v>9</v>
      </c>
    </row>
    <row r="94" spans="1:32" x14ac:dyDescent="0.25">
      <c r="A94" s="1">
        <v>78</v>
      </c>
      <c r="B94" s="1">
        <v>75</v>
      </c>
      <c r="C94" t="s">
        <v>143</v>
      </c>
      <c r="D94" s="15" t="str">
        <f t="shared" si="30"/>
        <v>R6</v>
      </c>
      <c r="E94" s="34">
        <f t="shared" si="36"/>
        <v>10</v>
      </c>
      <c r="F94" s="34">
        <v>2</v>
      </c>
      <c r="G94" s="22">
        <v>10</v>
      </c>
      <c r="H94" s="15" t="s">
        <v>1310</v>
      </c>
      <c r="I94" t="s">
        <v>571</v>
      </c>
      <c r="J94" t="str">
        <f t="shared" si="35"/>
        <v>db600.dbx10.2 := alr.K4_2_ao; //Аварийный стоп КРЛ4-2  R6.10</v>
      </c>
      <c r="K94" t="str">
        <f t="shared" si="31"/>
        <v>dbx10.2</v>
      </c>
      <c r="L94">
        <f t="shared" si="37"/>
        <v>6</v>
      </c>
      <c r="N94" s="33">
        <f t="shared" si="34"/>
        <v>78</v>
      </c>
      <c r="O94" s="33" t="s">
        <v>2022</v>
      </c>
      <c r="P94" s="33" t="str">
        <f t="shared" si="22"/>
        <v>MDB.R6</v>
      </c>
      <c r="Q94" s="33">
        <f t="shared" si="23"/>
        <v>10</v>
      </c>
      <c r="R94" s="33"/>
      <c r="S94" s="33"/>
      <c r="T94" s="33"/>
      <c r="U94" s="33"/>
      <c r="V94" s="33"/>
      <c r="W94" s="33"/>
      <c r="X94" s="33" t="str">
        <f t="shared" si="24"/>
        <v>en-US=Аварийный стоп КРЛ4-2</v>
      </c>
      <c r="Y94" s="1"/>
      <c r="Z94" s="1" t="s">
        <v>1308</v>
      </c>
      <c r="AA94" t="s">
        <v>1937</v>
      </c>
      <c r="AB94" t="s">
        <v>1846</v>
      </c>
      <c r="AC94">
        <v>184</v>
      </c>
      <c r="AD94" t="str">
        <f t="shared" si="38"/>
        <v>Тревога</v>
      </c>
      <c r="AE94">
        <f t="shared" si="25"/>
        <v>40006</v>
      </c>
      <c r="AF94">
        <f t="shared" si="26"/>
        <v>10</v>
      </c>
    </row>
    <row r="95" spans="1:32" x14ac:dyDescent="0.25">
      <c r="A95" s="1">
        <v>79</v>
      </c>
      <c r="B95" s="1">
        <v>76</v>
      </c>
      <c r="C95" t="s">
        <v>347</v>
      </c>
      <c r="D95" s="15" t="str">
        <f t="shared" si="30"/>
        <v>R6</v>
      </c>
      <c r="E95" s="34">
        <f t="shared" si="36"/>
        <v>10</v>
      </c>
      <c r="F95" s="34">
        <v>3</v>
      </c>
      <c r="G95" s="22">
        <v>11</v>
      </c>
      <c r="H95" s="15" t="s">
        <v>1310</v>
      </c>
      <c r="I95" t="s">
        <v>572</v>
      </c>
      <c r="J95" t="str">
        <f t="shared" si="35"/>
        <v>db600.dbx10.3 := alr.N4_2_ptc; //Термисторная защита Н4-2  R6.11</v>
      </c>
      <c r="K95" t="str">
        <f t="shared" si="31"/>
        <v>dbx10.3</v>
      </c>
      <c r="L95">
        <f t="shared" si="37"/>
        <v>6</v>
      </c>
      <c r="N95" s="33">
        <f t="shared" ref="N95:N158" si="39">A95</f>
        <v>79</v>
      </c>
      <c r="O95" s="33" t="s">
        <v>2022</v>
      </c>
      <c r="P95" s="33" t="str">
        <f t="shared" si="22"/>
        <v>MDB.R6</v>
      </c>
      <c r="Q95" s="33">
        <f t="shared" si="23"/>
        <v>11</v>
      </c>
      <c r="R95" s="33"/>
      <c r="S95" s="33"/>
      <c r="T95" s="33"/>
      <c r="U95" s="33"/>
      <c r="V95" s="33"/>
      <c r="W95" s="33"/>
      <c r="X95" s="33" t="str">
        <f t="shared" si="24"/>
        <v>en-US=Термисторная защита Н4-2</v>
      </c>
      <c r="Y95" s="1"/>
      <c r="Z95" s="1" t="s">
        <v>1308</v>
      </c>
      <c r="AA95" t="s">
        <v>1938</v>
      </c>
      <c r="AB95" t="s">
        <v>1846</v>
      </c>
      <c r="AC95">
        <v>186</v>
      </c>
      <c r="AD95" t="str">
        <f t="shared" si="38"/>
        <v>Тревога</v>
      </c>
      <c r="AE95">
        <f t="shared" si="25"/>
        <v>40006</v>
      </c>
      <c r="AF95">
        <f t="shared" si="26"/>
        <v>11</v>
      </c>
    </row>
    <row r="96" spans="1:32" x14ac:dyDescent="0.25">
      <c r="A96" s="1">
        <v>80</v>
      </c>
      <c r="B96" s="1">
        <v>77</v>
      </c>
      <c r="C96" t="s">
        <v>359</v>
      </c>
      <c r="D96" s="15" t="str">
        <f t="shared" si="30"/>
        <v>R6</v>
      </c>
      <c r="E96" s="34">
        <f t="shared" si="36"/>
        <v>10</v>
      </c>
      <c r="F96" s="34">
        <v>4</v>
      </c>
      <c r="G96" s="22">
        <v>12</v>
      </c>
      <c r="H96" s="15" t="s">
        <v>1310</v>
      </c>
      <c r="I96" t="s">
        <v>573</v>
      </c>
      <c r="J96" t="str">
        <f t="shared" si="35"/>
        <v>db600.dbx10.4 := alr.N4_4_ptc; //Термисторная защита Н4-4  R6.12</v>
      </c>
      <c r="K96" t="str">
        <f t="shared" si="31"/>
        <v>dbx10.4</v>
      </c>
      <c r="L96">
        <f t="shared" si="37"/>
        <v>6</v>
      </c>
      <c r="N96" s="33">
        <f t="shared" si="39"/>
        <v>80</v>
      </c>
      <c r="O96" s="33" t="s">
        <v>2022</v>
      </c>
      <c r="P96" s="33" t="str">
        <f t="shared" si="22"/>
        <v>MDB.R6</v>
      </c>
      <c r="Q96" s="33">
        <f t="shared" si="23"/>
        <v>12</v>
      </c>
      <c r="R96" s="33"/>
      <c r="S96" s="33"/>
      <c r="T96" s="33"/>
      <c r="U96" s="33"/>
      <c r="V96" s="33"/>
      <c r="W96" s="33"/>
      <c r="X96" s="33" t="str">
        <f t="shared" si="24"/>
        <v>en-US=Термисторная защита Н4-4</v>
      </c>
      <c r="Y96" s="1"/>
      <c r="Z96" s="1" t="s">
        <v>1308</v>
      </c>
      <c r="AA96" t="s">
        <v>1939</v>
      </c>
      <c r="AB96" t="s">
        <v>1846</v>
      </c>
      <c r="AC96">
        <v>188</v>
      </c>
      <c r="AD96" t="str">
        <f t="shared" si="38"/>
        <v>Тревога</v>
      </c>
      <c r="AE96">
        <f t="shared" si="25"/>
        <v>40006</v>
      </c>
      <c r="AF96">
        <f t="shared" si="26"/>
        <v>12</v>
      </c>
    </row>
    <row r="97" spans="1:32" x14ac:dyDescent="0.25">
      <c r="A97" s="1">
        <v>81</v>
      </c>
      <c r="B97" s="1">
        <v>78</v>
      </c>
      <c r="C97" t="s">
        <v>953</v>
      </c>
      <c r="D97" s="15" t="str">
        <f t="shared" si="30"/>
        <v>R6</v>
      </c>
      <c r="E97" s="34">
        <f t="shared" si="36"/>
        <v>10</v>
      </c>
      <c r="F97" s="34">
        <v>5</v>
      </c>
      <c r="G97" s="22">
        <v>13</v>
      </c>
      <c r="H97" s="15" t="s">
        <v>1310</v>
      </c>
      <c r="I97" t="s">
        <v>955</v>
      </c>
      <c r="J97" t="str">
        <f t="shared" si="35"/>
        <v>db600.dbx10.5 := alr.ND4_1_ao; //Аварийный стоп НД4-1  R6.13</v>
      </c>
      <c r="K97" t="str">
        <f t="shared" si="31"/>
        <v>dbx10.5</v>
      </c>
      <c r="L97">
        <f t="shared" si="37"/>
        <v>6</v>
      </c>
      <c r="N97" s="33">
        <f t="shared" si="39"/>
        <v>81</v>
      </c>
      <c r="O97" s="33" t="s">
        <v>2022</v>
      </c>
      <c r="P97" s="33" t="str">
        <f t="shared" si="22"/>
        <v>MDB.R6</v>
      </c>
      <c r="Q97" s="33">
        <f t="shared" si="23"/>
        <v>13</v>
      </c>
      <c r="R97" s="33"/>
      <c r="S97" s="33"/>
      <c r="T97" s="33"/>
      <c r="U97" s="33"/>
      <c r="V97" s="33"/>
      <c r="W97" s="33"/>
      <c r="X97" s="33" t="str">
        <f t="shared" si="24"/>
        <v>en-US=Аварийный стоп НД4-1</v>
      </c>
      <c r="Y97" s="1"/>
      <c r="Z97" s="1" t="s">
        <v>1308</v>
      </c>
      <c r="AA97" t="s">
        <v>1940</v>
      </c>
      <c r="AB97" t="s">
        <v>1846</v>
      </c>
      <c r="AC97">
        <v>190</v>
      </c>
      <c r="AD97" t="str">
        <f t="shared" si="38"/>
        <v>Тревога</v>
      </c>
      <c r="AE97">
        <f t="shared" si="25"/>
        <v>40006</v>
      </c>
      <c r="AF97">
        <f t="shared" si="26"/>
        <v>13</v>
      </c>
    </row>
    <row r="98" spans="1:32" x14ac:dyDescent="0.25">
      <c r="A98" s="1">
        <v>82</v>
      </c>
      <c r="B98" s="1">
        <v>79</v>
      </c>
      <c r="C98" t="s">
        <v>954</v>
      </c>
      <c r="D98" s="15" t="str">
        <f t="shared" si="30"/>
        <v>R6</v>
      </c>
      <c r="E98" s="34">
        <f t="shared" si="36"/>
        <v>10</v>
      </c>
      <c r="F98" s="34">
        <v>6</v>
      </c>
      <c r="G98" s="22">
        <v>14</v>
      </c>
      <c r="H98" s="15" t="s">
        <v>1310</v>
      </c>
      <c r="I98" t="s">
        <v>956</v>
      </c>
      <c r="J98" t="str">
        <f t="shared" si="35"/>
        <v>db600.dbx10.6 := alr.ND4_2_ao; //Аварийный стоп НД4-2  R6.14</v>
      </c>
      <c r="K98" t="str">
        <f t="shared" si="31"/>
        <v>dbx10.6</v>
      </c>
      <c r="L98">
        <f t="shared" si="37"/>
        <v>6</v>
      </c>
      <c r="N98" s="33">
        <f t="shared" si="39"/>
        <v>82</v>
      </c>
      <c r="O98" s="33" t="s">
        <v>2022</v>
      </c>
      <c r="P98" s="33" t="str">
        <f t="shared" si="22"/>
        <v>MDB.R6</v>
      </c>
      <c r="Q98" s="33">
        <f t="shared" si="23"/>
        <v>14</v>
      </c>
      <c r="R98" s="33"/>
      <c r="S98" s="33"/>
      <c r="T98" s="33"/>
      <c r="U98" s="33"/>
      <c r="V98" s="33"/>
      <c r="W98" s="33"/>
      <c r="X98" s="33" t="str">
        <f t="shared" si="24"/>
        <v>en-US=Аварийный стоп НД4-2</v>
      </c>
      <c r="Y98" s="1"/>
      <c r="Z98" s="1" t="s">
        <v>1308</v>
      </c>
      <c r="AA98" t="s">
        <v>1948</v>
      </c>
      <c r="AB98" t="s">
        <v>1846</v>
      </c>
      <c r="AC98">
        <v>192</v>
      </c>
      <c r="AD98" t="str">
        <f t="shared" si="38"/>
        <v>Тревога</v>
      </c>
      <c r="AE98">
        <f t="shared" si="25"/>
        <v>40006</v>
      </c>
      <c r="AF98">
        <f t="shared" si="26"/>
        <v>14</v>
      </c>
    </row>
    <row r="99" spans="1:32" x14ac:dyDescent="0.25">
      <c r="A99" s="1">
        <v>83</v>
      </c>
      <c r="B99" s="1">
        <v>80</v>
      </c>
      <c r="C99" t="s">
        <v>144</v>
      </c>
      <c r="D99" s="15" t="str">
        <f t="shared" si="30"/>
        <v>R6</v>
      </c>
      <c r="E99" s="34">
        <f t="shared" si="36"/>
        <v>10</v>
      </c>
      <c r="F99" s="34">
        <v>7</v>
      </c>
      <c r="G99" s="22">
        <v>15</v>
      </c>
      <c r="H99" s="15" t="s">
        <v>1310</v>
      </c>
      <c r="I99" t="s">
        <v>574</v>
      </c>
      <c r="J99" t="str">
        <f t="shared" si="35"/>
        <v>db600.dbx10.7 := alr.ND1_2_crs; //Авария НД1-2  R6.15</v>
      </c>
      <c r="K99" t="str">
        <f t="shared" si="31"/>
        <v>dbx10.7</v>
      </c>
      <c r="L99">
        <f t="shared" si="37"/>
        <v>6</v>
      </c>
      <c r="N99" s="33">
        <f t="shared" si="39"/>
        <v>83</v>
      </c>
      <c r="O99" s="33" t="s">
        <v>2022</v>
      </c>
      <c r="P99" s="33" t="str">
        <f t="shared" si="22"/>
        <v>MDB.R6</v>
      </c>
      <c r="Q99" s="33">
        <f t="shared" si="23"/>
        <v>15</v>
      </c>
      <c r="R99" s="33"/>
      <c r="S99" s="33"/>
      <c r="T99" s="33"/>
      <c r="U99" s="33"/>
      <c r="V99" s="33"/>
      <c r="W99" s="33"/>
      <c r="X99" s="33" t="str">
        <f t="shared" si="24"/>
        <v>en-US=Авария НД1-2</v>
      </c>
      <c r="Y99" s="1"/>
      <c r="Z99" s="1" t="s">
        <v>1308</v>
      </c>
      <c r="AA99" t="s">
        <v>1949</v>
      </c>
      <c r="AB99" t="s">
        <v>1846</v>
      </c>
      <c r="AC99">
        <v>194</v>
      </c>
      <c r="AD99" t="str">
        <f t="shared" si="38"/>
        <v>Тревога</v>
      </c>
      <c r="AE99">
        <f t="shared" si="25"/>
        <v>40006</v>
      </c>
      <c r="AF99">
        <f t="shared" si="26"/>
        <v>15</v>
      </c>
    </row>
    <row r="100" spans="1:32" x14ac:dyDescent="0.25">
      <c r="A100" s="1">
        <v>84</v>
      </c>
      <c r="B100" s="1">
        <v>81</v>
      </c>
      <c r="C100" t="s">
        <v>145</v>
      </c>
      <c r="D100" s="15" t="str">
        <f t="shared" si="30"/>
        <v>R7</v>
      </c>
      <c r="E100">
        <f>E108+1</f>
        <v>13</v>
      </c>
      <c r="F100" s="34">
        <v>0</v>
      </c>
      <c r="G100" s="22">
        <v>0</v>
      </c>
      <c r="H100" s="15" t="s">
        <v>1310</v>
      </c>
      <c r="I100" t="s">
        <v>575</v>
      </c>
      <c r="J100" t="str">
        <f t="shared" si="35"/>
        <v>db600.dbx13.0 := alr.ND1_4_crs; //Авария НД1-4  R7.0</v>
      </c>
      <c r="K100" t="str">
        <f t="shared" si="31"/>
        <v>dbx13.0</v>
      </c>
      <c r="L100">
        <f>L98+1</f>
        <v>7</v>
      </c>
      <c r="N100" s="33">
        <f t="shared" si="39"/>
        <v>84</v>
      </c>
      <c r="O100" s="33" t="s">
        <v>2022</v>
      </c>
      <c r="P100" s="33" t="str">
        <f t="shared" si="22"/>
        <v>MDB.R7</v>
      </c>
      <c r="Q100" s="33">
        <f t="shared" si="23"/>
        <v>0</v>
      </c>
      <c r="R100" s="33"/>
      <c r="S100" s="33"/>
      <c r="T100" s="33"/>
      <c r="U100" s="33"/>
      <c r="V100" s="33"/>
      <c r="W100" s="33"/>
      <c r="X100" s="33" t="str">
        <f t="shared" si="24"/>
        <v>en-US=Авария НД1-4</v>
      </c>
      <c r="Y100" s="1"/>
      <c r="Z100" s="1" t="s">
        <v>1308</v>
      </c>
      <c r="AA100" t="s">
        <v>1950</v>
      </c>
      <c r="AB100" t="s">
        <v>1846</v>
      </c>
      <c r="AC100">
        <v>196</v>
      </c>
      <c r="AD100" t="str">
        <f t="shared" si="38"/>
        <v>Тревога</v>
      </c>
      <c r="AE100">
        <f t="shared" si="25"/>
        <v>40007</v>
      </c>
      <c r="AF100">
        <f t="shared" si="26"/>
        <v>0</v>
      </c>
    </row>
    <row r="101" spans="1:32" x14ac:dyDescent="0.25">
      <c r="A101" s="1">
        <v>85</v>
      </c>
      <c r="B101" s="1">
        <v>82</v>
      </c>
      <c r="C101" t="s">
        <v>147</v>
      </c>
      <c r="D101" s="15" t="str">
        <f t="shared" si="30"/>
        <v>R7</v>
      </c>
      <c r="E101" s="34">
        <f>E100</f>
        <v>13</v>
      </c>
      <c r="F101" s="34">
        <v>1</v>
      </c>
      <c r="G101" s="22">
        <v>1</v>
      </c>
      <c r="H101" s="15" t="s">
        <v>1310</v>
      </c>
      <c r="I101" t="s">
        <v>941</v>
      </c>
      <c r="J101" t="str">
        <f t="shared" si="35"/>
        <v>db600.dbx13.1 := alr.MP1_2_crs; //Авария Мп1-2  R7.1</v>
      </c>
      <c r="K101" t="str">
        <f t="shared" si="31"/>
        <v>dbx13.1</v>
      </c>
      <c r="L101">
        <f>L100</f>
        <v>7</v>
      </c>
      <c r="N101" s="33">
        <f t="shared" si="39"/>
        <v>85</v>
      </c>
      <c r="O101" s="33" t="s">
        <v>2022</v>
      </c>
      <c r="P101" s="33" t="str">
        <f t="shared" si="22"/>
        <v>MDB.R7</v>
      </c>
      <c r="Q101" s="33">
        <f t="shared" si="23"/>
        <v>1</v>
      </c>
      <c r="R101" s="33"/>
      <c r="S101" s="33"/>
      <c r="T101" s="33"/>
      <c r="U101" s="33"/>
      <c r="V101" s="33"/>
      <c r="W101" s="33"/>
      <c r="X101" s="33" t="str">
        <f t="shared" si="24"/>
        <v>en-US=Авария Мп1-2</v>
      </c>
      <c r="Y101" s="1"/>
      <c r="Z101" s="1" t="s">
        <v>1308</v>
      </c>
      <c r="AA101" t="s">
        <v>1951</v>
      </c>
      <c r="AB101" t="s">
        <v>1846</v>
      </c>
      <c r="AC101">
        <v>198</v>
      </c>
      <c r="AD101" t="str">
        <f t="shared" si="38"/>
        <v>Тревога</v>
      </c>
      <c r="AE101">
        <f t="shared" si="25"/>
        <v>40007</v>
      </c>
      <c r="AF101">
        <f t="shared" si="26"/>
        <v>1</v>
      </c>
    </row>
    <row r="102" spans="1:32" x14ac:dyDescent="0.25">
      <c r="A102" s="1">
        <v>86</v>
      </c>
      <c r="B102" s="1">
        <v>83</v>
      </c>
      <c r="C102" t="s">
        <v>148</v>
      </c>
      <c r="D102" s="15" t="str">
        <f t="shared" si="30"/>
        <v>R7</v>
      </c>
      <c r="E102" s="34">
        <f t="shared" ref="E102:E115" si="40">E101</f>
        <v>13</v>
      </c>
      <c r="F102" s="34">
        <v>2</v>
      </c>
      <c r="G102" s="22">
        <v>2</v>
      </c>
      <c r="H102" s="15" t="s">
        <v>1310</v>
      </c>
      <c r="I102" t="s">
        <v>942</v>
      </c>
      <c r="J102" t="str">
        <f t="shared" si="35"/>
        <v>db600.dbx13.2 := alr.MP1_3_crs; //Авария Мп1-3  R7.2</v>
      </c>
      <c r="K102" t="str">
        <f t="shared" si="31"/>
        <v>dbx13.2</v>
      </c>
      <c r="L102">
        <f t="shared" ref="L102:L115" si="41">L101</f>
        <v>7</v>
      </c>
      <c r="N102" s="33">
        <f t="shared" si="39"/>
        <v>86</v>
      </c>
      <c r="O102" s="33" t="s">
        <v>2022</v>
      </c>
      <c r="P102" s="33" t="str">
        <f t="shared" si="22"/>
        <v>MDB.R7</v>
      </c>
      <c r="Q102" s="33">
        <f t="shared" si="23"/>
        <v>2</v>
      </c>
      <c r="R102" s="33"/>
      <c r="S102" s="33"/>
      <c r="T102" s="33"/>
      <c r="U102" s="33"/>
      <c r="V102" s="33"/>
      <c r="W102" s="33"/>
      <c r="X102" s="33" t="str">
        <f t="shared" si="24"/>
        <v>en-US=Авария Мп1-3</v>
      </c>
      <c r="Y102" s="1"/>
      <c r="Z102" s="1" t="s">
        <v>1308</v>
      </c>
      <c r="AA102" t="s">
        <v>1952</v>
      </c>
      <c r="AB102" t="s">
        <v>1846</v>
      </c>
      <c r="AC102">
        <v>200</v>
      </c>
      <c r="AD102" t="str">
        <f t="shared" si="38"/>
        <v>Тревога</v>
      </c>
      <c r="AE102">
        <f t="shared" si="25"/>
        <v>40007</v>
      </c>
      <c r="AF102">
        <f t="shared" si="26"/>
        <v>2</v>
      </c>
    </row>
    <row r="103" spans="1:32" x14ac:dyDescent="0.25">
      <c r="A103" s="1">
        <v>87</v>
      </c>
      <c r="B103" s="1">
        <v>84</v>
      </c>
      <c r="C103" t="s">
        <v>149</v>
      </c>
      <c r="D103" s="15" t="str">
        <f t="shared" si="30"/>
        <v>R7</v>
      </c>
      <c r="E103" s="34">
        <f t="shared" si="40"/>
        <v>13</v>
      </c>
      <c r="F103" s="34">
        <v>3</v>
      </c>
      <c r="G103" s="22">
        <v>3</v>
      </c>
      <c r="H103" s="15" t="s">
        <v>1310</v>
      </c>
      <c r="I103" t="s">
        <v>576</v>
      </c>
      <c r="J103" t="str">
        <f t="shared" si="35"/>
        <v>db600.dbx13.3 := alr.L_ER1_2_LL; //Нижний уровень в ЕР1-2  R7.3</v>
      </c>
      <c r="K103" t="str">
        <f t="shared" si="31"/>
        <v>dbx13.3</v>
      </c>
      <c r="L103">
        <f t="shared" si="41"/>
        <v>7</v>
      </c>
      <c r="N103" s="33">
        <f t="shared" si="39"/>
        <v>87</v>
      </c>
      <c r="O103" s="33" t="s">
        <v>2022</v>
      </c>
      <c r="P103" s="33" t="str">
        <f t="shared" si="22"/>
        <v>MDB.R7</v>
      </c>
      <c r="Q103" s="33">
        <f t="shared" si="23"/>
        <v>3</v>
      </c>
      <c r="R103" s="33"/>
      <c r="S103" s="33"/>
      <c r="T103" s="33"/>
      <c r="U103" s="33"/>
      <c r="V103" s="33"/>
      <c r="W103" s="33"/>
      <c r="X103" s="33" t="str">
        <f t="shared" si="24"/>
        <v>en-US=Нижний уровень в ЕР1-2</v>
      </c>
      <c r="Y103" s="1"/>
      <c r="Z103" s="1" t="s">
        <v>1308</v>
      </c>
      <c r="AA103" t="s">
        <v>1953</v>
      </c>
      <c r="AB103" t="s">
        <v>1846</v>
      </c>
      <c r="AC103">
        <v>202</v>
      </c>
      <c r="AD103" t="str">
        <f t="shared" si="38"/>
        <v>Тревога</v>
      </c>
      <c r="AE103">
        <f t="shared" si="25"/>
        <v>40007</v>
      </c>
      <c r="AF103">
        <f t="shared" si="26"/>
        <v>3</v>
      </c>
    </row>
    <row r="104" spans="1:32" x14ac:dyDescent="0.25">
      <c r="A104" s="1">
        <v>88</v>
      </c>
      <c r="B104" s="1">
        <v>85</v>
      </c>
      <c r="C104" t="s">
        <v>153</v>
      </c>
      <c r="D104" s="15" t="str">
        <f t="shared" si="30"/>
        <v>R7</v>
      </c>
      <c r="E104" s="34">
        <f t="shared" si="40"/>
        <v>13</v>
      </c>
      <c r="F104" s="34">
        <v>4</v>
      </c>
      <c r="G104" s="22">
        <v>4</v>
      </c>
      <c r="H104" s="15" t="s">
        <v>1310</v>
      </c>
      <c r="I104" t="s">
        <v>581</v>
      </c>
      <c r="J104" t="str">
        <f t="shared" si="35"/>
        <v>db600.dbx13.4 := alr.ShP1_1_crs; //Авария ШП1-1  R7.4</v>
      </c>
      <c r="K104" t="str">
        <f t="shared" si="31"/>
        <v>dbx13.4</v>
      </c>
      <c r="L104">
        <f t="shared" si="41"/>
        <v>7</v>
      </c>
      <c r="N104" s="33">
        <f t="shared" si="39"/>
        <v>88</v>
      </c>
      <c r="O104" s="33" t="s">
        <v>2022</v>
      </c>
      <c r="P104" s="33" t="str">
        <f t="shared" si="22"/>
        <v>MDB.R7</v>
      </c>
      <c r="Q104" s="33">
        <f t="shared" si="23"/>
        <v>4</v>
      </c>
      <c r="R104" s="33"/>
      <c r="S104" s="33"/>
      <c r="T104" s="33"/>
      <c r="U104" s="33"/>
      <c r="V104" s="33"/>
      <c r="W104" s="33"/>
      <c r="X104" s="33" t="str">
        <f t="shared" si="24"/>
        <v>en-US=Авария ШП1-1</v>
      </c>
      <c r="Y104" s="1"/>
      <c r="Z104" s="1" t="s">
        <v>1308</v>
      </c>
      <c r="AA104" t="s">
        <v>1954</v>
      </c>
      <c r="AB104" t="s">
        <v>1846</v>
      </c>
      <c r="AC104">
        <v>204</v>
      </c>
      <c r="AD104" t="str">
        <f t="shared" si="38"/>
        <v>Тревога</v>
      </c>
      <c r="AE104">
        <f t="shared" si="25"/>
        <v>40007</v>
      </c>
      <c r="AF104">
        <f t="shared" si="26"/>
        <v>4</v>
      </c>
    </row>
    <row r="105" spans="1:32" x14ac:dyDescent="0.25">
      <c r="A105" s="1">
        <v>89</v>
      </c>
      <c r="B105" s="1">
        <v>86</v>
      </c>
      <c r="C105" t="s">
        <v>154</v>
      </c>
      <c r="D105" s="15" t="str">
        <f t="shared" si="30"/>
        <v>R7</v>
      </c>
      <c r="E105" s="34">
        <f t="shared" si="40"/>
        <v>13</v>
      </c>
      <c r="F105" s="34">
        <v>5</v>
      </c>
      <c r="G105" s="22">
        <v>5</v>
      </c>
      <c r="H105" s="15" t="s">
        <v>1310</v>
      </c>
      <c r="I105" t="s">
        <v>582</v>
      </c>
      <c r="J105" t="str">
        <f t="shared" si="35"/>
        <v>db600.dbx13.5 := alr.SD1_2_ao; //Аварийный стоп СД1-2  R7.5</v>
      </c>
      <c r="K105" t="str">
        <f t="shared" si="31"/>
        <v>dbx13.5</v>
      </c>
      <c r="L105">
        <f t="shared" si="41"/>
        <v>7</v>
      </c>
      <c r="N105" s="33">
        <f t="shared" si="39"/>
        <v>89</v>
      </c>
      <c r="O105" s="33" t="s">
        <v>2022</v>
      </c>
      <c r="P105" s="33" t="str">
        <f t="shared" si="22"/>
        <v>MDB.R7</v>
      </c>
      <c r="Q105" s="33">
        <f t="shared" si="23"/>
        <v>5</v>
      </c>
      <c r="R105" s="33"/>
      <c r="S105" s="33"/>
      <c r="T105" s="33"/>
      <c r="U105" s="33"/>
      <c r="V105" s="33"/>
      <c r="W105" s="33"/>
      <c r="X105" s="33" t="str">
        <f t="shared" si="24"/>
        <v>en-US=Аварийный стоп СД1-2</v>
      </c>
      <c r="Y105" s="1"/>
      <c r="Z105" s="1" t="s">
        <v>1308</v>
      </c>
      <c r="AA105" t="s">
        <v>1955</v>
      </c>
      <c r="AB105" t="s">
        <v>1846</v>
      </c>
      <c r="AC105">
        <v>206</v>
      </c>
      <c r="AD105" t="str">
        <f t="shared" si="38"/>
        <v>Тревога</v>
      </c>
      <c r="AE105">
        <f t="shared" si="25"/>
        <v>40007</v>
      </c>
      <c r="AF105">
        <f t="shared" si="26"/>
        <v>5</v>
      </c>
    </row>
    <row r="106" spans="1:32" x14ac:dyDescent="0.25">
      <c r="A106" s="1">
        <v>90</v>
      </c>
      <c r="B106" s="1">
        <v>87</v>
      </c>
      <c r="C106" t="s">
        <v>155</v>
      </c>
      <c r="D106" s="15" t="str">
        <f t="shared" si="30"/>
        <v>R7</v>
      </c>
      <c r="E106" s="34">
        <f t="shared" si="40"/>
        <v>13</v>
      </c>
      <c r="F106" s="34">
        <v>6</v>
      </c>
      <c r="G106" s="22">
        <v>6</v>
      </c>
      <c r="H106" s="15" t="s">
        <v>1310</v>
      </c>
      <c r="I106" t="s">
        <v>583</v>
      </c>
      <c r="J106" t="str">
        <f t="shared" si="35"/>
        <v>db600.dbx13.6 := alr.ND1_3_crs; //Авария НД1-3  R7.6</v>
      </c>
      <c r="K106" t="str">
        <f t="shared" si="31"/>
        <v>dbx13.6</v>
      </c>
      <c r="L106">
        <f t="shared" si="41"/>
        <v>7</v>
      </c>
      <c r="N106" s="33">
        <f t="shared" si="39"/>
        <v>90</v>
      </c>
      <c r="O106" s="33" t="s">
        <v>2022</v>
      </c>
      <c r="P106" s="33" t="str">
        <f t="shared" si="22"/>
        <v>MDB.R7</v>
      </c>
      <c r="Q106" s="33">
        <f t="shared" si="23"/>
        <v>6</v>
      </c>
      <c r="R106" s="33"/>
      <c r="S106" s="33"/>
      <c r="T106" s="33"/>
      <c r="U106" s="33"/>
      <c r="V106" s="33"/>
      <c r="W106" s="33"/>
      <c r="X106" s="33" t="str">
        <f t="shared" si="24"/>
        <v>en-US=Авария НД1-3</v>
      </c>
      <c r="Y106" s="1"/>
      <c r="Z106" s="1" t="s">
        <v>1308</v>
      </c>
      <c r="AA106" t="s">
        <v>1956</v>
      </c>
      <c r="AB106" t="s">
        <v>1846</v>
      </c>
      <c r="AC106">
        <v>208</v>
      </c>
      <c r="AD106" t="str">
        <f t="shared" si="38"/>
        <v>Тревога</v>
      </c>
      <c r="AE106">
        <f t="shared" si="25"/>
        <v>40007</v>
      </c>
      <c r="AF106">
        <f t="shared" si="26"/>
        <v>6</v>
      </c>
    </row>
    <row r="107" spans="1:32" x14ac:dyDescent="0.25">
      <c r="A107" s="1">
        <v>91</v>
      </c>
      <c r="B107" s="1">
        <v>88</v>
      </c>
      <c r="C107" t="s">
        <v>156</v>
      </c>
      <c r="D107" s="15" t="str">
        <f t="shared" si="30"/>
        <v>R7</v>
      </c>
      <c r="E107" s="34">
        <f t="shared" si="40"/>
        <v>13</v>
      </c>
      <c r="F107" s="34">
        <v>7</v>
      </c>
      <c r="G107" s="22">
        <v>7</v>
      </c>
      <c r="H107" s="15" t="s">
        <v>1310</v>
      </c>
      <c r="I107" t="s">
        <v>584</v>
      </c>
      <c r="J107" t="str">
        <f t="shared" si="35"/>
        <v>db600.dbx13.7 := alr.ND1_5_crs; //Авария НД1-5  R7.7</v>
      </c>
      <c r="K107" t="str">
        <f t="shared" si="31"/>
        <v>dbx13.7</v>
      </c>
      <c r="L107">
        <f t="shared" si="41"/>
        <v>7</v>
      </c>
      <c r="N107" s="33">
        <f t="shared" si="39"/>
        <v>91</v>
      </c>
      <c r="O107" s="33" t="s">
        <v>2022</v>
      </c>
      <c r="P107" s="33" t="str">
        <f t="shared" si="22"/>
        <v>MDB.R7</v>
      </c>
      <c r="Q107" s="33">
        <f t="shared" si="23"/>
        <v>7</v>
      </c>
      <c r="R107" s="33"/>
      <c r="S107" s="33"/>
      <c r="T107" s="33"/>
      <c r="U107" s="33"/>
      <c r="V107" s="33"/>
      <c r="W107" s="33"/>
      <c r="X107" s="33" t="str">
        <f t="shared" si="24"/>
        <v>en-US=Авария НД1-5</v>
      </c>
      <c r="Y107" s="1"/>
      <c r="Z107" s="1" t="s">
        <v>1308</v>
      </c>
      <c r="AA107" t="s">
        <v>1957</v>
      </c>
      <c r="AB107" t="s">
        <v>1846</v>
      </c>
      <c r="AC107">
        <v>210</v>
      </c>
      <c r="AD107" t="str">
        <f t="shared" si="38"/>
        <v>Тревога</v>
      </c>
      <c r="AE107">
        <f t="shared" si="25"/>
        <v>40007</v>
      </c>
      <c r="AF107">
        <f t="shared" si="26"/>
        <v>7</v>
      </c>
    </row>
    <row r="108" spans="1:32" x14ac:dyDescent="0.25">
      <c r="A108" s="1">
        <v>92</v>
      </c>
      <c r="B108" s="1">
        <v>89</v>
      </c>
      <c r="C108" t="s">
        <v>158</v>
      </c>
      <c r="D108" s="15" t="str">
        <f t="shared" si="30"/>
        <v>R7</v>
      </c>
      <c r="E108">
        <f>E84+1</f>
        <v>12</v>
      </c>
      <c r="F108" s="34">
        <v>0</v>
      </c>
      <c r="G108" s="22">
        <v>8</v>
      </c>
      <c r="H108" s="15" t="s">
        <v>1310</v>
      </c>
      <c r="I108" t="s">
        <v>938</v>
      </c>
      <c r="J108" t="str">
        <f t="shared" si="35"/>
        <v>db600.dbx12.0 := alr.MP1_4_crs; //Авария Мп1-4  R7.8</v>
      </c>
      <c r="K108" t="str">
        <f t="shared" si="31"/>
        <v>dbx12.0</v>
      </c>
      <c r="L108">
        <f t="shared" si="41"/>
        <v>7</v>
      </c>
      <c r="N108" s="33">
        <f t="shared" si="39"/>
        <v>92</v>
      </c>
      <c r="O108" s="33" t="s">
        <v>2022</v>
      </c>
      <c r="P108" s="33" t="str">
        <f t="shared" si="22"/>
        <v>MDB.R7</v>
      </c>
      <c r="Q108" s="33">
        <f t="shared" si="23"/>
        <v>8</v>
      </c>
      <c r="R108" s="33"/>
      <c r="S108" s="33"/>
      <c r="T108" s="33"/>
      <c r="U108" s="33"/>
      <c r="V108" s="33"/>
      <c r="W108" s="33"/>
      <c r="X108" s="33" t="str">
        <f t="shared" si="24"/>
        <v>en-US=Авария Мп1-4</v>
      </c>
      <c r="Y108" s="1"/>
      <c r="Z108" s="1" t="s">
        <v>1308</v>
      </c>
      <c r="AA108" t="s">
        <v>1958</v>
      </c>
      <c r="AB108" t="s">
        <v>1846</v>
      </c>
      <c r="AC108">
        <v>212</v>
      </c>
      <c r="AD108" t="str">
        <f t="shared" si="38"/>
        <v>Тревога</v>
      </c>
      <c r="AE108">
        <f t="shared" si="25"/>
        <v>40007</v>
      </c>
      <c r="AF108">
        <f t="shared" si="26"/>
        <v>8</v>
      </c>
    </row>
    <row r="109" spans="1:32" x14ac:dyDescent="0.25">
      <c r="A109" s="1">
        <v>93</v>
      </c>
      <c r="B109" s="1">
        <v>90</v>
      </c>
      <c r="C109" t="s">
        <v>174</v>
      </c>
      <c r="D109" s="15" t="str">
        <f t="shared" si="30"/>
        <v>R7</v>
      </c>
      <c r="E109" s="34">
        <f>E108</f>
        <v>12</v>
      </c>
      <c r="F109" s="34">
        <v>1</v>
      </c>
      <c r="G109" s="22">
        <v>9</v>
      </c>
      <c r="H109" s="15" t="s">
        <v>1310</v>
      </c>
      <c r="I109" t="s">
        <v>943</v>
      </c>
      <c r="J109" t="str">
        <f t="shared" si="35"/>
        <v>db600.dbx12.1 := alr.MP1_5_crs; //Авария Мп1-5  R7.9</v>
      </c>
      <c r="K109" t="str">
        <f t="shared" si="31"/>
        <v>dbx12.1</v>
      </c>
      <c r="L109">
        <f t="shared" si="41"/>
        <v>7</v>
      </c>
      <c r="N109" s="33">
        <f t="shared" si="39"/>
        <v>93</v>
      </c>
      <c r="O109" s="33" t="s">
        <v>2022</v>
      </c>
      <c r="P109" s="33" t="str">
        <f t="shared" ref="P109:P172" si="42">"MDB.R"&amp;L109</f>
        <v>MDB.R7</v>
      </c>
      <c r="Q109" s="33">
        <f t="shared" ref="Q109:Q172" si="43">G109</f>
        <v>9</v>
      </c>
      <c r="R109" s="33"/>
      <c r="S109" s="33"/>
      <c r="T109" s="33"/>
      <c r="U109" s="33"/>
      <c r="V109" s="33"/>
      <c r="W109" s="33"/>
      <c r="X109" s="33" t="str">
        <f t="shared" ref="X109:X172" si="44">Z109&amp;C109</f>
        <v>en-US=Авария Мп1-5</v>
      </c>
      <c r="Y109" s="1"/>
      <c r="Z109" s="1" t="s">
        <v>1308</v>
      </c>
      <c r="AA109" t="s">
        <v>1959</v>
      </c>
      <c r="AB109" t="s">
        <v>1846</v>
      </c>
      <c r="AC109">
        <v>214</v>
      </c>
      <c r="AD109" t="str">
        <f t="shared" si="38"/>
        <v>Тревога</v>
      </c>
      <c r="AE109">
        <f t="shared" ref="AE109:AE172" si="45">L109+40000</f>
        <v>40007</v>
      </c>
      <c r="AF109">
        <f t="shared" ref="AF109:AF172" si="46">G109</f>
        <v>9</v>
      </c>
    </row>
    <row r="110" spans="1:32" x14ac:dyDescent="0.25">
      <c r="A110" s="1">
        <v>94</v>
      </c>
      <c r="B110" s="1">
        <v>91</v>
      </c>
      <c r="C110" t="s">
        <v>159</v>
      </c>
      <c r="D110" s="15" t="str">
        <f t="shared" si="30"/>
        <v>R7</v>
      </c>
      <c r="E110" s="34">
        <f t="shared" si="40"/>
        <v>12</v>
      </c>
      <c r="F110" s="34">
        <v>2</v>
      </c>
      <c r="G110" s="22">
        <v>10</v>
      </c>
      <c r="H110" s="15" t="s">
        <v>1310</v>
      </c>
      <c r="I110" t="s">
        <v>585</v>
      </c>
      <c r="J110" t="str">
        <f t="shared" si="35"/>
        <v>db600.dbx12.2 := alr.L_ER1_3_LL; //Нижний уровень в ЕР1-3  R7.10</v>
      </c>
      <c r="K110" t="str">
        <f t="shared" si="31"/>
        <v>dbx12.2</v>
      </c>
      <c r="L110">
        <f t="shared" si="41"/>
        <v>7</v>
      </c>
      <c r="N110" s="33">
        <f t="shared" si="39"/>
        <v>94</v>
      </c>
      <c r="O110" s="33" t="s">
        <v>2022</v>
      </c>
      <c r="P110" s="33" t="str">
        <f t="shared" si="42"/>
        <v>MDB.R7</v>
      </c>
      <c r="Q110" s="33">
        <f t="shared" si="43"/>
        <v>10</v>
      </c>
      <c r="R110" s="33"/>
      <c r="S110" s="33"/>
      <c r="T110" s="33"/>
      <c r="U110" s="33"/>
      <c r="V110" s="33"/>
      <c r="W110" s="33"/>
      <c r="X110" s="33" t="str">
        <f t="shared" si="44"/>
        <v>en-US=Нижний уровень в ЕР1-3</v>
      </c>
      <c r="Y110" s="1"/>
      <c r="Z110" s="1" t="s">
        <v>1308</v>
      </c>
      <c r="AA110" t="s">
        <v>1960</v>
      </c>
      <c r="AB110" t="s">
        <v>1846</v>
      </c>
      <c r="AC110">
        <v>216</v>
      </c>
      <c r="AD110" t="str">
        <f t="shared" si="38"/>
        <v>Тревога</v>
      </c>
      <c r="AE110">
        <f t="shared" si="45"/>
        <v>40007</v>
      </c>
      <c r="AF110">
        <f t="shared" si="46"/>
        <v>10</v>
      </c>
    </row>
    <row r="111" spans="1:32" x14ac:dyDescent="0.25">
      <c r="A111" s="1">
        <v>95</v>
      </c>
      <c r="B111" s="1">
        <v>92</v>
      </c>
      <c r="C111" t="s">
        <v>163</v>
      </c>
      <c r="D111" s="15" t="str">
        <f t="shared" si="30"/>
        <v>R7</v>
      </c>
      <c r="E111" s="34">
        <f t="shared" si="40"/>
        <v>12</v>
      </c>
      <c r="F111" s="34">
        <v>3</v>
      </c>
      <c r="G111" s="22">
        <v>11</v>
      </c>
      <c r="H111" s="15" t="s">
        <v>1310</v>
      </c>
      <c r="I111" t="s">
        <v>590</v>
      </c>
      <c r="J111" t="str">
        <f t="shared" si="35"/>
        <v>db600.dbx12.3 := alr.ShP1_2_crs; //Авария ШП1-2  R7.11</v>
      </c>
      <c r="K111" t="str">
        <f t="shared" si="31"/>
        <v>dbx12.3</v>
      </c>
      <c r="L111">
        <f t="shared" si="41"/>
        <v>7</v>
      </c>
      <c r="N111" s="33">
        <f t="shared" si="39"/>
        <v>95</v>
      </c>
      <c r="O111" s="33" t="s">
        <v>2022</v>
      </c>
      <c r="P111" s="33" t="str">
        <f t="shared" si="42"/>
        <v>MDB.R7</v>
      </c>
      <c r="Q111" s="33">
        <f t="shared" si="43"/>
        <v>11</v>
      </c>
      <c r="R111" s="33"/>
      <c r="S111" s="33"/>
      <c r="T111" s="33"/>
      <c r="U111" s="33"/>
      <c r="V111" s="33"/>
      <c r="W111" s="33"/>
      <c r="X111" s="33" t="str">
        <f t="shared" si="44"/>
        <v>en-US=Авария ШП1-2</v>
      </c>
      <c r="Y111" s="1"/>
      <c r="Z111" s="1" t="s">
        <v>1308</v>
      </c>
      <c r="AA111" t="s">
        <v>1961</v>
      </c>
      <c r="AB111" t="s">
        <v>1846</v>
      </c>
      <c r="AC111">
        <v>218</v>
      </c>
      <c r="AD111" t="str">
        <f t="shared" si="38"/>
        <v>Тревога</v>
      </c>
      <c r="AE111">
        <f t="shared" si="45"/>
        <v>40007</v>
      </c>
      <c r="AF111">
        <f t="shared" si="46"/>
        <v>11</v>
      </c>
    </row>
    <row r="112" spans="1:32" x14ac:dyDescent="0.25">
      <c r="A112" s="1">
        <v>96</v>
      </c>
      <c r="B112" s="1">
        <v>93</v>
      </c>
      <c r="C112" t="s">
        <v>164</v>
      </c>
      <c r="D112" s="15" t="str">
        <f t="shared" si="30"/>
        <v>R7</v>
      </c>
      <c r="E112" s="34">
        <f t="shared" si="40"/>
        <v>12</v>
      </c>
      <c r="F112" s="34">
        <v>4</v>
      </c>
      <c r="G112" s="22">
        <v>12</v>
      </c>
      <c r="H112" s="15" t="s">
        <v>1310</v>
      </c>
      <c r="I112" t="s">
        <v>591</v>
      </c>
      <c r="J112" t="str">
        <f t="shared" si="35"/>
        <v>db600.dbx12.4 := alr.SD1_3_ao; //Аварийный стоп СД1-3  R7.12</v>
      </c>
      <c r="K112" t="str">
        <f t="shared" si="31"/>
        <v>dbx12.4</v>
      </c>
      <c r="L112">
        <f t="shared" si="41"/>
        <v>7</v>
      </c>
      <c r="N112" s="33">
        <f t="shared" si="39"/>
        <v>96</v>
      </c>
      <c r="O112" s="33" t="s">
        <v>2022</v>
      </c>
      <c r="P112" s="33" t="str">
        <f t="shared" si="42"/>
        <v>MDB.R7</v>
      </c>
      <c r="Q112" s="33">
        <f t="shared" si="43"/>
        <v>12</v>
      </c>
      <c r="R112" s="33"/>
      <c r="S112" s="33"/>
      <c r="T112" s="33"/>
      <c r="U112" s="33"/>
      <c r="V112" s="33"/>
      <c r="W112" s="33"/>
      <c r="X112" s="33" t="str">
        <f t="shared" si="44"/>
        <v>en-US=Аварийный стоп СД1-3</v>
      </c>
      <c r="Y112" s="1"/>
      <c r="Z112" s="1" t="s">
        <v>1308</v>
      </c>
      <c r="AA112" t="s">
        <v>1962</v>
      </c>
      <c r="AB112" t="s">
        <v>1846</v>
      </c>
      <c r="AC112">
        <v>220</v>
      </c>
      <c r="AD112" t="str">
        <f t="shared" si="38"/>
        <v>Тревога</v>
      </c>
      <c r="AE112">
        <f t="shared" si="45"/>
        <v>40007</v>
      </c>
      <c r="AF112">
        <f t="shared" si="46"/>
        <v>12</v>
      </c>
    </row>
    <row r="113" spans="1:32" x14ac:dyDescent="0.25">
      <c r="A113" s="1">
        <v>97</v>
      </c>
      <c r="B113" s="1">
        <v>94</v>
      </c>
      <c r="C113" t="s">
        <v>1030</v>
      </c>
      <c r="D113" s="15" t="str">
        <f t="shared" si="30"/>
        <v>R7</v>
      </c>
      <c r="E113" s="34">
        <f t="shared" si="40"/>
        <v>12</v>
      </c>
      <c r="F113" s="34">
        <v>5</v>
      </c>
      <c r="G113" s="22">
        <v>13</v>
      </c>
      <c r="H113" s="15" t="s">
        <v>1310</v>
      </c>
      <c r="I113" t="s">
        <v>592</v>
      </c>
      <c r="J113" t="str">
        <f t="shared" si="35"/>
        <v>db600.dbx12.5 := alr.Power; //Отсутствие напряжения  R7.13</v>
      </c>
      <c r="K113" t="str">
        <f t="shared" si="31"/>
        <v>dbx12.5</v>
      </c>
      <c r="L113">
        <f t="shared" si="41"/>
        <v>7</v>
      </c>
      <c r="N113" s="33">
        <f t="shared" si="39"/>
        <v>97</v>
      </c>
      <c r="O113" s="33" t="s">
        <v>2022</v>
      </c>
      <c r="P113" s="33" t="str">
        <f t="shared" si="42"/>
        <v>MDB.R7</v>
      </c>
      <c r="Q113" s="33">
        <f t="shared" si="43"/>
        <v>13</v>
      </c>
      <c r="R113" s="33"/>
      <c r="S113" s="33"/>
      <c r="T113" s="33"/>
      <c r="U113" s="33"/>
      <c r="V113" s="33"/>
      <c r="W113" s="33"/>
      <c r="X113" s="33" t="str">
        <f t="shared" si="44"/>
        <v>en-US=Отсутствие напряжения</v>
      </c>
      <c r="Y113" s="1"/>
      <c r="Z113" s="1" t="s">
        <v>1308</v>
      </c>
      <c r="AA113" t="s">
        <v>1963</v>
      </c>
      <c r="AB113" t="s">
        <v>1846</v>
      </c>
      <c r="AC113">
        <v>222</v>
      </c>
      <c r="AD113" t="str">
        <f t="shared" si="38"/>
        <v>Тревога</v>
      </c>
      <c r="AE113">
        <f t="shared" si="45"/>
        <v>40007</v>
      </c>
      <c r="AF113">
        <f t="shared" si="46"/>
        <v>13</v>
      </c>
    </row>
    <row r="114" spans="1:32" x14ac:dyDescent="0.25">
      <c r="A114" s="1">
        <v>98</v>
      </c>
      <c r="B114" s="1">
        <v>95</v>
      </c>
      <c r="C114" t="s">
        <v>165</v>
      </c>
      <c r="D114" s="15" t="str">
        <f t="shared" si="30"/>
        <v>R7</v>
      </c>
      <c r="E114" s="34">
        <f t="shared" si="40"/>
        <v>12</v>
      </c>
      <c r="F114" s="34">
        <v>6</v>
      </c>
      <c r="G114" s="22">
        <v>14</v>
      </c>
      <c r="H114" s="15" t="s">
        <v>1310</v>
      </c>
      <c r="I114" t="s">
        <v>593</v>
      </c>
      <c r="J114" t="str">
        <f t="shared" si="35"/>
        <v>db600.dbx12.6 := alr.Fire; //Пожар  R7.14</v>
      </c>
      <c r="K114" t="str">
        <f t="shared" si="31"/>
        <v>dbx12.6</v>
      </c>
      <c r="L114">
        <f t="shared" si="41"/>
        <v>7</v>
      </c>
      <c r="N114" s="33">
        <f t="shared" si="39"/>
        <v>98</v>
      </c>
      <c r="O114" s="33" t="s">
        <v>2022</v>
      </c>
      <c r="P114" s="33" t="str">
        <f t="shared" si="42"/>
        <v>MDB.R7</v>
      </c>
      <c r="Q114" s="33">
        <f t="shared" si="43"/>
        <v>14</v>
      </c>
      <c r="R114" s="33"/>
      <c r="S114" s="33"/>
      <c r="T114" s="33"/>
      <c r="U114" s="33"/>
      <c r="V114" s="33"/>
      <c r="W114" s="33"/>
      <c r="X114" s="33" t="str">
        <f t="shared" si="44"/>
        <v>en-US=Пожар</v>
      </c>
      <c r="Y114" s="1"/>
      <c r="Z114" s="1" t="s">
        <v>1308</v>
      </c>
      <c r="AA114" t="s">
        <v>1964</v>
      </c>
      <c r="AB114" t="s">
        <v>1846</v>
      </c>
      <c r="AC114">
        <v>224</v>
      </c>
      <c r="AD114" t="str">
        <f t="shared" si="38"/>
        <v>Тревога</v>
      </c>
      <c r="AE114">
        <f t="shared" si="45"/>
        <v>40007</v>
      </c>
      <c r="AF114">
        <f t="shared" si="46"/>
        <v>14</v>
      </c>
    </row>
    <row r="115" spans="1:32" x14ac:dyDescent="0.25">
      <c r="A115" s="1">
        <v>99</v>
      </c>
      <c r="B115" s="1">
        <v>96</v>
      </c>
      <c r="C115" t="s">
        <v>166</v>
      </c>
      <c r="D115" s="15" t="str">
        <f t="shared" si="30"/>
        <v>R7</v>
      </c>
      <c r="E115" s="34">
        <f t="shared" si="40"/>
        <v>12</v>
      </c>
      <c r="F115" s="34">
        <v>7</v>
      </c>
      <c r="G115" s="22">
        <v>15</v>
      </c>
      <c r="H115" s="15" t="s">
        <v>1310</v>
      </c>
      <c r="I115" t="s">
        <v>594</v>
      </c>
      <c r="J115" t="str">
        <f t="shared" si="35"/>
        <v>db600.dbx12.7 := alr.ND1_1_crs; //Авария НД1-1  R7.15</v>
      </c>
      <c r="K115" t="str">
        <f t="shared" si="31"/>
        <v>dbx12.7</v>
      </c>
      <c r="L115">
        <f t="shared" si="41"/>
        <v>7</v>
      </c>
      <c r="N115" s="33">
        <f t="shared" si="39"/>
        <v>99</v>
      </c>
      <c r="O115" s="33" t="s">
        <v>2022</v>
      </c>
      <c r="P115" s="33" t="str">
        <f t="shared" si="42"/>
        <v>MDB.R7</v>
      </c>
      <c r="Q115" s="33">
        <f t="shared" si="43"/>
        <v>15</v>
      </c>
      <c r="R115" s="33"/>
      <c r="S115" s="33"/>
      <c r="T115" s="33"/>
      <c r="U115" s="33"/>
      <c r="V115" s="33"/>
      <c r="W115" s="33"/>
      <c r="X115" s="33" t="str">
        <f t="shared" si="44"/>
        <v>en-US=Авария НД1-1</v>
      </c>
      <c r="Y115" s="1"/>
      <c r="Z115" s="1" t="s">
        <v>1308</v>
      </c>
      <c r="AA115" t="s">
        <v>1965</v>
      </c>
      <c r="AB115" t="s">
        <v>1846</v>
      </c>
      <c r="AC115">
        <v>226</v>
      </c>
      <c r="AD115" t="str">
        <f t="shared" si="38"/>
        <v>Тревога</v>
      </c>
      <c r="AE115">
        <f t="shared" si="45"/>
        <v>40007</v>
      </c>
      <c r="AF115">
        <f t="shared" si="46"/>
        <v>15</v>
      </c>
    </row>
    <row r="116" spans="1:32" x14ac:dyDescent="0.25">
      <c r="A116" s="1">
        <v>100</v>
      </c>
      <c r="B116" s="1">
        <v>97</v>
      </c>
      <c r="C116" t="s">
        <v>167</v>
      </c>
      <c r="D116" s="15" t="str">
        <f t="shared" si="30"/>
        <v>R8</v>
      </c>
      <c r="E116">
        <f>E124+1</f>
        <v>15</v>
      </c>
      <c r="F116" s="34">
        <v>0</v>
      </c>
      <c r="G116" s="22">
        <v>0</v>
      </c>
      <c r="H116" s="15" t="s">
        <v>1310</v>
      </c>
      <c r="I116" t="s">
        <v>595</v>
      </c>
      <c r="J116" t="str">
        <f t="shared" si="35"/>
        <v>db600.dbx15.0 := alr.ND5_1_crs; //Авария НД5-1  R8.0</v>
      </c>
      <c r="K116" t="str">
        <f t="shared" si="31"/>
        <v>dbx15.0</v>
      </c>
      <c r="L116">
        <f>L114+1</f>
        <v>8</v>
      </c>
      <c r="N116" s="33">
        <f t="shared" si="39"/>
        <v>100</v>
      </c>
      <c r="O116" s="33" t="s">
        <v>2022</v>
      </c>
      <c r="P116" s="33" t="str">
        <f t="shared" si="42"/>
        <v>MDB.R8</v>
      </c>
      <c r="Q116" s="33">
        <f t="shared" si="43"/>
        <v>0</v>
      </c>
      <c r="R116" s="33"/>
      <c r="S116" s="33"/>
      <c r="T116" s="33"/>
      <c r="U116" s="33"/>
      <c r="V116" s="33"/>
      <c r="W116" s="33"/>
      <c r="X116" s="33" t="str">
        <f t="shared" si="44"/>
        <v>en-US=Авария НД5-1</v>
      </c>
      <c r="Y116" s="1"/>
      <c r="Z116" s="1" t="s">
        <v>1308</v>
      </c>
      <c r="AA116" t="s">
        <v>1966</v>
      </c>
      <c r="AB116" t="s">
        <v>1846</v>
      </c>
      <c r="AC116">
        <v>228</v>
      </c>
      <c r="AD116" t="str">
        <f t="shared" si="38"/>
        <v>Тревога</v>
      </c>
      <c r="AE116">
        <f t="shared" si="45"/>
        <v>40008</v>
      </c>
      <c r="AF116">
        <f t="shared" si="46"/>
        <v>0</v>
      </c>
    </row>
    <row r="117" spans="1:32" x14ac:dyDescent="0.25">
      <c r="A117" s="1">
        <v>101</v>
      </c>
      <c r="B117" s="1">
        <v>98</v>
      </c>
      <c r="C117" t="s">
        <v>168</v>
      </c>
      <c r="D117" s="15" t="str">
        <f t="shared" si="30"/>
        <v>R8</v>
      </c>
      <c r="E117" s="34">
        <f>E116</f>
        <v>15</v>
      </c>
      <c r="F117" s="34">
        <v>1</v>
      </c>
      <c r="G117" s="22">
        <v>1</v>
      </c>
      <c r="H117" s="15" t="s">
        <v>1310</v>
      </c>
      <c r="I117" t="s">
        <v>596</v>
      </c>
      <c r="J117" t="str">
        <f t="shared" si="35"/>
        <v>db600.dbx15.1 := alr.ND5_2_crs; //Авария НД5-2  R8.1</v>
      </c>
      <c r="K117" t="str">
        <f t="shared" si="31"/>
        <v>dbx15.1</v>
      </c>
      <c r="L117">
        <f>L116</f>
        <v>8</v>
      </c>
      <c r="N117" s="33">
        <f t="shared" si="39"/>
        <v>101</v>
      </c>
      <c r="O117" s="33" t="s">
        <v>2022</v>
      </c>
      <c r="P117" s="33" t="str">
        <f t="shared" si="42"/>
        <v>MDB.R8</v>
      </c>
      <c r="Q117" s="33">
        <f t="shared" si="43"/>
        <v>1</v>
      </c>
      <c r="R117" s="33"/>
      <c r="S117" s="33"/>
      <c r="T117" s="33"/>
      <c r="U117" s="33"/>
      <c r="V117" s="33"/>
      <c r="W117" s="33"/>
      <c r="X117" s="33" t="str">
        <f t="shared" si="44"/>
        <v>en-US=Авария НД5-2</v>
      </c>
      <c r="Y117" s="1"/>
      <c r="Z117" s="1" t="s">
        <v>1308</v>
      </c>
      <c r="AA117" t="s">
        <v>1967</v>
      </c>
      <c r="AB117" t="s">
        <v>1846</v>
      </c>
      <c r="AC117">
        <v>230</v>
      </c>
      <c r="AD117" t="str">
        <f t="shared" si="38"/>
        <v>Тревога</v>
      </c>
      <c r="AE117">
        <f t="shared" si="45"/>
        <v>40008</v>
      </c>
      <c r="AF117">
        <f t="shared" si="46"/>
        <v>1</v>
      </c>
    </row>
    <row r="118" spans="1:32" x14ac:dyDescent="0.25">
      <c r="A118" s="1">
        <v>102</v>
      </c>
      <c r="B118" s="1">
        <v>99</v>
      </c>
      <c r="C118" t="s">
        <v>169</v>
      </c>
      <c r="D118" s="15" t="str">
        <f t="shared" si="30"/>
        <v>R8</v>
      </c>
      <c r="E118" s="34">
        <f t="shared" ref="E118:E131" si="47">E117</f>
        <v>15</v>
      </c>
      <c r="F118" s="34">
        <v>2</v>
      </c>
      <c r="G118" s="22">
        <v>2</v>
      </c>
      <c r="H118" s="15" t="s">
        <v>1310</v>
      </c>
      <c r="I118" t="s">
        <v>597</v>
      </c>
      <c r="J118" t="str">
        <f t="shared" si="35"/>
        <v>db600.dbx15.2 := alr.ND6_1_crs; //Авария НД6-1  R8.2</v>
      </c>
      <c r="K118" t="str">
        <f t="shared" si="31"/>
        <v>dbx15.2</v>
      </c>
      <c r="L118">
        <f t="shared" ref="L118:L131" si="48">L117</f>
        <v>8</v>
      </c>
      <c r="N118" s="33">
        <f t="shared" si="39"/>
        <v>102</v>
      </c>
      <c r="O118" s="33" t="s">
        <v>2022</v>
      </c>
      <c r="P118" s="33" t="str">
        <f t="shared" si="42"/>
        <v>MDB.R8</v>
      </c>
      <c r="Q118" s="33">
        <f t="shared" si="43"/>
        <v>2</v>
      </c>
      <c r="R118" s="33"/>
      <c r="S118" s="33"/>
      <c r="T118" s="33"/>
      <c r="U118" s="33"/>
      <c r="V118" s="33"/>
      <c r="W118" s="33"/>
      <c r="X118" s="33" t="str">
        <f t="shared" si="44"/>
        <v>en-US=Авария НД6-1</v>
      </c>
      <c r="Y118" s="1"/>
      <c r="Z118" s="1" t="s">
        <v>1308</v>
      </c>
      <c r="AA118" t="s">
        <v>1968</v>
      </c>
      <c r="AB118" t="s">
        <v>1846</v>
      </c>
      <c r="AC118">
        <v>232</v>
      </c>
      <c r="AD118" t="str">
        <f t="shared" si="38"/>
        <v>Тревога</v>
      </c>
      <c r="AE118">
        <f t="shared" si="45"/>
        <v>40008</v>
      </c>
      <c r="AF118">
        <f t="shared" si="46"/>
        <v>2</v>
      </c>
    </row>
    <row r="119" spans="1:32" x14ac:dyDescent="0.25">
      <c r="A119" s="1">
        <v>103</v>
      </c>
      <c r="B119" s="1">
        <v>100</v>
      </c>
      <c r="C119" t="s">
        <v>170</v>
      </c>
      <c r="D119" s="15" t="str">
        <f t="shared" si="30"/>
        <v>R8</v>
      </c>
      <c r="E119" s="34">
        <f t="shared" si="47"/>
        <v>15</v>
      </c>
      <c r="F119" s="34">
        <v>3</v>
      </c>
      <c r="G119" s="22">
        <v>3</v>
      </c>
      <c r="H119" s="15" t="s">
        <v>1310</v>
      </c>
      <c r="I119" t="s">
        <v>987</v>
      </c>
      <c r="J119" t="str">
        <f t="shared" si="35"/>
        <v>db600.dbx15.3 := alr.ND6_2_crs; //Авария НД6-2  R8.3</v>
      </c>
      <c r="K119" t="str">
        <f t="shared" si="31"/>
        <v>dbx15.3</v>
      </c>
      <c r="L119">
        <f t="shared" si="48"/>
        <v>8</v>
      </c>
      <c r="N119" s="33">
        <f t="shared" si="39"/>
        <v>103</v>
      </c>
      <c r="O119" s="33" t="s">
        <v>2022</v>
      </c>
      <c r="P119" s="33" t="str">
        <f t="shared" si="42"/>
        <v>MDB.R8</v>
      </c>
      <c r="Q119" s="33">
        <f t="shared" si="43"/>
        <v>3</v>
      </c>
      <c r="R119" s="33"/>
      <c r="S119" s="33"/>
      <c r="T119" s="33"/>
      <c r="U119" s="33"/>
      <c r="V119" s="33"/>
      <c r="W119" s="33"/>
      <c r="X119" s="33" t="str">
        <f t="shared" si="44"/>
        <v>en-US=Авария НД6-2</v>
      </c>
      <c r="Y119" s="1"/>
      <c r="Z119" s="1" t="s">
        <v>1308</v>
      </c>
      <c r="AA119" t="s">
        <v>1969</v>
      </c>
      <c r="AB119" t="s">
        <v>1846</v>
      </c>
      <c r="AC119">
        <v>234</v>
      </c>
      <c r="AD119" t="str">
        <f t="shared" si="38"/>
        <v>Тревога</v>
      </c>
      <c r="AE119">
        <f t="shared" si="45"/>
        <v>40008</v>
      </c>
      <c r="AF119">
        <f t="shared" si="46"/>
        <v>3</v>
      </c>
    </row>
    <row r="120" spans="1:32" x14ac:dyDescent="0.25">
      <c r="A120" s="1">
        <v>104</v>
      </c>
      <c r="B120" s="1">
        <v>101</v>
      </c>
      <c r="C120" t="s">
        <v>1020</v>
      </c>
      <c r="D120" s="15" t="str">
        <f t="shared" si="30"/>
        <v>R8</v>
      </c>
      <c r="E120" s="34">
        <f t="shared" si="47"/>
        <v>15</v>
      </c>
      <c r="F120" s="34">
        <v>4</v>
      </c>
      <c r="G120" s="22">
        <v>4</v>
      </c>
      <c r="H120" s="15" t="s">
        <v>1310</v>
      </c>
      <c r="I120" t="s">
        <v>1022</v>
      </c>
      <c r="J120" t="str">
        <f t="shared" si="35"/>
        <v>db600.dbx15.4 := alr.sludge1; //Ил в УФ1  R8.4</v>
      </c>
      <c r="K120" t="str">
        <f t="shared" si="31"/>
        <v>dbx15.4</v>
      </c>
      <c r="L120">
        <f t="shared" si="48"/>
        <v>8</v>
      </c>
      <c r="N120" s="33">
        <f t="shared" si="39"/>
        <v>104</v>
      </c>
      <c r="O120" s="33" t="s">
        <v>2022</v>
      </c>
      <c r="P120" s="33" t="str">
        <f t="shared" si="42"/>
        <v>MDB.R8</v>
      </c>
      <c r="Q120" s="33">
        <f t="shared" si="43"/>
        <v>4</v>
      </c>
      <c r="R120" s="33"/>
      <c r="S120" s="33"/>
      <c r="T120" s="33"/>
      <c r="U120" s="33"/>
      <c r="V120" s="33"/>
      <c r="W120" s="33"/>
      <c r="X120" s="33" t="str">
        <f t="shared" si="44"/>
        <v>en-US=Ил в УФ1</v>
      </c>
      <c r="Y120" s="1"/>
      <c r="Z120" s="1" t="s">
        <v>1308</v>
      </c>
      <c r="AA120" t="s">
        <v>1970</v>
      </c>
      <c r="AB120" t="s">
        <v>1846</v>
      </c>
      <c r="AC120">
        <v>236</v>
      </c>
      <c r="AD120" t="str">
        <f t="shared" si="38"/>
        <v>Тревога</v>
      </c>
      <c r="AE120">
        <f t="shared" si="45"/>
        <v>40008</v>
      </c>
      <c r="AF120">
        <f t="shared" si="46"/>
        <v>4</v>
      </c>
    </row>
    <row r="121" spans="1:32" x14ac:dyDescent="0.25">
      <c r="A121" s="1">
        <v>105</v>
      </c>
      <c r="B121" s="1">
        <v>102</v>
      </c>
      <c r="C121" t="s">
        <v>1021</v>
      </c>
      <c r="D121" s="15" t="str">
        <f t="shared" si="30"/>
        <v>R8</v>
      </c>
      <c r="E121" s="34">
        <f t="shared" si="47"/>
        <v>15</v>
      </c>
      <c r="F121" s="34">
        <v>5</v>
      </c>
      <c r="G121" s="22">
        <v>5</v>
      </c>
      <c r="H121" s="15" t="s">
        <v>1310</v>
      </c>
      <c r="I121" t="s">
        <v>1023</v>
      </c>
      <c r="J121" t="str">
        <f t="shared" si="35"/>
        <v>db600.dbx15.5 := alr.sludge2; //Ил в УФ2  R8.5</v>
      </c>
      <c r="K121" t="str">
        <f t="shared" si="31"/>
        <v>dbx15.5</v>
      </c>
      <c r="L121">
        <f t="shared" si="48"/>
        <v>8</v>
      </c>
      <c r="N121" s="33">
        <f t="shared" si="39"/>
        <v>105</v>
      </c>
      <c r="O121" s="33" t="s">
        <v>2022</v>
      </c>
      <c r="P121" s="33" t="str">
        <f t="shared" si="42"/>
        <v>MDB.R8</v>
      </c>
      <c r="Q121" s="33">
        <f t="shared" si="43"/>
        <v>5</v>
      </c>
      <c r="R121" s="33"/>
      <c r="S121" s="33"/>
      <c r="T121" s="33"/>
      <c r="U121" s="33"/>
      <c r="V121" s="33"/>
      <c r="W121" s="33"/>
      <c r="X121" s="33" t="str">
        <f t="shared" si="44"/>
        <v>en-US=Ил в УФ2</v>
      </c>
      <c r="Y121" s="1"/>
      <c r="Z121" s="1" t="s">
        <v>1308</v>
      </c>
      <c r="AA121" t="s">
        <v>1971</v>
      </c>
      <c r="AB121" t="s">
        <v>1846</v>
      </c>
      <c r="AC121">
        <v>238</v>
      </c>
      <c r="AD121" t="str">
        <f t="shared" si="38"/>
        <v>Тревога</v>
      </c>
      <c r="AE121">
        <f t="shared" si="45"/>
        <v>40008</v>
      </c>
      <c r="AF121">
        <f t="shared" si="46"/>
        <v>5</v>
      </c>
    </row>
    <row r="122" spans="1:32" x14ac:dyDescent="0.25">
      <c r="A122" s="1">
        <v>106</v>
      </c>
      <c r="B122" s="1">
        <v>103</v>
      </c>
      <c r="C122" t="s">
        <v>1024</v>
      </c>
      <c r="D122" s="15" t="str">
        <f t="shared" si="30"/>
        <v>R8</v>
      </c>
      <c r="E122" s="34">
        <f t="shared" si="47"/>
        <v>15</v>
      </c>
      <c r="F122" s="34">
        <v>6</v>
      </c>
      <c r="G122" s="22">
        <v>6</v>
      </c>
      <c r="H122" s="15" t="s">
        <v>1310</v>
      </c>
      <c r="I122" t="s">
        <v>1026</v>
      </c>
      <c r="J122" t="str">
        <f t="shared" si="35"/>
        <v>db600.dbx15.6 := alr.chemicals1; //Химикаты в УФ1  R8.6</v>
      </c>
      <c r="K122" t="str">
        <f t="shared" si="31"/>
        <v>dbx15.6</v>
      </c>
      <c r="L122">
        <f t="shared" si="48"/>
        <v>8</v>
      </c>
      <c r="N122" s="33">
        <f t="shared" si="39"/>
        <v>106</v>
      </c>
      <c r="O122" s="33" t="s">
        <v>2022</v>
      </c>
      <c r="P122" s="33" t="str">
        <f t="shared" si="42"/>
        <v>MDB.R8</v>
      </c>
      <c r="Q122" s="33">
        <f t="shared" si="43"/>
        <v>6</v>
      </c>
      <c r="R122" s="33"/>
      <c r="S122" s="33"/>
      <c r="T122" s="33"/>
      <c r="U122" s="33"/>
      <c r="V122" s="33"/>
      <c r="W122" s="33"/>
      <c r="X122" s="33" t="str">
        <f t="shared" si="44"/>
        <v>en-US=Химикаты в УФ1</v>
      </c>
      <c r="Y122" s="1"/>
      <c r="Z122" s="1" t="s">
        <v>1308</v>
      </c>
      <c r="AA122" t="s">
        <v>1972</v>
      </c>
      <c r="AB122" t="s">
        <v>1846</v>
      </c>
      <c r="AC122">
        <v>240</v>
      </c>
      <c r="AD122" t="str">
        <f t="shared" si="38"/>
        <v>Тревога</v>
      </c>
      <c r="AE122">
        <f t="shared" si="45"/>
        <v>40008</v>
      </c>
      <c r="AF122">
        <f t="shared" si="46"/>
        <v>6</v>
      </c>
    </row>
    <row r="123" spans="1:32" x14ac:dyDescent="0.25">
      <c r="A123" s="1">
        <v>107</v>
      </c>
      <c r="B123" s="1">
        <v>104</v>
      </c>
      <c r="C123" t="s">
        <v>1025</v>
      </c>
      <c r="D123" s="15" t="str">
        <f t="shared" si="30"/>
        <v>R8</v>
      </c>
      <c r="E123" s="34">
        <f t="shared" si="47"/>
        <v>15</v>
      </c>
      <c r="F123" s="34">
        <v>7</v>
      </c>
      <c r="G123" s="22">
        <v>7</v>
      </c>
      <c r="H123" s="15" t="s">
        <v>1310</v>
      </c>
      <c r="I123" t="s">
        <v>1027</v>
      </c>
      <c r="J123" t="str">
        <f t="shared" si="35"/>
        <v>db600.dbx15.7 := alr.chemicals2; //Химикаты в УФ2  R8.7</v>
      </c>
      <c r="K123" t="str">
        <f t="shared" si="31"/>
        <v>dbx15.7</v>
      </c>
      <c r="L123">
        <f t="shared" si="48"/>
        <v>8</v>
      </c>
      <c r="N123" s="33">
        <f t="shared" si="39"/>
        <v>107</v>
      </c>
      <c r="O123" s="33" t="s">
        <v>2022</v>
      </c>
      <c r="P123" s="33" t="str">
        <f t="shared" si="42"/>
        <v>MDB.R8</v>
      </c>
      <c r="Q123" s="33">
        <f t="shared" si="43"/>
        <v>7</v>
      </c>
      <c r="R123" s="33"/>
      <c r="S123" s="33"/>
      <c r="T123" s="33"/>
      <c r="U123" s="33"/>
      <c r="V123" s="33"/>
      <c r="W123" s="33"/>
      <c r="X123" s="33" t="str">
        <f t="shared" si="44"/>
        <v>en-US=Химикаты в УФ2</v>
      </c>
      <c r="Y123" s="1"/>
      <c r="Z123" s="1" t="s">
        <v>1308</v>
      </c>
      <c r="AA123" t="s">
        <v>1973</v>
      </c>
      <c r="AB123" t="s">
        <v>1846</v>
      </c>
      <c r="AC123">
        <v>242</v>
      </c>
      <c r="AD123" t="str">
        <f t="shared" si="38"/>
        <v>Тревога</v>
      </c>
      <c r="AE123">
        <f t="shared" si="45"/>
        <v>40008</v>
      </c>
      <c r="AF123">
        <f t="shared" si="46"/>
        <v>7</v>
      </c>
    </row>
    <row r="124" spans="1:32" x14ac:dyDescent="0.25">
      <c r="A124" s="1">
        <v>108</v>
      </c>
      <c r="B124" s="1">
        <v>105</v>
      </c>
      <c r="C124" t="s">
        <v>1029</v>
      </c>
      <c r="D124" s="15" t="str">
        <f t="shared" si="30"/>
        <v>R8</v>
      </c>
      <c r="E124">
        <f>E100+1</f>
        <v>14</v>
      </c>
      <c r="F124" s="34">
        <v>0</v>
      </c>
      <c r="G124" s="22">
        <v>8</v>
      </c>
      <c r="H124" s="15" t="s">
        <v>1310</v>
      </c>
      <c r="I124" t="s">
        <v>601</v>
      </c>
      <c r="J124" t="str">
        <f t="shared" si="35"/>
        <v>db600.dbx14.0 := alr.L_PR_HH; //Перелив ПР  R8.8</v>
      </c>
      <c r="K124" t="str">
        <f t="shared" si="31"/>
        <v>dbx14.0</v>
      </c>
      <c r="L124">
        <f t="shared" si="48"/>
        <v>8</v>
      </c>
      <c r="N124" s="33">
        <f t="shared" si="39"/>
        <v>108</v>
      </c>
      <c r="O124" s="33" t="s">
        <v>2022</v>
      </c>
      <c r="P124" s="33" t="str">
        <f t="shared" si="42"/>
        <v>MDB.R8</v>
      </c>
      <c r="Q124" s="33">
        <f t="shared" si="43"/>
        <v>8</v>
      </c>
      <c r="R124" s="33"/>
      <c r="S124" s="33"/>
      <c r="T124" s="33"/>
      <c r="U124" s="33"/>
      <c r="V124" s="33"/>
      <c r="W124" s="33"/>
      <c r="X124" s="33" t="str">
        <f t="shared" si="44"/>
        <v>en-US=Перелив ПР</v>
      </c>
      <c r="Y124" s="1"/>
      <c r="Z124" s="1" t="s">
        <v>1308</v>
      </c>
      <c r="AA124" t="s">
        <v>1974</v>
      </c>
      <c r="AB124" t="s">
        <v>1846</v>
      </c>
      <c r="AC124">
        <v>244</v>
      </c>
      <c r="AD124" t="str">
        <f t="shared" si="38"/>
        <v>Тревога</v>
      </c>
      <c r="AE124">
        <f t="shared" si="45"/>
        <v>40008</v>
      </c>
      <c r="AF124">
        <f t="shared" si="46"/>
        <v>8</v>
      </c>
    </row>
    <row r="125" spans="1:32" x14ac:dyDescent="0.25">
      <c r="A125" s="1">
        <v>109</v>
      </c>
      <c r="B125" s="1">
        <v>106</v>
      </c>
      <c r="C125" t="s">
        <v>1031</v>
      </c>
      <c r="D125" s="15" t="str">
        <f t="shared" si="30"/>
        <v>R8</v>
      </c>
      <c r="E125" s="34">
        <f>E124</f>
        <v>14</v>
      </c>
      <c r="F125" s="34">
        <v>1</v>
      </c>
      <c r="G125" s="22">
        <v>9</v>
      </c>
      <c r="H125" s="15" t="s">
        <v>1310</v>
      </c>
      <c r="I125" t="s">
        <v>619</v>
      </c>
      <c r="J125" t="str">
        <f t="shared" si="35"/>
        <v>db600.dbx14.1 := alr.F_afAir1_12; //Отсутствие потока после АЭР1-12  R8.9</v>
      </c>
      <c r="K125" t="str">
        <f t="shared" si="31"/>
        <v>dbx14.1</v>
      </c>
      <c r="L125">
        <f t="shared" si="48"/>
        <v>8</v>
      </c>
      <c r="N125" s="33">
        <f t="shared" si="39"/>
        <v>109</v>
      </c>
      <c r="O125" s="33" t="s">
        <v>2022</v>
      </c>
      <c r="P125" s="33" t="str">
        <f t="shared" si="42"/>
        <v>MDB.R8</v>
      </c>
      <c r="Q125" s="33">
        <f t="shared" si="43"/>
        <v>9</v>
      </c>
      <c r="R125" s="33"/>
      <c r="S125" s="33"/>
      <c r="T125" s="33"/>
      <c r="U125" s="33"/>
      <c r="V125" s="33"/>
      <c r="W125" s="33"/>
      <c r="X125" s="33" t="str">
        <f t="shared" si="44"/>
        <v>en-US=Отсутствие потока после АЭР1-12</v>
      </c>
      <c r="Y125" s="1"/>
      <c r="Z125" s="1" t="s">
        <v>1308</v>
      </c>
      <c r="AA125" t="s">
        <v>1975</v>
      </c>
      <c r="AB125" t="s">
        <v>1846</v>
      </c>
      <c r="AC125">
        <v>246</v>
      </c>
      <c r="AD125" t="str">
        <f t="shared" si="38"/>
        <v>Тревога</v>
      </c>
      <c r="AE125">
        <f t="shared" si="45"/>
        <v>40008</v>
      </c>
      <c r="AF125">
        <f t="shared" si="46"/>
        <v>9</v>
      </c>
    </row>
    <row r="126" spans="1:32" x14ac:dyDescent="0.25">
      <c r="A126" s="1">
        <v>110</v>
      </c>
      <c r="B126" s="1">
        <v>107</v>
      </c>
      <c r="C126" t="s">
        <v>1032</v>
      </c>
      <c r="D126" s="15" t="str">
        <f t="shared" si="30"/>
        <v>R8</v>
      </c>
      <c r="E126" s="34">
        <f t="shared" si="47"/>
        <v>14</v>
      </c>
      <c r="F126" s="34">
        <v>2</v>
      </c>
      <c r="G126" s="22">
        <v>10</v>
      </c>
      <c r="H126" s="15" t="s">
        <v>1310</v>
      </c>
      <c r="I126" t="s">
        <v>620</v>
      </c>
      <c r="J126" t="str">
        <f t="shared" si="35"/>
        <v>db600.dbx14.2 := alr.F_afAir13_24; //Отсутствие потока после АЭР13-24  R8.10</v>
      </c>
      <c r="K126" t="str">
        <f t="shared" si="31"/>
        <v>dbx14.2</v>
      </c>
      <c r="L126">
        <f t="shared" si="48"/>
        <v>8</v>
      </c>
      <c r="N126" s="33">
        <f t="shared" si="39"/>
        <v>110</v>
      </c>
      <c r="O126" s="33" t="s">
        <v>2022</v>
      </c>
      <c r="P126" s="33" t="str">
        <f t="shared" si="42"/>
        <v>MDB.R8</v>
      </c>
      <c r="Q126" s="33">
        <f t="shared" si="43"/>
        <v>10</v>
      </c>
      <c r="R126" s="33"/>
      <c r="S126" s="33"/>
      <c r="T126" s="33"/>
      <c r="U126" s="33"/>
      <c r="V126" s="33"/>
      <c r="W126" s="33"/>
      <c r="X126" s="33" t="str">
        <f t="shared" si="44"/>
        <v>en-US=Отсутствие потока после АЭР13-24</v>
      </c>
      <c r="Y126" s="1"/>
      <c r="Z126" s="1" t="s">
        <v>1308</v>
      </c>
      <c r="AA126" t="s">
        <v>1976</v>
      </c>
      <c r="AB126" t="s">
        <v>1846</v>
      </c>
      <c r="AC126">
        <v>248</v>
      </c>
      <c r="AD126" t="str">
        <f t="shared" si="38"/>
        <v>Тревога</v>
      </c>
      <c r="AE126">
        <f t="shared" si="45"/>
        <v>40008</v>
      </c>
      <c r="AF126">
        <f t="shared" si="46"/>
        <v>10</v>
      </c>
    </row>
    <row r="127" spans="1:32" x14ac:dyDescent="0.25">
      <c r="A127" s="1">
        <v>111</v>
      </c>
      <c r="B127" s="1">
        <v>108</v>
      </c>
      <c r="C127" t="s">
        <v>1033</v>
      </c>
      <c r="D127" s="15" t="str">
        <f t="shared" si="30"/>
        <v>R8</v>
      </c>
      <c r="E127" s="34">
        <f t="shared" si="47"/>
        <v>14</v>
      </c>
      <c r="F127" s="34">
        <v>3</v>
      </c>
      <c r="G127" s="22">
        <v>11</v>
      </c>
      <c r="H127" s="15" t="s">
        <v>1310</v>
      </c>
      <c r="I127" t="s">
        <v>621</v>
      </c>
      <c r="J127" t="str">
        <f t="shared" si="35"/>
        <v>db600.dbx14.3 := alr.F_afAir25_36; //Отсутствие потока после АЭР25-36  R8.11</v>
      </c>
      <c r="K127" t="str">
        <f t="shared" si="31"/>
        <v>dbx14.3</v>
      </c>
      <c r="L127">
        <f t="shared" si="48"/>
        <v>8</v>
      </c>
      <c r="N127" s="33">
        <f t="shared" si="39"/>
        <v>111</v>
      </c>
      <c r="O127" s="33" t="s">
        <v>2022</v>
      </c>
      <c r="P127" s="33" t="str">
        <f t="shared" si="42"/>
        <v>MDB.R8</v>
      </c>
      <c r="Q127" s="33">
        <f t="shared" si="43"/>
        <v>11</v>
      </c>
      <c r="R127" s="33"/>
      <c r="S127" s="33"/>
      <c r="T127" s="33"/>
      <c r="U127" s="33"/>
      <c r="V127" s="33"/>
      <c r="W127" s="33"/>
      <c r="X127" s="33" t="str">
        <f t="shared" si="44"/>
        <v>en-US=Отсутствие потока после АЭР25-36</v>
      </c>
      <c r="Y127" s="1"/>
      <c r="Z127" s="1" t="s">
        <v>1308</v>
      </c>
      <c r="AA127" t="s">
        <v>1977</v>
      </c>
      <c r="AB127" t="s">
        <v>1846</v>
      </c>
      <c r="AC127">
        <v>250</v>
      </c>
      <c r="AD127" t="str">
        <f t="shared" si="38"/>
        <v>Тревога</v>
      </c>
      <c r="AE127">
        <f t="shared" si="45"/>
        <v>40008</v>
      </c>
      <c r="AF127">
        <f t="shared" si="46"/>
        <v>11</v>
      </c>
    </row>
    <row r="128" spans="1:32" x14ac:dyDescent="0.25">
      <c r="A128" s="1">
        <v>112</v>
      </c>
      <c r="B128" s="1">
        <v>109</v>
      </c>
      <c r="C128" t="s">
        <v>1034</v>
      </c>
      <c r="D128" s="15" t="str">
        <f t="shared" si="30"/>
        <v>R8</v>
      </c>
      <c r="E128" s="34">
        <f t="shared" si="47"/>
        <v>14</v>
      </c>
      <c r="F128" s="34">
        <v>4</v>
      </c>
      <c r="G128" s="22">
        <v>12</v>
      </c>
      <c r="H128" s="15" t="s">
        <v>1310</v>
      </c>
      <c r="I128" t="s">
        <v>622</v>
      </c>
      <c r="J128" t="str">
        <f t="shared" si="35"/>
        <v>db600.dbx14.4 := alr.F_afAir37_48; //Отсутствие потока после АЭР37-48  R8.12</v>
      </c>
      <c r="K128" t="str">
        <f t="shared" si="31"/>
        <v>dbx14.4</v>
      </c>
      <c r="L128">
        <f t="shared" si="48"/>
        <v>8</v>
      </c>
      <c r="N128" s="33">
        <f t="shared" si="39"/>
        <v>112</v>
      </c>
      <c r="O128" s="33" t="s">
        <v>2022</v>
      </c>
      <c r="P128" s="33" t="str">
        <f t="shared" si="42"/>
        <v>MDB.R8</v>
      </c>
      <c r="Q128" s="33">
        <f t="shared" si="43"/>
        <v>12</v>
      </c>
      <c r="R128" s="33"/>
      <c r="S128" s="33"/>
      <c r="T128" s="33"/>
      <c r="U128" s="33"/>
      <c r="V128" s="33"/>
      <c r="W128" s="33"/>
      <c r="X128" s="33" t="str">
        <f t="shared" si="44"/>
        <v>en-US=Отсутствие потока после АЭР37-48</v>
      </c>
      <c r="Y128" s="1"/>
      <c r="Z128" s="1" t="s">
        <v>1308</v>
      </c>
      <c r="AA128" t="s">
        <v>1978</v>
      </c>
      <c r="AB128" t="s">
        <v>1846</v>
      </c>
      <c r="AC128">
        <v>252</v>
      </c>
      <c r="AD128" t="str">
        <f t="shared" si="38"/>
        <v>Тревога</v>
      </c>
      <c r="AE128">
        <f t="shared" si="45"/>
        <v>40008</v>
      </c>
      <c r="AF128">
        <f t="shared" si="46"/>
        <v>12</v>
      </c>
    </row>
    <row r="129" spans="1:32" x14ac:dyDescent="0.25">
      <c r="A129" s="1">
        <v>113</v>
      </c>
      <c r="B129" s="1">
        <v>110</v>
      </c>
      <c r="C129" t="s">
        <v>1035</v>
      </c>
      <c r="D129" s="15" t="str">
        <f t="shared" si="30"/>
        <v>R8</v>
      </c>
      <c r="E129" s="34">
        <f t="shared" si="47"/>
        <v>14</v>
      </c>
      <c r="F129" s="34">
        <v>5</v>
      </c>
      <c r="G129" s="22">
        <v>13</v>
      </c>
      <c r="H129" s="15" t="s">
        <v>1310</v>
      </c>
      <c r="I129" t="s">
        <v>623</v>
      </c>
      <c r="J129" t="str">
        <f t="shared" si="35"/>
        <v>db600.dbx14.5 := alr.F_afAir49_60; //Отсутствие потока после АЭР49-60  R8.13</v>
      </c>
      <c r="K129" t="str">
        <f t="shared" si="31"/>
        <v>dbx14.5</v>
      </c>
      <c r="L129">
        <f t="shared" si="48"/>
        <v>8</v>
      </c>
      <c r="N129" s="33">
        <f t="shared" si="39"/>
        <v>113</v>
      </c>
      <c r="O129" s="33" t="s">
        <v>2022</v>
      </c>
      <c r="P129" s="33" t="str">
        <f t="shared" si="42"/>
        <v>MDB.R8</v>
      </c>
      <c r="Q129" s="33">
        <f t="shared" si="43"/>
        <v>13</v>
      </c>
      <c r="R129" s="33"/>
      <c r="S129" s="33"/>
      <c r="T129" s="33"/>
      <c r="U129" s="33"/>
      <c r="V129" s="33"/>
      <c r="W129" s="33"/>
      <c r="X129" s="33" t="str">
        <f t="shared" si="44"/>
        <v>en-US=Отсутствие потока после АЭР49-60</v>
      </c>
      <c r="Y129" s="1"/>
      <c r="Z129" s="1" t="s">
        <v>1308</v>
      </c>
      <c r="AA129" t="s">
        <v>1979</v>
      </c>
      <c r="AB129" t="s">
        <v>1846</v>
      </c>
      <c r="AC129">
        <v>254</v>
      </c>
      <c r="AD129" t="str">
        <f t="shared" si="38"/>
        <v>Тревога</v>
      </c>
      <c r="AE129">
        <f t="shared" si="45"/>
        <v>40008</v>
      </c>
      <c r="AF129">
        <f t="shared" si="46"/>
        <v>13</v>
      </c>
    </row>
    <row r="130" spans="1:32" x14ac:dyDescent="0.25">
      <c r="A130" s="1">
        <v>114</v>
      </c>
      <c r="B130" s="1">
        <v>111</v>
      </c>
      <c r="C130" t="s">
        <v>1036</v>
      </c>
      <c r="D130" s="15" t="str">
        <f t="shared" si="30"/>
        <v>R8</v>
      </c>
      <c r="E130" s="34">
        <f t="shared" si="47"/>
        <v>14</v>
      </c>
      <c r="F130" s="34">
        <v>6</v>
      </c>
      <c r="G130" s="22">
        <v>14</v>
      </c>
      <c r="H130" s="15" t="s">
        <v>1310</v>
      </c>
      <c r="I130" t="s">
        <v>624</v>
      </c>
      <c r="J130" t="str">
        <f t="shared" si="35"/>
        <v>db600.dbx14.6 := alr.F_afAir61_72; //Отсутствие потока после АЭР61-72  R8.14</v>
      </c>
      <c r="K130" t="str">
        <f t="shared" si="31"/>
        <v>dbx14.6</v>
      </c>
      <c r="L130">
        <f t="shared" si="48"/>
        <v>8</v>
      </c>
      <c r="N130" s="33">
        <f t="shared" si="39"/>
        <v>114</v>
      </c>
      <c r="O130" s="33" t="s">
        <v>2022</v>
      </c>
      <c r="P130" s="33" t="str">
        <f t="shared" si="42"/>
        <v>MDB.R8</v>
      </c>
      <c r="Q130" s="33">
        <f t="shared" si="43"/>
        <v>14</v>
      </c>
      <c r="R130" s="33"/>
      <c r="S130" s="33"/>
      <c r="T130" s="33"/>
      <c r="U130" s="33"/>
      <c r="V130" s="33"/>
      <c r="W130" s="33"/>
      <c r="X130" s="33" t="str">
        <f t="shared" si="44"/>
        <v>en-US=Отсутствие потока после АЭР61-72</v>
      </c>
      <c r="Y130" s="1"/>
      <c r="Z130" s="1" t="s">
        <v>1308</v>
      </c>
      <c r="AA130" t="s">
        <v>1980</v>
      </c>
      <c r="AB130" t="s">
        <v>1846</v>
      </c>
      <c r="AC130">
        <v>256</v>
      </c>
      <c r="AD130" t="str">
        <f t="shared" si="38"/>
        <v>Тревога</v>
      </c>
      <c r="AE130">
        <f t="shared" si="45"/>
        <v>40008</v>
      </c>
      <c r="AF130">
        <f t="shared" si="46"/>
        <v>14</v>
      </c>
    </row>
    <row r="131" spans="1:32" x14ac:dyDescent="0.25">
      <c r="A131" s="1">
        <v>115</v>
      </c>
      <c r="B131" s="1">
        <v>112</v>
      </c>
      <c r="C131" t="s">
        <v>1037</v>
      </c>
      <c r="D131" s="15" t="str">
        <f t="shared" si="30"/>
        <v>R8</v>
      </c>
      <c r="E131" s="34">
        <f t="shared" si="47"/>
        <v>14</v>
      </c>
      <c r="F131" s="34">
        <v>7</v>
      </c>
      <c r="G131" s="22">
        <v>15</v>
      </c>
      <c r="H131" s="15" t="s">
        <v>1310</v>
      </c>
      <c r="I131" t="s">
        <v>625</v>
      </c>
      <c r="J131" t="str">
        <f t="shared" si="35"/>
        <v>db600.dbx14.7 := alr.F_afAir73_84; //Отсутствие потока после АЭР73-84  R8.15</v>
      </c>
      <c r="L131">
        <f t="shared" si="48"/>
        <v>8</v>
      </c>
      <c r="N131" s="33">
        <f t="shared" si="39"/>
        <v>115</v>
      </c>
      <c r="O131" s="33" t="s">
        <v>2022</v>
      </c>
      <c r="P131" s="33" t="str">
        <f t="shared" si="42"/>
        <v>MDB.R8</v>
      </c>
      <c r="Q131" s="33">
        <f t="shared" si="43"/>
        <v>15</v>
      </c>
      <c r="R131" s="33"/>
      <c r="S131" s="33"/>
      <c r="T131" s="33"/>
      <c r="U131" s="33"/>
      <c r="V131" s="33"/>
      <c r="W131" s="33"/>
      <c r="X131" s="33" t="str">
        <f t="shared" si="44"/>
        <v>en-US=Отсутствие потока после АЭР73-84</v>
      </c>
      <c r="Y131" s="1"/>
      <c r="Z131" s="1" t="s">
        <v>1308</v>
      </c>
      <c r="AA131" t="s">
        <v>1981</v>
      </c>
      <c r="AB131" t="s">
        <v>1846</v>
      </c>
      <c r="AC131">
        <v>258</v>
      </c>
      <c r="AD131" t="str">
        <f t="shared" si="38"/>
        <v>Тревога</v>
      </c>
      <c r="AE131">
        <f t="shared" si="45"/>
        <v>40008</v>
      </c>
      <c r="AF131">
        <f t="shared" si="46"/>
        <v>15</v>
      </c>
    </row>
    <row r="132" spans="1:32" x14ac:dyDescent="0.25">
      <c r="A132" s="1">
        <v>116</v>
      </c>
      <c r="B132" s="1">
        <v>113</v>
      </c>
      <c r="C132" t="s">
        <v>1038</v>
      </c>
      <c r="D132" s="15" t="str">
        <f t="shared" ref="D132:D195" si="49">"R"&amp;L132</f>
        <v>R9</v>
      </c>
      <c r="E132">
        <f>E140+1</f>
        <v>17</v>
      </c>
      <c r="F132" s="34">
        <v>0</v>
      </c>
      <c r="G132" s="22">
        <v>0</v>
      </c>
      <c r="H132" s="15" t="s">
        <v>1310</v>
      </c>
      <c r="I132" t="s">
        <v>626</v>
      </c>
      <c r="J132" t="str">
        <f t="shared" si="35"/>
        <v>db600.dbx17.0 := alr.F_afAir85_96; //Отсутствие потока после АЭР85-96  R9.0</v>
      </c>
      <c r="L132">
        <f>L130+1</f>
        <v>9</v>
      </c>
      <c r="N132" s="33">
        <f t="shared" si="39"/>
        <v>116</v>
      </c>
      <c r="O132" s="33" t="s">
        <v>2022</v>
      </c>
      <c r="P132" s="33" t="str">
        <f t="shared" si="42"/>
        <v>MDB.R9</v>
      </c>
      <c r="Q132" s="33">
        <f t="shared" si="43"/>
        <v>0</v>
      </c>
      <c r="R132" s="33"/>
      <c r="S132" s="33"/>
      <c r="T132" s="33"/>
      <c r="U132" s="33"/>
      <c r="V132" s="33"/>
      <c r="W132" s="33"/>
      <c r="X132" s="33" t="str">
        <f t="shared" si="44"/>
        <v>en-US=Отсутствие потока после АЭР85-96</v>
      </c>
      <c r="Y132" s="1"/>
      <c r="Z132" s="1" t="s">
        <v>1308</v>
      </c>
      <c r="AA132" t="s">
        <v>1982</v>
      </c>
      <c r="AB132" t="s">
        <v>1846</v>
      </c>
      <c r="AC132">
        <v>260</v>
      </c>
      <c r="AD132" t="str">
        <f t="shared" si="38"/>
        <v>Тревога</v>
      </c>
      <c r="AE132">
        <f t="shared" si="45"/>
        <v>40009</v>
      </c>
      <c r="AF132">
        <f t="shared" si="46"/>
        <v>0</v>
      </c>
    </row>
    <row r="133" spans="1:32" x14ac:dyDescent="0.25">
      <c r="A133" s="1">
        <v>117</v>
      </c>
      <c r="B133" s="1">
        <v>114</v>
      </c>
      <c r="C133" t="s">
        <v>368</v>
      </c>
      <c r="D133" s="15" t="str">
        <f t="shared" si="49"/>
        <v>R9</v>
      </c>
      <c r="E133" s="34">
        <f>E132</f>
        <v>17</v>
      </c>
      <c r="F133" s="34">
        <v>1</v>
      </c>
      <c r="G133" s="22">
        <v>1</v>
      </c>
      <c r="H133" s="15" t="s">
        <v>1310</v>
      </c>
      <c r="I133" t="s">
        <v>627</v>
      </c>
      <c r="J133" t="str">
        <f t="shared" si="35"/>
        <v>db600.dbx17.1 := alr.L_ER1_1_LL; //Аварийный нижний уровень ЕР1-1  R9.1</v>
      </c>
      <c r="L133">
        <f>L132</f>
        <v>9</v>
      </c>
      <c r="N133" s="33">
        <f t="shared" si="39"/>
        <v>117</v>
      </c>
      <c r="O133" s="33" t="s">
        <v>2022</v>
      </c>
      <c r="P133" s="33" t="str">
        <f t="shared" si="42"/>
        <v>MDB.R9</v>
      </c>
      <c r="Q133" s="33">
        <f t="shared" si="43"/>
        <v>1</v>
      </c>
      <c r="R133" s="33"/>
      <c r="S133" s="33"/>
      <c r="T133" s="33"/>
      <c r="U133" s="33"/>
      <c r="V133" s="33"/>
      <c r="W133" s="33"/>
      <c r="X133" s="33" t="str">
        <f t="shared" si="44"/>
        <v>en-US=Аварийный нижний уровень ЕР1-1</v>
      </c>
      <c r="Y133" s="1"/>
      <c r="Z133" s="1" t="s">
        <v>1308</v>
      </c>
      <c r="AA133" t="s">
        <v>1983</v>
      </c>
      <c r="AB133" t="s">
        <v>1846</v>
      </c>
      <c r="AC133">
        <v>262</v>
      </c>
      <c r="AD133" t="str">
        <f t="shared" si="38"/>
        <v>Тревога</v>
      </c>
      <c r="AE133">
        <f t="shared" si="45"/>
        <v>40009</v>
      </c>
      <c r="AF133">
        <f t="shared" si="46"/>
        <v>1</v>
      </c>
    </row>
    <row r="134" spans="1:32" x14ac:dyDescent="0.25">
      <c r="A134" s="1">
        <v>118</v>
      </c>
      <c r="B134" s="1">
        <v>115</v>
      </c>
      <c r="C134" t="s">
        <v>369</v>
      </c>
      <c r="D134" s="15" t="str">
        <f t="shared" si="49"/>
        <v>R9</v>
      </c>
      <c r="E134" s="34">
        <f t="shared" ref="E134:E147" si="50">E133</f>
        <v>17</v>
      </c>
      <c r="F134" s="34">
        <v>2</v>
      </c>
      <c r="G134" s="22">
        <v>2</v>
      </c>
      <c r="H134" s="15" t="s">
        <v>1310</v>
      </c>
      <c r="I134" t="s">
        <v>628</v>
      </c>
      <c r="J134" t="str">
        <f t="shared" si="35"/>
        <v>db600.dbx17.2 := alr.L_ER5_1_LL; //Аварийный нижний уровень ЕР5-1  R9.2</v>
      </c>
      <c r="L134">
        <f t="shared" ref="L134:L147" si="51">L133</f>
        <v>9</v>
      </c>
      <c r="N134" s="33">
        <f t="shared" si="39"/>
        <v>118</v>
      </c>
      <c r="O134" s="33" t="s">
        <v>2022</v>
      </c>
      <c r="P134" s="33" t="str">
        <f t="shared" si="42"/>
        <v>MDB.R9</v>
      </c>
      <c r="Q134" s="33">
        <f t="shared" si="43"/>
        <v>2</v>
      </c>
      <c r="R134" s="33"/>
      <c r="S134" s="33"/>
      <c r="T134" s="33"/>
      <c r="U134" s="33"/>
      <c r="V134" s="33"/>
      <c r="W134" s="33"/>
      <c r="X134" s="33" t="str">
        <f t="shared" si="44"/>
        <v>en-US=Аварийный нижний уровень ЕР5-1</v>
      </c>
      <c r="Y134" s="1"/>
      <c r="Z134" s="1" t="s">
        <v>1308</v>
      </c>
      <c r="AA134" t="s">
        <v>1984</v>
      </c>
      <c r="AB134" t="s">
        <v>1846</v>
      </c>
      <c r="AC134">
        <v>264</v>
      </c>
      <c r="AD134" t="str">
        <f t="shared" si="38"/>
        <v>Тревога</v>
      </c>
      <c r="AE134">
        <f t="shared" si="45"/>
        <v>40009</v>
      </c>
      <c r="AF134">
        <f t="shared" si="46"/>
        <v>2</v>
      </c>
    </row>
    <row r="135" spans="1:32" x14ac:dyDescent="0.25">
      <c r="A135" s="1">
        <v>119</v>
      </c>
      <c r="B135" s="1">
        <v>116</v>
      </c>
      <c r="C135" t="s">
        <v>370</v>
      </c>
      <c r="D135" s="15" t="str">
        <f t="shared" si="49"/>
        <v>R9</v>
      </c>
      <c r="E135" s="34">
        <f t="shared" si="50"/>
        <v>17</v>
      </c>
      <c r="F135" s="34">
        <v>3</v>
      </c>
      <c r="G135" s="22">
        <v>3</v>
      </c>
      <c r="H135" s="15" t="s">
        <v>1310</v>
      </c>
      <c r="I135" t="s">
        <v>629</v>
      </c>
      <c r="J135" t="str">
        <f t="shared" si="35"/>
        <v>db600.dbx17.3 := alr.L_ER5_2_LL; //Аварийный нижний уровень ЕР5-2  R9.3</v>
      </c>
      <c r="L135">
        <f t="shared" si="51"/>
        <v>9</v>
      </c>
      <c r="N135" s="33">
        <f t="shared" si="39"/>
        <v>119</v>
      </c>
      <c r="O135" s="33" t="s">
        <v>2022</v>
      </c>
      <c r="P135" s="33" t="str">
        <f t="shared" si="42"/>
        <v>MDB.R9</v>
      </c>
      <c r="Q135" s="33">
        <f t="shared" si="43"/>
        <v>3</v>
      </c>
      <c r="R135" s="33"/>
      <c r="S135" s="33"/>
      <c r="T135" s="33"/>
      <c r="U135" s="33"/>
      <c r="V135" s="33"/>
      <c r="W135" s="33"/>
      <c r="X135" s="33" t="str">
        <f t="shared" si="44"/>
        <v>en-US=Аварийный нижний уровень ЕР5-2</v>
      </c>
      <c r="Y135" s="1"/>
      <c r="Z135" s="1" t="s">
        <v>1308</v>
      </c>
      <c r="AA135" t="s">
        <v>1985</v>
      </c>
      <c r="AB135" t="s">
        <v>1846</v>
      </c>
      <c r="AC135">
        <v>266</v>
      </c>
      <c r="AD135" t="str">
        <f t="shared" si="38"/>
        <v>Тревога</v>
      </c>
      <c r="AE135">
        <f t="shared" si="45"/>
        <v>40009</v>
      </c>
      <c r="AF135">
        <f t="shared" si="46"/>
        <v>3</v>
      </c>
    </row>
    <row r="136" spans="1:32" x14ac:dyDescent="0.25">
      <c r="A136" s="1">
        <v>120</v>
      </c>
      <c r="B136" s="1">
        <v>117</v>
      </c>
      <c r="C136" t="s">
        <v>372</v>
      </c>
      <c r="D136" s="15" t="str">
        <f t="shared" si="49"/>
        <v>R9</v>
      </c>
      <c r="E136" s="34">
        <f t="shared" si="50"/>
        <v>17</v>
      </c>
      <c r="F136" s="34">
        <v>4</v>
      </c>
      <c r="G136" s="22">
        <v>4</v>
      </c>
      <c r="H136" s="15" t="s">
        <v>1310</v>
      </c>
      <c r="I136" t="s">
        <v>630</v>
      </c>
      <c r="J136" t="str">
        <f t="shared" si="35"/>
        <v>db600.dbx17.4 := alr.L_ER6_1_LL; //Аварийный нижний уровень ЕР6-1  R9.4</v>
      </c>
      <c r="L136">
        <f t="shared" si="51"/>
        <v>9</v>
      </c>
      <c r="N136" s="33">
        <f t="shared" si="39"/>
        <v>120</v>
      </c>
      <c r="O136" s="33" t="s">
        <v>2022</v>
      </c>
      <c r="P136" s="33" t="str">
        <f t="shared" si="42"/>
        <v>MDB.R9</v>
      </c>
      <c r="Q136" s="33">
        <f t="shared" si="43"/>
        <v>4</v>
      </c>
      <c r="R136" s="33"/>
      <c r="S136" s="33"/>
      <c r="T136" s="33"/>
      <c r="U136" s="33"/>
      <c r="V136" s="33"/>
      <c r="W136" s="33"/>
      <c r="X136" s="33" t="str">
        <f t="shared" si="44"/>
        <v>en-US=Аварийный нижний уровень ЕР6-1</v>
      </c>
      <c r="Y136" s="1"/>
      <c r="Z136" s="1" t="s">
        <v>1308</v>
      </c>
      <c r="AA136" t="s">
        <v>1986</v>
      </c>
      <c r="AB136" t="s">
        <v>1846</v>
      </c>
      <c r="AC136">
        <v>268</v>
      </c>
      <c r="AD136" t="str">
        <f t="shared" si="38"/>
        <v>Тревога</v>
      </c>
      <c r="AE136">
        <f t="shared" si="45"/>
        <v>40009</v>
      </c>
      <c r="AF136">
        <f t="shared" si="46"/>
        <v>4</v>
      </c>
    </row>
    <row r="137" spans="1:32" x14ac:dyDescent="0.25">
      <c r="A137" s="1">
        <v>121</v>
      </c>
      <c r="B137" s="1">
        <v>118</v>
      </c>
      <c r="C137" t="s">
        <v>373</v>
      </c>
      <c r="D137" s="15" t="str">
        <f t="shared" si="49"/>
        <v>R9</v>
      </c>
      <c r="E137" s="34">
        <f t="shared" si="50"/>
        <v>17</v>
      </c>
      <c r="F137" s="34">
        <v>5</v>
      </c>
      <c r="G137" s="22">
        <v>5</v>
      </c>
      <c r="H137" s="15" t="s">
        <v>1310</v>
      </c>
      <c r="I137" t="s">
        <v>631</v>
      </c>
      <c r="J137" t="str">
        <f t="shared" si="35"/>
        <v>db600.dbx17.5 := alr.L_ER6_2_LL; //Аварийный нижний уровень ЕР6-2  R9.5</v>
      </c>
      <c r="L137">
        <f t="shared" si="51"/>
        <v>9</v>
      </c>
      <c r="N137" s="33">
        <f t="shared" si="39"/>
        <v>121</v>
      </c>
      <c r="O137" s="33" t="s">
        <v>2022</v>
      </c>
      <c r="P137" s="33" t="str">
        <f t="shared" si="42"/>
        <v>MDB.R9</v>
      </c>
      <c r="Q137" s="33">
        <f t="shared" si="43"/>
        <v>5</v>
      </c>
      <c r="R137" s="33"/>
      <c r="S137" s="33"/>
      <c r="T137" s="33"/>
      <c r="U137" s="33"/>
      <c r="V137" s="33"/>
      <c r="W137" s="33"/>
      <c r="X137" s="33" t="str">
        <f t="shared" si="44"/>
        <v>en-US=Аварийный нижний уровень ЕР6-2</v>
      </c>
      <c r="Y137" s="1"/>
      <c r="Z137" s="1" t="s">
        <v>1308</v>
      </c>
      <c r="AA137" t="s">
        <v>1987</v>
      </c>
      <c r="AB137" t="s">
        <v>1846</v>
      </c>
      <c r="AC137">
        <v>270</v>
      </c>
      <c r="AD137" t="str">
        <f t="shared" si="38"/>
        <v>Тревога</v>
      </c>
      <c r="AE137">
        <f t="shared" si="45"/>
        <v>40009</v>
      </c>
      <c r="AF137">
        <f t="shared" si="46"/>
        <v>5</v>
      </c>
    </row>
    <row r="138" spans="1:32" x14ac:dyDescent="0.25">
      <c r="A138" s="1">
        <v>122</v>
      </c>
      <c r="B138" s="1">
        <v>119</v>
      </c>
      <c r="C138" t="s">
        <v>375</v>
      </c>
      <c r="D138" s="15" t="str">
        <f t="shared" si="49"/>
        <v>R9</v>
      </c>
      <c r="E138" s="34">
        <f t="shared" si="50"/>
        <v>17</v>
      </c>
      <c r="F138" s="34">
        <v>6</v>
      </c>
      <c r="G138" s="22">
        <v>6</v>
      </c>
      <c r="H138" s="15" t="s">
        <v>1310</v>
      </c>
      <c r="I138" t="s">
        <v>633</v>
      </c>
      <c r="J138" t="str">
        <f t="shared" si="35"/>
        <v>db600.dbx17.6 := alr.L_ER4_1_LL; //Аварийный нижний уровень ЕР4-1  R9.6</v>
      </c>
      <c r="L138">
        <f t="shared" si="51"/>
        <v>9</v>
      </c>
      <c r="N138" s="33">
        <f t="shared" si="39"/>
        <v>122</v>
      </c>
      <c r="O138" s="33" t="s">
        <v>2022</v>
      </c>
      <c r="P138" s="33" t="str">
        <f t="shared" si="42"/>
        <v>MDB.R9</v>
      </c>
      <c r="Q138" s="33">
        <f t="shared" si="43"/>
        <v>6</v>
      </c>
      <c r="R138" s="33"/>
      <c r="S138" s="33"/>
      <c r="T138" s="33"/>
      <c r="U138" s="33"/>
      <c r="V138" s="33"/>
      <c r="W138" s="33"/>
      <c r="X138" s="33" t="str">
        <f t="shared" si="44"/>
        <v>en-US=Аварийный нижний уровень ЕР4-1</v>
      </c>
      <c r="Y138" s="1"/>
      <c r="Z138" s="1" t="s">
        <v>1308</v>
      </c>
      <c r="AA138" t="s">
        <v>1988</v>
      </c>
      <c r="AB138" t="s">
        <v>1846</v>
      </c>
      <c r="AC138">
        <v>272</v>
      </c>
      <c r="AD138" t="str">
        <f t="shared" si="38"/>
        <v>Тревога</v>
      </c>
      <c r="AE138">
        <f t="shared" si="45"/>
        <v>40009</v>
      </c>
      <c r="AF138">
        <f t="shared" si="46"/>
        <v>6</v>
      </c>
    </row>
    <row r="139" spans="1:32" x14ac:dyDescent="0.25">
      <c r="A139" s="1">
        <v>123</v>
      </c>
      <c r="B139" s="1">
        <v>120</v>
      </c>
      <c r="C139" t="s">
        <v>377</v>
      </c>
      <c r="D139" s="15" t="str">
        <f t="shared" si="49"/>
        <v>R9</v>
      </c>
      <c r="E139" s="34">
        <f t="shared" si="50"/>
        <v>17</v>
      </c>
      <c r="F139" s="34">
        <v>7</v>
      </c>
      <c r="G139" s="22">
        <v>7</v>
      </c>
      <c r="H139" s="15" t="s">
        <v>1310</v>
      </c>
      <c r="I139" t="s">
        <v>635</v>
      </c>
      <c r="J139" t="str">
        <f t="shared" si="35"/>
        <v>db600.dbx17.7 := alr.L_ER4_2_LL; //Аварийный нижний уровень ЕР4-2  R9.7</v>
      </c>
      <c r="L139">
        <f t="shared" si="51"/>
        <v>9</v>
      </c>
      <c r="N139" s="33">
        <f t="shared" si="39"/>
        <v>123</v>
      </c>
      <c r="O139" s="33" t="s">
        <v>2022</v>
      </c>
      <c r="P139" s="33" t="str">
        <f t="shared" si="42"/>
        <v>MDB.R9</v>
      </c>
      <c r="Q139" s="33">
        <f t="shared" si="43"/>
        <v>7</v>
      </c>
      <c r="R139" s="33"/>
      <c r="S139" s="33"/>
      <c r="T139" s="33"/>
      <c r="U139" s="33"/>
      <c r="V139" s="33"/>
      <c r="W139" s="33"/>
      <c r="X139" s="33" t="str">
        <f t="shared" si="44"/>
        <v>en-US=Аварийный нижний уровень ЕР4-2</v>
      </c>
      <c r="Y139" s="1"/>
      <c r="Z139" s="1" t="s">
        <v>1308</v>
      </c>
      <c r="AA139" t="s">
        <v>1989</v>
      </c>
      <c r="AB139" t="s">
        <v>1846</v>
      </c>
      <c r="AC139">
        <v>274</v>
      </c>
      <c r="AD139" t="str">
        <f t="shared" si="38"/>
        <v>Тревога</v>
      </c>
      <c r="AE139">
        <f t="shared" si="45"/>
        <v>40009</v>
      </c>
      <c r="AF139">
        <f t="shared" si="46"/>
        <v>7</v>
      </c>
    </row>
    <row r="140" spans="1:32" x14ac:dyDescent="0.25">
      <c r="A140" s="1">
        <v>124</v>
      </c>
      <c r="B140" s="1">
        <v>121</v>
      </c>
      <c r="C140" t="s">
        <v>194</v>
      </c>
      <c r="D140" s="15" t="str">
        <f t="shared" si="49"/>
        <v>R9</v>
      </c>
      <c r="E140">
        <f>E116+1</f>
        <v>16</v>
      </c>
      <c r="F140" s="34">
        <v>0</v>
      </c>
      <c r="G140" s="22">
        <v>8</v>
      </c>
      <c r="H140" s="15" t="s">
        <v>1310</v>
      </c>
      <c r="I140" t="s">
        <v>638</v>
      </c>
      <c r="J140" t="str">
        <f t="shared" si="35"/>
        <v>db600.dbx16.0 := alr.P_afN5_H; //Высокое давление после Н5-1,Н5-2  R9.8</v>
      </c>
      <c r="L140">
        <f t="shared" si="51"/>
        <v>9</v>
      </c>
      <c r="N140" s="33">
        <f t="shared" si="39"/>
        <v>124</v>
      </c>
      <c r="O140" s="33" t="s">
        <v>2022</v>
      </c>
      <c r="P140" s="33" t="str">
        <f t="shared" si="42"/>
        <v>MDB.R9</v>
      </c>
      <c r="Q140" s="33">
        <f t="shared" si="43"/>
        <v>8</v>
      </c>
      <c r="R140" s="33"/>
      <c r="S140" s="33"/>
      <c r="T140" s="33"/>
      <c r="U140" s="33"/>
      <c r="V140" s="33"/>
      <c r="W140" s="33"/>
      <c r="X140" s="33" t="str">
        <f t="shared" si="44"/>
        <v>en-US=Высокое давление после Н5-1,Н5-2</v>
      </c>
      <c r="Y140" s="1"/>
      <c r="Z140" s="1" t="s">
        <v>1308</v>
      </c>
      <c r="AA140" t="s">
        <v>1990</v>
      </c>
      <c r="AB140" t="s">
        <v>1846</v>
      </c>
      <c r="AC140">
        <v>276</v>
      </c>
      <c r="AD140" t="str">
        <f t="shared" si="38"/>
        <v>Тревога</v>
      </c>
      <c r="AE140">
        <f t="shared" si="45"/>
        <v>40009</v>
      </c>
      <c r="AF140">
        <f t="shared" si="46"/>
        <v>8</v>
      </c>
    </row>
    <row r="141" spans="1:32" x14ac:dyDescent="0.25">
      <c r="A141" s="1">
        <v>125</v>
      </c>
      <c r="B141" s="1">
        <v>122</v>
      </c>
      <c r="C141" t="s">
        <v>1081</v>
      </c>
      <c r="D141" s="15" t="str">
        <f t="shared" si="49"/>
        <v>R9</v>
      </c>
      <c r="E141" s="34">
        <f>E140</f>
        <v>16</v>
      </c>
      <c r="F141" s="34">
        <v>1</v>
      </c>
      <c r="G141" s="22">
        <v>9</v>
      </c>
      <c r="H141" s="15" t="s">
        <v>1310</v>
      </c>
      <c r="I141" t="s">
        <v>1039</v>
      </c>
      <c r="J141" t="str">
        <f t="shared" si="35"/>
        <v>db600.dbx16.1 := alr.Z1_1_nON; //ЗЭ1-1 не переставлена  R9.9</v>
      </c>
      <c r="L141">
        <f t="shared" si="51"/>
        <v>9</v>
      </c>
      <c r="N141" s="33">
        <f t="shared" si="39"/>
        <v>125</v>
      </c>
      <c r="O141" s="33" t="s">
        <v>2022</v>
      </c>
      <c r="P141" s="33" t="str">
        <f t="shared" si="42"/>
        <v>MDB.R9</v>
      </c>
      <c r="Q141" s="33">
        <f t="shared" si="43"/>
        <v>9</v>
      </c>
      <c r="R141" s="33"/>
      <c r="S141" s="33"/>
      <c r="T141" s="33"/>
      <c r="U141" s="33"/>
      <c r="V141" s="33"/>
      <c r="W141" s="33"/>
      <c r="X141" s="33" t="str">
        <f t="shared" si="44"/>
        <v>en-US=ЗЭ1-1 не переставлена</v>
      </c>
      <c r="Y141" s="1"/>
      <c r="Z141" s="1" t="s">
        <v>1308</v>
      </c>
      <c r="AA141" t="s">
        <v>1991</v>
      </c>
      <c r="AB141" t="s">
        <v>1846</v>
      </c>
      <c r="AC141">
        <v>278</v>
      </c>
      <c r="AD141" t="str">
        <f t="shared" si="38"/>
        <v>Тревога</v>
      </c>
      <c r="AE141">
        <f t="shared" si="45"/>
        <v>40009</v>
      </c>
      <c r="AF141">
        <f t="shared" si="46"/>
        <v>9</v>
      </c>
    </row>
    <row r="142" spans="1:32" x14ac:dyDescent="0.25">
      <c r="A142" s="1">
        <v>126</v>
      </c>
      <c r="B142" s="1">
        <v>123</v>
      </c>
      <c r="C142" t="s">
        <v>1082</v>
      </c>
      <c r="D142" s="15" t="str">
        <f t="shared" si="49"/>
        <v>R9</v>
      </c>
      <c r="E142" s="34">
        <f t="shared" si="50"/>
        <v>16</v>
      </c>
      <c r="F142" s="34">
        <v>2</v>
      </c>
      <c r="G142" s="22">
        <v>10</v>
      </c>
      <c r="H142" s="15" t="s">
        <v>1310</v>
      </c>
      <c r="I142" t="s">
        <v>1040</v>
      </c>
      <c r="J142" t="str">
        <f t="shared" si="35"/>
        <v>db600.dbx16.2 := alr.Z1_2_nON; //ЗЭ1-2 не переставлена  R9.10</v>
      </c>
      <c r="L142">
        <f t="shared" si="51"/>
        <v>9</v>
      </c>
      <c r="N142" s="33">
        <f t="shared" si="39"/>
        <v>126</v>
      </c>
      <c r="O142" s="33" t="s">
        <v>2022</v>
      </c>
      <c r="P142" s="33" t="str">
        <f t="shared" si="42"/>
        <v>MDB.R9</v>
      </c>
      <c r="Q142" s="33">
        <f t="shared" si="43"/>
        <v>10</v>
      </c>
      <c r="R142" s="33"/>
      <c r="S142" s="33"/>
      <c r="T142" s="33"/>
      <c r="U142" s="33"/>
      <c r="V142" s="33"/>
      <c r="W142" s="33"/>
      <c r="X142" s="33" t="str">
        <f t="shared" si="44"/>
        <v>en-US=ЗЭ1-2 не переставлена</v>
      </c>
      <c r="Y142" s="1"/>
      <c r="Z142" s="1" t="s">
        <v>1308</v>
      </c>
      <c r="AA142" t="s">
        <v>1992</v>
      </c>
      <c r="AB142" t="s">
        <v>1846</v>
      </c>
      <c r="AC142">
        <v>280</v>
      </c>
      <c r="AD142" t="str">
        <f t="shared" si="38"/>
        <v>Тревога</v>
      </c>
      <c r="AE142">
        <f t="shared" si="45"/>
        <v>40009</v>
      </c>
      <c r="AF142">
        <f t="shared" si="46"/>
        <v>10</v>
      </c>
    </row>
    <row r="143" spans="1:32" x14ac:dyDescent="0.25">
      <c r="A143" s="1">
        <v>127</v>
      </c>
      <c r="B143" s="1">
        <v>124</v>
      </c>
      <c r="C143" t="s">
        <v>1083</v>
      </c>
      <c r="D143" s="15" t="str">
        <f t="shared" si="49"/>
        <v>R9</v>
      </c>
      <c r="E143" s="34">
        <f t="shared" si="50"/>
        <v>16</v>
      </c>
      <c r="F143" s="34">
        <v>3</v>
      </c>
      <c r="G143" s="22">
        <v>11</v>
      </c>
      <c r="H143" s="15" t="s">
        <v>1310</v>
      </c>
      <c r="I143" t="s">
        <v>1041</v>
      </c>
      <c r="J143" t="str">
        <f t="shared" si="35"/>
        <v>db600.dbx16.3 := alr.Z1_3_nON; //ЗЭ1-3 не переставлена  R9.11</v>
      </c>
      <c r="L143">
        <f t="shared" si="51"/>
        <v>9</v>
      </c>
      <c r="N143" s="33">
        <f t="shared" si="39"/>
        <v>127</v>
      </c>
      <c r="O143" s="33" t="s">
        <v>2022</v>
      </c>
      <c r="P143" s="33" t="str">
        <f t="shared" si="42"/>
        <v>MDB.R9</v>
      </c>
      <c r="Q143" s="33">
        <f t="shared" si="43"/>
        <v>11</v>
      </c>
      <c r="R143" s="33"/>
      <c r="S143" s="33"/>
      <c r="T143" s="33"/>
      <c r="U143" s="33"/>
      <c r="V143" s="33"/>
      <c r="W143" s="33"/>
      <c r="X143" s="33" t="str">
        <f t="shared" si="44"/>
        <v>en-US=ЗЭ1-3 не переставлена</v>
      </c>
      <c r="Y143" s="1"/>
      <c r="Z143" s="1" t="s">
        <v>1308</v>
      </c>
      <c r="AA143" t="s">
        <v>1993</v>
      </c>
      <c r="AB143" t="s">
        <v>1846</v>
      </c>
      <c r="AC143">
        <v>282</v>
      </c>
      <c r="AD143" t="str">
        <f t="shared" si="38"/>
        <v>Тревога</v>
      </c>
      <c r="AE143">
        <f t="shared" si="45"/>
        <v>40009</v>
      </c>
      <c r="AF143">
        <f t="shared" si="46"/>
        <v>11</v>
      </c>
    </row>
    <row r="144" spans="1:32" x14ac:dyDescent="0.25">
      <c r="A144" s="1">
        <v>128</v>
      </c>
      <c r="B144" s="1">
        <v>125</v>
      </c>
      <c r="C144" t="s">
        <v>1084</v>
      </c>
      <c r="D144" s="15" t="str">
        <f t="shared" si="49"/>
        <v>R9</v>
      </c>
      <c r="E144" s="34">
        <f t="shared" si="50"/>
        <v>16</v>
      </c>
      <c r="F144" s="34">
        <v>4</v>
      </c>
      <c r="G144" s="22">
        <v>12</v>
      </c>
      <c r="H144" s="15" t="s">
        <v>1310</v>
      </c>
      <c r="I144" t="s">
        <v>1042</v>
      </c>
      <c r="J144" t="str">
        <f t="shared" si="35"/>
        <v>db600.dbx16.4 := alr.Z1_4_nON; //ЗЭ1-4 не переставлена  R9.12</v>
      </c>
      <c r="L144">
        <f t="shared" si="51"/>
        <v>9</v>
      </c>
      <c r="N144" s="33">
        <f t="shared" si="39"/>
        <v>128</v>
      </c>
      <c r="O144" s="33" t="s">
        <v>2022</v>
      </c>
      <c r="P144" s="33" t="str">
        <f t="shared" si="42"/>
        <v>MDB.R9</v>
      </c>
      <c r="Q144" s="33">
        <f t="shared" si="43"/>
        <v>12</v>
      </c>
      <c r="R144" s="33"/>
      <c r="S144" s="33"/>
      <c r="T144" s="33"/>
      <c r="U144" s="33"/>
      <c r="V144" s="33"/>
      <c r="W144" s="33"/>
      <c r="X144" s="33" t="str">
        <f t="shared" si="44"/>
        <v>en-US=ЗЭ1-4 не переставлена</v>
      </c>
      <c r="Y144" s="1"/>
      <c r="Z144" s="1" t="s">
        <v>1308</v>
      </c>
      <c r="AA144" t="s">
        <v>1994</v>
      </c>
      <c r="AB144" t="s">
        <v>1846</v>
      </c>
      <c r="AC144">
        <v>284</v>
      </c>
      <c r="AD144" t="str">
        <f t="shared" si="38"/>
        <v>Тревога</v>
      </c>
      <c r="AE144">
        <f t="shared" si="45"/>
        <v>40009</v>
      </c>
      <c r="AF144">
        <f t="shared" si="46"/>
        <v>12</v>
      </c>
    </row>
    <row r="145" spans="1:32" x14ac:dyDescent="0.25">
      <c r="A145" s="1">
        <v>129</v>
      </c>
      <c r="B145" s="1">
        <v>126</v>
      </c>
      <c r="C145" t="s">
        <v>1085</v>
      </c>
      <c r="D145" s="15" t="str">
        <f t="shared" si="49"/>
        <v>R9</v>
      </c>
      <c r="E145" s="34">
        <f t="shared" si="50"/>
        <v>16</v>
      </c>
      <c r="F145" s="34">
        <v>5</v>
      </c>
      <c r="G145" s="22">
        <v>13</v>
      </c>
      <c r="H145" s="15" t="s">
        <v>1310</v>
      </c>
      <c r="I145" t="s">
        <v>1043</v>
      </c>
      <c r="J145" t="str">
        <f t="shared" si="35"/>
        <v>db600.dbx16.5 := alr.Z1_5_nON; //ЗЭ1-5 не переставлена  R9.13</v>
      </c>
      <c r="L145">
        <f t="shared" si="51"/>
        <v>9</v>
      </c>
      <c r="N145" s="33">
        <f t="shared" si="39"/>
        <v>129</v>
      </c>
      <c r="O145" s="33" t="s">
        <v>2022</v>
      </c>
      <c r="P145" s="33" t="str">
        <f t="shared" si="42"/>
        <v>MDB.R9</v>
      </c>
      <c r="Q145" s="33">
        <f t="shared" si="43"/>
        <v>13</v>
      </c>
      <c r="R145" s="33"/>
      <c r="S145" s="33"/>
      <c r="T145" s="33"/>
      <c r="U145" s="33"/>
      <c r="V145" s="33"/>
      <c r="W145" s="33"/>
      <c r="X145" s="33" t="str">
        <f t="shared" si="44"/>
        <v>en-US=ЗЭ1-5 не переставлена</v>
      </c>
      <c r="Y145" s="1"/>
      <c r="Z145" s="1" t="s">
        <v>1308</v>
      </c>
      <c r="AA145" t="s">
        <v>1995</v>
      </c>
      <c r="AB145" t="s">
        <v>1846</v>
      </c>
      <c r="AC145">
        <v>286</v>
      </c>
      <c r="AD145" t="str">
        <f t="shared" si="38"/>
        <v>Тревога</v>
      </c>
      <c r="AE145">
        <f t="shared" si="45"/>
        <v>40009</v>
      </c>
      <c r="AF145">
        <f t="shared" si="46"/>
        <v>13</v>
      </c>
    </row>
    <row r="146" spans="1:32" x14ac:dyDescent="0.25">
      <c r="A146" s="1">
        <v>130</v>
      </c>
      <c r="B146" s="1">
        <v>127</v>
      </c>
      <c r="C146" t="s">
        <v>1086</v>
      </c>
      <c r="D146" s="15" t="str">
        <f t="shared" si="49"/>
        <v>R9</v>
      </c>
      <c r="E146" s="34">
        <f t="shared" si="50"/>
        <v>16</v>
      </c>
      <c r="F146" s="34">
        <v>6</v>
      </c>
      <c r="G146" s="22">
        <v>14</v>
      </c>
      <c r="H146" s="15" t="s">
        <v>1310</v>
      </c>
      <c r="I146" t="s">
        <v>1044</v>
      </c>
      <c r="J146" t="str">
        <f t="shared" si="35"/>
        <v>db600.dbx16.6 := alr.Z1_6_nON; //ЗЭ1-6 не переставлена  R9.14</v>
      </c>
      <c r="L146">
        <f t="shared" si="51"/>
        <v>9</v>
      </c>
      <c r="N146" s="33">
        <f t="shared" si="39"/>
        <v>130</v>
      </c>
      <c r="O146" s="33" t="s">
        <v>2022</v>
      </c>
      <c r="P146" s="33" t="str">
        <f t="shared" si="42"/>
        <v>MDB.R9</v>
      </c>
      <c r="Q146" s="33">
        <f t="shared" si="43"/>
        <v>14</v>
      </c>
      <c r="R146" s="33"/>
      <c r="S146" s="33"/>
      <c r="T146" s="33"/>
      <c r="U146" s="33"/>
      <c r="V146" s="33"/>
      <c r="W146" s="33"/>
      <c r="X146" s="33" t="str">
        <f t="shared" si="44"/>
        <v>en-US=ЗЭ1-6 не переставлена</v>
      </c>
      <c r="Y146" s="1"/>
      <c r="Z146" s="1" t="s">
        <v>1308</v>
      </c>
      <c r="AA146" t="s">
        <v>1996</v>
      </c>
      <c r="AB146" t="s">
        <v>1846</v>
      </c>
      <c r="AC146">
        <v>288</v>
      </c>
      <c r="AD146" t="str">
        <f t="shared" si="38"/>
        <v>Тревога</v>
      </c>
      <c r="AE146">
        <f t="shared" si="45"/>
        <v>40009</v>
      </c>
      <c r="AF146">
        <f t="shared" si="46"/>
        <v>14</v>
      </c>
    </row>
    <row r="147" spans="1:32" x14ac:dyDescent="0.25">
      <c r="A147" s="1">
        <v>131</v>
      </c>
      <c r="B147" s="1">
        <v>128</v>
      </c>
      <c r="C147" t="s">
        <v>1087</v>
      </c>
      <c r="D147" s="15" t="str">
        <f t="shared" si="49"/>
        <v>R9</v>
      </c>
      <c r="E147" s="34">
        <f t="shared" si="50"/>
        <v>16</v>
      </c>
      <c r="F147" s="34">
        <v>7</v>
      </c>
      <c r="G147" s="22">
        <v>15</v>
      </c>
      <c r="H147" s="15" t="s">
        <v>1310</v>
      </c>
      <c r="I147" t="s">
        <v>1045</v>
      </c>
      <c r="J147" t="str">
        <f t="shared" si="35"/>
        <v>db600.dbx16.7 := alr.Z1_7_nON; //ЗЭ1-7 не переставлена  R9.15</v>
      </c>
      <c r="L147">
        <f t="shared" si="51"/>
        <v>9</v>
      </c>
      <c r="N147" s="33">
        <f t="shared" si="39"/>
        <v>131</v>
      </c>
      <c r="O147" s="33" t="s">
        <v>2022</v>
      </c>
      <c r="P147" s="33" t="str">
        <f t="shared" si="42"/>
        <v>MDB.R9</v>
      </c>
      <c r="Q147" s="33">
        <f t="shared" si="43"/>
        <v>15</v>
      </c>
      <c r="R147" s="33"/>
      <c r="S147" s="33"/>
      <c r="T147" s="33"/>
      <c r="U147" s="33"/>
      <c r="V147" s="33"/>
      <c r="W147" s="33"/>
      <c r="X147" s="33" t="str">
        <f t="shared" si="44"/>
        <v>en-US=ЗЭ1-7 не переставлена</v>
      </c>
      <c r="Y147" s="1"/>
      <c r="Z147" s="1" t="s">
        <v>1308</v>
      </c>
      <c r="AA147" t="s">
        <v>1997</v>
      </c>
      <c r="AB147" t="s">
        <v>1846</v>
      </c>
      <c r="AC147">
        <v>290</v>
      </c>
      <c r="AD147" t="str">
        <f t="shared" si="38"/>
        <v>Тревога</v>
      </c>
      <c r="AE147">
        <f t="shared" si="45"/>
        <v>40009</v>
      </c>
      <c r="AF147">
        <f t="shared" si="46"/>
        <v>15</v>
      </c>
    </row>
    <row r="148" spans="1:32" x14ac:dyDescent="0.25">
      <c r="A148" s="1">
        <v>132</v>
      </c>
      <c r="B148" s="1">
        <v>129</v>
      </c>
      <c r="C148" t="s">
        <v>1088</v>
      </c>
      <c r="D148" s="15" t="str">
        <f t="shared" si="49"/>
        <v>R10</v>
      </c>
      <c r="E148">
        <f>E156+1</f>
        <v>19</v>
      </c>
      <c r="F148" s="34">
        <v>0</v>
      </c>
      <c r="G148" s="22">
        <v>0</v>
      </c>
      <c r="H148" s="15" t="s">
        <v>1310</v>
      </c>
      <c r="I148" t="s">
        <v>1046</v>
      </c>
      <c r="J148" t="str">
        <f t="shared" ref="J148:J211" si="52">"db600.dbx"&amp;E148&amp;"."&amp;F148&amp;" := "&amp;H148&amp;"."&amp;I148&amp;"; //"&amp;C148&amp;"  "&amp;D148&amp;"."&amp;G148</f>
        <v>db600.dbx19.0 := alr.Z1_8_nON; //ЗЭ1-8 не переставлена  R10.0</v>
      </c>
      <c r="L148">
        <f>L146+1</f>
        <v>10</v>
      </c>
      <c r="N148" s="33">
        <f t="shared" si="39"/>
        <v>132</v>
      </c>
      <c r="O148" s="33" t="s">
        <v>2022</v>
      </c>
      <c r="P148" s="33" t="str">
        <f t="shared" si="42"/>
        <v>MDB.R10</v>
      </c>
      <c r="Q148" s="33">
        <f t="shared" si="43"/>
        <v>0</v>
      </c>
      <c r="R148" s="33"/>
      <c r="S148" s="33"/>
      <c r="T148" s="33"/>
      <c r="U148" s="33"/>
      <c r="V148" s="33"/>
      <c r="W148" s="33"/>
      <c r="X148" s="33" t="str">
        <f t="shared" si="44"/>
        <v>en-US=ЗЭ1-8 не переставлена</v>
      </c>
      <c r="Y148" s="1"/>
      <c r="Z148" s="1" t="s">
        <v>1308</v>
      </c>
      <c r="AA148" t="s">
        <v>1998</v>
      </c>
      <c r="AB148" t="s">
        <v>1846</v>
      </c>
      <c r="AC148">
        <v>292</v>
      </c>
      <c r="AD148" t="str">
        <f t="shared" si="38"/>
        <v>Тревога</v>
      </c>
      <c r="AE148">
        <f t="shared" si="45"/>
        <v>40010</v>
      </c>
      <c r="AF148">
        <f t="shared" si="46"/>
        <v>0</v>
      </c>
    </row>
    <row r="149" spans="1:32" x14ac:dyDescent="0.25">
      <c r="A149" s="1">
        <v>133</v>
      </c>
      <c r="B149" s="1">
        <v>130</v>
      </c>
      <c r="C149" t="s">
        <v>1089</v>
      </c>
      <c r="D149" s="15" t="str">
        <f t="shared" si="49"/>
        <v>R10</v>
      </c>
      <c r="E149" s="34">
        <f>E148</f>
        <v>19</v>
      </c>
      <c r="F149" s="34">
        <v>1</v>
      </c>
      <c r="G149" s="22">
        <v>1</v>
      </c>
      <c r="H149" s="15" t="s">
        <v>1310</v>
      </c>
      <c r="I149" t="s">
        <v>1047</v>
      </c>
      <c r="J149" t="str">
        <f t="shared" si="52"/>
        <v>db600.dbx19.1 := alr.Z1_9_nON; //ЗЭ1-9 не переставлена  R10.1</v>
      </c>
      <c r="L149">
        <f>L148</f>
        <v>10</v>
      </c>
      <c r="N149" s="33">
        <f t="shared" si="39"/>
        <v>133</v>
      </c>
      <c r="O149" s="33" t="s">
        <v>2022</v>
      </c>
      <c r="P149" s="33" t="str">
        <f t="shared" si="42"/>
        <v>MDB.R10</v>
      </c>
      <c r="Q149" s="33">
        <f t="shared" si="43"/>
        <v>1</v>
      </c>
      <c r="R149" s="33"/>
      <c r="S149" s="33"/>
      <c r="T149" s="33"/>
      <c r="U149" s="33"/>
      <c r="V149" s="33"/>
      <c r="W149" s="33"/>
      <c r="X149" s="33" t="str">
        <f t="shared" si="44"/>
        <v>en-US=ЗЭ1-9 не переставлена</v>
      </c>
      <c r="Y149" s="1"/>
      <c r="Z149" s="1" t="s">
        <v>1308</v>
      </c>
      <c r="AA149" t="s">
        <v>1999</v>
      </c>
      <c r="AB149" t="s">
        <v>1846</v>
      </c>
      <c r="AC149">
        <v>294</v>
      </c>
      <c r="AD149" t="str">
        <f t="shared" si="38"/>
        <v>Тревога</v>
      </c>
      <c r="AE149">
        <f t="shared" si="45"/>
        <v>40010</v>
      </c>
      <c r="AF149">
        <f t="shared" si="46"/>
        <v>1</v>
      </c>
    </row>
    <row r="150" spans="1:32" x14ac:dyDescent="0.25">
      <c r="A150" s="1">
        <v>134</v>
      </c>
      <c r="B150" s="1">
        <v>131</v>
      </c>
      <c r="C150" t="s">
        <v>1090</v>
      </c>
      <c r="D150" s="15" t="str">
        <f t="shared" si="49"/>
        <v>R10</v>
      </c>
      <c r="E150" s="34">
        <f t="shared" ref="E150:E163" si="53">E149</f>
        <v>19</v>
      </c>
      <c r="F150" s="34">
        <v>2</v>
      </c>
      <c r="G150" s="22">
        <v>2</v>
      </c>
      <c r="H150" s="15" t="s">
        <v>1310</v>
      </c>
      <c r="I150" t="s">
        <v>1048</v>
      </c>
      <c r="J150" t="str">
        <f t="shared" si="52"/>
        <v>db600.dbx19.2 := alr.Z1_10_nON; //ЗЭ1-10 не переставлена  R10.2</v>
      </c>
      <c r="L150">
        <f t="shared" ref="L150:L163" si="54">L149</f>
        <v>10</v>
      </c>
      <c r="N150" s="33">
        <f t="shared" si="39"/>
        <v>134</v>
      </c>
      <c r="O150" s="33" t="s">
        <v>2022</v>
      </c>
      <c r="P150" s="33" t="str">
        <f t="shared" si="42"/>
        <v>MDB.R10</v>
      </c>
      <c r="Q150" s="33">
        <f t="shared" si="43"/>
        <v>2</v>
      </c>
      <c r="R150" s="33"/>
      <c r="S150" s="33"/>
      <c r="T150" s="33"/>
      <c r="U150" s="33"/>
      <c r="V150" s="33"/>
      <c r="W150" s="33"/>
      <c r="X150" s="33" t="str">
        <f t="shared" si="44"/>
        <v>en-US=ЗЭ1-10 не переставлена</v>
      </c>
      <c r="Y150" s="1"/>
      <c r="Z150" s="1" t="s">
        <v>1308</v>
      </c>
      <c r="AA150" t="s">
        <v>2000</v>
      </c>
      <c r="AB150" t="s">
        <v>1846</v>
      </c>
      <c r="AC150">
        <v>296</v>
      </c>
      <c r="AD150" t="str">
        <f t="shared" si="38"/>
        <v>Тревога</v>
      </c>
      <c r="AE150">
        <f t="shared" si="45"/>
        <v>40010</v>
      </c>
      <c r="AF150">
        <f t="shared" si="46"/>
        <v>2</v>
      </c>
    </row>
    <row r="151" spans="1:32" x14ac:dyDescent="0.25">
      <c r="A151" s="1">
        <v>135</v>
      </c>
      <c r="B151" s="1">
        <v>132</v>
      </c>
      <c r="C151" t="s">
        <v>1091</v>
      </c>
      <c r="D151" s="15" t="str">
        <f t="shared" si="49"/>
        <v>R10</v>
      </c>
      <c r="E151" s="34">
        <f t="shared" si="53"/>
        <v>19</v>
      </c>
      <c r="F151" s="34">
        <v>3</v>
      </c>
      <c r="G151" s="22">
        <v>3</v>
      </c>
      <c r="H151" s="15" t="s">
        <v>1310</v>
      </c>
      <c r="I151" t="s">
        <v>1049</v>
      </c>
      <c r="J151" t="str">
        <f t="shared" si="52"/>
        <v>db600.dbx19.3 := alr.Z1_11_nON; //ЗЭ1-11 не переставлена  R10.3</v>
      </c>
      <c r="L151">
        <f t="shared" si="54"/>
        <v>10</v>
      </c>
      <c r="N151" s="33">
        <f t="shared" si="39"/>
        <v>135</v>
      </c>
      <c r="O151" s="33" t="s">
        <v>2022</v>
      </c>
      <c r="P151" s="33" t="str">
        <f t="shared" si="42"/>
        <v>MDB.R10</v>
      </c>
      <c r="Q151" s="33">
        <f t="shared" si="43"/>
        <v>3</v>
      </c>
      <c r="R151" s="33"/>
      <c r="S151" s="33"/>
      <c r="T151" s="33"/>
      <c r="U151" s="33"/>
      <c r="V151" s="33"/>
      <c r="W151" s="33"/>
      <c r="X151" s="33" t="str">
        <f t="shared" si="44"/>
        <v>en-US=ЗЭ1-11 не переставлена</v>
      </c>
      <c r="Y151" s="1"/>
      <c r="Z151" s="1" t="s">
        <v>1308</v>
      </c>
      <c r="AA151" t="s">
        <v>2001</v>
      </c>
      <c r="AB151" t="s">
        <v>1846</v>
      </c>
      <c r="AC151">
        <v>298</v>
      </c>
      <c r="AD151" t="str">
        <f t="shared" ref="AD151:AD214" si="55">AD150</f>
        <v>Тревога</v>
      </c>
      <c r="AE151">
        <f t="shared" si="45"/>
        <v>40010</v>
      </c>
      <c r="AF151">
        <f t="shared" si="46"/>
        <v>3</v>
      </c>
    </row>
    <row r="152" spans="1:32" x14ac:dyDescent="0.25">
      <c r="A152" s="1">
        <v>136</v>
      </c>
      <c r="B152" s="1">
        <v>133</v>
      </c>
      <c r="C152" t="s">
        <v>1092</v>
      </c>
      <c r="D152" s="15" t="str">
        <f t="shared" si="49"/>
        <v>R10</v>
      </c>
      <c r="E152" s="34">
        <f t="shared" si="53"/>
        <v>19</v>
      </c>
      <c r="F152" s="34">
        <v>4</v>
      </c>
      <c r="G152" s="22">
        <v>4</v>
      </c>
      <c r="H152" s="15" t="s">
        <v>1310</v>
      </c>
      <c r="I152" t="s">
        <v>1050</v>
      </c>
      <c r="J152" t="str">
        <f t="shared" si="52"/>
        <v>db600.dbx19.4 := alr.Z1_12_nON; //ЗЭ1-12 не переставлена  R10.4</v>
      </c>
      <c r="L152">
        <f t="shared" si="54"/>
        <v>10</v>
      </c>
      <c r="N152" s="33">
        <f t="shared" si="39"/>
        <v>136</v>
      </c>
      <c r="O152" s="33" t="s">
        <v>2022</v>
      </c>
      <c r="P152" s="33" t="str">
        <f t="shared" si="42"/>
        <v>MDB.R10</v>
      </c>
      <c r="Q152" s="33">
        <f t="shared" si="43"/>
        <v>4</v>
      </c>
      <c r="R152" s="33"/>
      <c r="S152" s="33"/>
      <c r="T152" s="33"/>
      <c r="U152" s="33"/>
      <c r="V152" s="33"/>
      <c r="W152" s="33"/>
      <c r="X152" s="33" t="str">
        <f t="shared" si="44"/>
        <v>en-US=ЗЭ1-12 не переставлена</v>
      </c>
      <c r="Y152" s="1"/>
      <c r="Z152" s="1" t="s">
        <v>1308</v>
      </c>
      <c r="AA152" t="s">
        <v>2002</v>
      </c>
      <c r="AB152" t="s">
        <v>1846</v>
      </c>
      <c r="AC152">
        <v>300</v>
      </c>
      <c r="AD152" t="str">
        <f t="shared" si="55"/>
        <v>Тревога</v>
      </c>
      <c r="AE152">
        <f t="shared" si="45"/>
        <v>40010</v>
      </c>
      <c r="AF152">
        <f t="shared" si="46"/>
        <v>4</v>
      </c>
    </row>
    <row r="153" spans="1:32" x14ac:dyDescent="0.25">
      <c r="A153" s="1">
        <v>137</v>
      </c>
      <c r="B153" s="1">
        <v>134</v>
      </c>
      <c r="C153" t="s">
        <v>1093</v>
      </c>
      <c r="D153" s="15" t="str">
        <f t="shared" si="49"/>
        <v>R10</v>
      </c>
      <c r="E153" s="34">
        <f t="shared" si="53"/>
        <v>19</v>
      </c>
      <c r="F153" s="34">
        <v>5</v>
      </c>
      <c r="G153" s="22">
        <v>5</v>
      </c>
      <c r="H153" s="15" t="s">
        <v>1310</v>
      </c>
      <c r="I153" t="s">
        <v>1051</v>
      </c>
      <c r="J153" t="str">
        <f t="shared" si="52"/>
        <v>db600.dbx19.5 := alr.Z1_13_nON; //ЗЭ1-13 не переставлена  R10.5</v>
      </c>
      <c r="L153">
        <f t="shared" si="54"/>
        <v>10</v>
      </c>
      <c r="N153" s="33">
        <f t="shared" si="39"/>
        <v>137</v>
      </c>
      <c r="O153" s="33" t="s">
        <v>2022</v>
      </c>
      <c r="P153" s="33" t="str">
        <f t="shared" si="42"/>
        <v>MDB.R10</v>
      </c>
      <c r="Q153" s="33">
        <f t="shared" si="43"/>
        <v>5</v>
      </c>
      <c r="R153" s="33"/>
      <c r="S153" s="33"/>
      <c r="T153" s="33"/>
      <c r="U153" s="33"/>
      <c r="V153" s="33"/>
      <c r="W153" s="33"/>
      <c r="X153" s="33" t="str">
        <f t="shared" si="44"/>
        <v>en-US=ЗЭ1-13 не переставлена</v>
      </c>
      <c r="Y153" s="1"/>
      <c r="Z153" s="1" t="s">
        <v>1308</v>
      </c>
      <c r="AA153" t="s">
        <v>2003</v>
      </c>
      <c r="AB153" t="s">
        <v>1846</v>
      </c>
      <c r="AC153">
        <v>302</v>
      </c>
      <c r="AD153" t="str">
        <f t="shared" si="55"/>
        <v>Тревога</v>
      </c>
      <c r="AE153">
        <f t="shared" si="45"/>
        <v>40010</v>
      </c>
      <c r="AF153">
        <f t="shared" si="46"/>
        <v>5</v>
      </c>
    </row>
    <row r="154" spans="1:32" x14ac:dyDescent="0.25">
      <c r="A154" s="1">
        <v>138</v>
      </c>
      <c r="B154" s="1">
        <v>135</v>
      </c>
      <c r="C154" t="s">
        <v>1094</v>
      </c>
      <c r="D154" s="15" t="str">
        <f t="shared" si="49"/>
        <v>R10</v>
      </c>
      <c r="E154" s="34">
        <f t="shared" si="53"/>
        <v>19</v>
      </c>
      <c r="F154" s="34">
        <v>6</v>
      </c>
      <c r="G154" s="22">
        <v>6</v>
      </c>
      <c r="H154" s="15" t="s">
        <v>1310</v>
      </c>
      <c r="I154" t="s">
        <v>1052</v>
      </c>
      <c r="J154" t="str">
        <f t="shared" si="52"/>
        <v>db600.dbx19.6 := alr.Z1_14_nON; //ЗЭ1-14 не переставлена  R10.6</v>
      </c>
      <c r="L154">
        <f t="shared" si="54"/>
        <v>10</v>
      </c>
      <c r="N154" s="33">
        <f t="shared" si="39"/>
        <v>138</v>
      </c>
      <c r="O154" s="33" t="s">
        <v>2022</v>
      </c>
      <c r="P154" s="33" t="str">
        <f t="shared" si="42"/>
        <v>MDB.R10</v>
      </c>
      <c r="Q154" s="33">
        <f t="shared" si="43"/>
        <v>6</v>
      </c>
      <c r="R154" s="33"/>
      <c r="S154" s="33"/>
      <c r="T154" s="33"/>
      <c r="U154" s="33"/>
      <c r="V154" s="33"/>
      <c r="W154" s="33"/>
      <c r="X154" s="33" t="str">
        <f t="shared" si="44"/>
        <v>en-US=ЗЭ1-14 не переставлена</v>
      </c>
      <c r="Y154" s="1"/>
      <c r="Z154" s="1" t="s">
        <v>1308</v>
      </c>
      <c r="AA154" t="s">
        <v>2004</v>
      </c>
      <c r="AB154" t="s">
        <v>1846</v>
      </c>
      <c r="AC154">
        <v>304</v>
      </c>
      <c r="AD154" t="str">
        <f t="shared" si="55"/>
        <v>Тревога</v>
      </c>
      <c r="AE154">
        <f t="shared" si="45"/>
        <v>40010</v>
      </c>
      <c r="AF154">
        <f t="shared" si="46"/>
        <v>6</v>
      </c>
    </row>
    <row r="155" spans="1:32" x14ac:dyDescent="0.25">
      <c r="A155" s="1">
        <v>139</v>
      </c>
      <c r="B155" s="1">
        <v>136</v>
      </c>
      <c r="C155" t="s">
        <v>1095</v>
      </c>
      <c r="D155" s="15" t="str">
        <f t="shared" si="49"/>
        <v>R10</v>
      </c>
      <c r="E155" s="34">
        <f t="shared" si="53"/>
        <v>19</v>
      </c>
      <c r="F155" s="34">
        <v>7</v>
      </c>
      <c r="G155" s="22">
        <v>7</v>
      </c>
      <c r="H155" s="15" t="s">
        <v>1310</v>
      </c>
      <c r="I155" t="s">
        <v>1053</v>
      </c>
      <c r="J155" t="str">
        <f t="shared" si="52"/>
        <v>db600.dbx19.7 := alr.Z1_15_nON; //ЗЭ1-15 не переставлена  R10.7</v>
      </c>
      <c r="L155">
        <f t="shared" si="54"/>
        <v>10</v>
      </c>
      <c r="N155" s="33">
        <f t="shared" si="39"/>
        <v>139</v>
      </c>
      <c r="O155" s="33" t="s">
        <v>2022</v>
      </c>
      <c r="P155" s="33" t="str">
        <f t="shared" si="42"/>
        <v>MDB.R10</v>
      </c>
      <c r="Q155" s="33">
        <f t="shared" si="43"/>
        <v>7</v>
      </c>
      <c r="R155" s="33"/>
      <c r="S155" s="33"/>
      <c r="T155" s="33"/>
      <c r="U155" s="33"/>
      <c r="V155" s="33"/>
      <c r="W155" s="33"/>
      <c r="X155" s="33" t="str">
        <f t="shared" si="44"/>
        <v>en-US=ЗЭ1-15 не переставлена</v>
      </c>
      <c r="Y155" s="1"/>
      <c r="Z155" s="1" t="s">
        <v>1308</v>
      </c>
      <c r="AA155" t="s">
        <v>2005</v>
      </c>
      <c r="AB155" t="s">
        <v>1846</v>
      </c>
      <c r="AC155">
        <v>306</v>
      </c>
      <c r="AD155" t="str">
        <f t="shared" si="55"/>
        <v>Тревога</v>
      </c>
      <c r="AE155">
        <f t="shared" si="45"/>
        <v>40010</v>
      </c>
      <c r="AF155">
        <f t="shared" si="46"/>
        <v>7</v>
      </c>
    </row>
    <row r="156" spans="1:32" x14ac:dyDescent="0.25">
      <c r="A156" s="1">
        <v>140</v>
      </c>
      <c r="B156" s="1">
        <v>137</v>
      </c>
      <c r="C156" t="s">
        <v>1096</v>
      </c>
      <c r="D156" s="15" t="str">
        <f t="shared" si="49"/>
        <v>R10</v>
      </c>
      <c r="E156">
        <f>E132+1</f>
        <v>18</v>
      </c>
      <c r="F156" s="34">
        <v>0</v>
      </c>
      <c r="G156" s="22">
        <v>8</v>
      </c>
      <c r="H156" s="15" t="s">
        <v>1310</v>
      </c>
      <c r="I156" t="s">
        <v>1054</v>
      </c>
      <c r="J156" t="str">
        <f t="shared" si="52"/>
        <v>db600.dbx18.0 := alr.Z1_16_nON; //ЗЭ1-16 не переставлена  R10.8</v>
      </c>
      <c r="L156">
        <f t="shared" si="54"/>
        <v>10</v>
      </c>
      <c r="N156" s="33">
        <f t="shared" si="39"/>
        <v>140</v>
      </c>
      <c r="O156" s="33" t="s">
        <v>2022</v>
      </c>
      <c r="P156" s="33" t="str">
        <f t="shared" si="42"/>
        <v>MDB.R10</v>
      </c>
      <c r="Q156" s="33">
        <f t="shared" si="43"/>
        <v>8</v>
      </c>
      <c r="R156" s="33"/>
      <c r="S156" s="33"/>
      <c r="T156" s="33"/>
      <c r="U156" s="33"/>
      <c r="V156" s="33"/>
      <c r="W156" s="33"/>
      <c r="X156" s="33" t="str">
        <f t="shared" si="44"/>
        <v>en-US=ЗЭ1-16 не переставлена</v>
      </c>
      <c r="Y156" s="1"/>
      <c r="Z156" s="1" t="s">
        <v>1308</v>
      </c>
      <c r="AA156" t="s">
        <v>2006</v>
      </c>
      <c r="AB156" t="s">
        <v>1846</v>
      </c>
      <c r="AC156">
        <v>308</v>
      </c>
      <c r="AD156" t="str">
        <f t="shared" si="55"/>
        <v>Тревога</v>
      </c>
      <c r="AE156">
        <f t="shared" si="45"/>
        <v>40010</v>
      </c>
      <c r="AF156">
        <f t="shared" si="46"/>
        <v>8</v>
      </c>
    </row>
    <row r="157" spans="1:32" x14ac:dyDescent="0.25">
      <c r="A157" s="1">
        <v>141</v>
      </c>
      <c r="B157" s="1">
        <v>138</v>
      </c>
      <c r="C157" t="s">
        <v>1097</v>
      </c>
      <c r="D157" s="15" t="str">
        <f t="shared" si="49"/>
        <v>R10</v>
      </c>
      <c r="E157" s="34">
        <f>E156</f>
        <v>18</v>
      </c>
      <c r="F157" s="34">
        <v>1</v>
      </c>
      <c r="G157" s="22">
        <v>9</v>
      </c>
      <c r="H157" s="15" t="s">
        <v>1310</v>
      </c>
      <c r="I157" t="s">
        <v>1055</v>
      </c>
      <c r="J157" t="str">
        <f t="shared" si="52"/>
        <v>db600.dbx18.1 := alr.Z1_17_nON; //ЗЭ1-17 не переставлена  R10.9</v>
      </c>
      <c r="L157">
        <f t="shared" si="54"/>
        <v>10</v>
      </c>
      <c r="N157" s="33">
        <f t="shared" si="39"/>
        <v>141</v>
      </c>
      <c r="O157" s="33" t="s">
        <v>2022</v>
      </c>
      <c r="P157" s="33" t="str">
        <f t="shared" si="42"/>
        <v>MDB.R10</v>
      </c>
      <c r="Q157" s="33">
        <f t="shared" si="43"/>
        <v>9</v>
      </c>
      <c r="R157" s="33"/>
      <c r="S157" s="33"/>
      <c r="T157" s="33"/>
      <c r="U157" s="33"/>
      <c r="V157" s="33"/>
      <c r="W157" s="33"/>
      <c r="X157" s="33" t="str">
        <f t="shared" si="44"/>
        <v>en-US=ЗЭ1-17 не переставлена</v>
      </c>
      <c r="Y157" s="1"/>
      <c r="Z157" s="1" t="s">
        <v>1308</v>
      </c>
      <c r="AA157" t="s">
        <v>2007</v>
      </c>
      <c r="AB157" t="s">
        <v>1846</v>
      </c>
      <c r="AC157">
        <v>310</v>
      </c>
      <c r="AD157" t="str">
        <f t="shared" si="55"/>
        <v>Тревога</v>
      </c>
      <c r="AE157">
        <f t="shared" si="45"/>
        <v>40010</v>
      </c>
      <c r="AF157">
        <f t="shared" si="46"/>
        <v>9</v>
      </c>
    </row>
    <row r="158" spans="1:32" x14ac:dyDescent="0.25">
      <c r="A158" s="1">
        <v>142</v>
      </c>
      <c r="B158" s="1">
        <v>139</v>
      </c>
      <c r="C158" t="s">
        <v>1098</v>
      </c>
      <c r="D158" s="15" t="str">
        <f t="shared" si="49"/>
        <v>R10</v>
      </c>
      <c r="E158" s="34">
        <f t="shared" si="53"/>
        <v>18</v>
      </c>
      <c r="F158" s="34">
        <v>2</v>
      </c>
      <c r="G158" s="22">
        <v>10</v>
      </c>
      <c r="H158" s="15" t="s">
        <v>1310</v>
      </c>
      <c r="I158" t="s">
        <v>1056</v>
      </c>
      <c r="J158" t="str">
        <f t="shared" si="52"/>
        <v>db600.dbx18.2 := alr.Z1_18_nON; //ЗЭ1-18 не переставлена  R10.10</v>
      </c>
      <c r="L158">
        <f t="shared" si="54"/>
        <v>10</v>
      </c>
      <c r="N158" s="33">
        <f t="shared" si="39"/>
        <v>142</v>
      </c>
      <c r="O158" s="33" t="s">
        <v>2022</v>
      </c>
      <c r="P158" s="33" t="str">
        <f t="shared" si="42"/>
        <v>MDB.R10</v>
      </c>
      <c r="Q158" s="33">
        <f t="shared" si="43"/>
        <v>10</v>
      </c>
      <c r="R158" s="33"/>
      <c r="S158" s="33"/>
      <c r="T158" s="33"/>
      <c r="U158" s="33"/>
      <c r="V158" s="33"/>
      <c r="W158" s="33"/>
      <c r="X158" s="33" t="str">
        <f t="shared" si="44"/>
        <v>en-US=ЗЭ1-18 не переставлена</v>
      </c>
      <c r="Y158" s="1"/>
      <c r="Z158" s="1" t="s">
        <v>1308</v>
      </c>
      <c r="AD158" t="str">
        <f t="shared" si="55"/>
        <v>Тревога</v>
      </c>
      <c r="AE158">
        <f t="shared" si="45"/>
        <v>40010</v>
      </c>
      <c r="AF158">
        <f t="shared" si="46"/>
        <v>10</v>
      </c>
    </row>
    <row r="159" spans="1:32" x14ac:dyDescent="0.25">
      <c r="A159" s="1">
        <v>143</v>
      </c>
      <c r="B159" s="1">
        <v>140</v>
      </c>
      <c r="C159" t="s">
        <v>1099</v>
      </c>
      <c r="D159" s="15" t="str">
        <f t="shared" si="49"/>
        <v>R10</v>
      </c>
      <c r="E159" s="34">
        <f t="shared" si="53"/>
        <v>18</v>
      </c>
      <c r="F159" s="34">
        <v>3</v>
      </c>
      <c r="G159" s="22">
        <v>11</v>
      </c>
      <c r="H159" s="15" t="s">
        <v>1310</v>
      </c>
      <c r="I159" t="s">
        <v>1057</v>
      </c>
      <c r="J159" t="str">
        <f t="shared" si="52"/>
        <v>db600.dbx18.3 := alr.Z1_19_nON; //ЗЭ1-19 не переставлена  R10.11</v>
      </c>
      <c r="L159">
        <f t="shared" si="54"/>
        <v>10</v>
      </c>
      <c r="N159" s="33">
        <f t="shared" ref="N159:N173" si="56">A159</f>
        <v>143</v>
      </c>
      <c r="O159" s="33" t="s">
        <v>2022</v>
      </c>
      <c r="P159" s="33" t="str">
        <f t="shared" si="42"/>
        <v>MDB.R10</v>
      </c>
      <c r="Q159" s="33">
        <f t="shared" si="43"/>
        <v>11</v>
      </c>
      <c r="R159" s="33"/>
      <c r="S159" s="33"/>
      <c r="T159" s="33"/>
      <c r="U159" s="33"/>
      <c r="V159" s="33"/>
      <c r="W159" s="33"/>
      <c r="X159" s="33" t="str">
        <f t="shared" si="44"/>
        <v>en-US=ЗЭ1-19 не переставлена</v>
      </c>
      <c r="Y159" s="1"/>
      <c r="Z159" s="1" t="s">
        <v>1308</v>
      </c>
      <c r="AD159" t="str">
        <f t="shared" si="55"/>
        <v>Тревога</v>
      </c>
      <c r="AE159">
        <f t="shared" si="45"/>
        <v>40010</v>
      </c>
      <c r="AF159">
        <f t="shared" si="46"/>
        <v>11</v>
      </c>
    </row>
    <row r="160" spans="1:32" x14ac:dyDescent="0.25">
      <c r="A160" s="1">
        <v>144</v>
      </c>
      <c r="B160" s="1">
        <v>141</v>
      </c>
      <c r="C160" t="s">
        <v>1100</v>
      </c>
      <c r="D160" s="15" t="str">
        <f t="shared" si="49"/>
        <v>R10</v>
      </c>
      <c r="E160" s="34">
        <f t="shared" si="53"/>
        <v>18</v>
      </c>
      <c r="F160" s="34">
        <v>4</v>
      </c>
      <c r="G160" s="22">
        <v>12</v>
      </c>
      <c r="H160" s="15" t="s">
        <v>1310</v>
      </c>
      <c r="I160" t="s">
        <v>1058</v>
      </c>
      <c r="J160" t="str">
        <f t="shared" si="52"/>
        <v>db600.dbx18.4 := alr.Z1_20_nON; //ЗЭ1-20 не переставлена  R10.12</v>
      </c>
      <c r="L160">
        <f t="shared" si="54"/>
        <v>10</v>
      </c>
      <c r="N160" s="33">
        <f t="shared" si="56"/>
        <v>144</v>
      </c>
      <c r="O160" s="33" t="s">
        <v>2022</v>
      </c>
      <c r="P160" s="33" t="str">
        <f t="shared" si="42"/>
        <v>MDB.R10</v>
      </c>
      <c r="Q160" s="33">
        <f t="shared" si="43"/>
        <v>12</v>
      </c>
      <c r="R160" s="33"/>
      <c r="S160" s="33"/>
      <c r="T160" s="33"/>
      <c r="U160" s="33"/>
      <c r="V160" s="33"/>
      <c r="W160" s="33"/>
      <c r="X160" s="33" t="str">
        <f t="shared" si="44"/>
        <v>en-US=ЗЭ1-20 не переставлена</v>
      </c>
      <c r="Y160" s="1"/>
      <c r="Z160" s="1" t="s">
        <v>1308</v>
      </c>
      <c r="AD160" t="str">
        <f t="shared" si="55"/>
        <v>Тревога</v>
      </c>
      <c r="AE160">
        <f t="shared" si="45"/>
        <v>40010</v>
      </c>
      <c r="AF160">
        <f t="shared" si="46"/>
        <v>12</v>
      </c>
    </row>
    <row r="161" spans="1:32" x14ac:dyDescent="0.25">
      <c r="A161" s="1">
        <v>145</v>
      </c>
      <c r="B161" s="1">
        <v>142</v>
      </c>
      <c r="C161" t="s">
        <v>1101</v>
      </c>
      <c r="D161" s="15" t="str">
        <f t="shared" si="49"/>
        <v>R10</v>
      </c>
      <c r="E161" s="34">
        <f t="shared" si="53"/>
        <v>18</v>
      </c>
      <c r="F161" s="34">
        <v>5</v>
      </c>
      <c r="G161" s="22">
        <v>13</v>
      </c>
      <c r="H161" s="15" t="s">
        <v>1310</v>
      </c>
      <c r="I161" t="s">
        <v>1059</v>
      </c>
      <c r="J161" t="str">
        <f t="shared" si="52"/>
        <v>db600.dbx18.5 := alr.Z1_21_nON; //ЗЭ1-21 не переставлена  R10.13</v>
      </c>
      <c r="L161">
        <f t="shared" si="54"/>
        <v>10</v>
      </c>
      <c r="N161" s="33">
        <f t="shared" si="56"/>
        <v>145</v>
      </c>
      <c r="O161" s="33" t="s">
        <v>2022</v>
      </c>
      <c r="P161" s="33" t="str">
        <f t="shared" si="42"/>
        <v>MDB.R10</v>
      </c>
      <c r="Q161" s="33">
        <f t="shared" si="43"/>
        <v>13</v>
      </c>
      <c r="R161" s="33"/>
      <c r="S161" s="33"/>
      <c r="T161" s="33"/>
      <c r="U161" s="33"/>
      <c r="V161" s="33"/>
      <c r="W161" s="33"/>
      <c r="X161" s="33" t="str">
        <f t="shared" si="44"/>
        <v>en-US=ЗЭ1-21 не переставлена</v>
      </c>
      <c r="Y161" s="1"/>
      <c r="Z161" s="1" t="s">
        <v>1308</v>
      </c>
      <c r="AD161" t="str">
        <f t="shared" si="55"/>
        <v>Тревога</v>
      </c>
      <c r="AE161">
        <f t="shared" si="45"/>
        <v>40010</v>
      </c>
      <c r="AF161">
        <f t="shared" si="46"/>
        <v>13</v>
      </c>
    </row>
    <row r="162" spans="1:32" x14ac:dyDescent="0.25">
      <c r="A162" s="1">
        <v>146</v>
      </c>
      <c r="B162" s="1">
        <v>143</v>
      </c>
      <c r="C162" t="s">
        <v>1102</v>
      </c>
      <c r="D162" s="15" t="str">
        <f t="shared" si="49"/>
        <v>R10</v>
      </c>
      <c r="E162" s="34">
        <f t="shared" si="53"/>
        <v>18</v>
      </c>
      <c r="F162" s="34">
        <v>6</v>
      </c>
      <c r="G162" s="22">
        <v>14</v>
      </c>
      <c r="H162" s="15" t="s">
        <v>1310</v>
      </c>
      <c r="I162" t="s">
        <v>1060</v>
      </c>
      <c r="J162" t="str">
        <f t="shared" si="52"/>
        <v>db600.dbx18.6 := alr.Z1_22_nON; //ЗЭ1-22 не переставлена  R10.14</v>
      </c>
      <c r="L162">
        <f t="shared" si="54"/>
        <v>10</v>
      </c>
      <c r="N162" s="33">
        <f t="shared" si="56"/>
        <v>146</v>
      </c>
      <c r="O162" s="33" t="s">
        <v>2022</v>
      </c>
      <c r="P162" s="33" t="str">
        <f t="shared" si="42"/>
        <v>MDB.R10</v>
      </c>
      <c r="Q162" s="33">
        <f t="shared" si="43"/>
        <v>14</v>
      </c>
      <c r="R162" s="33"/>
      <c r="S162" s="33"/>
      <c r="T162" s="33"/>
      <c r="U162" s="33"/>
      <c r="V162" s="33"/>
      <c r="W162" s="33"/>
      <c r="X162" s="33" t="str">
        <f t="shared" si="44"/>
        <v>en-US=ЗЭ1-22 не переставлена</v>
      </c>
      <c r="Y162" s="1"/>
      <c r="Z162" s="1" t="s">
        <v>1308</v>
      </c>
      <c r="AD162" t="str">
        <f t="shared" si="55"/>
        <v>Тревога</v>
      </c>
      <c r="AE162">
        <f t="shared" si="45"/>
        <v>40010</v>
      </c>
      <c r="AF162">
        <f t="shared" si="46"/>
        <v>14</v>
      </c>
    </row>
    <row r="163" spans="1:32" x14ac:dyDescent="0.25">
      <c r="A163" s="1">
        <v>147</v>
      </c>
      <c r="B163" s="1">
        <v>144</v>
      </c>
      <c r="C163" t="s">
        <v>1103</v>
      </c>
      <c r="D163" s="15" t="str">
        <f t="shared" si="49"/>
        <v>R10</v>
      </c>
      <c r="E163" s="34">
        <f t="shared" si="53"/>
        <v>18</v>
      </c>
      <c r="F163" s="34">
        <v>7</v>
      </c>
      <c r="G163" s="22">
        <v>15</v>
      </c>
      <c r="H163" s="15" t="s">
        <v>1310</v>
      </c>
      <c r="I163" t="s">
        <v>1061</v>
      </c>
      <c r="J163" t="str">
        <f t="shared" si="52"/>
        <v>db600.dbx18.7 := alr.Z1_23_nON; //ЗЭ1-23 не переставлена  R10.15</v>
      </c>
      <c r="L163">
        <f t="shared" si="54"/>
        <v>10</v>
      </c>
      <c r="N163" s="33">
        <f t="shared" si="56"/>
        <v>147</v>
      </c>
      <c r="O163" s="33" t="s">
        <v>2022</v>
      </c>
      <c r="P163" s="33" t="str">
        <f t="shared" si="42"/>
        <v>MDB.R10</v>
      </c>
      <c r="Q163" s="33">
        <f t="shared" si="43"/>
        <v>15</v>
      </c>
      <c r="R163" s="33"/>
      <c r="S163" s="33"/>
      <c r="T163" s="33"/>
      <c r="U163" s="33"/>
      <c r="V163" s="33"/>
      <c r="W163" s="33"/>
      <c r="X163" s="33" t="str">
        <f t="shared" si="44"/>
        <v>en-US=ЗЭ1-23 не переставлена</v>
      </c>
      <c r="Y163" s="1"/>
      <c r="Z163" s="1" t="s">
        <v>1308</v>
      </c>
      <c r="AD163" t="str">
        <f t="shared" si="55"/>
        <v>Тревога</v>
      </c>
      <c r="AE163">
        <f t="shared" si="45"/>
        <v>40010</v>
      </c>
      <c r="AF163">
        <f t="shared" si="46"/>
        <v>15</v>
      </c>
    </row>
    <row r="164" spans="1:32" x14ac:dyDescent="0.25">
      <c r="A164" s="1">
        <v>148</v>
      </c>
      <c r="B164" s="1">
        <v>145</v>
      </c>
      <c r="C164" t="s">
        <v>1104</v>
      </c>
      <c r="D164" s="15" t="str">
        <f t="shared" si="49"/>
        <v>R11</v>
      </c>
      <c r="E164">
        <f>E172+1</f>
        <v>21</v>
      </c>
      <c r="F164" s="34">
        <v>0</v>
      </c>
      <c r="G164" s="22">
        <v>0</v>
      </c>
      <c r="H164" s="15" t="s">
        <v>1310</v>
      </c>
      <c r="I164" t="s">
        <v>1062</v>
      </c>
      <c r="J164" t="str">
        <f t="shared" si="52"/>
        <v>db600.dbx21.0 := alr.Z1_24_nON; //ЗЭ1-24 не переставлена  R11.0</v>
      </c>
      <c r="L164">
        <f>L162+1</f>
        <v>11</v>
      </c>
      <c r="N164" s="33">
        <f t="shared" si="56"/>
        <v>148</v>
      </c>
      <c r="O164" s="33" t="s">
        <v>2022</v>
      </c>
      <c r="P164" s="33" t="str">
        <f t="shared" si="42"/>
        <v>MDB.R11</v>
      </c>
      <c r="Q164" s="33">
        <f t="shared" si="43"/>
        <v>0</v>
      </c>
      <c r="R164" s="33"/>
      <c r="S164" s="33"/>
      <c r="T164" s="33"/>
      <c r="U164" s="33"/>
      <c r="V164" s="33"/>
      <c r="W164" s="33"/>
      <c r="X164" s="33" t="str">
        <f t="shared" si="44"/>
        <v>en-US=ЗЭ1-24 не переставлена</v>
      </c>
      <c r="Y164" s="1"/>
      <c r="Z164" s="1" t="s">
        <v>1308</v>
      </c>
      <c r="AD164" t="str">
        <f t="shared" si="55"/>
        <v>Тревога</v>
      </c>
      <c r="AE164">
        <f t="shared" si="45"/>
        <v>40011</v>
      </c>
      <c r="AF164">
        <f t="shared" si="46"/>
        <v>0</v>
      </c>
    </row>
    <row r="165" spans="1:32" x14ac:dyDescent="0.25">
      <c r="A165" s="1">
        <v>149</v>
      </c>
      <c r="B165" s="1">
        <v>146</v>
      </c>
      <c r="C165" t="s">
        <v>1105</v>
      </c>
      <c r="D165" s="15" t="str">
        <f t="shared" si="49"/>
        <v>R11</v>
      </c>
      <c r="E165" s="34">
        <f>E164</f>
        <v>21</v>
      </c>
      <c r="F165" s="34">
        <v>1</v>
      </c>
      <c r="G165" s="22">
        <v>1</v>
      </c>
      <c r="H165" s="15" t="s">
        <v>1310</v>
      </c>
      <c r="I165" t="s">
        <v>1063</v>
      </c>
      <c r="J165" t="str">
        <f t="shared" si="52"/>
        <v>db600.dbx21.1 := alr.Z3_1_nON; //ЗЭ3-1 не переставлена  R11.1</v>
      </c>
      <c r="L165">
        <f>L164</f>
        <v>11</v>
      </c>
      <c r="N165" s="33">
        <f t="shared" si="56"/>
        <v>149</v>
      </c>
      <c r="O165" s="33" t="s">
        <v>2022</v>
      </c>
      <c r="P165" s="33" t="str">
        <f t="shared" si="42"/>
        <v>MDB.R11</v>
      </c>
      <c r="Q165" s="33">
        <f t="shared" si="43"/>
        <v>1</v>
      </c>
      <c r="R165" s="33"/>
      <c r="S165" s="33"/>
      <c r="T165" s="33"/>
      <c r="U165" s="33"/>
      <c r="V165" s="33"/>
      <c r="W165" s="33"/>
      <c r="X165" s="33" t="str">
        <f t="shared" si="44"/>
        <v>en-US=ЗЭ3-1 не переставлена</v>
      </c>
      <c r="Y165" s="1"/>
      <c r="Z165" s="1" t="s">
        <v>1308</v>
      </c>
      <c r="AD165" t="str">
        <f t="shared" si="55"/>
        <v>Тревога</v>
      </c>
      <c r="AE165">
        <f t="shared" si="45"/>
        <v>40011</v>
      </c>
      <c r="AF165">
        <f t="shared" si="46"/>
        <v>1</v>
      </c>
    </row>
    <row r="166" spans="1:32" x14ac:dyDescent="0.25">
      <c r="A166" s="1">
        <v>150</v>
      </c>
      <c r="B166" s="1">
        <v>147</v>
      </c>
      <c r="C166" t="s">
        <v>1106</v>
      </c>
      <c r="D166" s="15" t="str">
        <f t="shared" si="49"/>
        <v>R11</v>
      </c>
      <c r="E166" s="34">
        <f t="shared" ref="E166:E179" si="57">E165</f>
        <v>21</v>
      </c>
      <c r="F166" s="34">
        <v>2</v>
      </c>
      <c r="G166" s="22">
        <v>2</v>
      </c>
      <c r="H166" s="15" t="s">
        <v>1310</v>
      </c>
      <c r="I166" t="s">
        <v>1064</v>
      </c>
      <c r="J166" t="str">
        <f t="shared" si="52"/>
        <v>db600.dbx21.2 := alr.Z3_2_nON; //ЗЭ3-2 не переставлена  R11.2</v>
      </c>
      <c r="L166">
        <f t="shared" ref="L166:L179" si="58">L165</f>
        <v>11</v>
      </c>
      <c r="N166" s="33">
        <f t="shared" si="56"/>
        <v>150</v>
      </c>
      <c r="O166" s="33" t="s">
        <v>2022</v>
      </c>
      <c r="P166" s="33" t="str">
        <f t="shared" si="42"/>
        <v>MDB.R11</v>
      </c>
      <c r="Q166" s="33">
        <f t="shared" si="43"/>
        <v>2</v>
      </c>
      <c r="R166" s="33"/>
      <c r="S166" s="33"/>
      <c r="T166" s="33"/>
      <c r="U166" s="33"/>
      <c r="V166" s="33"/>
      <c r="W166" s="33"/>
      <c r="X166" s="33" t="str">
        <f t="shared" si="44"/>
        <v>en-US=ЗЭ3-2 не переставлена</v>
      </c>
      <c r="Y166" s="1"/>
      <c r="Z166" s="1" t="s">
        <v>1308</v>
      </c>
      <c r="AD166" t="str">
        <f t="shared" si="55"/>
        <v>Тревога</v>
      </c>
      <c r="AE166">
        <f t="shared" si="45"/>
        <v>40011</v>
      </c>
      <c r="AF166">
        <f t="shared" si="46"/>
        <v>2</v>
      </c>
    </row>
    <row r="167" spans="1:32" x14ac:dyDescent="0.25">
      <c r="A167" s="1">
        <v>151</v>
      </c>
      <c r="B167" s="1">
        <v>148</v>
      </c>
      <c r="C167" t="s">
        <v>1107</v>
      </c>
      <c r="D167" s="15" t="str">
        <f t="shared" si="49"/>
        <v>R11</v>
      </c>
      <c r="E167" s="34">
        <f t="shared" si="57"/>
        <v>21</v>
      </c>
      <c r="F167" s="34">
        <v>3</v>
      </c>
      <c r="G167" s="22">
        <v>3</v>
      </c>
      <c r="H167" s="15" t="s">
        <v>1310</v>
      </c>
      <c r="I167" t="s">
        <v>1065</v>
      </c>
      <c r="J167" t="str">
        <f t="shared" si="52"/>
        <v>db600.dbx21.3 := alr.Z4_1_nON; //ЗЭ4-1 не переставлена  R11.3</v>
      </c>
      <c r="L167">
        <f t="shared" si="58"/>
        <v>11</v>
      </c>
      <c r="N167" s="33">
        <f t="shared" si="56"/>
        <v>151</v>
      </c>
      <c r="O167" s="33" t="s">
        <v>2022</v>
      </c>
      <c r="P167" s="33" t="str">
        <f t="shared" si="42"/>
        <v>MDB.R11</v>
      </c>
      <c r="Q167" s="33">
        <f t="shared" si="43"/>
        <v>3</v>
      </c>
      <c r="R167" s="33"/>
      <c r="S167" s="33"/>
      <c r="T167" s="33"/>
      <c r="U167" s="33"/>
      <c r="V167" s="33"/>
      <c r="W167" s="33"/>
      <c r="X167" s="33" t="str">
        <f t="shared" si="44"/>
        <v>en-US=ЗЭ4-1 не переставлена</v>
      </c>
      <c r="Y167" s="1"/>
      <c r="Z167" s="1" t="s">
        <v>1308</v>
      </c>
      <c r="AD167" t="str">
        <f t="shared" si="55"/>
        <v>Тревога</v>
      </c>
      <c r="AE167">
        <f t="shared" si="45"/>
        <v>40011</v>
      </c>
      <c r="AF167">
        <f t="shared" si="46"/>
        <v>3</v>
      </c>
    </row>
    <row r="168" spans="1:32" x14ac:dyDescent="0.25">
      <c r="A168" s="1">
        <v>152</v>
      </c>
      <c r="B168" s="1">
        <v>149</v>
      </c>
      <c r="C168" t="s">
        <v>1108</v>
      </c>
      <c r="D168" s="15" t="str">
        <f t="shared" si="49"/>
        <v>R11</v>
      </c>
      <c r="E168" s="34">
        <f t="shared" si="57"/>
        <v>21</v>
      </c>
      <c r="F168" s="34">
        <v>4</v>
      </c>
      <c r="G168" s="22">
        <v>4</v>
      </c>
      <c r="H168" s="15" t="s">
        <v>1310</v>
      </c>
      <c r="I168" t="s">
        <v>1066</v>
      </c>
      <c r="J168" t="str">
        <f t="shared" si="52"/>
        <v>db600.dbx21.4 := alr.Z4_2_nON; //ЗЭ4-2 не переставлена  R11.4</v>
      </c>
      <c r="L168">
        <f t="shared" si="58"/>
        <v>11</v>
      </c>
      <c r="N168" s="33">
        <f t="shared" si="56"/>
        <v>152</v>
      </c>
      <c r="O168" s="33" t="s">
        <v>2022</v>
      </c>
      <c r="P168" s="33" t="str">
        <f t="shared" si="42"/>
        <v>MDB.R11</v>
      </c>
      <c r="Q168" s="33">
        <f t="shared" si="43"/>
        <v>4</v>
      </c>
      <c r="R168" s="33"/>
      <c r="S168" s="33"/>
      <c r="T168" s="33"/>
      <c r="U168" s="33"/>
      <c r="V168" s="33"/>
      <c r="W168" s="33"/>
      <c r="X168" s="33" t="str">
        <f t="shared" si="44"/>
        <v>en-US=ЗЭ4-2 не переставлена</v>
      </c>
      <c r="Y168" s="1"/>
      <c r="Z168" s="1" t="s">
        <v>1308</v>
      </c>
      <c r="AD168" t="str">
        <f t="shared" si="55"/>
        <v>Тревога</v>
      </c>
      <c r="AE168">
        <f t="shared" si="45"/>
        <v>40011</v>
      </c>
      <c r="AF168">
        <f t="shared" si="46"/>
        <v>4</v>
      </c>
    </row>
    <row r="169" spans="1:32" x14ac:dyDescent="0.25">
      <c r="A169" s="1">
        <v>153</v>
      </c>
      <c r="B169" s="1">
        <v>150</v>
      </c>
      <c r="C169" t="s">
        <v>1109</v>
      </c>
      <c r="D169" s="15" t="str">
        <f t="shared" si="49"/>
        <v>R11</v>
      </c>
      <c r="E169" s="34">
        <f t="shared" si="57"/>
        <v>21</v>
      </c>
      <c r="F169" s="34">
        <v>5</v>
      </c>
      <c r="G169" s="22">
        <v>5</v>
      </c>
      <c r="H169" s="15" t="s">
        <v>1310</v>
      </c>
      <c r="I169" t="s">
        <v>1067</v>
      </c>
      <c r="J169" t="str">
        <f t="shared" si="52"/>
        <v>db600.dbx21.5 := alr.Z4_3_nON; //ЗЭ4-3 не переставлена  R11.5</v>
      </c>
      <c r="L169">
        <f t="shared" si="58"/>
        <v>11</v>
      </c>
      <c r="N169" s="33">
        <f t="shared" si="56"/>
        <v>153</v>
      </c>
      <c r="O169" s="33" t="s">
        <v>2022</v>
      </c>
      <c r="P169" s="33" t="str">
        <f t="shared" si="42"/>
        <v>MDB.R11</v>
      </c>
      <c r="Q169" s="33">
        <f t="shared" si="43"/>
        <v>5</v>
      </c>
      <c r="R169" s="33"/>
      <c r="S169" s="33"/>
      <c r="T169" s="33"/>
      <c r="U169" s="33"/>
      <c r="V169" s="33"/>
      <c r="W169" s="33"/>
      <c r="X169" s="33" t="str">
        <f t="shared" si="44"/>
        <v>en-US=ЗЭ4-3 не переставлена</v>
      </c>
      <c r="Y169" s="1"/>
      <c r="Z169" s="1" t="s">
        <v>1308</v>
      </c>
      <c r="AD169" t="str">
        <f t="shared" si="55"/>
        <v>Тревога</v>
      </c>
      <c r="AE169">
        <f t="shared" si="45"/>
        <v>40011</v>
      </c>
      <c r="AF169">
        <f t="shared" si="46"/>
        <v>5</v>
      </c>
    </row>
    <row r="170" spans="1:32" x14ac:dyDescent="0.25">
      <c r="A170" s="1">
        <v>154</v>
      </c>
      <c r="B170" s="1">
        <v>151</v>
      </c>
      <c r="C170" t="s">
        <v>1110</v>
      </c>
      <c r="D170" s="15" t="str">
        <f t="shared" si="49"/>
        <v>R11</v>
      </c>
      <c r="E170" s="34">
        <f t="shared" si="57"/>
        <v>21</v>
      </c>
      <c r="F170" s="34">
        <v>6</v>
      </c>
      <c r="G170" s="22">
        <v>6</v>
      </c>
      <c r="H170" s="15" t="s">
        <v>1310</v>
      </c>
      <c r="I170" t="s">
        <v>1068</v>
      </c>
      <c r="J170" t="str">
        <f t="shared" si="52"/>
        <v>db600.dbx21.6 := alr.Z4_4_nON; //ЗЭ4-4 не переставлена  R11.6</v>
      </c>
      <c r="L170">
        <f t="shared" si="58"/>
        <v>11</v>
      </c>
      <c r="N170" s="33">
        <f t="shared" si="56"/>
        <v>154</v>
      </c>
      <c r="O170" s="33" t="s">
        <v>2022</v>
      </c>
      <c r="P170" s="33" t="str">
        <f t="shared" si="42"/>
        <v>MDB.R11</v>
      </c>
      <c r="Q170" s="33">
        <f t="shared" si="43"/>
        <v>6</v>
      </c>
      <c r="R170" s="33"/>
      <c r="S170" s="33"/>
      <c r="T170" s="33"/>
      <c r="U170" s="33"/>
      <c r="V170" s="33"/>
      <c r="W170" s="33"/>
      <c r="X170" s="33" t="str">
        <f t="shared" si="44"/>
        <v>en-US=ЗЭ4-4 не переставлена</v>
      </c>
      <c r="Y170" s="1"/>
      <c r="Z170" s="1" t="s">
        <v>1308</v>
      </c>
      <c r="AD170" t="str">
        <f t="shared" si="55"/>
        <v>Тревога</v>
      </c>
      <c r="AE170">
        <f t="shared" si="45"/>
        <v>40011</v>
      </c>
      <c r="AF170">
        <f t="shared" si="46"/>
        <v>6</v>
      </c>
    </row>
    <row r="171" spans="1:32" x14ac:dyDescent="0.25">
      <c r="A171" s="1">
        <v>155</v>
      </c>
      <c r="B171" s="1">
        <v>152</v>
      </c>
      <c r="C171" t="s">
        <v>1111</v>
      </c>
      <c r="D171" s="15" t="str">
        <f t="shared" si="49"/>
        <v>R11</v>
      </c>
      <c r="E171" s="34">
        <f t="shared" si="57"/>
        <v>21</v>
      </c>
      <c r="F171" s="34">
        <v>7</v>
      </c>
      <c r="G171" s="22">
        <v>7</v>
      </c>
      <c r="H171" s="15" t="s">
        <v>1310</v>
      </c>
      <c r="I171" t="s">
        <v>1069</v>
      </c>
      <c r="J171" t="str">
        <f t="shared" si="52"/>
        <v>db600.dbx21.7 := alr.Z4_5_nON; //ЗЭ4-5 не переставлена  R11.7</v>
      </c>
      <c r="L171">
        <f t="shared" si="58"/>
        <v>11</v>
      </c>
      <c r="N171" s="33">
        <f t="shared" si="56"/>
        <v>155</v>
      </c>
      <c r="O171" s="33" t="s">
        <v>2022</v>
      </c>
      <c r="P171" s="33" t="str">
        <f t="shared" si="42"/>
        <v>MDB.R11</v>
      </c>
      <c r="Q171" s="33">
        <f t="shared" si="43"/>
        <v>7</v>
      </c>
      <c r="R171" s="33"/>
      <c r="S171" s="33"/>
      <c r="T171" s="33"/>
      <c r="U171" s="33"/>
      <c r="V171" s="33"/>
      <c r="W171" s="33"/>
      <c r="X171" s="33" t="str">
        <f t="shared" si="44"/>
        <v>en-US=ЗЭ4-5 не переставлена</v>
      </c>
      <c r="Y171" s="1"/>
      <c r="Z171" s="1" t="s">
        <v>1308</v>
      </c>
      <c r="AD171" t="str">
        <f t="shared" si="55"/>
        <v>Тревога</v>
      </c>
      <c r="AE171">
        <f t="shared" si="45"/>
        <v>40011</v>
      </c>
      <c r="AF171">
        <f t="shared" si="46"/>
        <v>7</v>
      </c>
    </row>
    <row r="172" spans="1:32" x14ac:dyDescent="0.25">
      <c r="A172" s="1">
        <v>156</v>
      </c>
      <c r="B172" s="1">
        <v>153</v>
      </c>
      <c r="C172" t="s">
        <v>1112</v>
      </c>
      <c r="D172" s="15" t="str">
        <f t="shared" si="49"/>
        <v>R11</v>
      </c>
      <c r="E172">
        <f>E148+1</f>
        <v>20</v>
      </c>
      <c r="F172" s="34">
        <v>0</v>
      </c>
      <c r="G172" s="22">
        <v>8</v>
      </c>
      <c r="H172" s="15" t="s">
        <v>1310</v>
      </c>
      <c r="I172" t="s">
        <v>1070</v>
      </c>
      <c r="J172" t="str">
        <f t="shared" si="52"/>
        <v>db600.dbx20.0 := alr.Z4_6_nON; //ЗЭ4-6 не переставлена  R11.8</v>
      </c>
      <c r="L172">
        <f t="shared" si="58"/>
        <v>11</v>
      </c>
      <c r="N172" s="33">
        <f t="shared" si="56"/>
        <v>156</v>
      </c>
      <c r="O172" s="33" t="s">
        <v>2022</v>
      </c>
      <c r="P172" s="33" t="str">
        <f t="shared" si="42"/>
        <v>MDB.R11</v>
      </c>
      <c r="Q172" s="33">
        <f t="shared" si="43"/>
        <v>8</v>
      </c>
      <c r="R172" s="33"/>
      <c r="S172" s="33"/>
      <c r="T172" s="33"/>
      <c r="U172" s="33"/>
      <c r="V172" s="33"/>
      <c r="W172" s="33"/>
      <c r="X172" s="33" t="str">
        <f t="shared" si="44"/>
        <v>en-US=ЗЭ4-6 не переставлена</v>
      </c>
      <c r="Y172" s="1"/>
      <c r="Z172" s="1" t="s">
        <v>1308</v>
      </c>
      <c r="AD172" t="str">
        <f t="shared" si="55"/>
        <v>Тревога</v>
      </c>
      <c r="AE172">
        <f t="shared" si="45"/>
        <v>40011</v>
      </c>
      <c r="AF172">
        <f t="shared" si="46"/>
        <v>8</v>
      </c>
    </row>
    <row r="173" spans="1:32" x14ac:dyDescent="0.25">
      <c r="A173" s="1">
        <v>157</v>
      </c>
      <c r="B173" s="1">
        <v>154</v>
      </c>
      <c r="C173" t="s">
        <v>1113</v>
      </c>
      <c r="D173" s="15" t="str">
        <f t="shared" si="49"/>
        <v>R11</v>
      </c>
      <c r="E173" s="34">
        <f>E172</f>
        <v>20</v>
      </c>
      <c r="F173" s="34">
        <v>1</v>
      </c>
      <c r="G173" s="22">
        <v>9</v>
      </c>
      <c r="H173" s="15" t="s">
        <v>1310</v>
      </c>
      <c r="I173" t="s">
        <v>1071</v>
      </c>
      <c r="J173" t="str">
        <f t="shared" si="52"/>
        <v>db600.dbx20.1 := alr.Z11_03_nON; //11-03 не переставлена  R11.9</v>
      </c>
      <c r="L173">
        <f t="shared" si="58"/>
        <v>11</v>
      </c>
      <c r="N173" s="33">
        <f t="shared" si="56"/>
        <v>157</v>
      </c>
      <c r="O173" s="33" t="s">
        <v>2022</v>
      </c>
      <c r="P173" s="33" t="str">
        <f t="shared" ref="P173:P221" si="59">"MDB.R"&amp;L173</f>
        <v>MDB.R11</v>
      </c>
      <c r="Q173" s="33">
        <f t="shared" ref="Q173:Q221" si="60">G173</f>
        <v>9</v>
      </c>
      <c r="R173" s="33"/>
      <c r="S173" s="33"/>
      <c r="T173" s="33"/>
      <c r="U173" s="33"/>
      <c r="V173" s="33"/>
      <c r="W173" s="33"/>
      <c r="X173" s="33" t="str">
        <f t="shared" ref="X173:X221" si="61">Z173&amp;C173</f>
        <v>en-US=11-03 не переставлена</v>
      </c>
      <c r="Y173" s="1"/>
      <c r="Z173" s="1" t="s">
        <v>1308</v>
      </c>
      <c r="AD173" t="str">
        <f t="shared" si="55"/>
        <v>Тревога</v>
      </c>
      <c r="AE173">
        <f t="shared" ref="AE173:AE236" si="62">L173+40000</f>
        <v>40011</v>
      </c>
      <c r="AF173">
        <f t="shared" ref="AF173:AF236" si="63">G173</f>
        <v>9</v>
      </c>
    </row>
    <row r="174" spans="1:32" x14ac:dyDescent="0.25">
      <c r="A174" s="1">
        <v>158</v>
      </c>
      <c r="B174" s="1">
        <v>155</v>
      </c>
      <c r="C174" t="s">
        <v>1114</v>
      </c>
      <c r="D174" s="15" t="str">
        <f t="shared" si="49"/>
        <v>R11</v>
      </c>
      <c r="E174" s="34">
        <f t="shared" si="57"/>
        <v>20</v>
      </c>
      <c r="F174" s="34">
        <v>2</v>
      </c>
      <c r="G174" s="22">
        <v>10</v>
      </c>
      <c r="H174" s="15" t="s">
        <v>1310</v>
      </c>
      <c r="I174" t="s">
        <v>1072</v>
      </c>
      <c r="J174" t="str">
        <f t="shared" si="52"/>
        <v>db600.dbx20.2 := alr.Z11_05_nON; //11-05 не переставлена  R11.10</v>
      </c>
      <c r="L174">
        <f t="shared" si="58"/>
        <v>11</v>
      </c>
      <c r="N174" s="33">
        <f t="shared" ref="N174:N221" si="64">A174</f>
        <v>158</v>
      </c>
      <c r="O174" s="33" t="s">
        <v>2022</v>
      </c>
      <c r="P174" s="33" t="str">
        <f t="shared" si="59"/>
        <v>MDB.R11</v>
      </c>
      <c r="Q174" s="33">
        <f t="shared" si="60"/>
        <v>10</v>
      </c>
      <c r="R174" s="33"/>
      <c r="S174" s="33"/>
      <c r="T174" s="33"/>
      <c r="U174" s="33"/>
      <c r="V174" s="33"/>
      <c r="W174" s="33"/>
      <c r="X174" s="33" t="str">
        <f t="shared" si="61"/>
        <v>en-US=11-05 не переставлена</v>
      </c>
      <c r="Y174" s="1"/>
      <c r="Z174" s="1" t="s">
        <v>1308</v>
      </c>
      <c r="AD174" t="str">
        <f t="shared" si="55"/>
        <v>Тревога</v>
      </c>
      <c r="AE174">
        <f t="shared" si="62"/>
        <v>40011</v>
      </c>
      <c r="AF174">
        <f t="shared" si="63"/>
        <v>10</v>
      </c>
    </row>
    <row r="175" spans="1:32" x14ac:dyDescent="0.25">
      <c r="A175" s="1">
        <v>159</v>
      </c>
      <c r="B175" s="1">
        <v>156</v>
      </c>
      <c r="C175" t="s">
        <v>1115</v>
      </c>
      <c r="D175" s="15" t="str">
        <f t="shared" si="49"/>
        <v>R11</v>
      </c>
      <c r="E175" s="34">
        <f t="shared" si="57"/>
        <v>20</v>
      </c>
      <c r="F175" s="34">
        <v>3</v>
      </c>
      <c r="G175" s="22">
        <v>11</v>
      </c>
      <c r="H175" s="15" t="s">
        <v>1310</v>
      </c>
      <c r="I175" t="s">
        <v>1073</v>
      </c>
      <c r="J175" t="str">
        <f t="shared" si="52"/>
        <v>db600.dbx20.3 := alr.Z11_06_nON; //11-06 не переставлена  R11.11</v>
      </c>
      <c r="L175">
        <f t="shared" si="58"/>
        <v>11</v>
      </c>
      <c r="N175" s="33">
        <f t="shared" si="64"/>
        <v>159</v>
      </c>
      <c r="O175" s="33" t="s">
        <v>2022</v>
      </c>
      <c r="P175" s="33" t="str">
        <f t="shared" si="59"/>
        <v>MDB.R11</v>
      </c>
      <c r="Q175" s="33">
        <f t="shared" si="60"/>
        <v>11</v>
      </c>
      <c r="R175" s="33"/>
      <c r="S175" s="33"/>
      <c r="T175" s="33"/>
      <c r="U175" s="33"/>
      <c r="V175" s="33"/>
      <c r="W175" s="33"/>
      <c r="X175" s="33" t="str">
        <f t="shared" si="61"/>
        <v>en-US=11-06 не переставлена</v>
      </c>
      <c r="Y175" s="1"/>
      <c r="Z175" s="1" t="s">
        <v>1308</v>
      </c>
      <c r="AD175" t="str">
        <f t="shared" si="55"/>
        <v>Тревога</v>
      </c>
      <c r="AE175">
        <f t="shared" si="62"/>
        <v>40011</v>
      </c>
      <c r="AF175">
        <f t="shared" si="63"/>
        <v>11</v>
      </c>
    </row>
    <row r="176" spans="1:32" x14ac:dyDescent="0.25">
      <c r="A176" s="1">
        <v>160</v>
      </c>
      <c r="B176" s="1">
        <v>157</v>
      </c>
      <c r="C176" t="s">
        <v>1116</v>
      </c>
      <c r="D176" s="15" t="str">
        <f t="shared" si="49"/>
        <v>R11</v>
      </c>
      <c r="E176" s="34">
        <f t="shared" si="57"/>
        <v>20</v>
      </c>
      <c r="F176" s="34">
        <v>4</v>
      </c>
      <c r="G176" s="22">
        <v>12</v>
      </c>
      <c r="H176" s="15" t="s">
        <v>1310</v>
      </c>
      <c r="I176" t="s">
        <v>1074</v>
      </c>
      <c r="J176" t="str">
        <f t="shared" si="52"/>
        <v>db600.dbx20.4 := alr.Z11_07_nON; //11-07 не переставлена  R11.12</v>
      </c>
      <c r="L176">
        <f t="shared" si="58"/>
        <v>11</v>
      </c>
      <c r="N176" s="33">
        <f t="shared" si="64"/>
        <v>160</v>
      </c>
      <c r="O176" s="33" t="s">
        <v>2022</v>
      </c>
      <c r="P176" s="33" t="str">
        <f t="shared" si="59"/>
        <v>MDB.R11</v>
      </c>
      <c r="Q176" s="33">
        <f t="shared" si="60"/>
        <v>12</v>
      </c>
      <c r="R176" s="33"/>
      <c r="S176" s="33"/>
      <c r="T176" s="33"/>
      <c r="U176" s="33"/>
      <c r="V176" s="33"/>
      <c r="W176" s="33"/>
      <c r="X176" s="33" t="str">
        <f t="shared" si="61"/>
        <v>en-US=11-07 не переставлена</v>
      </c>
      <c r="Y176" s="1"/>
      <c r="Z176" s="1" t="s">
        <v>1308</v>
      </c>
      <c r="AD176" t="str">
        <f t="shared" si="55"/>
        <v>Тревога</v>
      </c>
      <c r="AE176">
        <f t="shared" si="62"/>
        <v>40011</v>
      </c>
      <c r="AF176">
        <f t="shared" si="63"/>
        <v>12</v>
      </c>
    </row>
    <row r="177" spans="1:32" x14ac:dyDescent="0.25">
      <c r="A177" s="1">
        <v>161</v>
      </c>
      <c r="B177" s="1">
        <v>158</v>
      </c>
      <c r="C177" t="s">
        <v>1117</v>
      </c>
      <c r="D177" s="15" t="str">
        <f t="shared" si="49"/>
        <v>R11</v>
      </c>
      <c r="E177" s="34">
        <f t="shared" si="57"/>
        <v>20</v>
      </c>
      <c r="F177" s="34">
        <v>5</v>
      </c>
      <c r="G177" s="22">
        <v>13</v>
      </c>
      <c r="H177" s="15" t="s">
        <v>1310</v>
      </c>
      <c r="I177" t="s">
        <v>1075</v>
      </c>
      <c r="J177" t="str">
        <f t="shared" si="52"/>
        <v>db600.dbx20.5 := alr.Z12_03_nON; //12-02 не переставлена  R11.13</v>
      </c>
      <c r="L177">
        <f t="shared" si="58"/>
        <v>11</v>
      </c>
      <c r="N177" s="33">
        <f t="shared" si="64"/>
        <v>161</v>
      </c>
      <c r="O177" s="33" t="s">
        <v>2022</v>
      </c>
      <c r="P177" s="33" t="str">
        <f t="shared" si="59"/>
        <v>MDB.R11</v>
      </c>
      <c r="Q177" s="33">
        <f t="shared" si="60"/>
        <v>13</v>
      </c>
      <c r="R177" s="33"/>
      <c r="S177" s="33"/>
      <c r="T177" s="33"/>
      <c r="U177" s="33"/>
      <c r="V177" s="33"/>
      <c r="W177" s="33"/>
      <c r="X177" s="33" t="str">
        <f t="shared" si="61"/>
        <v>en-US=12-02 не переставлена</v>
      </c>
      <c r="Y177" s="1"/>
      <c r="Z177" s="1" t="s">
        <v>1308</v>
      </c>
      <c r="AD177" t="str">
        <f t="shared" si="55"/>
        <v>Тревога</v>
      </c>
      <c r="AE177">
        <f t="shared" si="62"/>
        <v>40011</v>
      </c>
      <c r="AF177">
        <f t="shared" si="63"/>
        <v>13</v>
      </c>
    </row>
    <row r="178" spans="1:32" x14ac:dyDescent="0.25">
      <c r="A178" s="1">
        <v>162</v>
      </c>
      <c r="B178" s="1">
        <v>159</v>
      </c>
      <c r="C178" t="s">
        <v>1118</v>
      </c>
      <c r="D178" s="15" t="str">
        <f t="shared" si="49"/>
        <v>R11</v>
      </c>
      <c r="E178" s="34">
        <f t="shared" si="57"/>
        <v>20</v>
      </c>
      <c r="F178" s="34">
        <v>6</v>
      </c>
      <c r="G178" s="22">
        <v>14</v>
      </c>
      <c r="H178" s="15" t="s">
        <v>1310</v>
      </c>
      <c r="I178" t="s">
        <v>1076</v>
      </c>
      <c r="J178" t="str">
        <f t="shared" si="52"/>
        <v>db600.dbx20.6 := alr.Z12_05_nON; //12-05 не переставлена  R11.14</v>
      </c>
      <c r="L178">
        <f t="shared" si="58"/>
        <v>11</v>
      </c>
      <c r="N178" s="33">
        <f t="shared" si="64"/>
        <v>162</v>
      </c>
      <c r="O178" s="33" t="s">
        <v>2022</v>
      </c>
      <c r="P178" s="33" t="str">
        <f t="shared" si="59"/>
        <v>MDB.R11</v>
      </c>
      <c r="Q178" s="33">
        <f t="shared" si="60"/>
        <v>14</v>
      </c>
      <c r="R178" s="33"/>
      <c r="S178" s="33"/>
      <c r="T178" s="33"/>
      <c r="U178" s="33"/>
      <c r="V178" s="33"/>
      <c r="W178" s="33"/>
      <c r="X178" s="33" t="str">
        <f t="shared" si="61"/>
        <v>en-US=12-05 не переставлена</v>
      </c>
      <c r="Y178" s="1"/>
      <c r="Z178" s="1" t="s">
        <v>1308</v>
      </c>
      <c r="AD178" t="str">
        <f t="shared" si="55"/>
        <v>Тревога</v>
      </c>
      <c r="AE178">
        <f t="shared" si="62"/>
        <v>40011</v>
      </c>
      <c r="AF178">
        <f t="shared" si="63"/>
        <v>14</v>
      </c>
    </row>
    <row r="179" spans="1:32" x14ac:dyDescent="0.25">
      <c r="A179" s="1">
        <v>163</v>
      </c>
      <c r="B179" s="1">
        <v>160</v>
      </c>
      <c r="C179" t="s">
        <v>1119</v>
      </c>
      <c r="D179" s="15" t="str">
        <f t="shared" si="49"/>
        <v>R11</v>
      </c>
      <c r="E179" s="34">
        <f t="shared" si="57"/>
        <v>20</v>
      </c>
      <c r="F179" s="34">
        <v>7</v>
      </c>
      <c r="G179" s="22">
        <v>15</v>
      </c>
      <c r="H179" s="15" t="s">
        <v>1310</v>
      </c>
      <c r="I179" t="s">
        <v>1077</v>
      </c>
      <c r="J179" t="str">
        <f t="shared" si="52"/>
        <v>db600.dbx20.7 := alr.Z12_06_nON; //12-06 не переставлена  R11.15</v>
      </c>
      <c r="L179">
        <f t="shared" si="58"/>
        <v>11</v>
      </c>
      <c r="N179" s="33">
        <f t="shared" si="64"/>
        <v>163</v>
      </c>
      <c r="O179" s="33" t="s">
        <v>2022</v>
      </c>
      <c r="P179" s="33" t="str">
        <f t="shared" si="59"/>
        <v>MDB.R11</v>
      </c>
      <c r="Q179" s="33">
        <f t="shared" si="60"/>
        <v>15</v>
      </c>
      <c r="R179" s="33"/>
      <c r="S179" s="33"/>
      <c r="T179" s="33"/>
      <c r="U179" s="33"/>
      <c r="V179" s="33"/>
      <c r="W179" s="33"/>
      <c r="X179" s="33" t="str">
        <f t="shared" si="61"/>
        <v>en-US=12-06 не переставлена</v>
      </c>
      <c r="Y179" s="1"/>
      <c r="Z179" s="1" t="s">
        <v>1308</v>
      </c>
      <c r="AD179" t="str">
        <f t="shared" si="55"/>
        <v>Тревога</v>
      </c>
      <c r="AE179">
        <f t="shared" si="62"/>
        <v>40011</v>
      </c>
      <c r="AF179">
        <f t="shared" si="63"/>
        <v>15</v>
      </c>
    </row>
    <row r="180" spans="1:32" x14ac:dyDescent="0.25">
      <c r="A180" s="1">
        <v>164</v>
      </c>
      <c r="B180" s="1">
        <v>161</v>
      </c>
      <c r="C180" t="s">
        <v>1120</v>
      </c>
      <c r="D180" s="15" t="str">
        <f t="shared" si="49"/>
        <v>R12</v>
      </c>
      <c r="E180">
        <f>E188+1</f>
        <v>23</v>
      </c>
      <c r="F180" s="34">
        <v>0</v>
      </c>
      <c r="G180" s="22">
        <v>0</v>
      </c>
      <c r="H180" s="15" t="s">
        <v>1310</v>
      </c>
      <c r="I180" t="s">
        <v>1078</v>
      </c>
      <c r="J180" t="str">
        <f t="shared" si="52"/>
        <v>db600.dbx23.0 := alr.Z12_07_nON; //12-07 не переставлена  R12.0</v>
      </c>
      <c r="L180">
        <f>L178+1</f>
        <v>12</v>
      </c>
      <c r="N180" s="33">
        <f t="shared" si="64"/>
        <v>164</v>
      </c>
      <c r="O180" s="33" t="s">
        <v>2022</v>
      </c>
      <c r="P180" s="33" t="str">
        <f t="shared" si="59"/>
        <v>MDB.R12</v>
      </c>
      <c r="Q180" s="33">
        <f t="shared" si="60"/>
        <v>0</v>
      </c>
      <c r="R180" s="33"/>
      <c r="S180" s="33"/>
      <c r="T180" s="33"/>
      <c r="U180" s="33"/>
      <c r="V180" s="33"/>
      <c r="W180" s="33"/>
      <c r="X180" s="33" t="str">
        <f t="shared" si="61"/>
        <v>en-US=12-07 не переставлена</v>
      </c>
      <c r="Y180" s="1"/>
      <c r="Z180" s="1" t="s">
        <v>1308</v>
      </c>
      <c r="AD180" t="str">
        <f t="shared" si="55"/>
        <v>Тревога</v>
      </c>
      <c r="AE180">
        <f t="shared" si="62"/>
        <v>40012</v>
      </c>
      <c r="AF180">
        <f t="shared" si="63"/>
        <v>0</v>
      </c>
    </row>
    <row r="181" spans="1:32" x14ac:dyDescent="0.25">
      <c r="A181" s="1">
        <v>165</v>
      </c>
      <c r="B181" s="1">
        <v>162</v>
      </c>
      <c r="C181" t="s">
        <v>1121</v>
      </c>
      <c r="D181" s="15" t="str">
        <f t="shared" si="49"/>
        <v>R12</v>
      </c>
      <c r="E181" s="34">
        <f>E180</f>
        <v>23</v>
      </c>
      <c r="F181" s="34">
        <v>1</v>
      </c>
      <c r="G181" s="22">
        <v>1</v>
      </c>
      <c r="H181" s="15" t="s">
        <v>1310</v>
      </c>
      <c r="I181" t="s">
        <v>1079</v>
      </c>
      <c r="J181" t="str">
        <f t="shared" si="52"/>
        <v>db600.dbx23.1 := alr.Z5_1_nON; //ЗЭ5-1 не переставлена  R12.1</v>
      </c>
      <c r="L181">
        <f>L180</f>
        <v>12</v>
      </c>
      <c r="N181" s="33">
        <f t="shared" si="64"/>
        <v>165</v>
      </c>
      <c r="O181" s="33" t="s">
        <v>2022</v>
      </c>
      <c r="P181" s="33" t="str">
        <f t="shared" si="59"/>
        <v>MDB.R12</v>
      </c>
      <c r="Q181" s="33">
        <f t="shared" si="60"/>
        <v>1</v>
      </c>
      <c r="R181" s="33"/>
      <c r="S181" s="33"/>
      <c r="T181" s="33"/>
      <c r="U181" s="33"/>
      <c r="V181" s="33"/>
      <c r="W181" s="33"/>
      <c r="X181" s="33" t="str">
        <f t="shared" si="61"/>
        <v>en-US=ЗЭ5-1 не переставлена</v>
      </c>
      <c r="Y181" s="1"/>
      <c r="Z181" s="1" t="s">
        <v>1308</v>
      </c>
      <c r="AD181" t="str">
        <f t="shared" si="55"/>
        <v>Тревога</v>
      </c>
      <c r="AE181">
        <f t="shared" si="62"/>
        <v>40012</v>
      </c>
      <c r="AF181">
        <f t="shared" si="63"/>
        <v>1</v>
      </c>
    </row>
    <row r="182" spans="1:32" x14ac:dyDescent="0.25">
      <c r="A182" s="1">
        <v>166</v>
      </c>
      <c r="B182" s="1">
        <v>163</v>
      </c>
      <c r="C182" t="s">
        <v>1122</v>
      </c>
      <c r="D182" s="15" t="str">
        <f t="shared" si="49"/>
        <v>R12</v>
      </c>
      <c r="E182" s="34">
        <f t="shared" ref="E182:E195" si="65">E181</f>
        <v>23</v>
      </c>
      <c r="F182" s="34">
        <v>2</v>
      </c>
      <c r="G182" s="22">
        <v>2</v>
      </c>
      <c r="H182" s="15" t="s">
        <v>1310</v>
      </c>
      <c r="I182" t="s">
        <v>1080</v>
      </c>
      <c r="J182" t="str">
        <f t="shared" si="52"/>
        <v>db600.dbx23.2 := alr.Z5_2_nON; //ЗЭ5-2 не переставлена  R12.2</v>
      </c>
      <c r="L182">
        <f t="shared" ref="L182:L195" si="66">L181</f>
        <v>12</v>
      </c>
      <c r="N182" s="33">
        <f t="shared" si="64"/>
        <v>166</v>
      </c>
      <c r="O182" s="33" t="s">
        <v>2022</v>
      </c>
      <c r="P182" s="33" t="str">
        <f t="shared" si="59"/>
        <v>MDB.R12</v>
      </c>
      <c r="Q182" s="33">
        <f t="shared" si="60"/>
        <v>2</v>
      </c>
      <c r="R182" s="33"/>
      <c r="S182" s="33"/>
      <c r="T182" s="33"/>
      <c r="U182" s="33"/>
      <c r="V182" s="33"/>
      <c r="W182" s="33"/>
      <c r="X182" s="33" t="str">
        <f t="shared" si="61"/>
        <v>en-US=ЗЭ5-2 не переставлена</v>
      </c>
      <c r="Y182" s="1"/>
      <c r="Z182" s="1" t="s">
        <v>1308</v>
      </c>
      <c r="AD182" t="str">
        <f t="shared" si="55"/>
        <v>Тревога</v>
      </c>
      <c r="AE182">
        <f t="shared" si="62"/>
        <v>40012</v>
      </c>
      <c r="AF182">
        <f t="shared" si="63"/>
        <v>2</v>
      </c>
    </row>
    <row r="183" spans="1:32" x14ac:dyDescent="0.25">
      <c r="A183" s="1">
        <v>167</v>
      </c>
      <c r="B183" s="1">
        <v>164</v>
      </c>
      <c r="C183" t="s">
        <v>1312</v>
      </c>
      <c r="D183" s="15" t="str">
        <f t="shared" si="49"/>
        <v>R12</v>
      </c>
      <c r="E183" s="34">
        <f t="shared" si="65"/>
        <v>23</v>
      </c>
      <c r="F183" s="34">
        <v>3</v>
      </c>
      <c r="G183" s="22">
        <v>3</v>
      </c>
      <c r="H183" s="15" t="s">
        <v>1310</v>
      </c>
      <c r="I183" t="s">
        <v>1313</v>
      </c>
      <c r="J183" t="str">
        <f t="shared" si="52"/>
        <v>db600.dbx23.3 := alr.N1_1_nON; //Н1-1 не включен  R12.3</v>
      </c>
      <c r="L183">
        <f t="shared" si="66"/>
        <v>12</v>
      </c>
      <c r="N183" s="33">
        <f t="shared" si="64"/>
        <v>167</v>
      </c>
      <c r="O183" s="33" t="s">
        <v>2022</v>
      </c>
      <c r="P183" s="33" t="str">
        <f t="shared" si="59"/>
        <v>MDB.R12</v>
      </c>
      <c r="Q183" s="33">
        <f t="shared" si="60"/>
        <v>3</v>
      </c>
      <c r="R183" s="33"/>
      <c r="S183" s="33"/>
      <c r="T183" s="33"/>
      <c r="U183" s="33"/>
      <c r="V183" s="33"/>
      <c r="W183" s="33"/>
      <c r="X183" s="33" t="str">
        <f t="shared" si="61"/>
        <v>en-US=Н1-1 не включен</v>
      </c>
      <c r="Y183" s="1"/>
      <c r="Z183" s="1" t="s">
        <v>1308</v>
      </c>
      <c r="AD183" t="str">
        <f t="shared" si="55"/>
        <v>Тревога</v>
      </c>
      <c r="AE183">
        <f t="shared" si="62"/>
        <v>40012</v>
      </c>
      <c r="AF183">
        <f t="shared" si="63"/>
        <v>3</v>
      </c>
    </row>
    <row r="184" spans="1:32" x14ac:dyDescent="0.25">
      <c r="A184" s="1">
        <v>168</v>
      </c>
      <c r="B184" s="1">
        <v>165</v>
      </c>
      <c r="C184" t="s">
        <v>1314</v>
      </c>
      <c r="D184" s="15" t="str">
        <f t="shared" si="49"/>
        <v>R12</v>
      </c>
      <c r="E184" s="34">
        <f t="shared" si="65"/>
        <v>23</v>
      </c>
      <c r="F184" s="34">
        <v>4</v>
      </c>
      <c r="G184" s="22">
        <v>4</v>
      </c>
      <c r="H184" s="15" t="s">
        <v>1310</v>
      </c>
      <c r="I184" t="s">
        <v>1315</v>
      </c>
      <c r="J184" t="str">
        <f t="shared" si="52"/>
        <v>db600.dbx23.4 := alr.N1_2_nON; //Н1-2 не включен  R12.4</v>
      </c>
      <c r="L184">
        <f t="shared" si="66"/>
        <v>12</v>
      </c>
      <c r="N184" s="33">
        <f t="shared" si="64"/>
        <v>168</v>
      </c>
      <c r="O184" s="33" t="s">
        <v>2022</v>
      </c>
      <c r="P184" s="33" t="str">
        <f t="shared" si="59"/>
        <v>MDB.R12</v>
      </c>
      <c r="Q184" s="33">
        <f t="shared" si="60"/>
        <v>4</v>
      </c>
      <c r="R184" s="33"/>
      <c r="S184" s="33"/>
      <c r="T184" s="33"/>
      <c r="U184" s="33"/>
      <c r="V184" s="33"/>
      <c r="W184" s="33"/>
      <c r="X184" s="33" t="str">
        <f t="shared" si="61"/>
        <v>en-US=Н1-2 не включен</v>
      </c>
      <c r="Y184" s="1"/>
      <c r="Z184" s="1" t="s">
        <v>1308</v>
      </c>
      <c r="AD184" t="str">
        <f t="shared" si="55"/>
        <v>Тревога</v>
      </c>
      <c r="AE184">
        <f t="shared" si="62"/>
        <v>40012</v>
      </c>
      <c r="AF184">
        <f t="shared" si="63"/>
        <v>4</v>
      </c>
    </row>
    <row r="185" spans="1:32" x14ac:dyDescent="0.25">
      <c r="A185" s="1">
        <v>169</v>
      </c>
      <c r="B185" s="1">
        <v>166</v>
      </c>
      <c r="C185" t="s">
        <v>1316</v>
      </c>
      <c r="D185" s="15" t="str">
        <f t="shared" si="49"/>
        <v>R12</v>
      </c>
      <c r="E185" s="34">
        <f t="shared" si="65"/>
        <v>23</v>
      </c>
      <c r="F185" s="34">
        <v>5</v>
      </c>
      <c r="G185" s="22">
        <v>5</v>
      </c>
      <c r="H185" s="15" t="s">
        <v>1310</v>
      </c>
      <c r="I185" t="s">
        <v>1317</v>
      </c>
      <c r="J185" t="str">
        <f t="shared" si="52"/>
        <v>db600.dbx23.5 := alr.N1_3_nON; //Н1-3 не включен  R12.5</v>
      </c>
      <c r="L185">
        <f t="shared" si="66"/>
        <v>12</v>
      </c>
      <c r="N185" s="33">
        <f t="shared" si="64"/>
        <v>169</v>
      </c>
      <c r="O185" s="33" t="s">
        <v>2022</v>
      </c>
      <c r="P185" s="33" t="str">
        <f t="shared" si="59"/>
        <v>MDB.R12</v>
      </c>
      <c r="Q185" s="33">
        <f t="shared" si="60"/>
        <v>5</v>
      </c>
      <c r="R185" s="33"/>
      <c r="S185" s="33"/>
      <c r="T185" s="33"/>
      <c r="U185" s="33"/>
      <c r="V185" s="33"/>
      <c r="W185" s="33"/>
      <c r="X185" s="33" t="str">
        <f t="shared" si="61"/>
        <v>en-US=Н1-3 не включен</v>
      </c>
      <c r="Y185" s="1"/>
      <c r="Z185" s="1" t="s">
        <v>1308</v>
      </c>
      <c r="AD185" t="str">
        <f t="shared" si="55"/>
        <v>Тревога</v>
      </c>
      <c r="AE185">
        <f t="shared" si="62"/>
        <v>40012</v>
      </c>
      <c r="AF185">
        <f t="shared" si="63"/>
        <v>5</v>
      </c>
    </row>
    <row r="186" spans="1:32" x14ac:dyDescent="0.25">
      <c r="A186" s="1">
        <v>170</v>
      </c>
      <c r="B186" s="1">
        <v>167</v>
      </c>
      <c r="C186" t="s">
        <v>1318</v>
      </c>
      <c r="D186" s="15" t="str">
        <f t="shared" si="49"/>
        <v>R12</v>
      </c>
      <c r="E186" s="34">
        <f t="shared" si="65"/>
        <v>23</v>
      </c>
      <c r="F186" s="34">
        <v>6</v>
      </c>
      <c r="G186" s="22">
        <v>6</v>
      </c>
      <c r="H186" s="15" t="s">
        <v>1310</v>
      </c>
      <c r="I186" t="s">
        <v>1319</v>
      </c>
      <c r="J186" t="str">
        <f t="shared" si="52"/>
        <v>db600.dbx23.6 := alr.N2_1_nON; //Н2-1 не включен  R12.6</v>
      </c>
      <c r="L186">
        <f t="shared" si="66"/>
        <v>12</v>
      </c>
      <c r="N186" s="33">
        <f t="shared" si="64"/>
        <v>170</v>
      </c>
      <c r="O186" s="33" t="s">
        <v>2022</v>
      </c>
      <c r="P186" s="33" t="str">
        <f t="shared" si="59"/>
        <v>MDB.R12</v>
      </c>
      <c r="Q186" s="33">
        <f t="shared" si="60"/>
        <v>6</v>
      </c>
      <c r="R186" s="33"/>
      <c r="S186" s="33"/>
      <c r="T186" s="33"/>
      <c r="U186" s="33"/>
      <c r="V186" s="33"/>
      <c r="W186" s="33"/>
      <c r="X186" s="33" t="str">
        <f t="shared" si="61"/>
        <v>en-US=Н2-1 не включен</v>
      </c>
      <c r="Y186" s="1"/>
      <c r="Z186" s="1" t="s">
        <v>1308</v>
      </c>
      <c r="AD186" t="str">
        <f t="shared" si="55"/>
        <v>Тревога</v>
      </c>
      <c r="AE186">
        <f t="shared" si="62"/>
        <v>40012</v>
      </c>
      <c r="AF186">
        <f t="shared" si="63"/>
        <v>6</v>
      </c>
    </row>
    <row r="187" spans="1:32" x14ac:dyDescent="0.25">
      <c r="A187" s="1">
        <v>171</v>
      </c>
      <c r="B187" s="1">
        <v>168</v>
      </c>
      <c r="C187" t="s">
        <v>1320</v>
      </c>
      <c r="D187" s="15" t="str">
        <f t="shared" si="49"/>
        <v>R12</v>
      </c>
      <c r="E187" s="34">
        <f t="shared" si="65"/>
        <v>23</v>
      </c>
      <c r="F187" s="34">
        <v>7</v>
      </c>
      <c r="G187" s="22">
        <v>7</v>
      </c>
      <c r="H187" s="15" t="s">
        <v>1310</v>
      </c>
      <c r="I187" t="s">
        <v>1321</v>
      </c>
      <c r="J187" t="str">
        <f t="shared" si="52"/>
        <v>db600.dbx23.7 := alr.N2_2_nON; //Н2-2 не включен  R12.7</v>
      </c>
      <c r="L187">
        <f t="shared" si="66"/>
        <v>12</v>
      </c>
      <c r="N187" s="33">
        <f t="shared" si="64"/>
        <v>171</v>
      </c>
      <c r="O187" s="33" t="s">
        <v>2022</v>
      </c>
      <c r="P187" s="33" t="str">
        <f t="shared" si="59"/>
        <v>MDB.R12</v>
      </c>
      <c r="Q187" s="33">
        <f t="shared" si="60"/>
        <v>7</v>
      </c>
      <c r="R187" s="33"/>
      <c r="S187" s="33"/>
      <c r="T187" s="33"/>
      <c r="U187" s="33"/>
      <c r="V187" s="33"/>
      <c r="W187" s="33"/>
      <c r="X187" s="33" t="str">
        <f t="shared" si="61"/>
        <v>en-US=Н2-2 не включен</v>
      </c>
      <c r="Y187" s="1"/>
      <c r="Z187" s="1" t="s">
        <v>1308</v>
      </c>
      <c r="AD187" t="str">
        <f t="shared" si="55"/>
        <v>Тревога</v>
      </c>
      <c r="AE187">
        <f t="shared" si="62"/>
        <v>40012</v>
      </c>
      <c r="AF187">
        <f t="shared" si="63"/>
        <v>7</v>
      </c>
    </row>
    <row r="188" spans="1:32" x14ac:dyDescent="0.25">
      <c r="A188" s="1">
        <v>172</v>
      </c>
      <c r="B188" s="1">
        <v>169</v>
      </c>
      <c r="C188" t="s">
        <v>1322</v>
      </c>
      <c r="D188" s="15" t="str">
        <f t="shared" si="49"/>
        <v>R12</v>
      </c>
      <c r="E188">
        <f>E164+1</f>
        <v>22</v>
      </c>
      <c r="F188" s="34">
        <v>0</v>
      </c>
      <c r="G188" s="22">
        <v>8</v>
      </c>
      <c r="H188" s="15" t="s">
        <v>1310</v>
      </c>
      <c r="I188" t="s">
        <v>1323</v>
      </c>
      <c r="J188" t="str">
        <f t="shared" si="52"/>
        <v>db600.dbx22.0 := alr.N2_3_nON; //Н2-3 не включен  R12.8</v>
      </c>
      <c r="L188">
        <f t="shared" si="66"/>
        <v>12</v>
      </c>
      <c r="N188" s="33">
        <f t="shared" si="64"/>
        <v>172</v>
      </c>
      <c r="O188" s="33" t="s">
        <v>2022</v>
      </c>
      <c r="P188" s="33" t="str">
        <f t="shared" si="59"/>
        <v>MDB.R12</v>
      </c>
      <c r="Q188" s="33">
        <f t="shared" si="60"/>
        <v>8</v>
      </c>
      <c r="R188" s="33"/>
      <c r="S188" s="33"/>
      <c r="T188" s="33"/>
      <c r="U188" s="33"/>
      <c r="V188" s="33"/>
      <c r="W188" s="33"/>
      <c r="X188" s="33" t="str">
        <f t="shared" si="61"/>
        <v>en-US=Н2-3 не включен</v>
      </c>
      <c r="Y188" s="1"/>
      <c r="Z188" s="1" t="s">
        <v>1308</v>
      </c>
      <c r="AD188" t="str">
        <f t="shared" si="55"/>
        <v>Тревога</v>
      </c>
      <c r="AE188">
        <f t="shared" si="62"/>
        <v>40012</v>
      </c>
      <c r="AF188">
        <f t="shared" si="63"/>
        <v>8</v>
      </c>
    </row>
    <row r="189" spans="1:32" x14ac:dyDescent="0.25">
      <c r="A189" s="1">
        <v>173</v>
      </c>
      <c r="B189" s="1">
        <v>170</v>
      </c>
      <c r="C189" t="s">
        <v>1324</v>
      </c>
      <c r="D189" s="15" t="str">
        <f t="shared" si="49"/>
        <v>R12</v>
      </c>
      <c r="E189" s="34">
        <f>E188</f>
        <v>22</v>
      </c>
      <c r="F189" s="34">
        <v>1</v>
      </c>
      <c r="G189" s="22">
        <v>9</v>
      </c>
      <c r="H189" s="15" t="s">
        <v>1310</v>
      </c>
      <c r="I189" t="s">
        <v>1325</v>
      </c>
      <c r="J189" t="str">
        <f t="shared" si="52"/>
        <v>db600.dbx22.1 := alr.N2_4_nON; //Н2-4 не включен  R12.9</v>
      </c>
      <c r="L189">
        <f t="shared" si="66"/>
        <v>12</v>
      </c>
      <c r="N189" s="33">
        <f t="shared" si="64"/>
        <v>173</v>
      </c>
      <c r="O189" s="33" t="s">
        <v>2022</v>
      </c>
      <c r="P189" s="33" t="str">
        <f t="shared" si="59"/>
        <v>MDB.R12</v>
      </c>
      <c r="Q189" s="33">
        <f t="shared" si="60"/>
        <v>9</v>
      </c>
      <c r="R189" s="33"/>
      <c r="S189" s="33"/>
      <c r="T189" s="33"/>
      <c r="U189" s="33"/>
      <c r="V189" s="33"/>
      <c r="W189" s="33"/>
      <c r="X189" s="33" t="str">
        <f t="shared" si="61"/>
        <v>en-US=Н2-4 не включен</v>
      </c>
      <c r="Y189" s="1"/>
      <c r="Z189" s="1" t="s">
        <v>1308</v>
      </c>
      <c r="AD189" t="str">
        <f t="shared" si="55"/>
        <v>Тревога</v>
      </c>
      <c r="AE189">
        <f t="shared" si="62"/>
        <v>40012</v>
      </c>
      <c r="AF189">
        <f t="shared" si="63"/>
        <v>9</v>
      </c>
    </row>
    <row r="190" spans="1:32" x14ac:dyDescent="0.25">
      <c r="A190" s="1">
        <v>174</v>
      </c>
      <c r="B190" s="1">
        <v>171</v>
      </c>
      <c r="C190" t="s">
        <v>1326</v>
      </c>
      <c r="D190" s="15" t="str">
        <f t="shared" si="49"/>
        <v>R12</v>
      </c>
      <c r="E190" s="34">
        <f t="shared" si="65"/>
        <v>22</v>
      </c>
      <c r="F190" s="34">
        <v>2</v>
      </c>
      <c r="G190" s="22">
        <v>10</v>
      </c>
      <c r="H190" s="15" t="s">
        <v>1310</v>
      </c>
      <c r="I190" t="s">
        <v>1327</v>
      </c>
      <c r="J190" t="str">
        <f t="shared" si="52"/>
        <v>db600.dbx22.2 := alr.K3_1_nON; //КРЛ3-1 не включен  R12.10</v>
      </c>
      <c r="L190">
        <f t="shared" si="66"/>
        <v>12</v>
      </c>
      <c r="N190" s="33">
        <f t="shared" si="64"/>
        <v>174</v>
      </c>
      <c r="O190" s="33" t="s">
        <v>2022</v>
      </c>
      <c r="P190" s="33" t="str">
        <f t="shared" si="59"/>
        <v>MDB.R12</v>
      </c>
      <c r="Q190" s="33">
        <f t="shared" si="60"/>
        <v>10</v>
      </c>
      <c r="R190" s="33"/>
      <c r="S190" s="33"/>
      <c r="T190" s="33"/>
      <c r="U190" s="33"/>
      <c r="V190" s="33"/>
      <c r="W190" s="33"/>
      <c r="X190" s="33" t="str">
        <f t="shared" si="61"/>
        <v>en-US=КРЛ3-1 не включен</v>
      </c>
      <c r="Y190" s="1"/>
      <c r="Z190" s="1" t="s">
        <v>1308</v>
      </c>
      <c r="AD190" t="str">
        <f t="shared" si="55"/>
        <v>Тревога</v>
      </c>
      <c r="AE190">
        <f t="shared" si="62"/>
        <v>40012</v>
      </c>
      <c r="AF190">
        <f t="shared" si="63"/>
        <v>10</v>
      </c>
    </row>
    <row r="191" spans="1:32" x14ac:dyDescent="0.25">
      <c r="A191" s="1">
        <v>175</v>
      </c>
      <c r="B191" s="1">
        <v>172</v>
      </c>
      <c r="C191" t="s">
        <v>1328</v>
      </c>
      <c r="D191" s="15" t="str">
        <f t="shared" si="49"/>
        <v>R12</v>
      </c>
      <c r="E191" s="34">
        <f t="shared" si="65"/>
        <v>22</v>
      </c>
      <c r="F191" s="34">
        <v>3</v>
      </c>
      <c r="G191" s="22">
        <v>11</v>
      </c>
      <c r="H191" s="15" t="s">
        <v>1310</v>
      </c>
      <c r="I191" t="s">
        <v>1329</v>
      </c>
      <c r="J191" t="str">
        <f t="shared" si="52"/>
        <v>db600.dbx22.3 := alr.K3_2_nON; //КРЛ3-2 не включен  R12.11</v>
      </c>
      <c r="L191">
        <f t="shared" si="66"/>
        <v>12</v>
      </c>
      <c r="N191" s="33">
        <f t="shared" si="64"/>
        <v>175</v>
      </c>
      <c r="O191" s="33" t="s">
        <v>2022</v>
      </c>
      <c r="P191" s="33" t="str">
        <f t="shared" si="59"/>
        <v>MDB.R12</v>
      </c>
      <c r="Q191" s="33">
        <f t="shared" si="60"/>
        <v>11</v>
      </c>
      <c r="R191" s="33"/>
      <c r="S191" s="33"/>
      <c r="T191" s="33"/>
      <c r="U191" s="33"/>
      <c r="V191" s="33"/>
      <c r="W191" s="33"/>
      <c r="X191" s="33" t="str">
        <f t="shared" si="61"/>
        <v>en-US=КРЛ3-2 не включен</v>
      </c>
      <c r="Y191" s="1"/>
      <c r="Z191" s="1" t="s">
        <v>1308</v>
      </c>
      <c r="AD191" t="str">
        <f t="shared" si="55"/>
        <v>Тревога</v>
      </c>
      <c r="AE191">
        <f t="shared" si="62"/>
        <v>40012</v>
      </c>
      <c r="AF191">
        <f t="shared" si="63"/>
        <v>11</v>
      </c>
    </row>
    <row r="192" spans="1:32" x14ac:dyDescent="0.25">
      <c r="A192" s="1">
        <v>176</v>
      </c>
      <c r="B192" s="1">
        <v>173</v>
      </c>
      <c r="C192" t="s">
        <v>1330</v>
      </c>
      <c r="D192" s="15" t="str">
        <f t="shared" si="49"/>
        <v>R12</v>
      </c>
      <c r="E192" s="34">
        <f t="shared" si="65"/>
        <v>22</v>
      </c>
      <c r="F192" s="34">
        <v>4</v>
      </c>
      <c r="G192" s="22">
        <v>12</v>
      </c>
      <c r="H192" s="15" t="s">
        <v>1310</v>
      </c>
      <c r="I192" t="s">
        <v>1331</v>
      </c>
      <c r="J192" t="str">
        <f t="shared" si="52"/>
        <v>db600.dbx22.4 := alr.K3_3_nON; //КРЛ3-3 не включен  R12.12</v>
      </c>
      <c r="L192">
        <f t="shared" si="66"/>
        <v>12</v>
      </c>
      <c r="N192" s="33">
        <f t="shared" si="64"/>
        <v>176</v>
      </c>
      <c r="O192" s="33" t="s">
        <v>2022</v>
      </c>
      <c r="P192" s="33" t="str">
        <f t="shared" si="59"/>
        <v>MDB.R12</v>
      </c>
      <c r="Q192" s="33">
        <f t="shared" si="60"/>
        <v>12</v>
      </c>
      <c r="R192" s="33"/>
      <c r="S192" s="33"/>
      <c r="T192" s="33"/>
      <c r="U192" s="33"/>
      <c r="V192" s="33"/>
      <c r="W192" s="33"/>
      <c r="X192" s="33" t="str">
        <f t="shared" si="61"/>
        <v>en-US=КРЛ3-3 не включен</v>
      </c>
      <c r="Y192" s="1"/>
      <c r="Z192" s="1" t="s">
        <v>1308</v>
      </c>
      <c r="AD192" t="str">
        <f t="shared" si="55"/>
        <v>Тревога</v>
      </c>
      <c r="AE192">
        <f t="shared" si="62"/>
        <v>40012</v>
      </c>
      <c r="AF192">
        <f t="shared" si="63"/>
        <v>12</v>
      </c>
    </row>
    <row r="193" spans="1:32" x14ac:dyDescent="0.25">
      <c r="A193" s="1">
        <v>177</v>
      </c>
      <c r="B193" s="1">
        <v>174</v>
      </c>
      <c r="C193" t="s">
        <v>1332</v>
      </c>
      <c r="D193" s="15" t="str">
        <f t="shared" si="49"/>
        <v>R12</v>
      </c>
      <c r="E193" s="34">
        <f t="shared" si="65"/>
        <v>22</v>
      </c>
      <c r="F193" s="34">
        <v>5</v>
      </c>
      <c r="G193" s="22">
        <v>13</v>
      </c>
      <c r="H193" s="15" t="s">
        <v>1310</v>
      </c>
      <c r="I193" t="s">
        <v>1333</v>
      </c>
      <c r="J193" t="str">
        <f t="shared" si="52"/>
        <v>db600.dbx22.5 := alr.K3_4_nON; //КРЛ3-4 не включен  R12.13</v>
      </c>
      <c r="L193">
        <f t="shared" si="66"/>
        <v>12</v>
      </c>
      <c r="N193" s="33">
        <f t="shared" si="64"/>
        <v>177</v>
      </c>
      <c r="O193" s="33" t="s">
        <v>2022</v>
      </c>
      <c r="P193" s="33" t="str">
        <f t="shared" si="59"/>
        <v>MDB.R12</v>
      </c>
      <c r="Q193" s="33">
        <f t="shared" si="60"/>
        <v>13</v>
      </c>
      <c r="R193" s="33"/>
      <c r="S193" s="33"/>
      <c r="T193" s="33"/>
      <c r="U193" s="33"/>
      <c r="V193" s="33"/>
      <c r="W193" s="33"/>
      <c r="X193" s="33" t="str">
        <f t="shared" si="61"/>
        <v>en-US=КРЛ3-4 не включен</v>
      </c>
      <c r="Y193" s="1"/>
      <c r="Z193" s="1" t="s">
        <v>1308</v>
      </c>
      <c r="AD193" t="str">
        <f t="shared" si="55"/>
        <v>Тревога</v>
      </c>
      <c r="AE193">
        <f t="shared" si="62"/>
        <v>40012</v>
      </c>
      <c r="AF193">
        <f t="shared" si="63"/>
        <v>13</v>
      </c>
    </row>
    <row r="194" spans="1:32" x14ac:dyDescent="0.25">
      <c r="A194" s="1">
        <v>178</v>
      </c>
      <c r="B194" s="1">
        <v>175</v>
      </c>
      <c r="C194" t="s">
        <v>1334</v>
      </c>
      <c r="D194" s="15" t="str">
        <f t="shared" si="49"/>
        <v>R12</v>
      </c>
      <c r="E194" s="34">
        <f t="shared" si="65"/>
        <v>22</v>
      </c>
      <c r="F194" s="34">
        <v>6</v>
      </c>
      <c r="G194" s="22">
        <v>14</v>
      </c>
      <c r="H194" s="15" t="s">
        <v>1310</v>
      </c>
      <c r="I194" t="s">
        <v>1335</v>
      </c>
      <c r="J194" t="str">
        <f t="shared" si="52"/>
        <v>db600.dbx22.6 := alr.K4_1_nON; //КРЛ4-1 не включен  R12.14</v>
      </c>
      <c r="L194">
        <f t="shared" si="66"/>
        <v>12</v>
      </c>
      <c r="N194" s="33">
        <f t="shared" si="64"/>
        <v>178</v>
      </c>
      <c r="O194" s="33" t="s">
        <v>2022</v>
      </c>
      <c r="P194" s="33" t="str">
        <f t="shared" si="59"/>
        <v>MDB.R12</v>
      </c>
      <c r="Q194" s="33">
        <f t="shared" si="60"/>
        <v>14</v>
      </c>
      <c r="R194" s="33"/>
      <c r="S194" s="33"/>
      <c r="T194" s="33"/>
      <c r="U194" s="33"/>
      <c r="V194" s="33"/>
      <c r="W194" s="33"/>
      <c r="X194" s="33" t="str">
        <f t="shared" si="61"/>
        <v>en-US=КРЛ4-1 не включен</v>
      </c>
      <c r="Y194" s="1"/>
      <c r="Z194" s="1" t="s">
        <v>1308</v>
      </c>
      <c r="AD194" t="str">
        <f t="shared" si="55"/>
        <v>Тревога</v>
      </c>
      <c r="AE194">
        <f t="shared" si="62"/>
        <v>40012</v>
      </c>
      <c r="AF194">
        <f t="shared" si="63"/>
        <v>14</v>
      </c>
    </row>
    <row r="195" spans="1:32" x14ac:dyDescent="0.25">
      <c r="A195" s="1">
        <v>179</v>
      </c>
      <c r="B195" s="1">
        <v>176</v>
      </c>
      <c r="C195" t="s">
        <v>1336</v>
      </c>
      <c r="D195" s="15" t="str">
        <f t="shared" si="49"/>
        <v>R12</v>
      </c>
      <c r="E195" s="34">
        <f t="shared" si="65"/>
        <v>22</v>
      </c>
      <c r="F195" s="34">
        <v>7</v>
      </c>
      <c r="G195" s="22">
        <v>15</v>
      </c>
      <c r="H195" s="15" t="s">
        <v>1310</v>
      </c>
      <c r="I195" t="s">
        <v>1337</v>
      </c>
      <c r="J195" t="str">
        <f t="shared" si="52"/>
        <v>db600.dbx22.7 := alr.K4_2_nON; //КРЛ4-2 не включен  R12.15</v>
      </c>
      <c r="L195">
        <f t="shared" si="66"/>
        <v>12</v>
      </c>
      <c r="N195" s="33">
        <f t="shared" si="64"/>
        <v>179</v>
      </c>
      <c r="O195" s="33" t="s">
        <v>2022</v>
      </c>
      <c r="P195" s="33" t="str">
        <f t="shared" si="59"/>
        <v>MDB.R12</v>
      </c>
      <c r="Q195" s="33">
        <f t="shared" si="60"/>
        <v>15</v>
      </c>
      <c r="R195" s="33"/>
      <c r="S195" s="33"/>
      <c r="T195" s="33"/>
      <c r="U195" s="33"/>
      <c r="V195" s="33"/>
      <c r="W195" s="33"/>
      <c r="X195" s="33" t="str">
        <f t="shared" si="61"/>
        <v>en-US=КРЛ4-2 не включен</v>
      </c>
      <c r="Y195" s="1"/>
      <c r="Z195" s="1" t="s">
        <v>1308</v>
      </c>
      <c r="AD195" t="str">
        <f t="shared" si="55"/>
        <v>Тревога</v>
      </c>
      <c r="AE195">
        <f t="shared" si="62"/>
        <v>40012</v>
      </c>
      <c r="AF195">
        <f t="shared" si="63"/>
        <v>15</v>
      </c>
    </row>
    <row r="196" spans="1:32" x14ac:dyDescent="0.25">
      <c r="A196" s="1">
        <v>180</v>
      </c>
      <c r="B196" s="1">
        <v>177</v>
      </c>
      <c r="C196" t="s">
        <v>1338</v>
      </c>
      <c r="D196" s="15" t="str">
        <f t="shared" ref="D196:D259" si="67">"R"&amp;L196</f>
        <v>R13</v>
      </c>
      <c r="E196">
        <f>E204+1</f>
        <v>25</v>
      </c>
      <c r="F196" s="34">
        <v>0</v>
      </c>
      <c r="G196" s="22">
        <v>0</v>
      </c>
      <c r="H196" s="15" t="s">
        <v>1310</v>
      </c>
      <c r="I196" t="s">
        <v>1339</v>
      </c>
      <c r="J196" t="str">
        <f t="shared" si="52"/>
        <v>db600.dbx25.0 := alr.N4_1_nON; //Н4-1 не включен  R13.0</v>
      </c>
      <c r="L196">
        <f>L194+1</f>
        <v>13</v>
      </c>
      <c r="N196" s="33">
        <f t="shared" si="64"/>
        <v>180</v>
      </c>
      <c r="O196" s="33" t="s">
        <v>2022</v>
      </c>
      <c r="P196" s="33" t="str">
        <f t="shared" si="59"/>
        <v>MDB.R13</v>
      </c>
      <c r="Q196" s="33">
        <f t="shared" si="60"/>
        <v>0</v>
      </c>
      <c r="R196" s="33"/>
      <c r="S196" s="33"/>
      <c r="T196" s="33"/>
      <c r="U196" s="33"/>
      <c r="V196" s="33"/>
      <c r="W196" s="33"/>
      <c r="X196" s="33" t="str">
        <f t="shared" si="61"/>
        <v>en-US=Н4-1 не включен</v>
      </c>
      <c r="Y196" s="1"/>
      <c r="Z196" s="1" t="s">
        <v>1308</v>
      </c>
      <c r="AD196" t="str">
        <f t="shared" si="55"/>
        <v>Тревога</v>
      </c>
      <c r="AE196">
        <f t="shared" si="62"/>
        <v>40013</v>
      </c>
      <c r="AF196">
        <f t="shared" si="63"/>
        <v>0</v>
      </c>
    </row>
    <row r="197" spans="1:32" x14ac:dyDescent="0.25">
      <c r="A197" s="1">
        <v>181</v>
      </c>
      <c r="B197" s="1">
        <v>178</v>
      </c>
      <c r="C197" t="s">
        <v>1340</v>
      </c>
      <c r="D197" s="15" t="str">
        <f t="shared" si="67"/>
        <v>R13</v>
      </c>
      <c r="E197" s="34">
        <f>E196</f>
        <v>25</v>
      </c>
      <c r="F197" s="34">
        <v>1</v>
      </c>
      <c r="G197" s="22">
        <v>1</v>
      </c>
      <c r="H197" s="15" t="s">
        <v>1310</v>
      </c>
      <c r="I197" t="s">
        <v>1341</v>
      </c>
      <c r="J197" t="str">
        <f t="shared" si="52"/>
        <v>db600.dbx25.1 := alr.N4_2_nON; //Н4-2 не включен  R13.1</v>
      </c>
      <c r="L197">
        <f>L196</f>
        <v>13</v>
      </c>
      <c r="N197" s="33">
        <f t="shared" si="64"/>
        <v>181</v>
      </c>
      <c r="O197" s="33" t="s">
        <v>2022</v>
      </c>
      <c r="P197" s="33" t="str">
        <f t="shared" si="59"/>
        <v>MDB.R13</v>
      </c>
      <c r="Q197" s="33">
        <f t="shared" si="60"/>
        <v>1</v>
      </c>
      <c r="R197" s="33"/>
      <c r="S197" s="33"/>
      <c r="T197" s="33"/>
      <c r="U197" s="33"/>
      <c r="V197" s="33"/>
      <c r="W197" s="33"/>
      <c r="X197" s="33" t="str">
        <f t="shared" si="61"/>
        <v>en-US=Н4-2 не включен</v>
      </c>
      <c r="Y197" s="1"/>
      <c r="Z197" s="1" t="s">
        <v>1308</v>
      </c>
      <c r="AD197" t="str">
        <f t="shared" si="55"/>
        <v>Тревога</v>
      </c>
      <c r="AE197">
        <f t="shared" si="62"/>
        <v>40013</v>
      </c>
      <c r="AF197">
        <f t="shared" si="63"/>
        <v>1</v>
      </c>
    </row>
    <row r="198" spans="1:32" x14ac:dyDescent="0.25">
      <c r="A198" s="1">
        <v>182</v>
      </c>
      <c r="B198" s="1">
        <v>179</v>
      </c>
      <c r="C198" t="s">
        <v>1342</v>
      </c>
      <c r="D198" s="15" t="str">
        <f t="shared" si="67"/>
        <v>R13</v>
      </c>
      <c r="E198" s="34">
        <f t="shared" ref="E198:E211" si="68">E197</f>
        <v>25</v>
      </c>
      <c r="F198" s="34">
        <v>2</v>
      </c>
      <c r="G198" s="22">
        <v>2</v>
      </c>
      <c r="H198" s="15" t="s">
        <v>1310</v>
      </c>
      <c r="I198" t="s">
        <v>1343</v>
      </c>
      <c r="J198" t="str">
        <f t="shared" si="52"/>
        <v>db600.dbx25.2 := alr.N4_3_nON; //Н4-3 не включен  R13.2</v>
      </c>
      <c r="L198">
        <f t="shared" ref="L198:L211" si="69">L197</f>
        <v>13</v>
      </c>
      <c r="N198" s="33">
        <f t="shared" si="64"/>
        <v>182</v>
      </c>
      <c r="O198" s="33" t="s">
        <v>2022</v>
      </c>
      <c r="P198" s="33" t="str">
        <f t="shared" si="59"/>
        <v>MDB.R13</v>
      </c>
      <c r="Q198" s="33">
        <f t="shared" si="60"/>
        <v>2</v>
      </c>
      <c r="R198" s="33"/>
      <c r="S198" s="33"/>
      <c r="T198" s="33"/>
      <c r="U198" s="33"/>
      <c r="V198" s="33"/>
      <c r="W198" s="33"/>
      <c r="X198" s="33" t="str">
        <f t="shared" si="61"/>
        <v>en-US=Н4-3 не включен</v>
      </c>
      <c r="Y198" s="1"/>
      <c r="Z198" s="1" t="s">
        <v>1308</v>
      </c>
      <c r="AD198" t="str">
        <f t="shared" si="55"/>
        <v>Тревога</v>
      </c>
      <c r="AE198">
        <f t="shared" si="62"/>
        <v>40013</v>
      </c>
      <c r="AF198">
        <f t="shared" si="63"/>
        <v>2</v>
      </c>
    </row>
    <row r="199" spans="1:32" x14ac:dyDescent="0.25">
      <c r="A199" s="1">
        <v>183</v>
      </c>
      <c r="B199" s="1">
        <v>180</v>
      </c>
      <c r="C199" t="s">
        <v>1344</v>
      </c>
      <c r="D199" s="15" t="str">
        <f t="shared" si="67"/>
        <v>R13</v>
      </c>
      <c r="E199" s="34">
        <f t="shared" si="68"/>
        <v>25</v>
      </c>
      <c r="F199" s="34">
        <v>3</v>
      </c>
      <c r="G199" s="22">
        <v>3</v>
      </c>
      <c r="H199" s="15" t="s">
        <v>1310</v>
      </c>
      <c r="I199" t="s">
        <v>1345</v>
      </c>
      <c r="J199" t="str">
        <f t="shared" si="52"/>
        <v>db600.dbx25.3 := alr.N4_4_nON; //Н4-4 не включен  R13.3</v>
      </c>
      <c r="L199">
        <f t="shared" si="69"/>
        <v>13</v>
      </c>
      <c r="N199" s="33">
        <f t="shared" si="64"/>
        <v>183</v>
      </c>
      <c r="O199" s="33" t="s">
        <v>2022</v>
      </c>
      <c r="P199" s="33" t="str">
        <f t="shared" si="59"/>
        <v>MDB.R13</v>
      </c>
      <c r="Q199" s="33">
        <f t="shared" si="60"/>
        <v>3</v>
      </c>
      <c r="R199" s="33"/>
      <c r="S199" s="33"/>
      <c r="T199" s="33"/>
      <c r="U199" s="33"/>
      <c r="V199" s="33"/>
      <c r="W199" s="33"/>
      <c r="X199" s="33" t="str">
        <f t="shared" si="61"/>
        <v>en-US=Н4-4 не включен</v>
      </c>
      <c r="Y199" s="1"/>
      <c r="Z199" s="1" t="s">
        <v>1308</v>
      </c>
      <c r="AD199" t="str">
        <f t="shared" si="55"/>
        <v>Тревога</v>
      </c>
      <c r="AE199">
        <f t="shared" si="62"/>
        <v>40013</v>
      </c>
      <c r="AF199">
        <f t="shared" si="63"/>
        <v>3</v>
      </c>
    </row>
    <row r="200" spans="1:32" x14ac:dyDescent="0.25">
      <c r="A200" s="1">
        <v>184</v>
      </c>
      <c r="B200" s="1">
        <v>181</v>
      </c>
      <c r="C200" t="s">
        <v>1346</v>
      </c>
      <c r="D200" s="15" t="str">
        <f t="shared" si="67"/>
        <v>R13</v>
      </c>
      <c r="E200" s="34">
        <f t="shared" si="68"/>
        <v>25</v>
      </c>
      <c r="F200" s="34">
        <v>4</v>
      </c>
      <c r="G200" s="22">
        <v>4</v>
      </c>
      <c r="H200" s="15" t="s">
        <v>1310</v>
      </c>
      <c r="I200" t="s">
        <v>1347</v>
      </c>
      <c r="J200" t="str">
        <f t="shared" si="52"/>
        <v>db600.dbx25.4 := alr.N4_5_nON; //Н4-5 не включен  R13.4</v>
      </c>
      <c r="L200">
        <f t="shared" si="69"/>
        <v>13</v>
      </c>
      <c r="N200" s="33">
        <f t="shared" si="64"/>
        <v>184</v>
      </c>
      <c r="O200" s="33" t="s">
        <v>2022</v>
      </c>
      <c r="P200" s="33" t="str">
        <f t="shared" si="59"/>
        <v>MDB.R13</v>
      </c>
      <c r="Q200" s="33">
        <f t="shared" si="60"/>
        <v>4</v>
      </c>
      <c r="R200" s="33"/>
      <c r="S200" s="33"/>
      <c r="T200" s="33"/>
      <c r="U200" s="33"/>
      <c r="V200" s="33"/>
      <c r="W200" s="33"/>
      <c r="X200" s="33" t="str">
        <f t="shared" si="61"/>
        <v>en-US=Н4-5 не включен</v>
      </c>
      <c r="Y200" s="1"/>
      <c r="Z200" s="1" t="s">
        <v>1308</v>
      </c>
      <c r="AD200" t="str">
        <f t="shared" si="55"/>
        <v>Тревога</v>
      </c>
      <c r="AE200">
        <f t="shared" si="62"/>
        <v>40013</v>
      </c>
      <c r="AF200">
        <f t="shared" si="63"/>
        <v>4</v>
      </c>
    </row>
    <row r="201" spans="1:32" x14ac:dyDescent="0.25">
      <c r="A201" s="1">
        <v>185</v>
      </c>
      <c r="B201" s="1">
        <v>182</v>
      </c>
      <c r="C201" t="s">
        <v>1348</v>
      </c>
      <c r="D201" s="15" t="str">
        <f t="shared" si="67"/>
        <v>R13</v>
      </c>
      <c r="E201" s="34">
        <f t="shared" si="68"/>
        <v>25</v>
      </c>
      <c r="F201" s="34">
        <v>5</v>
      </c>
      <c r="G201" s="22">
        <v>5</v>
      </c>
      <c r="H201" s="15" t="s">
        <v>1310</v>
      </c>
      <c r="I201" t="s">
        <v>1349</v>
      </c>
      <c r="J201" t="str">
        <f t="shared" si="52"/>
        <v>db600.dbx25.5 := alr.N4_6_nON; //Н4-6 не включен  R13.5</v>
      </c>
      <c r="L201">
        <f t="shared" si="69"/>
        <v>13</v>
      </c>
      <c r="N201" s="33">
        <f t="shared" si="64"/>
        <v>185</v>
      </c>
      <c r="O201" s="33" t="s">
        <v>2022</v>
      </c>
      <c r="P201" s="33" t="str">
        <f t="shared" si="59"/>
        <v>MDB.R13</v>
      </c>
      <c r="Q201" s="33">
        <f t="shared" si="60"/>
        <v>5</v>
      </c>
      <c r="R201" s="33"/>
      <c r="S201" s="33"/>
      <c r="T201" s="33"/>
      <c r="U201" s="33"/>
      <c r="V201" s="33"/>
      <c r="W201" s="33"/>
      <c r="X201" s="33" t="str">
        <f t="shared" si="61"/>
        <v>en-US=Н4-6 не включен</v>
      </c>
      <c r="Y201" s="1"/>
      <c r="Z201" s="1" t="s">
        <v>1308</v>
      </c>
      <c r="AD201" t="str">
        <f t="shared" si="55"/>
        <v>Тревога</v>
      </c>
      <c r="AE201">
        <f t="shared" si="62"/>
        <v>40013</v>
      </c>
      <c r="AF201">
        <f t="shared" si="63"/>
        <v>5</v>
      </c>
    </row>
    <row r="202" spans="1:32" x14ac:dyDescent="0.25">
      <c r="A202" s="1">
        <v>186</v>
      </c>
      <c r="B202" s="1">
        <v>183</v>
      </c>
      <c r="C202" t="s">
        <v>1350</v>
      </c>
      <c r="D202" s="15" t="str">
        <f t="shared" si="67"/>
        <v>R13</v>
      </c>
      <c r="E202" s="34">
        <f t="shared" si="68"/>
        <v>25</v>
      </c>
      <c r="F202" s="34">
        <v>6</v>
      </c>
      <c r="G202" s="22">
        <v>6</v>
      </c>
      <c r="H202" s="15" t="s">
        <v>1310</v>
      </c>
      <c r="I202" t="s">
        <v>1351</v>
      </c>
      <c r="J202" t="str">
        <f t="shared" si="52"/>
        <v>db600.dbx25.6 := alr.N5_1_nON; //Н5-1 не включен  R13.6</v>
      </c>
      <c r="L202">
        <f t="shared" si="69"/>
        <v>13</v>
      </c>
      <c r="N202" s="33">
        <f t="shared" si="64"/>
        <v>186</v>
      </c>
      <c r="O202" s="33" t="s">
        <v>2022</v>
      </c>
      <c r="P202" s="33" t="str">
        <f t="shared" si="59"/>
        <v>MDB.R13</v>
      </c>
      <c r="Q202" s="33">
        <f t="shared" si="60"/>
        <v>6</v>
      </c>
      <c r="R202" s="33"/>
      <c r="S202" s="33"/>
      <c r="T202" s="33"/>
      <c r="U202" s="33"/>
      <c r="V202" s="33"/>
      <c r="W202" s="33"/>
      <c r="X202" s="33" t="str">
        <f t="shared" si="61"/>
        <v>en-US=Н5-1 не включен</v>
      </c>
      <c r="Y202" s="1"/>
      <c r="Z202" s="1" t="s">
        <v>1308</v>
      </c>
      <c r="AD202" t="str">
        <f t="shared" si="55"/>
        <v>Тревога</v>
      </c>
      <c r="AE202">
        <f t="shared" si="62"/>
        <v>40013</v>
      </c>
      <c r="AF202">
        <f t="shared" si="63"/>
        <v>6</v>
      </c>
    </row>
    <row r="203" spans="1:32" x14ac:dyDescent="0.25">
      <c r="A203" s="1">
        <v>187</v>
      </c>
      <c r="B203" s="1">
        <v>184</v>
      </c>
      <c r="C203" t="s">
        <v>1352</v>
      </c>
      <c r="D203" s="15" t="str">
        <f t="shared" si="67"/>
        <v>R13</v>
      </c>
      <c r="E203" s="34">
        <f t="shared" si="68"/>
        <v>25</v>
      </c>
      <c r="F203" s="34">
        <v>7</v>
      </c>
      <c r="G203" s="22">
        <v>7</v>
      </c>
      <c r="H203" s="15" t="s">
        <v>1310</v>
      </c>
      <c r="I203" t="s">
        <v>1353</v>
      </c>
      <c r="J203" t="str">
        <f t="shared" si="52"/>
        <v>db600.dbx25.7 := alr.N5_2_nON; //Н5-2 не включен  R13.7</v>
      </c>
      <c r="L203">
        <f t="shared" si="69"/>
        <v>13</v>
      </c>
      <c r="N203" s="33">
        <f t="shared" si="64"/>
        <v>187</v>
      </c>
      <c r="O203" s="33" t="s">
        <v>2022</v>
      </c>
      <c r="P203" s="33" t="str">
        <f t="shared" si="59"/>
        <v>MDB.R13</v>
      </c>
      <c r="Q203" s="33">
        <f t="shared" si="60"/>
        <v>7</v>
      </c>
      <c r="R203" s="33"/>
      <c r="S203" s="33"/>
      <c r="T203" s="33"/>
      <c r="U203" s="33"/>
      <c r="V203" s="33"/>
      <c r="W203" s="33"/>
      <c r="X203" s="33" t="str">
        <f t="shared" si="61"/>
        <v>en-US=Н5-2 не включен</v>
      </c>
      <c r="Y203" s="1"/>
      <c r="Z203" s="1" t="s">
        <v>1308</v>
      </c>
      <c r="AD203" t="str">
        <f t="shared" si="55"/>
        <v>Тревога</v>
      </c>
      <c r="AE203">
        <f t="shared" si="62"/>
        <v>40013</v>
      </c>
      <c r="AF203">
        <f t="shared" si="63"/>
        <v>7</v>
      </c>
    </row>
    <row r="204" spans="1:32" x14ac:dyDescent="0.25">
      <c r="A204" s="1">
        <v>188</v>
      </c>
      <c r="B204" s="1">
        <v>185</v>
      </c>
      <c r="C204" t="s">
        <v>1354</v>
      </c>
      <c r="D204" s="15" t="str">
        <f t="shared" si="67"/>
        <v>R13</v>
      </c>
      <c r="E204">
        <f>E180+1</f>
        <v>24</v>
      </c>
      <c r="F204" s="34">
        <v>0</v>
      </c>
      <c r="G204" s="22">
        <v>8</v>
      </c>
      <c r="H204" s="15" t="s">
        <v>1310</v>
      </c>
      <c r="I204" t="s">
        <v>1355</v>
      </c>
      <c r="J204" t="str">
        <f t="shared" si="52"/>
        <v>db600.dbx24.0 := alr.N6_1_nON; //Н6-1 не включен  R13.8</v>
      </c>
      <c r="L204">
        <f t="shared" si="69"/>
        <v>13</v>
      </c>
      <c r="N204" s="33">
        <f t="shared" si="64"/>
        <v>188</v>
      </c>
      <c r="O204" s="33" t="s">
        <v>2022</v>
      </c>
      <c r="P204" s="33" t="str">
        <f t="shared" si="59"/>
        <v>MDB.R13</v>
      </c>
      <c r="Q204" s="33">
        <f t="shared" si="60"/>
        <v>8</v>
      </c>
      <c r="R204" s="33"/>
      <c r="S204" s="33"/>
      <c r="T204" s="33"/>
      <c r="U204" s="33"/>
      <c r="V204" s="33"/>
      <c r="W204" s="33"/>
      <c r="X204" s="33" t="str">
        <f t="shared" si="61"/>
        <v>en-US=Н6-1 не включен</v>
      </c>
      <c r="Y204" s="1"/>
      <c r="Z204" s="1" t="s">
        <v>1308</v>
      </c>
      <c r="AD204" t="str">
        <f t="shared" si="55"/>
        <v>Тревога</v>
      </c>
      <c r="AE204">
        <f t="shared" si="62"/>
        <v>40013</v>
      </c>
      <c r="AF204">
        <f t="shared" si="63"/>
        <v>8</v>
      </c>
    </row>
    <row r="205" spans="1:32" x14ac:dyDescent="0.25">
      <c r="A205" s="1">
        <v>189</v>
      </c>
      <c r="B205" s="1">
        <v>186</v>
      </c>
      <c r="C205" t="s">
        <v>1356</v>
      </c>
      <c r="D205" s="15" t="str">
        <f t="shared" si="67"/>
        <v>R13</v>
      </c>
      <c r="E205" s="34">
        <f>E204</f>
        <v>24</v>
      </c>
      <c r="F205" s="34">
        <v>1</v>
      </c>
      <c r="G205" s="22">
        <v>9</v>
      </c>
      <c r="H205" s="15" t="s">
        <v>1310</v>
      </c>
      <c r="I205" t="s">
        <v>1357</v>
      </c>
      <c r="J205" t="str">
        <f t="shared" si="52"/>
        <v>db600.dbx24.1 := alr.ShP1_1_nON; //ШП1-1 не включен  R13.9</v>
      </c>
      <c r="L205">
        <f t="shared" si="69"/>
        <v>13</v>
      </c>
      <c r="N205" s="33">
        <f t="shared" si="64"/>
        <v>189</v>
      </c>
      <c r="O205" s="33" t="s">
        <v>2022</v>
      </c>
      <c r="P205" s="33" t="str">
        <f t="shared" si="59"/>
        <v>MDB.R13</v>
      </c>
      <c r="Q205" s="33">
        <f t="shared" si="60"/>
        <v>9</v>
      </c>
      <c r="R205" s="33"/>
      <c r="S205" s="33"/>
      <c r="T205" s="33"/>
      <c r="U205" s="33"/>
      <c r="V205" s="33"/>
      <c r="W205" s="33"/>
      <c r="X205" s="33" t="str">
        <f t="shared" si="61"/>
        <v>en-US=ШП1-1 не включен</v>
      </c>
      <c r="Y205" s="1"/>
      <c r="Z205" s="1" t="s">
        <v>1308</v>
      </c>
      <c r="AD205" t="str">
        <f t="shared" si="55"/>
        <v>Тревога</v>
      </c>
      <c r="AE205">
        <f t="shared" si="62"/>
        <v>40013</v>
      </c>
      <c r="AF205">
        <f t="shared" si="63"/>
        <v>9</v>
      </c>
    </row>
    <row r="206" spans="1:32" x14ac:dyDescent="0.25">
      <c r="A206" s="1">
        <v>190</v>
      </c>
      <c r="B206" s="1">
        <v>187</v>
      </c>
      <c r="C206" t="s">
        <v>1358</v>
      </c>
      <c r="D206" s="15" t="str">
        <f t="shared" si="67"/>
        <v>R13</v>
      </c>
      <c r="E206" s="34">
        <f t="shared" si="68"/>
        <v>24</v>
      </c>
      <c r="F206" s="34">
        <v>2</v>
      </c>
      <c r="G206" s="22">
        <v>10</v>
      </c>
      <c r="H206" s="15" t="s">
        <v>1310</v>
      </c>
      <c r="I206" t="s">
        <v>1359</v>
      </c>
      <c r="J206" t="str">
        <f t="shared" si="52"/>
        <v>db600.dbx24.2 := alr.ShP1_2_nON; //ШП1-2 не включен  R13.10</v>
      </c>
      <c r="L206">
        <f t="shared" si="69"/>
        <v>13</v>
      </c>
      <c r="N206" s="33">
        <f t="shared" si="64"/>
        <v>190</v>
      </c>
      <c r="O206" s="33" t="s">
        <v>2022</v>
      </c>
      <c r="P206" s="33" t="str">
        <f t="shared" si="59"/>
        <v>MDB.R13</v>
      </c>
      <c r="Q206" s="33">
        <f t="shared" si="60"/>
        <v>10</v>
      </c>
      <c r="R206" s="33"/>
      <c r="S206" s="33"/>
      <c r="T206" s="33"/>
      <c r="U206" s="33"/>
      <c r="V206" s="33"/>
      <c r="W206" s="33"/>
      <c r="X206" s="33" t="str">
        <f t="shared" si="61"/>
        <v>en-US=ШП1-2 не включен</v>
      </c>
      <c r="Y206" s="1"/>
      <c r="Z206" s="1" t="s">
        <v>1308</v>
      </c>
      <c r="AD206" t="str">
        <f t="shared" si="55"/>
        <v>Тревога</v>
      </c>
      <c r="AE206">
        <f t="shared" si="62"/>
        <v>40013</v>
      </c>
      <c r="AF206">
        <f t="shared" si="63"/>
        <v>10</v>
      </c>
    </row>
    <row r="207" spans="1:32" x14ac:dyDescent="0.25">
      <c r="A207" s="1">
        <v>191</v>
      </c>
      <c r="B207" s="1">
        <v>188</v>
      </c>
      <c r="C207" t="s">
        <v>1360</v>
      </c>
      <c r="D207" s="15" t="str">
        <f t="shared" si="67"/>
        <v>R13</v>
      </c>
      <c r="E207" s="34">
        <f t="shared" si="68"/>
        <v>24</v>
      </c>
      <c r="F207" s="34">
        <v>3</v>
      </c>
      <c r="G207" s="22">
        <v>11</v>
      </c>
      <c r="H207" s="15" t="s">
        <v>1310</v>
      </c>
      <c r="I207" t="s">
        <v>1361</v>
      </c>
      <c r="J207" t="str">
        <f t="shared" si="52"/>
        <v>db600.dbx24.3 := alr.MP1_1_nON; //МП1-1 не включен  R13.11</v>
      </c>
      <c r="L207">
        <f t="shared" si="69"/>
        <v>13</v>
      </c>
      <c r="N207" s="33">
        <f t="shared" si="64"/>
        <v>191</v>
      </c>
      <c r="O207" s="33" t="s">
        <v>2022</v>
      </c>
      <c r="P207" s="33" t="str">
        <f t="shared" si="59"/>
        <v>MDB.R13</v>
      </c>
      <c r="Q207" s="33">
        <f t="shared" si="60"/>
        <v>11</v>
      </c>
      <c r="R207" s="33"/>
      <c r="S207" s="33"/>
      <c r="T207" s="33"/>
      <c r="U207" s="33"/>
      <c r="V207" s="33"/>
      <c r="W207" s="33"/>
      <c r="X207" s="33" t="str">
        <f t="shared" si="61"/>
        <v>en-US=МП1-1 не включен</v>
      </c>
      <c r="Y207" s="1"/>
      <c r="Z207" s="1" t="s">
        <v>1308</v>
      </c>
      <c r="AD207" t="str">
        <f t="shared" si="55"/>
        <v>Тревога</v>
      </c>
      <c r="AE207">
        <f t="shared" si="62"/>
        <v>40013</v>
      </c>
      <c r="AF207">
        <f t="shared" si="63"/>
        <v>11</v>
      </c>
    </row>
    <row r="208" spans="1:32" x14ac:dyDescent="0.25">
      <c r="A208" s="1">
        <v>192</v>
      </c>
      <c r="B208" s="1">
        <v>189</v>
      </c>
      <c r="C208" t="s">
        <v>1362</v>
      </c>
      <c r="D208" s="15" t="str">
        <f t="shared" si="67"/>
        <v>R13</v>
      </c>
      <c r="E208" s="34">
        <f t="shared" si="68"/>
        <v>24</v>
      </c>
      <c r="F208" s="34">
        <v>4</v>
      </c>
      <c r="G208" s="22">
        <v>12</v>
      </c>
      <c r="H208" s="15" t="s">
        <v>1310</v>
      </c>
      <c r="I208" t="s">
        <v>1363</v>
      </c>
      <c r="J208" t="str">
        <f t="shared" si="52"/>
        <v>db600.dbx24.4 := alr.MP1_2_nON; //МП1-2 не включен  R13.12</v>
      </c>
      <c r="L208">
        <f t="shared" si="69"/>
        <v>13</v>
      </c>
      <c r="N208" s="33">
        <f t="shared" si="64"/>
        <v>192</v>
      </c>
      <c r="O208" s="33" t="s">
        <v>2022</v>
      </c>
      <c r="P208" s="33" t="str">
        <f t="shared" si="59"/>
        <v>MDB.R13</v>
      </c>
      <c r="Q208" s="33">
        <f t="shared" si="60"/>
        <v>12</v>
      </c>
      <c r="R208" s="33"/>
      <c r="S208" s="33"/>
      <c r="T208" s="33"/>
      <c r="U208" s="33"/>
      <c r="V208" s="33"/>
      <c r="W208" s="33"/>
      <c r="X208" s="33" t="str">
        <f t="shared" si="61"/>
        <v>en-US=МП1-2 не включен</v>
      </c>
      <c r="Y208" s="1"/>
      <c r="Z208" s="1" t="s">
        <v>1308</v>
      </c>
      <c r="AD208" t="str">
        <f t="shared" si="55"/>
        <v>Тревога</v>
      </c>
      <c r="AE208">
        <f t="shared" si="62"/>
        <v>40013</v>
      </c>
      <c r="AF208">
        <f t="shared" si="63"/>
        <v>12</v>
      </c>
    </row>
    <row r="209" spans="1:32" x14ac:dyDescent="0.25">
      <c r="A209" s="1">
        <v>193</v>
      </c>
      <c r="B209" s="1">
        <v>190</v>
      </c>
      <c r="C209" t="s">
        <v>1364</v>
      </c>
      <c r="D209" s="15" t="str">
        <f t="shared" si="67"/>
        <v>R13</v>
      </c>
      <c r="E209" s="34">
        <f t="shared" si="68"/>
        <v>24</v>
      </c>
      <c r="F209" s="34">
        <v>5</v>
      </c>
      <c r="G209" s="22">
        <v>13</v>
      </c>
      <c r="H209" s="15" t="s">
        <v>1310</v>
      </c>
      <c r="I209" t="s">
        <v>1365</v>
      </c>
      <c r="J209" t="str">
        <f t="shared" si="52"/>
        <v>db600.dbx24.5 := alr.MP1_3_nON; //МП1-3 не включен  R13.13</v>
      </c>
      <c r="L209">
        <f t="shared" si="69"/>
        <v>13</v>
      </c>
      <c r="N209" s="33">
        <f t="shared" si="64"/>
        <v>193</v>
      </c>
      <c r="O209" s="33" t="s">
        <v>2022</v>
      </c>
      <c r="P209" s="33" t="str">
        <f t="shared" si="59"/>
        <v>MDB.R13</v>
      </c>
      <c r="Q209" s="33">
        <f t="shared" si="60"/>
        <v>13</v>
      </c>
      <c r="R209" s="33"/>
      <c r="S209" s="33"/>
      <c r="T209" s="33"/>
      <c r="U209" s="33"/>
      <c r="V209" s="33"/>
      <c r="W209" s="33"/>
      <c r="X209" s="33" t="str">
        <f t="shared" si="61"/>
        <v>en-US=МП1-3 не включен</v>
      </c>
      <c r="Y209" s="1"/>
      <c r="Z209" s="1" t="s">
        <v>1308</v>
      </c>
      <c r="AD209" t="str">
        <f t="shared" si="55"/>
        <v>Тревога</v>
      </c>
      <c r="AE209">
        <f t="shared" si="62"/>
        <v>40013</v>
      </c>
      <c r="AF209">
        <f t="shared" si="63"/>
        <v>13</v>
      </c>
    </row>
    <row r="210" spans="1:32" x14ac:dyDescent="0.25">
      <c r="A210" s="1">
        <v>194</v>
      </c>
      <c r="B210" s="1">
        <v>191</v>
      </c>
      <c r="C210" t="s">
        <v>1366</v>
      </c>
      <c r="D210" s="15" t="str">
        <f t="shared" si="67"/>
        <v>R13</v>
      </c>
      <c r="E210" s="34">
        <f t="shared" si="68"/>
        <v>24</v>
      </c>
      <c r="F210" s="34">
        <v>6</v>
      </c>
      <c r="G210" s="22">
        <v>14</v>
      </c>
      <c r="H210" s="15" t="s">
        <v>1310</v>
      </c>
      <c r="I210" t="s">
        <v>1367</v>
      </c>
      <c r="J210" t="str">
        <f t="shared" si="52"/>
        <v>db600.dbx24.6 := alr.MP1_4_nON; //МП1-4 не включен  R13.14</v>
      </c>
      <c r="L210">
        <f t="shared" si="69"/>
        <v>13</v>
      </c>
      <c r="N210" s="33">
        <f t="shared" si="64"/>
        <v>194</v>
      </c>
      <c r="O210" s="33" t="s">
        <v>2022</v>
      </c>
      <c r="P210" s="33" t="str">
        <f t="shared" si="59"/>
        <v>MDB.R13</v>
      </c>
      <c r="Q210" s="33">
        <f t="shared" si="60"/>
        <v>14</v>
      </c>
      <c r="R210" s="33"/>
      <c r="S210" s="33"/>
      <c r="T210" s="33"/>
      <c r="U210" s="33"/>
      <c r="V210" s="33"/>
      <c r="W210" s="33"/>
      <c r="X210" s="33" t="str">
        <f t="shared" si="61"/>
        <v>en-US=МП1-4 не включен</v>
      </c>
      <c r="Y210" s="1"/>
      <c r="Z210" s="1" t="s">
        <v>1308</v>
      </c>
      <c r="AD210" t="str">
        <f t="shared" si="55"/>
        <v>Тревога</v>
      </c>
      <c r="AE210">
        <f t="shared" si="62"/>
        <v>40013</v>
      </c>
      <c r="AF210">
        <f t="shared" si="63"/>
        <v>14</v>
      </c>
    </row>
    <row r="211" spans="1:32" x14ac:dyDescent="0.25">
      <c r="A211" s="1">
        <v>195</v>
      </c>
      <c r="B211" s="1">
        <v>192</v>
      </c>
      <c r="C211" t="s">
        <v>1368</v>
      </c>
      <c r="D211" s="15" t="str">
        <f t="shared" si="67"/>
        <v>R13</v>
      </c>
      <c r="E211" s="34">
        <f t="shared" si="68"/>
        <v>24</v>
      </c>
      <c r="F211" s="34">
        <v>7</v>
      </c>
      <c r="G211" s="22">
        <v>15</v>
      </c>
      <c r="H211" s="15" t="s">
        <v>1310</v>
      </c>
      <c r="I211" t="s">
        <v>1369</v>
      </c>
      <c r="J211" t="str">
        <f t="shared" si="52"/>
        <v>db600.dbx24.7 := alr.MP1_5_nON; //МП1-5 не включен  R13.15</v>
      </c>
      <c r="L211">
        <f t="shared" si="69"/>
        <v>13</v>
      </c>
      <c r="N211" s="33">
        <f t="shared" si="64"/>
        <v>195</v>
      </c>
      <c r="O211" s="33" t="s">
        <v>2022</v>
      </c>
      <c r="P211" s="33" t="str">
        <f t="shared" si="59"/>
        <v>MDB.R13</v>
      </c>
      <c r="Q211" s="33">
        <f t="shared" si="60"/>
        <v>15</v>
      </c>
      <c r="R211" s="33"/>
      <c r="S211" s="33"/>
      <c r="T211" s="33"/>
      <c r="U211" s="33"/>
      <c r="V211" s="33"/>
      <c r="W211" s="33"/>
      <c r="X211" s="33" t="str">
        <f t="shared" si="61"/>
        <v>en-US=МП1-5 не включен</v>
      </c>
      <c r="Y211" s="1"/>
      <c r="Z211" s="1" t="s">
        <v>1308</v>
      </c>
      <c r="AD211" t="str">
        <f t="shared" si="55"/>
        <v>Тревога</v>
      </c>
      <c r="AE211">
        <f t="shared" si="62"/>
        <v>40013</v>
      </c>
      <c r="AF211">
        <f t="shared" si="63"/>
        <v>15</v>
      </c>
    </row>
    <row r="212" spans="1:32" x14ac:dyDescent="0.25">
      <c r="A212" s="1">
        <v>196</v>
      </c>
      <c r="B212" s="1">
        <v>193</v>
      </c>
      <c r="C212" t="s">
        <v>1370</v>
      </c>
      <c r="D212" s="15" t="str">
        <f t="shared" si="67"/>
        <v>R14</v>
      </c>
      <c r="E212">
        <f>E220+1</f>
        <v>27</v>
      </c>
      <c r="F212" s="34">
        <v>0</v>
      </c>
      <c r="G212" s="22">
        <v>0</v>
      </c>
      <c r="H212" s="15" t="s">
        <v>1310</v>
      </c>
      <c r="I212" t="s">
        <v>1371</v>
      </c>
      <c r="J212" t="str">
        <f t="shared" ref="J212:J275" si="70">"db600.dbx"&amp;E212&amp;"."&amp;F212&amp;" := "&amp;H212&amp;"."&amp;I212&amp;"; //"&amp;C212&amp;"  "&amp;D212&amp;"."&amp;G212</f>
        <v>db600.dbx27.0 := alr.MP4_1_nON; //МП4-1 не включен  R14.0</v>
      </c>
      <c r="L212">
        <f>L210+1</f>
        <v>14</v>
      </c>
      <c r="N212" s="33">
        <f t="shared" si="64"/>
        <v>196</v>
      </c>
      <c r="O212" s="33" t="s">
        <v>2022</v>
      </c>
      <c r="P212" s="33" t="str">
        <f t="shared" si="59"/>
        <v>MDB.R14</v>
      </c>
      <c r="Q212" s="33">
        <f t="shared" si="60"/>
        <v>0</v>
      </c>
      <c r="R212" s="33"/>
      <c r="S212" s="33"/>
      <c r="T212" s="33"/>
      <c r="U212" s="33"/>
      <c r="V212" s="33"/>
      <c r="W212" s="33"/>
      <c r="X212" s="33" t="str">
        <f t="shared" si="61"/>
        <v>en-US=МП4-1 не включен</v>
      </c>
      <c r="Y212" s="1"/>
      <c r="Z212" s="1" t="s">
        <v>1308</v>
      </c>
      <c r="AD212" t="str">
        <f t="shared" si="55"/>
        <v>Тревога</v>
      </c>
      <c r="AE212">
        <f t="shared" si="62"/>
        <v>40014</v>
      </c>
      <c r="AF212">
        <f t="shared" si="63"/>
        <v>0</v>
      </c>
    </row>
    <row r="213" spans="1:32" x14ac:dyDescent="0.25">
      <c r="A213" s="1">
        <v>197</v>
      </c>
      <c r="B213" s="1">
        <v>194</v>
      </c>
      <c r="C213" t="s">
        <v>1372</v>
      </c>
      <c r="D213" s="15" t="str">
        <f t="shared" si="67"/>
        <v>R14</v>
      </c>
      <c r="E213" s="34">
        <f>E212</f>
        <v>27</v>
      </c>
      <c r="F213" s="34">
        <v>1</v>
      </c>
      <c r="G213" s="22">
        <v>1</v>
      </c>
      <c r="H213" s="15" t="s">
        <v>1310</v>
      </c>
      <c r="I213" t="s">
        <v>1373</v>
      </c>
      <c r="J213" t="str">
        <f t="shared" si="70"/>
        <v>db600.dbx27.1 := alr.MP4_2_nON; //МП4-2 не включен  R14.1</v>
      </c>
      <c r="L213">
        <f>L212</f>
        <v>14</v>
      </c>
      <c r="N213" s="33">
        <f t="shared" si="64"/>
        <v>197</v>
      </c>
      <c r="O213" s="33" t="s">
        <v>2022</v>
      </c>
      <c r="P213" s="33" t="str">
        <f t="shared" si="59"/>
        <v>MDB.R14</v>
      </c>
      <c r="Q213" s="33">
        <f t="shared" si="60"/>
        <v>1</v>
      </c>
      <c r="R213" s="33"/>
      <c r="S213" s="33"/>
      <c r="T213" s="33"/>
      <c r="U213" s="33"/>
      <c r="V213" s="33"/>
      <c r="W213" s="33"/>
      <c r="X213" s="33" t="str">
        <f t="shared" si="61"/>
        <v>en-US=МП4-2 не включен</v>
      </c>
      <c r="Y213" s="1"/>
      <c r="Z213" s="1" t="s">
        <v>1308</v>
      </c>
      <c r="AD213" t="str">
        <f t="shared" si="55"/>
        <v>Тревога</v>
      </c>
      <c r="AE213">
        <f t="shared" si="62"/>
        <v>40014</v>
      </c>
      <c r="AF213">
        <f t="shared" si="63"/>
        <v>1</v>
      </c>
    </row>
    <row r="214" spans="1:32" x14ac:dyDescent="0.25">
      <c r="A214" s="1">
        <v>198</v>
      </c>
      <c r="B214" s="1">
        <v>195</v>
      </c>
      <c r="C214" t="s">
        <v>1374</v>
      </c>
      <c r="D214" s="15" t="str">
        <f t="shared" si="67"/>
        <v>R14</v>
      </c>
      <c r="E214" s="34">
        <f t="shared" ref="E214:E227" si="71">E213</f>
        <v>27</v>
      </c>
      <c r="F214" s="34">
        <v>2</v>
      </c>
      <c r="G214" s="22">
        <v>2</v>
      </c>
      <c r="H214" s="15" t="s">
        <v>1310</v>
      </c>
      <c r="I214" t="s">
        <v>1375</v>
      </c>
      <c r="J214" t="str">
        <f t="shared" si="70"/>
        <v>db600.dbx27.2 := alr.MP5_1_nON; //МП5-1 не включен  R14.2</v>
      </c>
      <c r="L214">
        <f t="shared" ref="L214:L227" si="72">L213</f>
        <v>14</v>
      </c>
      <c r="N214" s="33">
        <f t="shared" si="64"/>
        <v>198</v>
      </c>
      <c r="O214" s="33" t="s">
        <v>2022</v>
      </c>
      <c r="P214" s="33" t="str">
        <f t="shared" si="59"/>
        <v>MDB.R14</v>
      </c>
      <c r="Q214" s="33">
        <f t="shared" si="60"/>
        <v>2</v>
      </c>
      <c r="R214" s="33"/>
      <c r="S214" s="33"/>
      <c r="T214" s="33"/>
      <c r="U214" s="33"/>
      <c r="V214" s="33"/>
      <c r="W214" s="33"/>
      <c r="X214" s="33" t="str">
        <f t="shared" si="61"/>
        <v>en-US=МП5-1 не включен</v>
      </c>
      <c r="Y214" s="1"/>
      <c r="Z214" s="1" t="s">
        <v>1308</v>
      </c>
      <c r="AD214" t="str">
        <f t="shared" si="55"/>
        <v>Тревога</v>
      </c>
      <c r="AE214">
        <f t="shared" si="62"/>
        <v>40014</v>
      </c>
      <c r="AF214">
        <f t="shared" si="63"/>
        <v>2</v>
      </c>
    </row>
    <row r="215" spans="1:32" x14ac:dyDescent="0.25">
      <c r="A215" s="1">
        <v>199</v>
      </c>
      <c r="B215" s="1">
        <v>196</v>
      </c>
      <c r="C215" t="s">
        <v>1376</v>
      </c>
      <c r="D215" s="15" t="str">
        <f t="shared" si="67"/>
        <v>R14</v>
      </c>
      <c r="E215" s="34">
        <f t="shared" si="71"/>
        <v>27</v>
      </c>
      <c r="F215" s="34">
        <v>3</v>
      </c>
      <c r="G215" s="22">
        <v>3</v>
      </c>
      <c r="H215" s="15" t="s">
        <v>1310</v>
      </c>
      <c r="I215" t="s">
        <v>1377</v>
      </c>
      <c r="J215" t="str">
        <f t="shared" si="70"/>
        <v>db600.dbx27.3 := alr.MP6_1_nON; //МП6-1 не включен  R14.3</v>
      </c>
      <c r="L215">
        <f t="shared" si="72"/>
        <v>14</v>
      </c>
      <c r="N215" s="33">
        <f t="shared" si="64"/>
        <v>199</v>
      </c>
      <c r="O215" s="33" t="s">
        <v>2022</v>
      </c>
      <c r="P215" s="33" t="str">
        <f t="shared" si="59"/>
        <v>MDB.R14</v>
      </c>
      <c r="Q215" s="33">
        <f t="shared" si="60"/>
        <v>3</v>
      </c>
      <c r="R215" s="33"/>
      <c r="S215" s="33"/>
      <c r="T215" s="33"/>
      <c r="U215" s="33"/>
      <c r="V215" s="33"/>
      <c r="W215" s="33"/>
      <c r="X215" s="33" t="str">
        <f t="shared" si="61"/>
        <v>en-US=МП6-1 не включен</v>
      </c>
      <c r="Y215" s="1"/>
      <c r="Z215" s="1" t="s">
        <v>1308</v>
      </c>
      <c r="AD215" t="str">
        <f t="shared" ref="AD215:AD278" si="73">AD214</f>
        <v>Тревога</v>
      </c>
      <c r="AE215">
        <f t="shared" si="62"/>
        <v>40014</v>
      </c>
      <c r="AF215">
        <f t="shared" si="63"/>
        <v>3</v>
      </c>
    </row>
    <row r="216" spans="1:32" x14ac:dyDescent="0.25">
      <c r="A216" s="1">
        <v>200</v>
      </c>
      <c r="B216" s="1">
        <v>197</v>
      </c>
      <c r="C216" t="s">
        <v>1378</v>
      </c>
      <c r="D216" s="15" t="str">
        <f t="shared" si="67"/>
        <v>R14</v>
      </c>
      <c r="E216" s="34">
        <f t="shared" si="71"/>
        <v>27</v>
      </c>
      <c r="F216" s="34">
        <v>4</v>
      </c>
      <c r="G216" s="22">
        <v>4</v>
      </c>
      <c r="H216" s="15" t="s">
        <v>1310</v>
      </c>
      <c r="I216" t="s">
        <v>1379</v>
      </c>
      <c r="J216" t="str">
        <f t="shared" si="70"/>
        <v>db600.dbx27.4 := alr.MP6_2_nON; //МП6-2 не включен  R14.4</v>
      </c>
      <c r="L216">
        <f t="shared" si="72"/>
        <v>14</v>
      </c>
      <c r="N216" s="33">
        <f t="shared" si="64"/>
        <v>200</v>
      </c>
      <c r="O216" s="33" t="s">
        <v>2022</v>
      </c>
      <c r="P216" s="33" t="str">
        <f t="shared" si="59"/>
        <v>MDB.R14</v>
      </c>
      <c r="Q216" s="33">
        <f t="shared" si="60"/>
        <v>4</v>
      </c>
      <c r="R216" s="33"/>
      <c r="S216" s="33"/>
      <c r="T216" s="33"/>
      <c r="U216" s="33"/>
      <c r="V216" s="33"/>
      <c r="W216" s="33"/>
      <c r="X216" s="33" t="str">
        <f t="shared" si="61"/>
        <v>en-US=МП6-2 не включен</v>
      </c>
      <c r="Y216" s="1"/>
      <c r="Z216" s="1" t="s">
        <v>1308</v>
      </c>
      <c r="AD216" t="str">
        <f t="shared" si="73"/>
        <v>Тревога</v>
      </c>
      <c r="AE216">
        <f t="shared" si="62"/>
        <v>40014</v>
      </c>
      <c r="AF216">
        <f t="shared" si="63"/>
        <v>4</v>
      </c>
    </row>
    <row r="217" spans="1:32" x14ac:dyDescent="0.25">
      <c r="A217" s="1">
        <v>201</v>
      </c>
      <c r="B217" s="1">
        <v>198</v>
      </c>
      <c r="C217" t="s">
        <v>1380</v>
      </c>
      <c r="D217" s="15" t="str">
        <f t="shared" si="67"/>
        <v>R14</v>
      </c>
      <c r="E217" s="34">
        <f t="shared" si="71"/>
        <v>27</v>
      </c>
      <c r="F217" s="34">
        <v>5</v>
      </c>
      <c r="G217" s="22">
        <v>5</v>
      </c>
      <c r="H217" s="15" t="s">
        <v>1310</v>
      </c>
      <c r="I217" t="s">
        <v>1381</v>
      </c>
      <c r="J217" t="str">
        <f t="shared" si="70"/>
        <v>db600.dbx27.5 := alr.M1_1_nON; //Мш1-1 не включен  R14.5</v>
      </c>
      <c r="L217">
        <f t="shared" si="72"/>
        <v>14</v>
      </c>
      <c r="N217" s="33">
        <f t="shared" si="64"/>
        <v>201</v>
      </c>
      <c r="O217" s="33" t="s">
        <v>2022</v>
      </c>
      <c r="P217" s="33" t="str">
        <f t="shared" si="59"/>
        <v>MDB.R14</v>
      </c>
      <c r="Q217" s="33">
        <f t="shared" si="60"/>
        <v>5</v>
      </c>
      <c r="R217" s="33"/>
      <c r="S217" s="33"/>
      <c r="T217" s="33"/>
      <c r="U217" s="33"/>
      <c r="V217" s="33"/>
      <c r="W217" s="33"/>
      <c r="X217" s="33" t="str">
        <f t="shared" si="61"/>
        <v>en-US=Мш1-1 не включен</v>
      </c>
      <c r="Y217" s="1"/>
      <c r="Z217" s="1" t="s">
        <v>1308</v>
      </c>
      <c r="AD217" t="str">
        <f t="shared" si="73"/>
        <v>Тревога</v>
      </c>
      <c r="AE217">
        <f t="shared" si="62"/>
        <v>40014</v>
      </c>
      <c r="AF217">
        <f t="shared" si="63"/>
        <v>5</v>
      </c>
    </row>
    <row r="218" spans="1:32" x14ac:dyDescent="0.25">
      <c r="A218" s="1">
        <v>202</v>
      </c>
      <c r="B218" s="1">
        <v>199</v>
      </c>
      <c r="C218" t="s">
        <v>1382</v>
      </c>
      <c r="D218" s="15" t="str">
        <f t="shared" si="67"/>
        <v>R14</v>
      </c>
      <c r="E218" s="34">
        <f t="shared" si="71"/>
        <v>27</v>
      </c>
      <c r="F218" s="34">
        <v>6</v>
      </c>
      <c r="G218" s="22">
        <v>6</v>
      </c>
      <c r="H218" s="15" t="s">
        <v>1310</v>
      </c>
      <c r="I218" t="s">
        <v>1383</v>
      </c>
      <c r="J218" t="str">
        <f t="shared" si="70"/>
        <v>db600.dbx27.6 := alr.M2_1_nON; //Мш2-1 не включен  R14.6</v>
      </c>
      <c r="L218">
        <f t="shared" si="72"/>
        <v>14</v>
      </c>
      <c r="N218" s="33">
        <f t="shared" si="64"/>
        <v>202</v>
      </c>
      <c r="O218" s="33" t="s">
        <v>2022</v>
      </c>
      <c r="P218" s="33" t="str">
        <f t="shared" si="59"/>
        <v>MDB.R14</v>
      </c>
      <c r="Q218" s="33">
        <f t="shared" si="60"/>
        <v>6</v>
      </c>
      <c r="R218" s="33"/>
      <c r="S218" s="33"/>
      <c r="T218" s="33"/>
      <c r="U218" s="33"/>
      <c r="V218" s="33"/>
      <c r="W218" s="33"/>
      <c r="X218" s="33" t="str">
        <f t="shared" si="61"/>
        <v>en-US=Мш2-1 не включен</v>
      </c>
      <c r="Y218" s="1"/>
      <c r="Z218" s="1" t="s">
        <v>1308</v>
      </c>
      <c r="AD218" t="str">
        <f t="shared" si="73"/>
        <v>Тревога</v>
      </c>
      <c r="AE218">
        <f t="shared" si="62"/>
        <v>40014</v>
      </c>
      <c r="AF218">
        <f t="shared" si="63"/>
        <v>6</v>
      </c>
    </row>
    <row r="219" spans="1:32" x14ac:dyDescent="0.25">
      <c r="A219" s="1">
        <v>203</v>
      </c>
      <c r="B219" s="1">
        <v>200</v>
      </c>
      <c r="C219" t="s">
        <v>1384</v>
      </c>
      <c r="D219" s="15" t="str">
        <f t="shared" si="67"/>
        <v>R14</v>
      </c>
      <c r="E219" s="34">
        <f t="shared" si="71"/>
        <v>27</v>
      </c>
      <c r="F219" s="34">
        <v>7</v>
      </c>
      <c r="G219" s="22">
        <v>7</v>
      </c>
      <c r="H219" s="15" t="s">
        <v>1310</v>
      </c>
      <c r="I219" t="s">
        <v>1385</v>
      </c>
      <c r="J219" t="str">
        <f t="shared" si="70"/>
        <v>db600.dbx27.7 := alr.M2_2_nON; //Мш2-2 не включен  R14.7</v>
      </c>
      <c r="L219">
        <f t="shared" si="72"/>
        <v>14</v>
      </c>
      <c r="N219" s="33">
        <f t="shared" si="64"/>
        <v>203</v>
      </c>
      <c r="O219" s="33" t="s">
        <v>2022</v>
      </c>
      <c r="P219" s="33" t="str">
        <f t="shared" si="59"/>
        <v>MDB.R14</v>
      </c>
      <c r="Q219" s="33">
        <f t="shared" si="60"/>
        <v>7</v>
      </c>
      <c r="R219" s="33"/>
      <c r="S219" s="33"/>
      <c r="T219" s="33"/>
      <c r="U219" s="33"/>
      <c r="V219" s="33"/>
      <c r="W219" s="33"/>
      <c r="X219" s="33" t="str">
        <f t="shared" si="61"/>
        <v>en-US=Мш2-2 не включен</v>
      </c>
      <c r="Y219" s="1"/>
      <c r="Z219" s="1" t="s">
        <v>1308</v>
      </c>
      <c r="AD219" t="str">
        <f t="shared" si="73"/>
        <v>Тревога</v>
      </c>
      <c r="AE219">
        <f t="shared" si="62"/>
        <v>40014</v>
      </c>
      <c r="AF219">
        <f t="shared" si="63"/>
        <v>7</v>
      </c>
    </row>
    <row r="220" spans="1:32" x14ac:dyDescent="0.25">
      <c r="A220" s="1">
        <v>204</v>
      </c>
      <c r="B220" s="1">
        <v>201</v>
      </c>
      <c r="C220" t="s">
        <v>1386</v>
      </c>
      <c r="D220" s="15" t="str">
        <f t="shared" si="67"/>
        <v>R14</v>
      </c>
      <c r="E220">
        <f>E196+1</f>
        <v>26</v>
      </c>
      <c r="F220" s="34">
        <v>0</v>
      </c>
      <c r="G220" s="22">
        <v>8</v>
      </c>
      <c r="H220" s="15" t="s">
        <v>1310</v>
      </c>
      <c r="I220" t="s">
        <v>1387</v>
      </c>
      <c r="J220" t="str">
        <f t="shared" si="70"/>
        <v>db600.dbx26.0 := alr.M2_3_nON; //Мш2-3 не включен  R14.8</v>
      </c>
      <c r="L220">
        <f t="shared" si="72"/>
        <v>14</v>
      </c>
      <c r="N220" s="33">
        <f t="shared" si="64"/>
        <v>204</v>
      </c>
      <c r="O220" s="33" t="s">
        <v>2022</v>
      </c>
      <c r="P220" s="33" t="str">
        <f t="shared" si="59"/>
        <v>MDB.R14</v>
      </c>
      <c r="Q220" s="33">
        <f t="shared" si="60"/>
        <v>8</v>
      </c>
      <c r="R220" s="33"/>
      <c r="S220" s="33"/>
      <c r="T220" s="33"/>
      <c r="U220" s="33"/>
      <c r="V220" s="33"/>
      <c r="W220" s="33"/>
      <c r="X220" s="33" t="str">
        <f t="shared" si="61"/>
        <v>en-US=Мш2-3 не включен</v>
      </c>
      <c r="Y220" s="1"/>
      <c r="Z220" s="1" t="s">
        <v>1308</v>
      </c>
      <c r="AD220" t="str">
        <f t="shared" si="73"/>
        <v>Тревога</v>
      </c>
      <c r="AE220">
        <f t="shared" si="62"/>
        <v>40014</v>
      </c>
      <c r="AF220">
        <f t="shared" si="63"/>
        <v>8</v>
      </c>
    </row>
    <row r="221" spans="1:32" x14ac:dyDescent="0.25">
      <c r="A221" s="1">
        <v>205</v>
      </c>
      <c r="B221" s="1">
        <v>202</v>
      </c>
      <c r="C221" t="s">
        <v>1388</v>
      </c>
      <c r="D221" s="15" t="str">
        <f t="shared" si="67"/>
        <v>R14</v>
      </c>
      <c r="E221" s="34">
        <f>E220</f>
        <v>26</v>
      </c>
      <c r="F221" s="34">
        <v>1</v>
      </c>
      <c r="G221" s="22">
        <v>9</v>
      </c>
      <c r="H221" s="15" t="s">
        <v>1310</v>
      </c>
      <c r="I221" t="s">
        <v>1389</v>
      </c>
      <c r="J221" t="str">
        <f t="shared" si="70"/>
        <v>db600.dbx26.1 := alr.M2_4_nON; //Мш2-4 не включен  R14.9</v>
      </c>
      <c r="L221">
        <f t="shared" si="72"/>
        <v>14</v>
      </c>
      <c r="N221" s="33">
        <f t="shared" si="64"/>
        <v>205</v>
      </c>
      <c r="O221" s="33" t="s">
        <v>2022</v>
      </c>
      <c r="P221" s="33" t="str">
        <f t="shared" si="59"/>
        <v>MDB.R14</v>
      </c>
      <c r="Q221" s="33">
        <f t="shared" si="60"/>
        <v>9</v>
      </c>
      <c r="R221" s="33"/>
      <c r="S221" s="33"/>
      <c r="T221" s="33"/>
      <c r="U221" s="33"/>
      <c r="V221" s="33"/>
      <c r="W221" s="33"/>
      <c r="X221" s="33" t="str">
        <f t="shared" si="61"/>
        <v>en-US=Мш2-4 не включен</v>
      </c>
      <c r="Y221" s="1"/>
      <c r="Z221" s="1" t="s">
        <v>1308</v>
      </c>
      <c r="AD221" t="str">
        <f t="shared" si="73"/>
        <v>Тревога</v>
      </c>
      <c r="AE221">
        <f t="shared" si="62"/>
        <v>40014</v>
      </c>
      <c r="AF221">
        <f t="shared" si="63"/>
        <v>9</v>
      </c>
    </row>
    <row r="222" spans="1:32" x14ac:dyDescent="0.25">
      <c r="A222" s="1"/>
      <c r="B222" s="1"/>
      <c r="C222" t="s">
        <v>1390</v>
      </c>
      <c r="D222" s="15" t="str">
        <f t="shared" si="67"/>
        <v>R14</v>
      </c>
      <c r="E222" s="34">
        <f t="shared" si="71"/>
        <v>26</v>
      </c>
      <c r="F222" s="34">
        <v>2</v>
      </c>
      <c r="G222" s="22">
        <v>10</v>
      </c>
      <c r="H222" s="15" t="s">
        <v>1310</v>
      </c>
      <c r="I222" t="s">
        <v>1391</v>
      </c>
      <c r="J222" t="str">
        <f t="shared" si="70"/>
        <v>db600.dbx26.2 := alr.N1_1_nFP; // не включен  R14.10</v>
      </c>
      <c r="L222">
        <f t="shared" si="72"/>
        <v>14</v>
      </c>
      <c r="N222" s="33"/>
      <c r="O222" s="33"/>
      <c r="P222" s="33"/>
      <c r="Q222" s="33"/>
      <c r="AD222" t="str">
        <f t="shared" si="73"/>
        <v>Тревога</v>
      </c>
      <c r="AE222">
        <f t="shared" si="62"/>
        <v>40014</v>
      </c>
      <c r="AF222">
        <f t="shared" si="63"/>
        <v>10</v>
      </c>
    </row>
    <row r="223" spans="1:32" x14ac:dyDescent="0.25">
      <c r="A223" s="1"/>
      <c r="B223" s="1"/>
      <c r="C223" t="s">
        <v>1390</v>
      </c>
      <c r="D223" s="15" t="str">
        <f t="shared" si="67"/>
        <v>R14</v>
      </c>
      <c r="E223" s="34">
        <f t="shared" si="71"/>
        <v>26</v>
      </c>
      <c r="F223" s="34">
        <v>3</v>
      </c>
      <c r="G223" s="22">
        <v>11</v>
      </c>
      <c r="H223" s="15" t="s">
        <v>1310</v>
      </c>
      <c r="I223" t="s">
        <v>1392</v>
      </c>
      <c r="J223" t="str">
        <f t="shared" si="70"/>
        <v>db600.dbx26.3 := alr.N1_2_nFP; // не включен  R14.11</v>
      </c>
      <c r="L223">
        <f t="shared" si="72"/>
        <v>14</v>
      </c>
      <c r="N223" s="33"/>
      <c r="O223" s="33"/>
      <c r="P223" s="33"/>
      <c r="Q223" s="33"/>
      <c r="AD223" t="str">
        <f t="shared" si="73"/>
        <v>Тревога</v>
      </c>
      <c r="AE223">
        <f t="shared" si="62"/>
        <v>40014</v>
      </c>
      <c r="AF223">
        <f t="shared" si="63"/>
        <v>11</v>
      </c>
    </row>
    <row r="224" spans="1:32" x14ac:dyDescent="0.25">
      <c r="A224" s="1"/>
      <c r="B224" s="1"/>
      <c r="C224" t="s">
        <v>1390</v>
      </c>
      <c r="D224" s="15" t="str">
        <f t="shared" si="67"/>
        <v>R14</v>
      </c>
      <c r="E224" s="34">
        <f t="shared" si="71"/>
        <v>26</v>
      </c>
      <c r="F224" s="34">
        <v>4</v>
      </c>
      <c r="G224" s="22">
        <v>12</v>
      </c>
      <c r="H224" s="15" t="s">
        <v>1310</v>
      </c>
      <c r="I224" t="s">
        <v>1393</v>
      </c>
      <c r="J224" t="str">
        <f t="shared" si="70"/>
        <v>db600.dbx26.4 := alr.N2_1_nFP; // не включен  R14.12</v>
      </c>
      <c r="L224">
        <f t="shared" si="72"/>
        <v>14</v>
      </c>
      <c r="N224" s="33"/>
      <c r="O224" s="33"/>
      <c r="P224" s="33"/>
      <c r="Q224" s="33"/>
      <c r="AD224" t="str">
        <f t="shared" si="73"/>
        <v>Тревога</v>
      </c>
      <c r="AE224">
        <f t="shared" si="62"/>
        <v>40014</v>
      </c>
      <c r="AF224">
        <f t="shared" si="63"/>
        <v>12</v>
      </c>
    </row>
    <row r="225" spans="1:32" x14ac:dyDescent="0.25">
      <c r="A225" s="1"/>
      <c r="B225" s="1"/>
      <c r="C225" t="s">
        <v>1390</v>
      </c>
      <c r="D225" s="15" t="str">
        <f t="shared" si="67"/>
        <v>R14</v>
      </c>
      <c r="E225" s="34">
        <f t="shared" si="71"/>
        <v>26</v>
      </c>
      <c r="F225" s="34">
        <v>5</v>
      </c>
      <c r="G225" s="22">
        <v>13</v>
      </c>
      <c r="H225" s="15" t="s">
        <v>1310</v>
      </c>
      <c r="I225" t="s">
        <v>1394</v>
      </c>
      <c r="J225" t="str">
        <f t="shared" si="70"/>
        <v>db600.dbx26.5 := alr.N2_2_nFP; // не включен  R14.13</v>
      </c>
      <c r="L225">
        <f t="shared" si="72"/>
        <v>14</v>
      </c>
      <c r="N225" s="33"/>
      <c r="O225" s="33"/>
      <c r="P225" s="33"/>
      <c r="Q225" s="33"/>
      <c r="AD225" t="str">
        <f t="shared" si="73"/>
        <v>Тревога</v>
      </c>
      <c r="AE225">
        <f t="shared" si="62"/>
        <v>40014</v>
      </c>
      <c r="AF225">
        <f t="shared" si="63"/>
        <v>13</v>
      </c>
    </row>
    <row r="226" spans="1:32" x14ac:dyDescent="0.25">
      <c r="A226" s="1"/>
      <c r="B226" s="1"/>
      <c r="C226" t="s">
        <v>1390</v>
      </c>
      <c r="D226" s="15" t="str">
        <f t="shared" si="67"/>
        <v>R14</v>
      </c>
      <c r="E226" s="34">
        <f t="shared" si="71"/>
        <v>26</v>
      </c>
      <c r="F226" s="34">
        <v>6</v>
      </c>
      <c r="G226" s="22">
        <v>14</v>
      </c>
      <c r="H226" s="15" t="s">
        <v>1310</v>
      </c>
      <c r="I226" t="s">
        <v>1395</v>
      </c>
      <c r="J226" t="str">
        <f t="shared" si="70"/>
        <v>db600.dbx26.6 := alr.N2_3_nFP; // не включен  R14.14</v>
      </c>
      <c r="L226">
        <f t="shared" si="72"/>
        <v>14</v>
      </c>
      <c r="N226" s="33"/>
      <c r="O226" s="33"/>
      <c r="P226" s="33"/>
      <c r="Q226" s="33"/>
      <c r="AD226" t="str">
        <f t="shared" si="73"/>
        <v>Тревога</v>
      </c>
      <c r="AE226">
        <f t="shared" si="62"/>
        <v>40014</v>
      </c>
      <c r="AF226">
        <f t="shared" si="63"/>
        <v>14</v>
      </c>
    </row>
    <row r="227" spans="1:32" x14ac:dyDescent="0.25">
      <c r="A227" s="1"/>
      <c r="B227" s="1"/>
      <c r="C227" t="s">
        <v>1390</v>
      </c>
      <c r="D227" s="15" t="str">
        <f t="shared" si="67"/>
        <v>R14</v>
      </c>
      <c r="E227" s="34">
        <f t="shared" si="71"/>
        <v>26</v>
      </c>
      <c r="F227" s="34">
        <v>7</v>
      </c>
      <c r="G227" s="22">
        <v>15</v>
      </c>
      <c r="H227" s="15" t="s">
        <v>1310</v>
      </c>
      <c r="I227" t="s">
        <v>1396</v>
      </c>
      <c r="J227" t="str">
        <f t="shared" si="70"/>
        <v>db600.dbx26.7 := alr.N2_4_nFP; // не включен  R14.15</v>
      </c>
      <c r="L227">
        <f t="shared" si="72"/>
        <v>14</v>
      </c>
      <c r="N227" s="33"/>
      <c r="O227" s="33"/>
      <c r="P227" s="33"/>
      <c r="Q227" s="33"/>
      <c r="AD227" t="str">
        <f t="shared" si="73"/>
        <v>Тревога</v>
      </c>
      <c r="AE227">
        <f t="shared" si="62"/>
        <v>40014</v>
      </c>
      <c r="AF227">
        <f t="shared" si="63"/>
        <v>15</v>
      </c>
    </row>
    <row r="228" spans="1:32" x14ac:dyDescent="0.25">
      <c r="A228" s="1"/>
      <c r="B228" s="1"/>
      <c r="C228" t="s">
        <v>1390</v>
      </c>
      <c r="D228" s="15" t="str">
        <f t="shared" si="67"/>
        <v>R15</v>
      </c>
      <c r="E228">
        <f>E236+1</f>
        <v>29</v>
      </c>
      <c r="F228" s="34">
        <v>0</v>
      </c>
      <c r="G228" s="22">
        <v>0</v>
      </c>
      <c r="H228" s="15" t="s">
        <v>1310</v>
      </c>
      <c r="I228" t="s">
        <v>1397</v>
      </c>
      <c r="J228" t="str">
        <f t="shared" si="70"/>
        <v>db600.dbx29.0 := alr.K3_1_nFP; // не включен  R15.0</v>
      </c>
      <c r="L228">
        <f>L226+1</f>
        <v>15</v>
      </c>
      <c r="N228" s="33"/>
      <c r="O228" s="33"/>
      <c r="P228" s="33"/>
      <c r="Q228" s="33"/>
      <c r="AD228" t="str">
        <f t="shared" si="73"/>
        <v>Тревога</v>
      </c>
      <c r="AE228">
        <f t="shared" si="62"/>
        <v>40015</v>
      </c>
      <c r="AF228">
        <f t="shared" si="63"/>
        <v>0</v>
      </c>
    </row>
    <row r="229" spans="1:32" x14ac:dyDescent="0.25">
      <c r="A229" s="1"/>
      <c r="B229" s="1"/>
      <c r="C229" t="s">
        <v>1390</v>
      </c>
      <c r="D229" s="15" t="str">
        <f t="shared" si="67"/>
        <v>R15</v>
      </c>
      <c r="E229" s="34">
        <f>E228</f>
        <v>29</v>
      </c>
      <c r="F229" s="34">
        <v>1</v>
      </c>
      <c r="G229" s="22">
        <v>1</v>
      </c>
      <c r="H229" s="15" t="s">
        <v>1310</v>
      </c>
      <c r="I229" t="s">
        <v>1398</v>
      </c>
      <c r="J229" t="str">
        <f t="shared" si="70"/>
        <v>db600.dbx29.1 := alr.K3_2_nFP; // не включен  R15.1</v>
      </c>
      <c r="L229">
        <f>L228</f>
        <v>15</v>
      </c>
      <c r="N229" s="33"/>
      <c r="O229" s="33"/>
      <c r="P229" s="33"/>
      <c r="Q229" s="33"/>
      <c r="AD229" t="str">
        <f t="shared" si="73"/>
        <v>Тревога</v>
      </c>
      <c r="AE229">
        <f t="shared" si="62"/>
        <v>40015</v>
      </c>
      <c r="AF229">
        <f t="shared" si="63"/>
        <v>1</v>
      </c>
    </row>
    <row r="230" spans="1:32" x14ac:dyDescent="0.25">
      <c r="A230" s="1"/>
      <c r="B230" s="1"/>
      <c r="C230" t="s">
        <v>1390</v>
      </c>
      <c r="D230" s="15" t="str">
        <f t="shared" si="67"/>
        <v>R15</v>
      </c>
      <c r="E230" s="34">
        <f t="shared" ref="E230:E243" si="74">E229</f>
        <v>29</v>
      </c>
      <c r="F230" s="34">
        <v>2</v>
      </c>
      <c r="G230" s="22">
        <v>2</v>
      </c>
      <c r="H230" s="15" t="s">
        <v>1310</v>
      </c>
      <c r="I230" t="s">
        <v>1399</v>
      </c>
      <c r="J230" t="str">
        <f t="shared" si="70"/>
        <v>db600.dbx29.2 := alr.K3_3_nFP; // не включен  R15.2</v>
      </c>
      <c r="L230">
        <f t="shared" ref="L230:L243" si="75">L229</f>
        <v>15</v>
      </c>
      <c r="N230" s="33"/>
      <c r="O230" s="33"/>
      <c r="P230" s="33"/>
      <c r="Q230" s="33"/>
      <c r="AD230" t="str">
        <f t="shared" si="73"/>
        <v>Тревога</v>
      </c>
      <c r="AE230">
        <f t="shared" si="62"/>
        <v>40015</v>
      </c>
      <c r="AF230">
        <f t="shared" si="63"/>
        <v>2</v>
      </c>
    </row>
    <row r="231" spans="1:32" x14ac:dyDescent="0.25">
      <c r="A231" s="1"/>
      <c r="B231" s="1"/>
      <c r="C231" t="s">
        <v>1390</v>
      </c>
      <c r="D231" s="15" t="str">
        <f t="shared" si="67"/>
        <v>R15</v>
      </c>
      <c r="E231" s="34">
        <f t="shared" si="74"/>
        <v>29</v>
      </c>
      <c r="F231" s="34">
        <v>3</v>
      </c>
      <c r="G231" s="22">
        <v>3</v>
      </c>
      <c r="H231" s="15" t="s">
        <v>1310</v>
      </c>
      <c r="I231" t="s">
        <v>1400</v>
      </c>
      <c r="J231" t="str">
        <f t="shared" si="70"/>
        <v>db600.dbx29.3 := alr.K3_4_nFP; // не включен  R15.3</v>
      </c>
      <c r="L231">
        <f t="shared" si="75"/>
        <v>15</v>
      </c>
      <c r="N231" s="33"/>
      <c r="O231" s="33"/>
      <c r="P231" s="33"/>
      <c r="Q231" s="33"/>
      <c r="AD231" t="str">
        <f t="shared" si="73"/>
        <v>Тревога</v>
      </c>
      <c r="AE231">
        <f t="shared" si="62"/>
        <v>40015</v>
      </c>
      <c r="AF231">
        <f t="shared" si="63"/>
        <v>3</v>
      </c>
    </row>
    <row r="232" spans="1:32" x14ac:dyDescent="0.25">
      <c r="A232" s="1"/>
      <c r="B232" s="1"/>
      <c r="C232" t="s">
        <v>1390</v>
      </c>
      <c r="D232" s="15" t="str">
        <f t="shared" si="67"/>
        <v>R15</v>
      </c>
      <c r="E232" s="34">
        <f t="shared" si="74"/>
        <v>29</v>
      </c>
      <c r="F232" s="34">
        <v>4</v>
      </c>
      <c r="G232" s="22">
        <v>4</v>
      </c>
      <c r="H232" s="15" t="s">
        <v>1310</v>
      </c>
      <c r="I232" t="s">
        <v>1401</v>
      </c>
      <c r="J232" t="str">
        <f t="shared" si="70"/>
        <v>db600.dbx29.4 := alr.K4_1_nFP; // не включен  R15.4</v>
      </c>
      <c r="L232">
        <f t="shared" si="75"/>
        <v>15</v>
      </c>
      <c r="N232" s="33"/>
      <c r="O232" s="33"/>
      <c r="P232" s="33"/>
      <c r="Q232" s="33"/>
      <c r="AD232" t="str">
        <f t="shared" si="73"/>
        <v>Тревога</v>
      </c>
      <c r="AE232">
        <f t="shared" si="62"/>
        <v>40015</v>
      </c>
      <c r="AF232">
        <f t="shared" si="63"/>
        <v>4</v>
      </c>
    </row>
    <row r="233" spans="1:32" x14ac:dyDescent="0.25">
      <c r="A233" s="1"/>
      <c r="B233" s="1"/>
      <c r="C233" t="s">
        <v>1390</v>
      </c>
      <c r="D233" s="15" t="str">
        <f t="shared" si="67"/>
        <v>R15</v>
      </c>
      <c r="E233" s="34">
        <f t="shared" si="74"/>
        <v>29</v>
      </c>
      <c r="F233" s="34">
        <v>5</v>
      </c>
      <c r="G233" s="22">
        <v>5</v>
      </c>
      <c r="H233" s="15" t="s">
        <v>1310</v>
      </c>
      <c r="I233" t="s">
        <v>1402</v>
      </c>
      <c r="J233" t="str">
        <f t="shared" si="70"/>
        <v>db600.dbx29.5 := alr.K4_2_nFP; // не включен  R15.5</v>
      </c>
      <c r="L233">
        <f t="shared" si="75"/>
        <v>15</v>
      </c>
      <c r="N233" s="33"/>
      <c r="O233" s="33"/>
      <c r="P233" s="33"/>
      <c r="Q233" s="33"/>
      <c r="AD233" t="str">
        <f t="shared" si="73"/>
        <v>Тревога</v>
      </c>
      <c r="AE233">
        <f t="shared" si="62"/>
        <v>40015</v>
      </c>
      <c r="AF233">
        <f t="shared" si="63"/>
        <v>5</v>
      </c>
    </row>
    <row r="234" spans="1:32" x14ac:dyDescent="0.25">
      <c r="A234" s="1"/>
      <c r="B234" s="1"/>
      <c r="C234" t="s">
        <v>1390</v>
      </c>
      <c r="D234" s="15" t="str">
        <f t="shared" si="67"/>
        <v>R15</v>
      </c>
      <c r="E234" s="34">
        <f t="shared" si="74"/>
        <v>29</v>
      </c>
      <c r="F234" s="34">
        <v>6</v>
      </c>
      <c r="G234" s="22">
        <v>6</v>
      </c>
      <c r="H234" s="15" t="s">
        <v>1310</v>
      </c>
      <c r="I234" t="s">
        <v>1403</v>
      </c>
      <c r="J234" t="str">
        <f t="shared" si="70"/>
        <v>db600.dbx29.6 := alr.N4_1_nFP; // не включен  R15.6</v>
      </c>
      <c r="L234">
        <f t="shared" si="75"/>
        <v>15</v>
      </c>
      <c r="N234" s="33"/>
      <c r="O234" s="33"/>
      <c r="P234" s="33"/>
      <c r="Q234" s="33"/>
      <c r="AD234" t="str">
        <f t="shared" si="73"/>
        <v>Тревога</v>
      </c>
      <c r="AE234">
        <f t="shared" si="62"/>
        <v>40015</v>
      </c>
      <c r="AF234">
        <f t="shared" si="63"/>
        <v>6</v>
      </c>
    </row>
    <row r="235" spans="1:32" x14ac:dyDescent="0.25">
      <c r="A235" s="1"/>
      <c r="B235" s="1"/>
      <c r="C235" t="s">
        <v>1390</v>
      </c>
      <c r="D235" s="15" t="str">
        <f t="shared" si="67"/>
        <v>R15</v>
      </c>
      <c r="E235" s="34">
        <f t="shared" si="74"/>
        <v>29</v>
      </c>
      <c r="F235" s="34">
        <v>7</v>
      </c>
      <c r="G235" s="22">
        <v>7</v>
      </c>
      <c r="H235" s="15" t="s">
        <v>1310</v>
      </c>
      <c r="I235" t="s">
        <v>1404</v>
      </c>
      <c r="J235" t="str">
        <f t="shared" si="70"/>
        <v>db600.dbx29.7 := alr.N4_2_nFP; // не включен  R15.7</v>
      </c>
      <c r="L235">
        <f t="shared" si="75"/>
        <v>15</v>
      </c>
      <c r="N235" s="33"/>
      <c r="O235" s="33"/>
      <c r="P235" s="33"/>
      <c r="Q235" s="33"/>
      <c r="AD235" t="str">
        <f t="shared" si="73"/>
        <v>Тревога</v>
      </c>
      <c r="AE235">
        <f t="shared" si="62"/>
        <v>40015</v>
      </c>
      <c r="AF235">
        <f t="shared" si="63"/>
        <v>7</v>
      </c>
    </row>
    <row r="236" spans="1:32" x14ac:dyDescent="0.25">
      <c r="A236" s="1"/>
      <c r="B236" s="1"/>
      <c r="C236" t="s">
        <v>1390</v>
      </c>
      <c r="D236" s="15" t="str">
        <f t="shared" si="67"/>
        <v>R15</v>
      </c>
      <c r="E236">
        <f>E212+1</f>
        <v>28</v>
      </c>
      <c r="F236" s="34">
        <v>0</v>
      </c>
      <c r="G236" s="22">
        <v>8</v>
      </c>
      <c r="H236" s="15" t="s">
        <v>1310</v>
      </c>
      <c r="I236" t="s">
        <v>1405</v>
      </c>
      <c r="J236" t="str">
        <f t="shared" si="70"/>
        <v>db600.dbx28.0 := alr.N4_3_nFP; // не включен  R15.8</v>
      </c>
      <c r="L236">
        <f t="shared" si="75"/>
        <v>15</v>
      </c>
      <c r="N236" s="33"/>
      <c r="O236" s="33"/>
      <c r="P236" s="33"/>
      <c r="Q236" s="33"/>
      <c r="AD236" t="str">
        <f t="shared" si="73"/>
        <v>Тревога</v>
      </c>
      <c r="AE236">
        <f t="shared" si="62"/>
        <v>40015</v>
      </c>
      <c r="AF236">
        <f t="shared" si="63"/>
        <v>8</v>
      </c>
    </row>
    <row r="237" spans="1:32" x14ac:dyDescent="0.25">
      <c r="A237" s="1"/>
      <c r="B237" s="1"/>
      <c r="C237" t="s">
        <v>1390</v>
      </c>
      <c r="D237" s="15" t="str">
        <f t="shared" si="67"/>
        <v>R15</v>
      </c>
      <c r="E237" s="34">
        <f>E236</f>
        <v>28</v>
      </c>
      <c r="F237" s="34">
        <v>1</v>
      </c>
      <c r="G237" s="22">
        <v>9</v>
      </c>
      <c r="H237" s="15" t="s">
        <v>1310</v>
      </c>
      <c r="I237" t="s">
        <v>1406</v>
      </c>
      <c r="J237" t="str">
        <f t="shared" si="70"/>
        <v>db600.dbx28.1 := alr.N4_4_nFP; // не включен  R15.9</v>
      </c>
      <c r="L237">
        <f t="shared" si="75"/>
        <v>15</v>
      </c>
      <c r="N237" s="33"/>
      <c r="O237" s="33"/>
      <c r="P237" s="33"/>
      <c r="Q237" s="33"/>
      <c r="AD237" t="str">
        <f t="shared" si="73"/>
        <v>Тревога</v>
      </c>
      <c r="AE237">
        <f t="shared" ref="AE237:AE300" si="76">L237+40000</f>
        <v>40015</v>
      </c>
      <c r="AF237">
        <f t="shared" ref="AF237:AF300" si="77">G237</f>
        <v>9</v>
      </c>
    </row>
    <row r="238" spans="1:32" x14ac:dyDescent="0.25">
      <c r="A238" s="1"/>
      <c r="B238" s="1"/>
      <c r="C238" t="s">
        <v>1390</v>
      </c>
      <c r="D238" s="15" t="str">
        <f t="shared" si="67"/>
        <v>R15</v>
      </c>
      <c r="E238" s="34">
        <f t="shared" si="74"/>
        <v>28</v>
      </c>
      <c r="F238" s="34">
        <v>2</v>
      </c>
      <c r="G238" s="22">
        <v>10</v>
      </c>
      <c r="H238" s="15" t="s">
        <v>1310</v>
      </c>
      <c r="I238" t="s">
        <v>1407</v>
      </c>
      <c r="J238" t="str">
        <f t="shared" si="70"/>
        <v>db600.dbx28.2 := alr.N4_5_nFP; // не включен  R15.10</v>
      </c>
      <c r="L238">
        <f t="shared" si="75"/>
        <v>15</v>
      </c>
      <c r="N238" s="33"/>
      <c r="O238" s="33"/>
      <c r="P238" s="33"/>
      <c r="Q238" s="33"/>
      <c r="AD238" t="str">
        <f t="shared" si="73"/>
        <v>Тревога</v>
      </c>
      <c r="AE238">
        <f t="shared" si="76"/>
        <v>40015</v>
      </c>
      <c r="AF238">
        <f t="shared" si="77"/>
        <v>10</v>
      </c>
    </row>
    <row r="239" spans="1:32" x14ac:dyDescent="0.25">
      <c r="A239" s="1">
        <v>206</v>
      </c>
      <c r="B239" s="1">
        <v>203</v>
      </c>
      <c r="C239" t="s">
        <v>1123</v>
      </c>
      <c r="D239" s="15" t="str">
        <f t="shared" si="67"/>
        <v>R15</v>
      </c>
      <c r="E239" s="34">
        <f t="shared" si="74"/>
        <v>28</v>
      </c>
      <c r="F239" s="34">
        <v>3</v>
      </c>
      <c r="G239" s="22">
        <v>11</v>
      </c>
      <c r="H239" s="15" t="s">
        <v>1310</v>
      </c>
      <c r="I239" t="s">
        <v>1408</v>
      </c>
      <c r="J239" t="str">
        <f t="shared" si="70"/>
        <v>db600.dbx28.3 := alr.Qin_hh; //Расход на входе  - превышен верхний аварийный предел  R15.11</v>
      </c>
      <c r="L239">
        <f t="shared" si="75"/>
        <v>15</v>
      </c>
      <c r="N239" s="33">
        <f>A239</f>
        <v>206</v>
      </c>
      <c r="O239" s="33" t="s">
        <v>2022</v>
      </c>
      <c r="P239" s="33" t="str">
        <f>"MDB.R"&amp;L239</f>
        <v>MDB.R15</v>
      </c>
      <c r="Q239" s="33">
        <f>G239</f>
        <v>11</v>
      </c>
      <c r="R239" s="33"/>
      <c r="S239" s="33"/>
      <c r="T239" s="33"/>
      <c r="U239" s="33"/>
      <c r="V239" s="33"/>
      <c r="W239" s="33"/>
      <c r="X239" s="33" t="str">
        <f>Z239&amp;C239</f>
        <v>en-US=Расход на входе  - превышен верхний аварийный предел</v>
      </c>
      <c r="Y239" s="1"/>
      <c r="Z239" s="1" t="s">
        <v>1308</v>
      </c>
      <c r="AD239" t="str">
        <f t="shared" si="73"/>
        <v>Тревога</v>
      </c>
      <c r="AE239">
        <f t="shared" si="76"/>
        <v>40015</v>
      </c>
      <c r="AF239">
        <f t="shared" si="77"/>
        <v>11</v>
      </c>
    </row>
    <row r="240" spans="1:32" x14ac:dyDescent="0.25">
      <c r="A240" s="1">
        <v>207</v>
      </c>
      <c r="B240" s="1">
        <v>204</v>
      </c>
      <c r="C240" t="s">
        <v>1124</v>
      </c>
      <c r="D240" s="15" t="str">
        <f t="shared" si="67"/>
        <v>R15</v>
      </c>
      <c r="E240" s="34">
        <f t="shared" si="74"/>
        <v>28</v>
      </c>
      <c r="F240" s="34">
        <v>4</v>
      </c>
      <c r="G240" s="22">
        <v>12</v>
      </c>
      <c r="H240" s="15" t="s">
        <v>1310</v>
      </c>
      <c r="I240" t="s">
        <v>1409</v>
      </c>
      <c r="J240" t="str">
        <f t="shared" si="70"/>
        <v>db600.dbx28.4 := alr.Q_afN1_hh; //Расход после Н1-1/Н1-2 - превышен верхний аварийный предел  R15.12</v>
      </c>
      <c r="L240">
        <f t="shared" si="75"/>
        <v>15</v>
      </c>
      <c r="N240" s="33">
        <f>A240</f>
        <v>207</v>
      </c>
      <c r="O240" s="33" t="s">
        <v>2022</v>
      </c>
      <c r="P240" s="33" t="str">
        <f t="shared" ref="P240:P262" si="78">"MDB.R"&amp;L240</f>
        <v>MDB.R15</v>
      </c>
      <c r="Q240" s="33">
        <f t="shared" ref="Q240:Q262" si="79">G240</f>
        <v>12</v>
      </c>
      <c r="R240" s="33"/>
      <c r="S240" s="33"/>
      <c r="T240" s="33"/>
      <c r="U240" s="33"/>
      <c r="V240" s="33"/>
      <c r="W240" s="33"/>
      <c r="X240" s="33" t="str">
        <f t="shared" ref="X240:X262" si="80">Z240&amp;C240</f>
        <v>en-US=Расход после Н1-1/Н1-2 - превышен верхний аварийный предел</v>
      </c>
      <c r="Y240" s="1"/>
      <c r="Z240" s="1" t="s">
        <v>1308</v>
      </c>
      <c r="AD240" t="str">
        <f t="shared" si="73"/>
        <v>Тревога</v>
      </c>
      <c r="AE240">
        <f t="shared" si="76"/>
        <v>40015</v>
      </c>
      <c r="AF240">
        <f t="shared" si="77"/>
        <v>12</v>
      </c>
    </row>
    <row r="241" spans="1:32" x14ac:dyDescent="0.25">
      <c r="A241" s="1">
        <v>208</v>
      </c>
      <c r="B241" s="1">
        <v>205</v>
      </c>
      <c r="C241" t="s">
        <v>1125</v>
      </c>
      <c r="D241" s="15" t="str">
        <f t="shared" si="67"/>
        <v>R15</v>
      </c>
      <c r="E241" s="34">
        <f t="shared" si="74"/>
        <v>28</v>
      </c>
      <c r="F241" s="34">
        <v>5</v>
      </c>
      <c r="G241" s="22">
        <v>13</v>
      </c>
      <c r="H241" s="15" t="s">
        <v>1310</v>
      </c>
      <c r="I241" t="s">
        <v>1410</v>
      </c>
      <c r="J241" t="str">
        <f t="shared" si="70"/>
        <v>db600.dbx28.5 := alr.T_afN1_hh; //Температура воды после Н1-1,1-2 - превышен верхний аварийный предел  R15.13</v>
      </c>
      <c r="L241">
        <f t="shared" si="75"/>
        <v>15</v>
      </c>
      <c r="N241" s="33">
        <f t="shared" ref="N241:N264" si="81">A241</f>
        <v>208</v>
      </c>
      <c r="O241" s="33" t="s">
        <v>2022</v>
      </c>
      <c r="P241" s="33" t="str">
        <f t="shared" si="78"/>
        <v>MDB.R15</v>
      </c>
      <c r="Q241" s="33">
        <f t="shared" si="79"/>
        <v>13</v>
      </c>
      <c r="R241" s="33"/>
      <c r="S241" s="33"/>
      <c r="T241" s="33"/>
      <c r="U241" s="33"/>
      <c r="V241" s="33"/>
      <c r="W241" s="33"/>
      <c r="X241" s="33" t="str">
        <f t="shared" si="80"/>
        <v>en-US=Температура воды после Н1-1,1-2 - превышен верхний аварийный предел</v>
      </c>
      <c r="Y241" s="1"/>
      <c r="Z241" s="1" t="s">
        <v>1308</v>
      </c>
      <c r="AD241" t="str">
        <f t="shared" si="73"/>
        <v>Тревога</v>
      </c>
      <c r="AE241">
        <f t="shared" si="76"/>
        <v>40015</v>
      </c>
      <c r="AF241">
        <f t="shared" si="77"/>
        <v>13</v>
      </c>
    </row>
    <row r="242" spans="1:32" x14ac:dyDescent="0.25">
      <c r="A242" s="1">
        <v>209</v>
      </c>
      <c r="B242" s="1">
        <v>206</v>
      </c>
      <c r="C242" t="s">
        <v>1126</v>
      </c>
      <c r="D242" s="15" t="str">
        <f t="shared" si="67"/>
        <v>R15</v>
      </c>
      <c r="E242" s="34">
        <f t="shared" si="74"/>
        <v>28</v>
      </c>
      <c r="F242" s="34">
        <v>6</v>
      </c>
      <c r="G242" s="22">
        <v>14</v>
      </c>
      <c r="H242" s="15" t="s">
        <v>1310</v>
      </c>
      <c r="I242" t="s">
        <v>1411</v>
      </c>
      <c r="J242" t="str">
        <f t="shared" si="70"/>
        <v>db600.dbx28.6 := alr.T_T1_hh; //Температура воды в трубопроводе Т1 - превышен верхний аварийный предел  R15.14</v>
      </c>
      <c r="L242">
        <f t="shared" si="75"/>
        <v>15</v>
      </c>
      <c r="N242" s="33">
        <f t="shared" si="81"/>
        <v>209</v>
      </c>
      <c r="O242" s="33" t="s">
        <v>2022</v>
      </c>
      <c r="P242" s="33" t="str">
        <f t="shared" si="78"/>
        <v>MDB.R15</v>
      </c>
      <c r="Q242" s="33">
        <f t="shared" si="79"/>
        <v>14</v>
      </c>
      <c r="R242" s="33"/>
      <c r="S242" s="33"/>
      <c r="T242" s="33"/>
      <c r="U242" s="33"/>
      <c r="V242" s="33"/>
      <c r="W242" s="33"/>
      <c r="X242" s="33" t="str">
        <f t="shared" si="80"/>
        <v>en-US=Температура воды в трубопроводе Т1 - превышен верхний аварийный предел</v>
      </c>
      <c r="Y242" s="1"/>
      <c r="Z242" s="1" t="s">
        <v>1308</v>
      </c>
      <c r="AD242" t="str">
        <f t="shared" si="73"/>
        <v>Тревога</v>
      </c>
      <c r="AE242">
        <f t="shared" si="76"/>
        <v>40015</v>
      </c>
      <c r="AF242">
        <f t="shared" si="77"/>
        <v>14</v>
      </c>
    </row>
    <row r="243" spans="1:32" x14ac:dyDescent="0.25">
      <c r="A243" s="1">
        <v>210</v>
      </c>
      <c r="B243" s="1">
        <v>207</v>
      </c>
      <c r="C243" t="s">
        <v>1127</v>
      </c>
      <c r="D243" s="15" t="str">
        <f t="shared" si="67"/>
        <v>R15</v>
      </c>
      <c r="E243" s="34">
        <f t="shared" si="74"/>
        <v>28</v>
      </c>
      <c r="F243" s="34">
        <v>7</v>
      </c>
      <c r="G243" s="22">
        <v>15</v>
      </c>
      <c r="H243" s="15" t="s">
        <v>1310</v>
      </c>
      <c r="I243" t="s">
        <v>1412</v>
      </c>
      <c r="J243" t="str">
        <f t="shared" si="70"/>
        <v>db600.dbx28.7 := alr.T_BR1_hh; //Температура воды в БР1 - превышен верхний аварийный предел  R15.15</v>
      </c>
      <c r="L243">
        <f t="shared" si="75"/>
        <v>15</v>
      </c>
      <c r="N243" s="33">
        <f t="shared" si="81"/>
        <v>210</v>
      </c>
      <c r="O243" s="33" t="s">
        <v>2022</v>
      </c>
      <c r="P243" s="33" t="str">
        <f t="shared" si="78"/>
        <v>MDB.R15</v>
      </c>
      <c r="Q243" s="33">
        <f t="shared" si="79"/>
        <v>15</v>
      </c>
      <c r="R243" s="33"/>
      <c r="S243" s="33"/>
      <c r="T243" s="33"/>
      <c r="U243" s="33"/>
      <c r="V243" s="33"/>
      <c r="W243" s="33"/>
      <c r="X243" s="33" t="str">
        <f t="shared" si="80"/>
        <v>en-US=Температура воды в БР1 - превышен верхний аварийный предел</v>
      </c>
      <c r="Y243" s="1"/>
      <c r="Z243" s="1" t="s">
        <v>1308</v>
      </c>
      <c r="AD243" t="str">
        <f t="shared" si="73"/>
        <v>Тревога</v>
      </c>
      <c r="AE243">
        <f t="shared" si="76"/>
        <v>40015</v>
      </c>
      <c r="AF243">
        <f t="shared" si="77"/>
        <v>15</v>
      </c>
    </row>
    <row r="244" spans="1:32" x14ac:dyDescent="0.25">
      <c r="A244" s="1">
        <v>211</v>
      </c>
      <c r="B244" s="1">
        <v>208</v>
      </c>
      <c r="C244" t="s">
        <v>1128</v>
      </c>
      <c r="D244" s="15" t="str">
        <f t="shared" si="67"/>
        <v>R16</v>
      </c>
      <c r="E244">
        <f>E252+1</f>
        <v>31</v>
      </c>
      <c r="F244" s="34">
        <v>0</v>
      </c>
      <c r="G244" s="22">
        <v>0</v>
      </c>
      <c r="H244" s="15" t="s">
        <v>1310</v>
      </c>
      <c r="I244" t="s">
        <v>1413</v>
      </c>
      <c r="J244" t="str">
        <f t="shared" si="70"/>
        <v>db600.dbx31.0 := alr.T_BR2_hh; //Температура воды в БР2 - превышен верхний аварийный предел  R16.0</v>
      </c>
      <c r="L244">
        <f>L242+1</f>
        <v>16</v>
      </c>
      <c r="N244" s="33">
        <f t="shared" si="81"/>
        <v>211</v>
      </c>
      <c r="O244" s="33" t="s">
        <v>2022</v>
      </c>
      <c r="P244" s="33" t="str">
        <f t="shared" si="78"/>
        <v>MDB.R16</v>
      </c>
      <c r="Q244" s="33">
        <f t="shared" si="79"/>
        <v>0</v>
      </c>
      <c r="R244" s="33"/>
      <c r="S244" s="33"/>
      <c r="T244" s="33"/>
      <c r="U244" s="33"/>
      <c r="V244" s="33"/>
      <c r="W244" s="33"/>
      <c r="X244" s="33" t="str">
        <f t="shared" si="80"/>
        <v>en-US=Температура воды в БР2 - превышен верхний аварийный предел</v>
      </c>
      <c r="Y244" s="1"/>
      <c r="Z244" s="1" t="s">
        <v>1308</v>
      </c>
      <c r="AD244" t="str">
        <f t="shared" si="73"/>
        <v>Тревога</v>
      </c>
      <c r="AE244">
        <f t="shared" si="76"/>
        <v>40016</v>
      </c>
      <c r="AF244">
        <f t="shared" si="77"/>
        <v>0</v>
      </c>
    </row>
    <row r="245" spans="1:32" x14ac:dyDescent="0.25">
      <c r="A245" s="1">
        <v>212</v>
      </c>
      <c r="B245" s="1">
        <v>209</v>
      </c>
      <c r="C245" t="s">
        <v>1129</v>
      </c>
      <c r="D245" s="15" t="str">
        <f t="shared" si="67"/>
        <v>R16</v>
      </c>
      <c r="E245" s="34">
        <f>E244</f>
        <v>31</v>
      </c>
      <c r="F245" s="34">
        <v>1</v>
      </c>
      <c r="G245" s="22">
        <v>1</v>
      </c>
      <c r="H245" s="15" t="s">
        <v>1310</v>
      </c>
      <c r="I245" t="s">
        <v>1414</v>
      </c>
      <c r="J245" t="str">
        <f t="shared" si="70"/>
        <v>db600.dbx31.1 := alr.P_afF1_hh; //Давление после Ф1(1...7) - превышен верхний аварийный предел  R16.1</v>
      </c>
      <c r="L245">
        <f>L244</f>
        <v>16</v>
      </c>
      <c r="N245" s="33">
        <f t="shared" si="81"/>
        <v>212</v>
      </c>
      <c r="O245" s="33" t="s">
        <v>2022</v>
      </c>
      <c r="P245" s="33" t="str">
        <f t="shared" si="78"/>
        <v>MDB.R16</v>
      </c>
      <c r="Q245" s="33">
        <f t="shared" si="79"/>
        <v>1</v>
      </c>
      <c r="R245" s="33"/>
      <c r="S245" s="33"/>
      <c r="T245" s="33"/>
      <c r="U245" s="33"/>
      <c r="V245" s="33"/>
      <c r="W245" s="33"/>
      <c r="X245" s="33" t="str">
        <f t="shared" si="80"/>
        <v>en-US=Давление после Ф1(1...7) - превышен верхний аварийный предел</v>
      </c>
      <c r="Y245" s="1"/>
      <c r="Z245" s="1" t="s">
        <v>1308</v>
      </c>
      <c r="AD245" t="str">
        <f t="shared" si="73"/>
        <v>Тревога</v>
      </c>
      <c r="AE245">
        <f t="shared" si="76"/>
        <v>40016</v>
      </c>
      <c r="AF245">
        <f t="shared" si="77"/>
        <v>1</v>
      </c>
    </row>
    <row r="246" spans="1:32" x14ac:dyDescent="0.25">
      <c r="A246" s="1">
        <v>213</v>
      </c>
      <c r="B246" s="1">
        <v>210</v>
      </c>
      <c r="C246" t="s">
        <v>1130</v>
      </c>
      <c r="D246" s="15" t="str">
        <f t="shared" si="67"/>
        <v>R16</v>
      </c>
      <c r="E246" s="34">
        <f t="shared" ref="E246:E259" si="82">E245</f>
        <v>31</v>
      </c>
      <c r="F246" s="34">
        <v>2</v>
      </c>
      <c r="G246" s="22">
        <v>2</v>
      </c>
      <c r="H246" s="15" t="s">
        <v>1310</v>
      </c>
      <c r="I246" t="s">
        <v>1415</v>
      </c>
      <c r="J246" t="str">
        <f t="shared" si="70"/>
        <v>db600.dbx31.2 := alr.P_drF1_hh; //Давление в сливном трубопроводе  после (1...7)  - превышен верхний аварийный предел  R16.2</v>
      </c>
      <c r="L246">
        <f t="shared" ref="L246:L259" si="83">L245</f>
        <v>16</v>
      </c>
      <c r="N246" s="33">
        <f t="shared" si="81"/>
        <v>213</v>
      </c>
      <c r="O246" s="33" t="s">
        <v>2022</v>
      </c>
      <c r="P246" s="33" t="str">
        <f t="shared" si="78"/>
        <v>MDB.R16</v>
      </c>
      <c r="Q246" s="33">
        <f t="shared" si="79"/>
        <v>2</v>
      </c>
      <c r="R246" s="33"/>
      <c r="S246" s="33"/>
      <c r="T246" s="33"/>
      <c r="U246" s="33"/>
      <c r="V246" s="33"/>
      <c r="W246" s="33"/>
      <c r="X246" s="33" t="str">
        <f t="shared" si="80"/>
        <v>en-US=Давление в сливном трубопроводе  после (1...7)  - превышен верхний аварийный предел</v>
      </c>
      <c r="Y246" s="1"/>
      <c r="Z246" s="1" t="s">
        <v>1308</v>
      </c>
      <c r="AD246" t="str">
        <f t="shared" si="73"/>
        <v>Тревога</v>
      </c>
      <c r="AE246">
        <f t="shared" si="76"/>
        <v>40016</v>
      </c>
      <c r="AF246">
        <f t="shared" si="77"/>
        <v>2</v>
      </c>
    </row>
    <row r="247" spans="1:32" x14ac:dyDescent="0.25">
      <c r="A247" s="1">
        <v>214</v>
      </c>
      <c r="B247" s="1">
        <v>211</v>
      </c>
      <c r="C247" t="s">
        <v>1131</v>
      </c>
      <c r="D247" s="15" t="str">
        <f t="shared" si="67"/>
        <v>R16</v>
      </c>
      <c r="E247" s="34">
        <f t="shared" si="82"/>
        <v>31</v>
      </c>
      <c r="F247" s="34">
        <v>3</v>
      </c>
      <c r="G247" s="22">
        <v>3</v>
      </c>
      <c r="H247" s="15" t="s">
        <v>1310</v>
      </c>
      <c r="I247" t="s">
        <v>1416</v>
      </c>
      <c r="J247" t="str">
        <f t="shared" si="70"/>
        <v>db600.dbx31.3 := alr.O2_BR1_hh; //Кислород в БР1 - превышен верхний аварийный предел  R16.3</v>
      </c>
      <c r="L247">
        <f t="shared" si="83"/>
        <v>16</v>
      </c>
      <c r="N247" s="33">
        <f t="shared" si="81"/>
        <v>214</v>
      </c>
      <c r="O247" s="33" t="s">
        <v>2022</v>
      </c>
      <c r="P247" s="33" t="str">
        <f t="shared" si="78"/>
        <v>MDB.R16</v>
      </c>
      <c r="Q247" s="33">
        <f t="shared" si="79"/>
        <v>3</v>
      </c>
      <c r="R247" s="33"/>
      <c r="S247" s="33"/>
      <c r="T247" s="33"/>
      <c r="U247" s="33"/>
      <c r="V247" s="33"/>
      <c r="W247" s="33"/>
      <c r="X247" s="33" t="str">
        <f t="shared" si="80"/>
        <v>en-US=Кислород в БР1 - превышен верхний аварийный предел</v>
      </c>
      <c r="Y247" s="1"/>
      <c r="Z247" s="1" t="s">
        <v>1308</v>
      </c>
      <c r="AD247" t="str">
        <f t="shared" si="73"/>
        <v>Тревога</v>
      </c>
      <c r="AE247">
        <f t="shared" si="76"/>
        <v>40016</v>
      </c>
      <c r="AF247">
        <f t="shared" si="77"/>
        <v>3</v>
      </c>
    </row>
    <row r="248" spans="1:32" x14ac:dyDescent="0.25">
      <c r="A248" s="1">
        <v>215</v>
      </c>
      <c r="B248" s="1">
        <v>212</v>
      </c>
      <c r="C248" t="s">
        <v>1132</v>
      </c>
      <c r="D248" s="15" t="str">
        <f t="shared" si="67"/>
        <v>R16</v>
      </c>
      <c r="E248" s="34">
        <f t="shared" si="82"/>
        <v>31</v>
      </c>
      <c r="F248" s="34">
        <v>4</v>
      </c>
      <c r="G248" s="22">
        <v>4</v>
      </c>
      <c r="H248" s="15" t="s">
        <v>1310</v>
      </c>
      <c r="I248" t="s">
        <v>1417</v>
      </c>
      <c r="J248" t="str">
        <f t="shared" si="70"/>
        <v>db600.dbx31.4 := alr.O2_BR2_hh; //Кислород в БР2 - превышен верхний аварийный предел  R16.4</v>
      </c>
      <c r="L248">
        <f t="shared" si="83"/>
        <v>16</v>
      </c>
      <c r="N248" s="33">
        <f t="shared" si="81"/>
        <v>215</v>
      </c>
      <c r="O248" s="33" t="s">
        <v>2022</v>
      </c>
      <c r="P248" s="33" t="str">
        <f t="shared" si="78"/>
        <v>MDB.R16</v>
      </c>
      <c r="Q248" s="33">
        <f t="shared" si="79"/>
        <v>4</v>
      </c>
      <c r="R248" s="33"/>
      <c r="S248" s="33"/>
      <c r="T248" s="33"/>
      <c r="U248" s="33"/>
      <c r="V248" s="33"/>
      <c r="W248" s="33"/>
      <c r="X248" s="33" t="str">
        <f t="shared" si="80"/>
        <v>en-US=Кислород в БР2 - превышен верхний аварийный предел</v>
      </c>
      <c r="Y248" s="1"/>
      <c r="Z248" s="1" t="s">
        <v>1308</v>
      </c>
      <c r="AD248" t="str">
        <f t="shared" si="73"/>
        <v>Тревога</v>
      </c>
      <c r="AE248">
        <f t="shared" si="76"/>
        <v>40016</v>
      </c>
      <c r="AF248">
        <f t="shared" si="77"/>
        <v>4</v>
      </c>
    </row>
    <row r="249" spans="1:32" x14ac:dyDescent="0.25">
      <c r="A249" s="1">
        <v>216</v>
      </c>
      <c r="B249" s="1">
        <v>213</v>
      </c>
      <c r="C249" t="s">
        <v>1133</v>
      </c>
      <c r="D249" s="15" t="str">
        <f t="shared" si="67"/>
        <v>R16</v>
      </c>
      <c r="E249" s="34">
        <f t="shared" si="82"/>
        <v>31</v>
      </c>
      <c r="F249" s="34">
        <v>5</v>
      </c>
      <c r="G249" s="22">
        <v>5</v>
      </c>
      <c r="H249" s="15" t="s">
        <v>1310</v>
      </c>
      <c r="I249" t="s">
        <v>1418</v>
      </c>
      <c r="J249" t="str">
        <f t="shared" si="70"/>
        <v>db600.dbx31.5 := alr.pH_BR1_hh; //pH БР1 - превышен верхний аварийный предел  R16.5</v>
      </c>
      <c r="L249">
        <f t="shared" si="83"/>
        <v>16</v>
      </c>
      <c r="N249" s="33">
        <f t="shared" si="81"/>
        <v>216</v>
      </c>
      <c r="O249" s="33" t="s">
        <v>2022</v>
      </c>
      <c r="P249" s="33" t="str">
        <f t="shared" si="78"/>
        <v>MDB.R16</v>
      </c>
      <c r="Q249" s="33">
        <f t="shared" si="79"/>
        <v>5</v>
      </c>
      <c r="R249" s="33"/>
      <c r="S249" s="33"/>
      <c r="T249" s="33"/>
      <c r="U249" s="33"/>
      <c r="V249" s="33"/>
      <c r="W249" s="33"/>
      <c r="X249" s="33" t="str">
        <f t="shared" si="80"/>
        <v>en-US=pH БР1 - превышен верхний аварийный предел</v>
      </c>
      <c r="Y249" s="1"/>
      <c r="Z249" s="1" t="s">
        <v>1308</v>
      </c>
      <c r="AD249" t="str">
        <f t="shared" si="73"/>
        <v>Тревога</v>
      </c>
      <c r="AE249">
        <f t="shared" si="76"/>
        <v>40016</v>
      </c>
      <c r="AF249">
        <f t="shared" si="77"/>
        <v>5</v>
      </c>
    </row>
    <row r="250" spans="1:32" x14ac:dyDescent="0.25">
      <c r="A250" s="1">
        <v>217</v>
      </c>
      <c r="B250" s="1">
        <v>214</v>
      </c>
      <c r="C250" t="s">
        <v>1134</v>
      </c>
      <c r="D250" s="15" t="str">
        <f t="shared" si="67"/>
        <v>R16</v>
      </c>
      <c r="E250" s="34">
        <f t="shared" si="82"/>
        <v>31</v>
      </c>
      <c r="F250" s="34">
        <v>6</v>
      </c>
      <c r="G250" s="22">
        <v>6</v>
      </c>
      <c r="H250" s="15" t="s">
        <v>1310</v>
      </c>
      <c r="I250" t="s">
        <v>1419</v>
      </c>
      <c r="J250" t="str">
        <f t="shared" si="70"/>
        <v>db600.dbx31.6 := alr.pH_BR2_hh; //pH БР2 - превышен верхний аварийный предел  R16.6</v>
      </c>
      <c r="L250">
        <f t="shared" si="83"/>
        <v>16</v>
      </c>
      <c r="N250" s="33">
        <f t="shared" si="81"/>
        <v>217</v>
      </c>
      <c r="O250" s="33" t="s">
        <v>2022</v>
      </c>
      <c r="P250" s="33" t="str">
        <f t="shared" si="78"/>
        <v>MDB.R16</v>
      </c>
      <c r="Q250" s="33">
        <f t="shared" si="79"/>
        <v>6</v>
      </c>
      <c r="R250" s="33"/>
      <c r="S250" s="33"/>
      <c r="T250" s="33"/>
      <c r="U250" s="33"/>
      <c r="V250" s="33"/>
      <c r="W250" s="33"/>
      <c r="X250" s="33" t="str">
        <f t="shared" si="80"/>
        <v>en-US=pH БР2 - превышен верхний аварийный предел</v>
      </c>
      <c r="Y250" s="1"/>
      <c r="Z250" s="1" t="s">
        <v>1308</v>
      </c>
      <c r="AD250" t="str">
        <f t="shared" si="73"/>
        <v>Тревога</v>
      </c>
      <c r="AE250">
        <f t="shared" si="76"/>
        <v>40016</v>
      </c>
      <c r="AF250">
        <f t="shared" si="77"/>
        <v>6</v>
      </c>
    </row>
    <row r="251" spans="1:32" x14ac:dyDescent="0.25">
      <c r="A251" s="1">
        <v>218</v>
      </c>
      <c r="B251" s="1">
        <v>215</v>
      </c>
      <c r="C251" t="s">
        <v>1135</v>
      </c>
      <c r="D251" s="15" t="str">
        <f t="shared" si="67"/>
        <v>R16</v>
      </c>
      <c r="E251" s="34">
        <f t="shared" si="82"/>
        <v>31</v>
      </c>
      <c r="F251" s="34">
        <v>7</v>
      </c>
      <c r="G251" s="22">
        <v>7</v>
      </c>
      <c r="H251" s="15" t="s">
        <v>1310</v>
      </c>
      <c r="I251" t="s">
        <v>1420</v>
      </c>
      <c r="J251" t="str">
        <f t="shared" si="70"/>
        <v>db600.dbx31.7 := alr.pH_wUF_hh; //pH промывной воды АУФ1, АУФ2 - превышен верхний аварийный предел  R16.7</v>
      </c>
      <c r="L251">
        <f t="shared" si="83"/>
        <v>16</v>
      </c>
      <c r="N251" s="33">
        <f t="shared" si="81"/>
        <v>218</v>
      </c>
      <c r="O251" s="33" t="s">
        <v>2022</v>
      </c>
      <c r="P251" s="33" t="str">
        <f t="shared" si="78"/>
        <v>MDB.R16</v>
      </c>
      <c r="Q251" s="33">
        <f t="shared" si="79"/>
        <v>7</v>
      </c>
      <c r="R251" s="33"/>
      <c r="S251" s="33"/>
      <c r="T251" s="33"/>
      <c r="U251" s="33"/>
      <c r="V251" s="33"/>
      <c r="W251" s="33"/>
      <c r="X251" s="33" t="str">
        <f t="shared" si="80"/>
        <v>en-US=pH промывной воды АУФ1, АУФ2 - превышен верхний аварийный предел</v>
      </c>
      <c r="Y251" s="1"/>
      <c r="Z251" s="1" t="s">
        <v>1308</v>
      </c>
      <c r="AD251" t="str">
        <f t="shared" si="73"/>
        <v>Тревога</v>
      </c>
      <c r="AE251">
        <f t="shared" si="76"/>
        <v>40016</v>
      </c>
      <c r="AF251">
        <f t="shared" si="77"/>
        <v>7</v>
      </c>
    </row>
    <row r="252" spans="1:32" x14ac:dyDescent="0.25">
      <c r="A252" s="1">
        <v>219</v>
      </c>
      <c r="B252" s="1">
        <v>216</v>
      </c>
      <c r="C252" t="s">
        <v>1136</v>
      </c>
      <c r="D252" s="15" t="str">
        <f t="shared" si="67"/>
        <v>R16</v>
      </c>
      <c r="E252">
        <f>E228+1</f>
        <v>30</v>
      </c>
      <c r="F252" s="34">
        <v>0</v>
      </c>
      <c r="G252" s="22">
        <v>8</v>
      </c>
      <c r="H252" s="15" t="s">
        <v>1310</v>
      </c>
      <c r="I252" t="s">
        <v>1421</v>
      </c>
      <c r="J252" t="str">
        <f t="shared" si="70"/>
        <v>db600.dbx30.0 := alr.T_T2_hh; //Температура воды в трубопроводе Т2 - превышен верхний аварийный предел  R16.8</v>
      </c>
      <c r="L252">
        <f t="shared" si="83"/>
        <v>16</v>
      </c>
      <c r="N252" s="33">
        <f t="shared" si="81"/>
        <v>219</v>
      </c>
      <c r="O252" s="33" t="s">
        <v>2022</v>
      </c>
      <c r="P252" s="33" t="str">
        <f t="shared" si="78"/>
        <v>MDB.R16</v>
      </c>
      <c r="Q252" s="33">
        <f t="shared" si="79"/>
        <v>8</v>
      </c>
      <c r="R252" s="33"/>
      <c r="S252" s="33"/>
      <c r="T252" s="33"/>
      <c r="U252" s="33"/>
      <c r="V252" s="33"/>
      <c r="W252" s="33"/>
      <c r="X252" s="33" t="str">
        <f t="shared" si="80"/>
        <v>en-US=Температура воды в трубопроводе Т2 - превышен верхний аварийный предел</v>
      </c>
      <c r="Y252" s="1"/>
      <c r="Z252" s="1" t="s">
        <v>1308</v>
      </c>
      <c r="AD252" t="str">
        <f t="shared" si="73"/>
        <v>Тревога</v>
      </c>
      <c r="AE252">
        <f t="shared" si="76"/>
        <v>40016</v>
      </c>
      <c r="AF252">
        <f t="shared" si="77"/>
        <v>8</v>
      </c>
    </row>
    <row r="253" spans="1:32" x14ac:dyDescent="0.25">
      <c r="A253" s="1">
        <v>220</v>
      </c>
      <c r="B253" s="1">
        <v>217</v>
      </c>
      <c r="C253" t="s">
        <v>1137</v>
      </c>
      <c r="D253" s="15" t="str">
        <f t="shared" si="67"/>
        <v>R16</v>
      </c>
      <c r="E253" s="34">
        <f>E252</f>
        <v>30</v>
      </c>
      <c r="F253" s="34">
        <v>1</v>
      </c>
      <c r="G253" s="22">
        <v>9</v>
      </c>
      <c r="H253" s="15" t="s">
        <v>1310</v>
      </c>
      <c r="I253" t="s">
        <v>1422</v>
      </c>
      <c r="J253" t="str">
        <f t="shared" si="70"/>
        <v>db600.dbx30.1 := alr.Qa_BR1_hh; //Расход воздуха на БР1 - превышен верхний аварийный предел  R16.9</v>
      </c>
      <c r="L253">
        <f t="shared" si="83"/>
        <v>16</v>
      </c>
      <c r="N253" s="33">
        <f t="shared" si="81"/>
        <v>220</v>
      </c>
      <c r="O253" s="33" t="s">
        <v>2022</v>
      </c>
      <c r="P253" s="33" t="str">
        <f t="shared" si="78"/>
        <v>MDB.R16</v>
      </c>
      <c r="Q253" s="33">
        <f t="shared" si="79"/>
        <v>9</v>
      </c>
      <c r="R253" s="33"/>
      <c r="S253" s="33"/>
      <c r="T253" s="33"/>
      <c r="U253" s="33"/>
      <c r="V253" s="33"/>
      <c r="W253" s="33"/>
      <c r="X253" s="33" t="str">
        <f t="shared" si="80"/>
        <v>en-US=Расход воздуха на БР1 - превышен верхний аварийный предел</v>
      </c>
      <c r="Y253" s="1"/>
      <c r="Z253" s="1" t="s">
        <v>1308</v>
      </c>
      <c r="AD253" t="str">
        <f t="shared" si="73"/>
        <v>Тревога</v>
      </c>
      <c r="AE253">
        <f t="shared" si="76"/>
        <v>40016</v>
      </c>
      <c r="AF253">
        <f t="shared" si="77"/>
        <v>9</v>
      </c>
    </row>
    <row r="254" spans="1:32" x14ac:dyDescent="0.25">
      <c r="A254" s="1">
        <v>221</v>
      </c>
      <c r="B254" s="1">
        <v>218</v>
      </c>
      <c r="C254" t="s">
        <v>1138</v>
      </c>
      <c r="D254" s="15" t="str">
        <f t="shared" si="67"/>
        <v>R16</v>
      </c>
      <c r="E254" s="34">
        <f t="shared" si="82"/>
        <v>30</v>
      </c>
      <c r="F254" s="34">
        <v>2</v>
      </c>
      <c r="G254" s="22">
        <v>10</v>
      </c>
      <c r="H254" s="15" t="s">
        <v>1310</v>
      </c>
      <c r="I254" t="s">
        <v>1423</v>
      </c>
      <c r="J254" t="str">
        <f t="shared" si="70"/>
        <v>db600.dbx30.2 := alr.Qa_BR2_hh; //Расход воздуха на БР2 - превышен верхний аварийный предел  R16.10</v>
      </c>
      <c r="L254">
        <f t="shared" si="83"/>
        <v>16</v>
      </c>
      <c r="N254" s="33">
        <f t="shared" si="81"/>
        <v>221</v>
      </c>
      <c r="O254" s="33" t="s">
        <v>2022</v>
      </c>
      <c r="P254" s="33" t="str">
        <f t="shared" si="78"/>
        <v>MDB.R16</v>
      </c>
      <c r="Q254" s="33">
        <f t="shared" si="79"/>
        <v>10</v>
      </c>
      <c r="R254" s="33"/>
      <c r="S254" s="33"/>
      <c r="T254" s="33"/>
      <c r="U254" s="33"/>
      <c r="V254" s="33"/>
      <c r="W254" s="33"/>
      <c r="X254" s="33" t="str">
        <f t="shared" si="80"/>
        <v>en-US=Расход воздуха на БР2 - превышен верхний аварийный предел</v>
      </c>
      <c r="Y254" s="1"/>
      <c r="Z254" s="1" t="s">
        <v>1308</v>
      </c>
      <c r="AD254" t="str">
        <f t="shared" si="73"/>
        <v>Тревога</v>
      </c>
      <c r="AE254">
        <f t="shared" si="76"/>
        <v>40016</v>
      </c>
      <c r="AF254">
        <f t="shared" si="77"/>
        <v>10</v>
      </c>
    </row>
    <row r="255" spans="1:32" x14ac:dyDescent="0.25">
      <c r="A255" s="1">
        <v>222</v>
      </c>
      <c r="B255" s="1">
        <v>219</v>
      </c>
      <c r="C255" t="s">
        <v>1139</v>
      </c>
      <c r="D255" s="15" t="str">
        <f t="shared" si="67"/>
        <v>R16</v>
      </c>
      <c r="E255" s="34">
        <f t="shared" si="82"/>
        <v>30</v>
      </c>
      <c r="F255" s="34">
        <v>3</v>
      </c>
      <c r="G255" s="22">
        <v>11</v>
      </c>
      <c r="H255" s="15" t="s">
        <v>1310</v>
      </c>
      <c r="I255" t="s">
        <v>1424</v>
      </c>
      <c r="J255" t="str">
        <f t="shared" si="70"/>
        <v>db600.dbx30.3 := alr.Qw_wUF_hh; //Расход воды на промывку УФ1,2 - превышен верхний аварийный предел  R16.11</v>
      </c>
      <c r="L255">
        <f t="shared" si="83"/>
        <v>16</v>
      </c>
      <c r="N255" s="33">
        <f t="shared" si="81"/>
        <v>222</v>
      </c>
      <c r="O255" s="33" t="s">
        <v>2022</v>
      </c>
      <c r="P255" s="33" t="str">
        <f t="shared" si="78"/>
        <v>MDB.R16</v>
      </c>
      <c r="Q255" s="33">
        <f t="shared" si="79"/>
        <v>11</v>
      </c>
      <c r="R255" s="33"/>
      <c r="S255" s="33"/>
      <c r="T255" s="33"/>
      <c r="U255" s="33"/>
      <c r="V255" s="33"/>
      <c r="W255" s="33"/>
      <c r="X255" s="33" t="str">
        <f t="shared" si="80"/>
        <v>en-US=Расход воды на промывку УФ1,2 - превышен верхний аварийный предел</v>
      </c>
      <c r="Y255" s="1"/>
      <c r="Z255" s="1" t="s">
        <v>1308</v>
      </c>
      <c r="AD255" t="str">
        <f t="shared" si="73"/>
        <v>Тревога</v>
      </c>
      <c r="AE255">
        <f t="shared" si="76"/>
        <v>40016</v>
      </c>
      <c r="AF255">
        <f t="shared" si="77"/>
        <v>11</v>
      </c>
    </row>
    <row r="256" spans="1:32" x14ac:dyDescent="0.25">
      <c r="A256" s="1">
        <v>223</v>
      </c>
      <c r="B256" s="1">
        <v>220</v>
      </c>
      <c r="C256" t="s">
        <v>1140</v>
      </c>
      <c r="D256" s="15" t="str">
        <f t="shared" si="67"/>
        <v>R16</v>
      </c>
      <c r="E256" s="34">
        <f t="shared" si="82"/>
        <v>30</v>
      </c>
      <c r="F256" s="34">
        <v>4</v>
      </c>
      <c r="G256" s="22">
        <v>12</v>
      </c>
      <c r="H256" s="15" t="s">
        <v>1310</v>
      </c>
      <c r="I256" t="s">
        <v>1425</v>
      </c>
      <c r="J256" t="str">
        <f t="shared" si="70"/>
        <v>db600.dbx30.4 := alr.Qw_afN4_1_hh; //Расход воды после Н4-1, м3/ч - превышен верхний аварийный предел  R16.12</v>
      </c>
      <c r="L256">
        <f t="shared" si="83"/>
        <v>16</v>
      </c>
      <c r="N256" s="33">
        <f t="shared" si="81"/>
        <v>223</v>
      </c>
      <c r="O256" s="33" t="s">
        <v>2022</v>
      </c>
      <c r="P256" s="33" t="str">
        <f t="shared" si="78"/>
        <v>MDB.R16</v>
      </c>
      <c r="Q256" s="33">
        <f t="shared" si="79"/>
        <v>12</v>
      </c>
      <c r="R256" s="33"/>
      <c r="S256" s="33"/>
      <c r="T256" s="33"/>
      <c r="U256" s="33"/>
      <c r="V256" s="33"/>
      <c r="W256" s="33"/>
      <c r="X256" s="33" t="str">
        <f t="shared" si="80"/>
        <v>en-US=Расход воды после Н4-1, м3/ч - превышен верхний аварийный предел</v>
      </c>
      <c r="Y256" s="1"/>
      <c r="Z256" s="1" t="s">
        <v>1308</v>
      </c>
      <c r="AD256" t="str">
        <f t="shared" si="73"/>
        <v>Тревога</v>
      </c>
      <c r="AE256">
        <f t="shared" si="76"/>
        <v>40016</v>
      </c>
      <c r="AF256">
        <f t="shared" si="77"/>
        <v>12</v>
      </c>
    </row>
    <row r="257" spans="1:32" x14ac:dyDescent="0.25">
      <c r="A257" s="1">
        <v>224</v>
      </c>
      <c r="B257" s="1">
        <v>221</v>
      </c>
      <c r="C257" t="s">
        <v>1141</v>
      </c>
      <c r="D257" s="15" t="str">
        <f t="shared" si="67"/>
        <v>R16</v>
      </c>
      <c r="E257" s="34">
        <f t="shared" si="82"/>
        <v>30</v>
      </c>
      <c r="F257" s="34">
        <v>5</v>
      </c>
      <c r="G257" s="22">
        <v>13</v>
      </c>
      <c r="H257" s="15" t="s">
        <v>1310</v>
      </c>
      <c r="I257" t="s">
        <v>1426</v>
      </c>
      <c r="J257" t="str">
        <f t="shared" si="70"/>
        <v>db600.dbx30.5 := alr.Qw_afN4_2_hh; //Расход воды после Н4-2, м3/ч - превышен верхний аварийный предел  R16.13</v>
      </c>
      <c r="L257">
        <f t="shared" si="83"/>
        <v>16</v>
      </c>
      <c r="N257" s="33">
        <f t="shared" si="81"/>
        <v>224</v>
      </c>
      <c r="O257" s="33" t="s">
        <v>2022</v>
      </c>
      <c r="P257" s="33" t="str">
        <f t="shared" si="78"/>
        <v>MDB.R16</v>
      </c>
      <c r="Q257" s="33">
        <f t="shared" si="79"/>
        <v>13</v>
      </c>
      <c r="R257" s="33"/>
      <c r="S257" s="33"/>
      <c r="T257" s="33"/>
      <c r="U257" s="33"/>
      <c r="V257" s="33"/>
      <c r="W257" s="33"/>
      <c r="X257" s="33" t="str">
        <f t="shared" si="80"/>
        <v>en-US=Расход воды после Н4-2, м3/ч - превышен верхний аварийный предел</v>
      </c>
      <c r="Y257" s="1"/>
      <c r="Z257" s="1" t="s">
        <v>1308</v>
      </c>
      <c r="AD257" t="str">
        <f t="shared" si="73"/>
        <v>Тревога</v>
      </c>
      <c r="AE257">
        <f t="shared" si="76"/>
        <v>40016</v>
      </c>
      <c r="AF257">
        <f t="shared" si="77"/>
        <v>13</v>
      </c>
    </row>
    <row r="258" spans="1:32" x14ac:dyDescent="0.25">
      <c r="A258" s="1">
        <v>225</v>
      </c>
      <c r="B258" s="1">
        <v>222</v>
      </c>
      <c r="C258" t="s">
        <v>1142</v>
      </c>
      <c r="D258" s="15" t="str">
        <f t="shared" si="67"/>
        <v>R16</v>
      </c>
      <c r="E258" s="34">
        <f t="shared" si="82"/>
        <v>30</v>
      </c>
      <c r="F258" s="34">
        <v>6</v>
      </c>
      <c r="G258" s="22">
        <v>14</v>
      </c>
      <c r="H258" s="15" t="s">
        <v>1310</v>
      </c>
      <c r="I258" t="s">
        <v>1427</v>
      </c>
      <c r="J258" t="str">
        <f t="shared" si="70"/>
        <v>db600.dbx30.6 := alr.Qw_afN4_3_hh; //Расход воды  после Н4-3, м3/ч - превышен верхний аварийный предел  R16.14</v>
      </c>
      <c r="L258">
        <f t="shared" si="83"/>
        <v>16</v>
      </c>
      <c r="N258" s="33">
        <f t="shared" si="81"/>
        <v>225</v>
      </c>
      <c r="O258" s="33" t="s">
        <v>2022</v>
      </c>
      <c r="P258" s="33" t="str">
        <f t="shared" si="78"/>
        <v>MDB.R16</v>
      </c>
      <c r="Q258" s="33">
        <f t="shared" si="79"/>
        <v>14</v>
      </c>
      <c r="R258" s="33"/>
      <c r="S258" s="33"/>
      <c r="T258" s="33"/>
      <c r="U258" s="33"/>
      <c r="V258" s="33"/>
      <c r="W258" s="33"/>
      <c r="X258" s="33" t="str">
        <f t="shared" si="80"/>
        <v>en-US=Расход воды  после Н4-3, м3/ч - превышен верхний аварийный предел</v>
      </c>
      <c r="Y258" s="1"/>
      <c r="Z258" s="1" t="s">
        <v>1308</v>
      </c>
      <c r="AD258" t="str">
        <f t="shared" si="73"/>
        <v>Тревога</v>
      </c>
      <c r="AE258">
        <f t="shared" si="76"/>
        <v>40016</v>
      </c>
      <c r="AF258">
        <f t="shared" si="77"/>
        <v>14</v>
      </c>
    </row>
    <row r="259" spans="1:32" x14ac:dyDescent="0.25">
      <c r="A259" s="1">
        <v>226</v>
      </c>
      <c r="B259" s="1">
        <v>223</v>
      </c>
      <c r="C259" t="s">
        <v>1143</v>
      </c>
      <c r="D259" s="15" t="str">
        <f t="shared" si="67"/>
        <v>R16</v>
      </c>
      <c r="E259" s="34">
        <f t="shared" si="82"/>
        <v>30</v>
      </c>
      <c r="F259" s="34">
        <v>7</v>
      </c>
      <c r="G259" s="22">
        <v>15</v>
      </c>
      <c r="H259" s="15" t="s">
        <v>1310</v>
      </c>
      <c r="I259" t="s">
        <v>1428</v>
      </c>
      <c r="J259" t="str">
        <f t="shared" si="70"/>
        <v>db600.dbx30.7 := alr.Qw_afN4_4_hh; //Расход воды после Н4-4, м3/ч - превышен верхний аварийный предел  R16.15</v>
      </c>
      <c r="L259">
        <f t="shared" si="83"/>
        <v>16</v>
      </c>
      <c r="N259" s="33">
        <f t="shared" si="81"/>
        <v>226</v>
      </c>
      <c r="O259" s="33" t="s">
        <v>2022</v>
      </c>
      <c r="P259" s="33" t="str">
        <f t="shared" si="78"/>
        <v>MDB.R16</v>
      </c>
      <c r="Q259" s="33">
        <f t="shared" si="79"/>
        <v>15</v>
      </c>
      <c r="R259" s="33"/>
      <c r="S259" s="33"/>
      <c r="T259" s="33"/>
      <c r="U259" s="33"/>
      <c r="V259" s="33"/>
      <c r="W259" s="33"/>
      <c r="X259" s="33" t="str">
        <f t="shared" si="80"/>
        <v>en-US=Расход воды после Н4-4, м3/ч - превышен верхний аварийный предел</v>
      </c>
      <c r="Y259" s="1"/>
      <c r="Z259" s="1" t="s">
        <v>1308</v>
      </c>
      <c r="AD259" t="str">
        <f t="shared" si="73"/>
        <v>Тревога</v>
      </c>
      <c r="AE259">
        <f t="shared" si="76"/>
        <v>40016</v>
      </c>
      <c r="AF259">
        <f t="shared" si="77"/>
        <v>15</v>
      </c>
    </row>
    <row r="260" spans="1:32" x14ac:dyDescent="0.25">
      <c r="A260" s="1">
        <v>227</v>
      </c>
      <c r="B260" s="1">
        <v>224</v>
      </c>
      <c r="C260" t="s">
        <v>1144</v>
      </c>
      <c r="D260" s="15" t="str">
        <f t="shared" ref="D260:D323" si="84">"R"&amp;L260</f>
        <v>R17</v>
      </c>
      <c r="E260">
        <f>E268+1</f>
        <v>33</v>
      </c>
      <c r="F260" s="34">
        <v>0</v>
      </c>
      <c r="G260" s="22">
        <v>0</v>
      </c>
      <c r="H260" s="15" t="s">
        <v>1310</v>
      </c>
      <c r="I260" t="s">
        <v>1429</v>
      </c>
      <c r="J260" t="str">
        <f t="shared" si="70"/>
        <v>db600.dbx33.0 := alr.Qa_afK4_1_hh; //Расход воздуха после КРЛ4-1, м3/ч - превышен верхний аварийный предел  R17.0</v>
      </c>
      <c r="L260">
        <f>L258+1</f>
        <v>17</v>
      </c>
      <c r="N260" s="33">
        <f t="shared" si="81"/>
        <v>227</v>
      </c>
      <c r="O260" s="33" t="s">
        <v>2022</v>
      </c>
      <c r="P260" s="33" t="str">
        <f t="shared" si="78"/>
        <v>MDB.R17</v>
      </c>
      <c r="Q260" s="33">
        <f t="shared" si="79"/>
        <v>0</v>
      </c>
      <c r="R260" s="33"/>
      <c r="S260" s="33"/>
      <c r="T260" s="33"/>
      <c r="U260" s="33"/>
      <c r="V260" s="33"/>
      <c r="W260" s="33"/>
      <c r="X260" s="33" t="str">
        <f t="shared" si="80"/>
        <v>en-US=Расход воздуха после КРЛ4-1, м3/ч - превышен верхний аварийный предел</v>
      </c>
      <c r="Y260" s="1"/>
      <c r="Z260" s="1" t="s">
        <v>1308</v>
      </c>
      <c r="AD260" t="str">
        <f t="shared" si="73"/>
        <v>Тревога</v>
      </c>
      <c r="AE260">
        <f t="shared" si="76"/>
        <v>40017</v>
      </c>
      <c r="AF260">
        <f t="shared" si="77"/>
        <v>0</v>
      </c>
    </row>
    <row r="261" spans="1:32" x14ac:dyDescent="0.25">
      <c r="A261" s="1">
        <v>228</v>
      </c>
      <c r="B261" s="1">
        <v>225</v>
      </c>
      <c r="C261" t="s">
        <v>1145</v>
      </c>
      <c r="D261" s="15" t="str">
        <f t="shared" si="84"/>
        <v>R17</v>
      </c>
      <c r="E261" s="34">
        <f>E260</f>
        <v>33</v>
      </c>
      <c r="F261" s="34">
        <v>1</v>
      </c>
      <c r="G261" s="22">
        <v>1</v>
      </c>
      <c r="H261" s="15" t="s">
        <v>1310</v>
      </c>
      <c r="I261" t="s">
        <v>1430</v>
      </c>
      <c r="J261" t="str">
        <f t="shared" si="70"/>
        <v>db600.dbx33.1 := alr.Pw_inUF1_hh; //Давление воды на входе в УФ1, бар - превышен верхний аварийный предел  R17.1</v>
      </c>
      <c r="L261">
        <f>L260</f>
        <v>17</v>
      </c>
      <c r="N261" s="33">
        <f t="shared" si="81"/>
        <v>228</v>
      </c>
      <c r="O261" s="33" t="s">
        <v>2022</v>
      </c>
      <c r="P261" s="33" t="str">
        <f t="shared" si="78"/>
        <v>MDB.R17</v>
      </c>
      <c r="Q261" s="33">
        <f t="shared" si="79"/>
        <v>1</v>
      </c>
      <c r="R261" s="33"/>
      <c r="S261" s="33"/>
      <c r="T261" s="33"/>
      <c r="U261" s="33"/>
      <c r="V261" s="33"/>
      <c r="W261" s="33"/>
      <c r="X261" s="33" t="str">
        <f t="shared" si="80"/>
        <v>en-US=Давление воды на входе в УФ1, бар - превышен верхний аварийный предел</v>
      </c>
      <c r="Y261" s="1"/>
      <c r="Z261" s="1" t="s">
        <v>1308</v>
      </c>
      <c r="AD261" t="str">
        <f t="shared" si="73"/>
        <v>Тревога</v>
      </c>
      <c r="AE261">
        <f t="shared" si="76"/>
        <v>40017</v>
      </c>
      <c r="AF261">
        <f t="shared" si="77"/>
        <v>1</v>
      </c>
    </row>
    <row r="262" spans="1:32" x14ac:dyDescent="0.25">
      <c r="A262" s="1">
        <v>229</v>
      </c>
      <c r="B262" s="1">
        <v>226</v>
      </c>
      <c r="C262" t="s">
        <v>1146</v>
      </c>
      <c r="D262" s="15" t="str">
        <f t="shared" si="84"/>
        <v>R17</v>
      </c>
      <c r="E262" s="34">
        <f t="shared" ref="E262:E275" si="85">E261</f>
        <v>33</v>
      </c>
      <c r="F262" s="34">
        <v>2</v>
      </c>
      <c r="G262" s="22">
        <v>2</v>
      </c>
      <c r="H262" s="15" t="s">
        <v>1310</v>
      </c>
      <c r="I262" t="s">
        <v>1431</v>
      </c>
      <c r="J262" t="str">
        <f t="shared" si="70"/>
        <v>db600.dbx33.2 := alr.Pw_outUF1_hh; //Давление воды на выходе из УФ1, бар - превышен верхний аварийный предел  R17.2</v>
      </c>
      <c r="L262">
        <f t="shared" ref="L262:L275" si="86">L261</f>
        <v>17</v>
      </c>
      <c r="N262" s="33">
        <f t="shared" si="81"/>
        <v>229</v>
      </c>
      <c r="O262" s="33" t="s">
        <v>2022</v>
      </c>
      <c r="P262" s="33" t="str">
        <f t="shared" si="78"/>
        <v>MDB.R17</v>
      </c>
      <c r="Q262" s="33">
        <f t="shared" si="79"/>
        <v>2</v>
      </c>
      <c r="R262" s="33"/>
      <c r="S262" s="33"/>
      <c r="T262" s="33"/>
      <c r="U262" s="33"/>
      <c r="V262" s="33"/>
      <c r="W262" s="33"/>
      <c r="X262" s="33" t="str">
        <f t="shared" si="80"/>
        <v>en-US=Давление воды на выходе из УФ1, бар - превышен верхний аварийный предел</v>
      </c>
      <c r="Y262" s="1"/>
      <c r="Z262" s="1" t="s">
        <v>1308</v>
      </c>
      <c r="AD262" t="str">
        <f t="shared" si="73"/>
        <v>Тревога</v>
      </c>
      <c r="AE262">
        <f t="shared" si="76"/>
        <v>40017</v>
      </c>
      <c r="AF262">
        <f t="shared" si="77"/>
        <v>2</v>
      </c>
    </row>
    <row r="263" spans="1:32" x14ac:dyDescent="0.25">
      <c r="A263" s="1">
        <v>230</v>
      </c>
      <c r="B263" s="1">
        <v>227</v>
      </c>
      <c r="C263" t="s">
        <v>1147</v>
      </c>
      <c r="D263" s="15" t="str">
        <f t="shared" si="84"/>
        <v>R17</v>
      </c>
      <c r="E263" s="34">
        <f t="shared" si="85"/>
        <v>33</v>
      </c>
      <c r="F263" s="34">
        <v>3</v>
      </c>
      <c r="G263" s="22">
        <v>3</v>
      </c>
      <c r="H263" s="15" t="s">
        <v>1310</v>
      </c>
      <c r="I263" t="s">
        <v>1432</v>
      </c>
      <c r="J263" t="str">
        <f t="shared" si="70"/>
        <v>db600.dbx33.3 := alr.Pw_inUF2_hh; //Давление воды на входе в УФ2, бар - превышен верхний аварийный предел  R17.3</v>
      </c>
      <c r="L263">
        <f t="shared" si="86"/>
        <v>17</v>
      </c>
      <c r="N263" s="33">
        <f t="shared" si="81"/>
        <v>230</v>
      </c>
      <c r="O263" s="33" t="s">
        <v>2022</v>
      </c>
      <c r="P263" s="33" t="str">
        <f t="shared" ref="P263:P314" si="87">"MDB.R"&amp;L263</f>
        <v>MDB.R17</v>
      </c>
      <c r="Q263" s="33">
        <f t="shared" ref="Q263:Q314" si="88">G263</f>
        <v>3</v>
      </c>
      <c r="R263" s="33"/>
      <c r="S263" s="33"/>
      <c r="T263" s="33"/>
      <c r="U263" s="33"/>
      <c r="V263" s="33"/>
      <c r="W263" s="33"/>
      <c r="X263" s="33" t="str">
        <f t="shared" ref="X263:X314" si="89">Z263&amp;C263</f>
        <v>en-US=Давление воды на входе в УФ2, бар - превышен верхний аварийный предел</v>
      </c>
      <c r="Y263" s="1"/>
      <c r="Z263" s="1" t="s">
        <v>1308</v>
      </c>
      <c r="AD263" t="str">
        <f t="shared" si="73"/>
        <v>Тревога</v>
      </c>
      <c r="AE263">
        <f t="shared" si="76"/>
        <v>40017</v>
      </c>
      <c r="AF263">
        <f t="shared" si="77"/>
        <v>3</v>
      </c>
    </row>
    <row r="264" spans="1:32" x14ac:dyDescent="0.25">
      <c r="A264" s="1">
        <v>231</v>
      </c>
      <c r="B264" s="1">
        <v>228</v>
      </c>
      <c r="C264" t="s">
        <v>1148</v>
      </c>
      <c r="D264" s="15" t="str">
        <f t="shared" si="84"/>
        <v>R17</v>
      </c>
      <c r="E264" s="34">
        <f t="shared" si="85"/>
        <v>33</v>
      </c>
      <c r="F264" s="34">
        <v>4</v>
      </c>
      <c r="G264" s="22">
        <v>4</v>
      </c>
      <c r="H264" s="15" t="s">
        <v>1310</v>
      </c>
      <c r="I264" t="s">
        <v>1433</v>
      </c>
      <c r="J264" t="str">
        <f t="shared" si="70"/>
        <v>db600.dbx33.4 := alr.Pw_outUF2_hh; //Давление воды на выходе из УФ2, бар - превышен верхний аварийный предел  R17.4</v>
      </c>
      <c r="L264">
        <f t="shared" si="86"/>
        <v>17</v>
      </c>
      <c r="N264" s="33">
        <f t="shared" si="81"/>
        <v>231</v>
      </c>
      <c r="O264" s="33" t="s">
        <v>2022</v>
      </c>
      <c r="P264" s="33" t="str">
        <f t="shared" si="87"/>
        <v>MDB.R17</v>
      </c>
      <c r="Q264" s="33">
        <f t="shared" si="88"/>
        <v>4</v>
      </c>
      <c r="R264" s="33"/>
      <c r="S264" s="33"/>
      <c r="T264" s="33"/>
      <c r="U264" s="33"/>
      <c r="V264" s="33"/>
      <c r="W264" s="33"/>
      <c r="X264" s="33" t="str">
        <f t="shared" si="89"/>
        <v>en-US=Давление воды на выходе из УФ2, бар - превышен верхний аварийный предел</v>
      </c>
      <c r="Y264" s="1"/>
      <c r="Z264" s="1" t="s">
        <v>1308</v>
      </c>
      <c r="AD264" t="str">
        <f t="shared" si="73"/>
        <v>Тревога</v>
      </c>
      <c r="AE264">
        <f t="shared" si="76"/>
        <v>40017</v>
      </c>
      <c r="AF264">
        <f t="shared" si="77"/>
        <v>4</v>
      </c>
    </row>
    <row r="265" spans="1:32" x14ac:dyDescent="0.25">
      <c r="A265" s="1">
        <v>232</v>
      </c>
      <c r="B265" s="1">
        <v>229</v>
      </c>
      <c r="C265" t="s">
        <v>1149</v>
      </c>
      <c r="D265" s="15" t="str">
        <f t="shared" si="84"/>
        <v>R17</v>
      </c>
      <c r="E265" s="34">
        <f t="shared" si="85"/>
        <v>33</v>
      </c>
      <c r="F265" s="34">
        <v>5</v>
      </c>
      <c r="G265" s="22">
        <v>5</v>
      </c>
      <c r="H265" s="15" t="s">
        <v>1310</v>
      </c>
      <c r="I265" t="s">
        <v>1434</v>
      </c>
      <c r="J265" t="str">
        <f t="shared" si="70"/>
        <v>db600.dbx33.5 := alr.P_afN1_hh; //Давление после Н1-1/Н1-2, бар - превышен верхний аварийный предел  R17.5</v>
      </c>
      <c r="L265">
        <f t="shared" si="86"/>
        <v>17</v>
      </c>
      <c r="N265" s="33">
        <f t="shared" ref="N265:N328" si="90">A265</f>
        <v>232</v>
      </c>
      <c r="O265" s="33" t="s">
        <v>2022</v>
      </c>
      <c r="P265" s="33" t="str">
        <f t="shared" si="87"/>
        <v>MDB.R17</v>
      </c>
      <c r="Q265" s="33">
        <f t="shared" si="88"/>
        <v>5</v>
      </c>
      <c r="R265" s="33"/>
      <c r="S265" s="33"/>
      <c r="T265" s="33"/>
      <c r="U265" s="33"/>
      <c r="V265" s="33"/>
      <c r="W265" s="33"/>
      <c r="X265" s="33" t="str">
        <f t="shared" si="89"/>
        <v>en-US=Давление после Н1-1/Н1-2, бар - превышен верхний аварийный предел</v>
      </c>
      <c r="Y265" s="1"/>
      <c r="Z265" s="1" t="s">
        <v>1308</v>
      </c>
      <c r="AD265" t="str">
        <f t="shared" si="73"/>
        <v>Тревога</v>
      </c>
      <c r="AE265">
        <f t="shared" si="76"/>
        <v>40017</v>
      </c>
      <c r="AF265">
        <f t="shared" si="77"/>
        <v>5</v>
      </c>
    </row>
    <row r="266" spans="1:32" x14ac:dyDescent="0.25">
      <c r="A266" s="1">
        <v>233</v>
      </c>
      <c r="B266" s="1">
        <v>230</v>
      </c>
      <c r="C266" t="s">
        <v>1150</v>
      </c>
      <c r="D266" s="15" t="str">
        <f t="shared" si="84"/>
        <v>R17</v>
      </c>
      <c r="E266" s="34">
        <f t="shared" si="85"/>
        <v>33</v>
      </c>
      <c r="F266" s="34">
        <v>6</v>
      </c>
      <c r="G266" s="22">
        <v>6</v>
      </c>
      <c r="H266" s="15" t="s">
        <v>1310</v>
      </c>
      <c r="I266" t="s">
        <v>1435</v>
      </c>
      <c r="J266" t="str">
        <f t="shared" si="70"/>
        <v>db600.dbx33.6 := alr.Qa_RU_hh; //Расход воздуха на РУ, м3/ч - превышен верхний аварийный предел  R17.6</v>
      </c>
      <c r="L266">
        <f t="shared" si="86"/>
        <v>17</v>
      </c>
      <c r="N266" s="33">
        <f t="shared" si="90"/>
        <v>233</v>
      </c>
      <c r="O266" s="33" t="s">
        <v>2022</v>
      </c>
      <c r="P266" s="33" t="str">
        <f t="shared" si="87"/>
        <v>MDB.R17</v>
      </c>
      <c r="Q266" s="33">
        <f t="shared" si="88"/>
        <v>6</v>
      </c>
      <c r="R266" s="33"/>
      <c r="S266" s="33"/>
      <c r="T266" s="33"/>
      <c r="U266" s="33"/>
      <c r="V266" s="33"/>
      <c r="W266" s="33"/>
      <c r="X266" s="33" t="str">
        <f t="shared" si="89"/>
        <v>en-US=Расход воздуха на РУ, м3/ч - превышен верхний аварийный предел</v>
      </c>
      <c r="Y266" s="1"/>
      <c r="Z266" s="1" t="s">
        <v>1308</v>
      </c>
      <c r="AD266" t="str">
        <f t="shared" si="73"/>
        <v>Тревога</v>
      </c>
      <c r="AE266">
        <f t="shared" si="76"/>
        <v>40017</v>
      </c>
      <c r="AF266">
        <f t="shared" si="77"/>
        <v>6</v>
      </c>
    </row>
    <row r="267" spans="1:32" x14ac:dyDescent="0.25">
      <c r="A267" s="1">
        <v>234</v>
      </c>
      <c r="B267" s="1">
        <v>231</v>
      </c>
      <c r="C267" t="s">
        <v>1151</v>
      </c>
      <c r="D267" s="15" t="str">
        <f t="shared" si="84"/>
        <v>R17</v>
      </c>
      <c r="E267" s="34">
        <f t="shared" si="85"/>
        <v>33</v>
      </c>
      <c r="F267" s="34">
        <v>7</v>
      </c>
      <c r="G267" s="22">
        <v>7</v>
      </c>
      <c r="H267" s="15" t="s">
        <v>1310</v>
      </c>
      <c r="I267" t="s">
        <v>1436</v>
      </c>
      <c r="J267" t="str">
        <f t="shared" si="70"/>
        <v>db600.dbx33.7 := alr.Qa_afK4_2_hh; //Расход воздуха после КРЛ4-2, м3/ч - превышен верхний аварийный предел  R17.7</v>
      </c>
      <c r="L267">
        <f t="shared" si="86"/>
        <v>17</v>
      </c>
      <c r="N267" s="33">
        <f t="shared" si="90"/>
        <v>234</v>
      </c>
      <c r="O267" s="33" t="s">
        <v>2022</v>
      </c>
      <c r="P267" s="33" t="str">
        <f t="shared" si="87"/>
        <v>MDB.R17</v>
      </c>
      <c r="Q267" s="33">
        <f t="shared" si="88"/>
        <v>7</v>
      </c>
      <c r="R267" s="33"/>
      <c r="S267" s="33"/>
      <c r="T267" s="33"/>
      <c r="U267" s="33"/>
      <c r="V267" s="33"/>
      <c r="W267" s="33"/>
      <c r="X267" s="33" t="str">
        <f t="shared" si="89"/>
        <v>en-US=Расход воздуха после КРЛ4-2, м3/ч - превышен верхний аварийный предел</v>
      </c>
      <c r="Y267" s="1"/>
      <c r="Z267" s="1" t="s">
        <v>1308</v>
      </c>
      <c r="AD267" t="str">
        <f t="shared" si="73"/>
        <v>Тревога</v>
      </c>
      <c r="AE267">
        <f t="shared" si="76"/>
        <v>40017</v>
      </c>
      <c r="AF267">
        <f t="shared" si="77"/>
        <v>7</v>
      </c>
    </row>
    <row r="268" spans="1:32" x14ac:dyDescent="0.25">
      <c r="A268" s="1">
        <v>235</v>
      </c>
      <c r="B268" s="1">
        <v>232</v>
      </c>
      <c r="C268" t="s">
        <v>1152</v>
      </c>
      <c r="D268" s="15" t="str">
        <f t="shared" si="84"/>
        <v>R17</v>
      </c>
      <c r="E268">
        <f>E244+1</f>
        <v>32</v>
      </c>
      <c r="F268" s="34">
        <v>0</v>
      </c>
      <c r="G268" s="22">
        <v>8</v>
      </c>
      <c r="H268" s="15" t="s">
        <v>1310</v>
      </c>
      <c r="I268" t="s">
        <v>1437</v>
      </c>
      <c r="J268" t="str">
        <f t="shared" si="70"/>
        <v>db600.dbx32.0 := alr.P_afF4_3_hh; //Давление после Ф4-3, бар - превышен верхний аварийный предел  R17.8</v>
      </c>
      <c r="L268">
        <f t="shared" si="86"/>
        <v>17</v>
      </c>
      <c r="N268" s="33">
        <f t="shared" si="90"/>
        <v>235</v>
      </c>
      <c r="O268" s="33" t="s">
        <v>2022</v>
      </c>
      <c r="P268" s="33" t="str">
        <f t="shared" si="87"/>
        <v>MDB.R17</v>
      </c>
      <c r="Q268" s="33">
        <f t="shared" si="88"/>
        <v>8</v>
      </c>
      <c r="R268" s="33"/>
      <c r="S268" s="33"/>
      <c r="T268" s="33"/>
      <c r="U268" s="33"/>
      <c r="V268" s="33"/>
      <c r="W268" s="33"/>
      <c r="X268" s="33" t="str">
        <f t="shared" si="89"/>
        <v>en-US=Давление после Ф4-3, бар - превышен верхний аварийный предел</v>
      </c>
      <c r="Y268" s="1"/>
      <c r="Z268" s="1" t="s">
        <v>1308</v>
      </c>
      <c r="AD268" t="str">
        <f t="shared" si="73"/>
        <v>Тревога</v>
      </c>
      <c r="AE268">
        <f t="shared" si="76"/>
        <v>40017</v>
      </c>
      <c r="AF268">
        <f t="shared" si="77"/>
        <v>8</v>
      </c>
    </row>
    <row r="269" spans="1:32" x14ac:dyDescent="0.25">
      <c r="A269" s="1">
        <v>236</v>
      </c>
      <c r="B269" s="1">
        <v>233</v>
      </c>
      <c r="C269" t="s">
        <v>1153</v>
      </c>
      <c r="D269" s="15" t="str">
        <f t="shared" si="84"/>
        <v>R17</v>
      </c>
      <c r="E269" s="34">
        <f>E268</f>
        <v>32</v>
      </c>
      <c r="F269" s="34">
        <v>1</v>
      </c>
      <c r="G269" s="22">
        <v>9</v>
      </c>
      <c r="H269" s="15" t="s">
        <v>1310</v>
      </c>
      <c r="I269" t="s">
        <v>1438</v>
      </c>
      <c r="J269" t="str">
        <f t="shared" si="70"/>
        <v>db600.dbx32.1 := alr.pH_bfF5_hh; //Значение pH перед Ф5(1...8) - превышен верхний аварийный предел  R17.9</v>
      </c>
      <c r="L269">
        <f t="shared" si="86"/>
        <v>17</v>
      </c>
      <c r="N269" s="33">
        <f t="shared" si="90"/>
        <v>236</v>
      </c>
      <c r="O269" s="33" t="s">
        <v>2022</v>
      </c>
      <c r="P269" s="33" t="str">
        <f t="shared" si="87"/>
        <v>MDB.R17</v>
      </c>
      <c r="Q269" s="33">
        <f t="shared" si="88"/>
        <v>9</v>
      </c>
      <c r="R269" s="33"/>
      <c r="S269" s="33"/>
      <c r="T269" s="33"/>
      <c r="U269" s="33"/>
      <c r="V269" s="33"/>
      <c r="W269" s="33"/>
      <c r="X269" s="33" t="str">
        <f t="shared" si="89"/>
        <v>en-US=Значение pH перед Ф5(1...8) - превышен верхний аварийный предел</v>
      </c>
      <c r="Y269" s="1"/>
      <c r="Z269" s="1" t="s">
        <v>1308</v>
      </c>
      <c r="AD269" t="str">
        <f t="shared" si="73"/>
        <v>Тревога</v>
      </c>
      <c r="AE269">
        <f t="shared" si="76"/>
        <v>40017</v>
      </c>
      <c r="AF269">
        <f t="shared" si="77"/>
        <v>9</v>
      </c>
    </row>
    <row r="270" spans="1:32" x14ac:dyDescent="0.25">
      <c r="A270" s="1">
        <v>237</v>
      </c>
      <c r="B270" s="1">
        <v>234</v>
      </c>
      <c r="C270" t="s">
        <v>1154</v>
      </c>
      <c r="D270" s="15" t="str">
        <f t="shared" si="84"/>
        <v>R17</v>
      </c>
      <c r="E270" s="34">
        <f t="shared" si="85"/>
        <v>32</v>
      </c>
      <c r="F270" s="34">
        <v>2</v>
      </c>
      <c r="G270" s="22">
        <v>10</v>
      </c>
      <c r="H270" s="15" t="s">
        <v>1310</v>
      </c>
      <c r="I270" t="s">
        <v>1439</v>
      </c>
      <c r="J270" t="str">
        <f t="shared" si="70"/>
        <v>db600.dbx32.2 := alr.P_afN5_hh; //Давление после Н5-1/Н5-2, бар - превышен верхний аварийный предел  R17.10</v>
      </c>
      <c r="L270">
        <f t="shared" si="86"/>
        <v>17</v>
      </c>
      <c r="N270" s="33">
        <f t="shared" si="90"/>
        <v>237</v>
      </c>
      <c r="O270" s="33" t="s">
        <v>2022</v>
      </c>
      <c r="P270" s="33" t="str">
        <f t="shared" si="87"/>
        <v>MDB.R17</v>
      </c>
      <c r="Q270" s="33">
        <f t="shared" si="88"/>
        <v>10</v>
      </c>
      <c r="R270" s="33"/>
      <c r="S270" s="33"/>
      <c r="T270" s="33"/>
      <c r="U270" s="33"/>
      <c r="V270" s="33"/>
      <c r="W270" s="33"/>
      <c r="X270" s="33" t="str">
        <f t="shared" si="89"/>
        <v>en-US=Давление после Н5-1/Н5-2, бар - превышен верхний аварийный предел</v>
      </c>
      <c r="Y270" s="1"/>
      <c r="Z270" s="1" t="s">
        <v>1308</v>
      </c>
      <c r="AD270" t="str">
        <f t="shared" si="73"/>
        <v>Тревога</v>
      </c>
      <c r="AE270">
        <f t="shared" si="76"/>
        <v>40017</v>
      </c>
      <c r="AF270">
        <f t="shared" si="77"/>
        <v>10</v>
      </c>
    </row>
    <row r="271" spans="1:32" x14ac:dyDescent="0.25">
      <c r="A271" s="1">
        <v>238</v>
      </c>
      <c r="B271" s="1">
        <v>235</v>
      </c>
      <c r="C271" t="s">
        <v>1155</v>
      </c>
      <c r="D271" s="15" t="str">
        <f t="shared" si="84"/>
        <v>R17</v>
      </c>
      <c r="E271" s="34">
        <f t="shared" si="85"/>
        <v>32</v>
      </c>
      <c r="F271" s="34">
        <v>3</v>
      </c>
      <c r="G271" s="22">
        <v>11</v>
      </c>
      <c r="H271" s="15" t="s">
        <v>1310</v>
      </c>
      <c r="I271" t="s">
        <v>1440</v>
      </c>
      <c r="J271" t="str">
        <f t="shared" si="70"/>
        <v>db600.dbx32.3 := alr.Z3_1_pos_hh; //Контроль ЗЭ3-1, % - превышен верхний аварийный предел  R17.11</v>
      </c>
      <c r="L271">
        <f t="shared" si="86"/>
        <v>17</v>
      </c>
      <c r="N271" s="33">
        <f t="shared" si="90"/>
        <v>238</v>
      </c>
      <c r="O271" s="33" t="s">
        <v>2022</v>
      </c>
      <c r="P271" s="33" t="str">
        <f t="shared" si="87"/>
        <v>MDB.R17</v>
      </c>
      <c r="Q271" s="33">
        <f t="shared" si="88"/>
        <v>11</v>
      </c>
      <c r="R271" s="33"/>
      <c r="S271" s="33"/>
      <c r="T271" s="33"/>
      <c r="U271" s="33"/>
      <c r="V271" s="33"/>
      <c r="W271" s="33"/>
      <c r="X271" s="33" t="str">
        <f t="shared" si="89"/>
        <v>en-US=Контроль ЗЭ3-1, % - превышен верхний аварийный предел</v>
      </c>
      <c r="Y271" s="1"/>
      <c r="Z271" s="1" t="s">
        <v>1308</v>
      </c>
      <c r="AD271" t="str">
        <f t="shared" si="73"/>
        <v>Тревога</v>
      </c>
      <c r="AE271">
        <f t="shared" si="76"/>
        <v>40017</v>
      </c>
      <c r="AF271">
        <f t="shared" si="77"/>
        <v>11</v>
      </c>
    </row>
    <row r="272" spans="1:32" x14ac:dyDescent="0.25">
      <c r="A272" s="1">
        <v>239</v>
      </c>
      <c r="B272" s="1">
        <v>236</v>
      </c>
      <c r="C272" t="s">
        <v>1156</v>
      </c>
      <c r="D272" s="15" t="str">
        <f t="shared" si="84"/>
        <v>R17</v>
      </c>
      <c r="E272" s="34">
        <f t="shared" si="85"/>
        <v>32</v>
      </c>
      <c r="F272" s="34">
        <v>4</v>
      </c>
      <c r="G272" s="22">
        <v>12</v>
      </c>
      <c r="H272" s="15" t="s">
        <v>1310</v>
      </c>
      <c r="I272" t="s">
        <v>1441</v>
      </c>
      <c r="J272" t="str">
        <f t="shared" si="70"/>
        <v>db600.dbx32.4 := alr.Z3_2_pos_hh; //Контроль ЗЭ3-2, % - превышен верхний аварийный предел  R17.12</v>
      </c>
      <c r="L272">
        <f t="shared" si="86"/>
        <v>17</v>
      </c>
      <c r="N272" s="33">
        <f t="shared" si="90"/>
        <v>239</v>
      </c>
      <c r="O272" s="33" t="s">
        <v>2022</v>
      </c>
      <c r="P272" s="33" t="str">
        <f t="shared" si="87"/>
        <v>MDB.R17</v>
      </c>
      <c r="Q272" s="33">
        <f t="shared" si="88"/>
        <v>12</v>
      </c>
      <c r="R272" s="33"/>
      <c r="S272" s="33"/>
      <c r="T272" s="33"/>
      <c r="U272" s="33"/>
      <c r="V272" s="33"/>
      <c r="W272" s="33"/>
      <c r="X272" s="33" t="str">
        <f t="shared" si="89"/>
        <v>en-US=Контроль ЗЭ3-2, % - превышен верхний аварийный предел</v>
      </c>
      <c r="Y272" s="1"/>
      <c r="Z272" s="1" t="s">
        <v>1308</v>
      </c>
      <c r="AD272" t="str">
        <f t="shared" si="73"/>
        <v>Тревога</v>
      </c>
      <c r="AE272">
        <f t="shared" si="76"/>
        <v>40017</v>
      </c>
      <c r="AF272">
        <f t="shared" si="77"/>
        <v>12</v>
      </c>
    </row>
    <row r="273" spans="1:32" x14ac:dyDescent="0.25">
      <c r="A273" s="1">
        <v>240</v>
      </c>
      <c r="B273" s="1">
        <v>237</v>
      </c>
      <c r="C273" t="s">
        <v>1157</v>
      </c>
      <c r="D273" s="15" t="str">
        <f t="shared" si="84"/>
        <v>R17</v>
      </c>
      <c r="E273" s="34">
        <f t="shared" si="85"/>
        <v>32</v>
      </c>
      <c r="F273" s="34">
        <v>5</v>
      </c>
      <c r="G273" s="22">
        <v>13</v>
      </c>
      <c r="H273" s="15" t="s">
        <v>1310</v>
      </c>
      <c r="I273" t="s">
        <v>1442</v>
      </c>
      <c r="J273" t="str">
        <f t="shared" si="70"/>
        <v>db600.dbx32.5 := alr.ND4_1_ctrl_hh; //Контроль НД4-1, мА - превышен верхний аварийный предел  R17.13</v>
      </c>
      <c r="L273">
        <f t="shared" si="86"/>
        <v>17</v>
      </c>
      <c r="N273" s="33">
        <f t="shared" si="90"/>
        <v>240</v>
      </c>
      <c r="O273" s="33" t="s">
        <v>2022</v>
      </c>
      <c r="P273" s="33" t="str">
        <f t="shared" si="87"/>
        <v>MDB.R17</v>
      </c>
      <c r="Q273" s="33">
        <f t="shared" si="88"/>
        <v>13</v>
      </c>
      <c r="R273" s="33"/>
      <c r="S273" s="33"/>
      <c r="T273" s="33"/>
      <c r="U273" s="33"/>
      <c r="V273" s="33"/>
      <c r="W273" s="33"/>
      <c r="X273" s="33" t="str">
        <f t="shared" si="89"/>
        <v>en-US=Контроль НД4-1, мА - превышен верхний аварийный предел</v>
      </c>
      <c r="Y273" s="1"/>
      <c r="Z273" s="1" t="s">
        <v>1308</v>
      </c>
      <c r="AD273" t="str">
        <f t="shared" si="73"/>
        <v>Тревога</v>
      </c>
      <c r="AE273">
        <f t="shared" si="76"/>
        <v>40017</v>
      </c>
      <c r="AF273">
        <f t="shared" si="77"/>
        <v>13</v>
      </c>
    </row>
    <row r="274" spans="1:32" x14ac:dyDescent="0.25">
      <c r="A274" s="1">
        <v>241</v>
      </c>
      <c r="B274" s="1">
        <v>238</v>
      </c>
      <c r="C274" t="s">
        <v>1158</v>
      </c>
      <c r="D274" s="15" t="str">
        <f t="shared" si="84"/>
        <v>R17</v>
      </c>
      <c r="E274" s="34">
        <f t="shared" si="85"/>
        <v>32</v>
      </c>
      <c r="F274" s="34">
        <v>6</v>
      </c>
      <c r="G274" s="22">
        <v>14</v>
      </c>
      <c r="H274" s="15" t="s">
        <v>1310</v>
      </c>
      <c r="I274" t="s">
        <v>1443</v>
      </c>
      <c r="J274" t="str">
        <f t="shared" si="70"/>
        <v>db600.dbx32.6 := alr.ND4_2_ctrl_hh; //Контроль НД4-2, мА - превышен верхний аварийный предел  R17.14</v>
      </c>
      <c r="L274">
        <f t="shared" si="86"/>
        <v>17</v>
      </c>
      <c r="N274" s="33">
        <f t="shared" si="90"/>
        <v>241</v>
      </c>
      <c r="O274" s="33" t="s">
        <v>2022</v>
      </c>
      <c r="P274" s="33" t="str">
        <f t="shared" si="87"/>
        <v>MDB.R17</v>
      </c>
      <c r="Q274" s="33">
        <f t="shared" si="88"/>
        <v>14</v>
      </c>
      <c r="R274" s="33"/>
      <c r="S274" s="33"/>
      <c r="T274" s="33"/>
      <c r="U274" s="33"/>
      <c r="V274" s="33"/>
      <c r="W274" s="33"/>
      <c r="X274" s="33" t="str">
        <f t="shared" si="89"/>
        <v>en-US=Контроль НД4-2, мА - превышен верхний аварийный предел</v>
      </c>
      <c r="Y274" s="1"/>
      <c r="Z274" s="1" t="s">
        <v>1308</v>
      </c>
      <c r="AD274" t="str">
        <f t="shared" si="73"/>
        <v>Тревога</v>
      </c>
      <c r="AE274">
        <f t="shared" si="76"/>
        <v>40017</v>
      </c>
      <c r="AF274">
        <f t="shared" si="77"/>
        <v>14</v>
      </c>
    </row>
    <row r="275" spans="1:32" x14ac:dyDescent="0.25">
      <c r="A275" s="1">
        <v>242</v>
      </c>
      <c r="B275" s="1">
        <v>239</v>
      </c>
      <c r="C275" t="s">
        <v>1159</v>
      </c>
      <c r="D275" s="15" t="str">
        <f t="shared" si="84"/>
        <v>R17</v>
      </c>
      <c r="E275" s="34">
        <f t="shared" si="85"/>
        <v>32</v>
      </c>
      <c r="F275" s="34">
        <v>7</v>
      </c>
      <c r="G275" s="22">
        <v>15</v>
      </c>
      <c r="H275" s="15" t="s">
        <v>1310</v>
      </c>
      <c r="I275" t="s">
        <v>1444</v>
      </c>
      <c r="J275" t="str">
        <f t="shared" si="70"/>
        <v>db600.dbx32.7 := alr.L_BR1_hh; //Уровень в БР1 - превышен верхний аварийный предел  R17.15</v>
      </c>
      <c r="L275">
        <f t="shared" si="86"/>
        <v>17</v>
      </c>
      <c r="N275" s="33">
        <f t="shared" si="90"/>
        <v>242</v>
      </c>
      <c r="O275" s="33" t="s">
        <v>2022</v>
      </c>
      <c r="P275" s="33" t="str">
        <f t="shared" si="87"/>
        <v>MDB.R17</v>
      </c>
      <c r="Q275" s="33">
        <f t="shared" si="88"/>
        <v>15</v>
      </c>
      <c r="R275" s="33"/>
      <c r="S275" s="33"/>
      <c r="T275" s="33"/>
      <c r="U275" s="33"/>
      <c r="V275" s="33"/>
      <c r="W275" s="33"/>
      <c r="X275" s="33" t="str">
        <f t="shared" si="89"/>
        <v>en-US=Уровень в БР1 - превышен верхний аварийный предел</v>
      </c>
      <c r="Y275" s="1"/>
      <c r="Z275" s="1" t="s">
        <v>1308</v>
      </c>
      <c r="AD275" t="str">
        <f t="shared" si="73"/>
        <v>Тревога</v>
      </c>
      <c r="AE275">
        <f t="shared" si="76"/>
        <v>40017</v>
      </c>
      <c r="AF275">
        <f t="shared" si="77"/>
        <v>15</v>
      </c>
    </row>
    <row r="276" spans="1:32" x14ac:dyDescent="0.25">
      <c r="A276" s="1">
        <v>243</v>
      </c>
      <c r="B276" s="1">
        <v>240</v>
      </c>
      <c r="C276" t="s">
        <v>1160</v>
      </c>
      <c r="D276" s="15" t="str">
        <f t="shared" si="84"/>
        <v>R18</v>
      </c>
      <c r="E276">
        <f>E284+1</f>
        <v>35</v>
      </c>
      <c r="F276" s="34">
        <v>0</v>
      </c>
      <c r="G276" s="22">
        <v>0</v>
      </c>
      <c r="H276" s="15" t="s">
        <v>1310</v>
      </c>
      <c r="I276" t="s">
        <v>1445</v>
      </c>
      <c r="J276" t="str">
        <f t="shared" ref="J276:J323" si="91">"db600.dbx"&amp;E276&amp;"."&amp;F276&amp;" := "&amp;H276&amp;"."&amp;I276&amp;"; //"&amp;C276&amp;"  "&amp;D276&amp;"."&amp;G276</f>
        <v>db600.dbx35.0 := alr.L_BR2_hh; //Уровень в БР2 - превышен верхний аварийный предел  R18.0</v>
      </c>
      <c r="L276">
        <f>L274+1</f>
        <v>18</v>
      </c>
      <c r="N276" s="33">
        <f t="shared" si="90"/>
        <v>243</v>
      </c>
      <c r="O276" s="33" t="s">
        <v>2022</v>
      </c>
      <c r="P276" s="33" t="str">
        <f t="shared" si="87"/>
        <v>MDB.R18</v>
      </c>
      <c r="Q276" s="33">
        <f t="shared" si="88"/>
        <v>0</v>
      </c>
      <c r="R276" s="33"/>
      <c r="S276" s="33"/>
      <c r="T276" s="33"/>
      <c r="U276" s="33"/>
      <c r="V276" s="33"/>
      <c r="W276" s="33"/>
      <c r="X276" s="33" t="str">
        <f t="shared" si="89"/>
        <v>en-US=Уровень в БР2 - превышен верхний аварийный предел</v>
      </c>
      <c r="Y276" s="1"/>
      <c r="Z276" s="1" t="s">
        <v>1308</v>
      </c>
      <c r="AD276" t="str">
        <f t="shared" si="73"/>
        <v>Тревога</v>
      </c>
      <c r="AE276">
        <f t="shared" si="76"/>
        <v>40018</v>
      </c>
      <c r="AF276">
        <f t="shared" si="77"/>
        <v>0</v>
      </c>
    </row>
    <row r="277" spans="1:32" x14ac:dyDescent="0.25">
      <c r="A277" s="1">
        <v>244</v>
      </c>
      <c r="B277" s="1">
        <v>241</v>
      </c>
      <c r="C277" t="s">
        <v>1161</v>
      </c>
      <c r="D277" s="15" t="str">
        <f t="shared" si="84"/>
        <v>R18</v>
      </c>
      <c r="E277" s="34">
        <f>E276</f>
        <v>35</v>
      </c>
      <c r="F277" s="34">
        <v>1</v>
      </c>
      <c r="G277" s="22">
        <v>1</v>
      </c>
      <c r="H277" s="15" t="s">
        <v>1310</v>
      </c>
      <c r="I277" t="s">
        <v>1446</v>
      </c>
      <c r="J277" t="str">
        <f t="shared" si="91"/>
        <v>db600.dbx35.1 := alr.Qin_ll; //Расход на входе  - превышен нижний аварийный предел  R18.1</v>
      </c>
      <c r="L277">
        <f>L276</f>
        <v>18</v>
      </c>
      <c r="N277" s="33">
        <f t="shared" si="90"/>
        <v>244</v>
      </c>
      <c r="O277" s="33" t="s">
        <v>2022</v>
      </c>
      <c r="P277" s="33" t="str">
        <f t="shared" si="87"/>
        <v>MDB.R18</v>
      </c>
      <c r="Q277" s="33">
        <f t="shared" si="88"/>
        <v>1</v>
      </c>
      <c r="R277" s="33"/>
      <c r="S277" s="33"/>
      <c r="T277" s="33"/>
      <c r="U277" s="33"/>
      <c r="V277" s="33"/>
      <c r="W277" s="33"/>
      <c r="X277" s="33" t="str">
        <f t="shared" si="89"/>
        <v>en-US=Расход на входе  - превышен нижний аварийный предел</v>
      </c>
      <c r="Y277" s="1"/>
      <c r="Z277" s="1" t="s">
        <v>1308</v>
      </c>
      <c r="AD277" t="str">
        <f t="shared" si="73"/>
        <v>Тревога</v>
      </c>
      <c r="AE277">
        <f t="shared" si="76"/>
        <v>40018</v>
      </c>
      <c r="AF277">
        <f t="shared" si="77"/>
        <v>1</v>
      </c>
    </row>
    <row r="278" spans="1:32" x14ac:dyDescent="0.25">
      <c r="A278" s="1">
        <v>245</v>
      </c>
      <c r="B278" s="1">
        <v>242</v>
      </c>
      <c r="C278" t="s">
        <v>1162</v>
      </c>
      <c r="D278" s="15" t="str">
        <f t="shared" si="84"/>
        <v>R18</v>
      </c>
      <c r="E278" s="34">
        <f t="shared" ref="E278:E291" si="92">E277</f>
        <v>35</v>
      </c>
      <c r="F278" s="34">
        <v>2</v>
      </c>
      <c r="G278" s="22">
        <v>2</v>
      </c>
      <c r="H278" s="15" t="s">
        <v>1310</v>
      </c>
      <c r="I278" t="s">
        <v>1447</v>
      </c>
      <c r="J278" t="str">
        <f t="shared" si="91"/>
        <v>db600.dbx35.2 := alr.Q_afN1_ll; //Расход после Н1-1/Н1-2 - превышен нижний аварийный предел  R18.2</v>
      </c>
      <c r="L278">
        <f t="shared" ref="L278:L291" si="93">L277</f>
        <v>18</v>
      </c>
      <c r="N278" s="33">
        <f t="shared" si="90"/>
        <v>245</v>
      </c>
      <c r="O278" s="33" t="s">
        <v>2022</v>
      </c>
      <c r="P278" s="33" t="str">
        <f t="shared" si="87"/>
        <v>MDB.R18</v>
      </c>
      <c r="Q278" s="33">
        <f t="shared" si="88"/>
        <v>2</v>
      </c>
      <c r="R278" s="33"/>
      <c r="S278" s="33"/>
      <c r="T278" s="33"/>
      <c r="U278" s="33"/>
      <c r="V278" s="33"/>
      <c r="W278" s="33"/>
      <c r="X278" s="33" t="str">
        <f t="shared" si="89"/>
        <v>en-US=Расход после Н1-1/Н1-2 - превышен нижний аварийный предел</v>
      </c>
      <c r="Y278" s="1"/>
      <c r="Z278" s="1" t="s">
        <v>1308</v>
      </c>
      <c r="AD278" t="str">
        <f t="shared" si="73"/>
        <v>Тревога</v>
      </c>
      <c r="AE278">
        <f t="shared" si="76"/>
        <v>40018</v>
      </c>
      <c r="AF278">
        <f t="shared" si="77"/>
        <v>2</v>
      </c>
    </row>
    <row r="279" spans="1:32" x14ac:dyDescent="0.25">
      <c r="A279" s="1">
        <v>246</v>
      </c>
      <c r="B279" s="1">
        <v>243</v>
      </c>
      <c r="C279" t="s">
        <v>1163</v>
      </c>
      <c r="D279" s="15" t="str">
        <f t="shared" si="84"/>
        <v>R18</v>
      </c>
      <c r="E279" s="34">
        <f t="shared" si="92"/>
        <v>35</v>
      </c>
      <c r="F279" s="34">
        <v>3</v>
      </c>
      <c r="G279" s="22">
        <v>3</v>
      </c>
      <c r="H279" s="15" t="s">
        <v>1310</v>
      </c>
      <c r="I279" t="s">
        <v>1448</v>
      </c>
      <c r="J279" t="str">
        <f t="shared" si="91"/>
        <v>db600.dbx35.3 := alr.T_afN1_ll; //Температура воды после Н1-1,1-2 - превышен нижний аварийный предел  R18.3</v>
      </c>
      <c r="L279">
        <f t="shared" si="93"/>
        <v>18</v>
      </c>
      <c r="N279" s="33">
        <f t="shared" si="90"/>
        <v>246</v>
      </c>
      <c r="O279" s="33" t="s">
        <v>2022</v>
      </c>
      <c r="P279" s="33" t="str">
        <f t="shared" si="87"/>
        <v>MDB.R18</v>
      </c>
      <c r="Q279" s="33">
        <f t="shared" si="88"/>
        <v>3</v>
      </c>
      <c r="R279" s="33"/>
      <c r="S279" s="33"/>
      <c r="T279" s="33"/>
      <c r="U279" s="33"/>
      <c r="V279" s="33"/>
      <c r="W279" s="33"/>
      <c r="X279" s="33" t="str">
        <f t="shared" si="89"/>
        <v>en-US=Температура воды после Н1-1,1-2 - превышен нижний аварийный предел</v>
      </c>
      <c r="Y279" s="1"/>
      <c r="Z279" s="1" t="s">
        <v>1308</v>
      </c>
      <c r="AD279" t="str">
        <f t="shared" ref="AD279:AD314" si="94">AD278</f>
        <v>Тревога</v>
      </c>
      <c r="AE279">
        <f t="shared" si="76"/>
        <v>40018</v>
      </c>
      <c r="AF279">
        <f t="shared" si="77"/>
        <v>3</v>
      </c>
    </row>
    <row r="280" spans="1:32" x14ac:dyDescent="0.25">
      <c r="A280" s="1">
        <v>247</v>
      </c>
      <c r="B280" s="1">
        <v>244</v>
      </c>
      <c r="C280" t="s">
        <v>1164</v>
      </c>
      <c r="D280" s="15" t="str">
        <f t="shared" si="84"/>
        <v>R18</v>
      </c>
      <c r="E280" s="34">
        <f t="shared" si="92"/>
        <v>35</v>
      </c>
      <c r="F280" s="34">
        <v>4</v>
      </c>
      <c r="G280" s="22">
        <v>4</v>
      </c>
      <c r="H280" s="15" t="s">
        <v>1310</v>
      </c>
      <c r="I280" t="s">
        <v>1449</v>
      </c>
      <c r="J280" t="str">
        <f t="shared" si="91"/>
        <v>db600.dbx35.4 := alr.T_T1_ll; //Температура воды в трубопроводе Т1 - превышен нижний аварийный предел  R18.4</v>
      </c>
      <c r="L280">
        <f t="shared" si="93"/>
        <v>18</v>
      </c>
      <c r="N280" s="33">
        <f t="shared" si="90"/>
        <v>247</v>
      </c>
      <c r="O280" s="33" t="s">
        <v>2022</v>
      </c>
      <c r="P280" s="33" t="str">
        <f t="shared" si="87"/>
        <v>MDB.R18</v>
      </c>
      <c r="Q280" s="33">
        <f t="shared" si="88"/>
        <v>4</v>
      </c>
      <c r="R280" s="33"/>
      <c r="S280" s="33"/>
      <c r="T280" s="33"/>
      <c r="U280" s="33"/>
      <c r="V280" s="33"/>
      <c r="W280" s="33"/>
      <c r="X280" s="33" t="str">
        <f t="shared" si="89"/>
        <v>en-US=Температура воды в трубопроводе Т1 - превышен нижний аварийный предел</v>
      </c>
      <c r="Y280" s="1"/>
      <c r="Z280" s="1" t="s">
        <v>1308</v>
      </c>
      <c r="AD280" t="str">
        <f t="shared" si="94"/>
        <v>Тревога</v>
      </c>
      <c r="AE280">
        <f t="shared" si="76"/>
        <v>40018</v>
      </c>
      <c r="AF280">
        <f t="shared" si="77"/>
        <v>4</v>
      </c>
    </row>
    <row r="281" spans="1:32" x14ac:dyDescent="0.25">
      <c r="A281" s="1">
        <v>248</v>
      </c>
      <c r="B281" s="1">
        <v>245</v>
      </c>
      <c r="C281" t="s">
        <v>1165</v>
      </c>
      <c r="D281" s="15" t="str">
        <f t="shared" si="84"/>
        <v>R18</v>
      </c>
      <c r="E281" s="34">
        <f t="shared" si="92"/>
        <v>35</v>
      </c>
      <c r="F281" s="34">
        <v>5</v>
      </c>
      <c r="G281" s="22">
        <v>5</v>
      </c>
      <c r="H281" s="15" t="s">
        <v>1310</v>
      </c>
      <c r="I281" t="s">
        <v>1450</v>
      </c>
      <c r="J281" t="str">
        <f t="shared" si="91"/>
        <v>db600.dbx35.5 := alr.T_BR1_ll; //Температура воды в БР1 - превышен нижний аварийный предел  R18.5</v>
      </c>
      <c r="L281">
        <f t="shared" si="93"/>
        <v>18</v>
      </c>
      <c r="N281" s="33">
        <f t="shared" si="90"/>
        <v>248</v>
      </c>
      <c r="O281" s="33" t="s">
        <v>2022</v>
      </c>
      <c r="P281" s="33" t="str">
        <f t="shared" si="87"/>
        <v>MDB.R18</v>
      </c>
      <c r="Q281" s="33">
        <f t="shared" si="88"/>
        <v>5</v>
      </c>
      <c r="R281" s="33"/>
      <c r="S281" s="33"/>
      <c r="T281" s="33"/>
      <c r="U281" s="33"/>
      <c r="V281" s="33"/>
      <c r="W281" s="33"/>
      <c r="X281" s="33" t="str">
        <f t="shared" si="89"/>
        <v>en-US=Температура воды в БР1 - превышен нижний аварийный предел</v>
      </c>
      <c r="Y281" s="1"/>
      <c r="Z281" s="1" t="s">
        <v>1308</v>
      </c>
      <c r="AD281" t="str">
        <f t="shared" si="94"/>
        <v>Тревога</v>
      </c>
      <c r="AE281">
        <f t="shared" si="76"/>
        <v>40018</v>
      </c>
      <c r="AF281">
        <f t="shared" si="77"/>
        <v>5</v>
      </c>
    </row>
    <row r="282" spans="1:32" x14ac:dyDescent="0.25">
      <c r="A282" s="1">
        <v>249</v>
      </c>
      <c r="B282" s="1">
        <v>246</v>
      </c>
      <c r="C282" t="s">
        <v>1166</v>
      </c>
      <c r="D282" s="15" t="str">
        <f t="shared" si="84"/>
        <v>R18</v>
      </c>
      <c r="E282" s="34">
        <f t="shared" si="92"/>
        <v>35</v>
      </c>
      <c r="F282" s="34">
        <v>6</v>
      </c>
      <c r="G282" s="22">
        <v>6</v>
      </c>
      <c r="H282" s="15" t="s">
        <v>1310</v>
      </c>
      <c r="I282" t="s">
        <v>1451</v>
      </c>
      <c r="J282" t="str">
        <f t="shared" si="91"/>
        <v>db600.dbx35.6 := alr.T_BR2_ll; //Температура воды в БР2 - превышен нижний аварийный предел  R18.6</v>
      </c>
      <c r="L282">
        <f t="shared" si="93"/>
        <v>18</v>
      </c>
      <c r="N282" s="33">
        <f t="shared" si="90"/>
        <v>249</v>
      </c>
      <c r="O282" s="33" t="s">
        <v>2022</v>
      </c>
      <c r="P282" s="33" t="str">
        <f t="shared" si="87"/>
        <v>MDB.R18</v>
      </c>
      <c r="Q282" s="33">
        <f t="shared" si="88"/>
        <v>6</v>
      </c>
      <c r="R282" s="33"/>
      <c r="S282" s="33"/>
      <c r="T282" s="33"/>
      <c r="U282" s="33"/>
      <c r="V282" s="33"/>
      <c r="W282" s="33"/>
      <c r="X282" s="33" t="str">
        <f t="shared" si="89"/>
        <v>en-US=Температура воды в БР2 - превышен нижний аварийный предел</v>
      </c>
      <c r="Y282" s="1"/>
      <c r="Z282" s="1" t="s">
        <v>1308</v>
      </c>
      <c r="AD282" t="str">
        <f t="shared" si="94"/>
        <v>Тревога</v>
      </c>
      <c r="AE282">
        <f t="shared" si="76"/>
        <v>40018</v>
      </c>
      <c r="AF282">
        <f t="shared" si="77"/>
        <v>6</v>
      </c>
    </row>
    <row r="283" spans="1:32" x14ac:dyDescent="0.25">
      <c r="A283" s="1">
        <v>250</v>
      </c>
      <c r="B283" s="1">
        <v>247</v>
      </c>
      <c r="C283" t="s">
        <v>1167</v>
      </c>
      <c r="D283" s="15" t="str">
        <f t="shared" si="84"/>
        <v>R18</v>
      </c>
      <c r="E283" s="34">
        <f t="shared" si="92"/>
        <v>35</v>
      </c>
      <c r="F283" s="34">
        <v>7</v>
      </c>
      <c r="G283" s="22">
        <v>7</v>
      </c>
      <c r="H283" s="15" t="s">
        <v>1310</v>
      </c>
      <c r="I283" t="s">
        <v>1452</v>
      </c>
      <c r="J283" t="str">
        <f t="shared" si="91"/>
        <v>db600.dbx35.7 := alr.P_afF1_ll; //Давление после Ф1(1...7) - превышен нижний аварийный предел  R18.7</v>
      </c>
      <c r="L283">
        <f t="shared" si="93"/>
        <v>18</v>
      </c>
      <c r="N283" s="33">
        <f t="shared" si="90"/>
        <v>250</v>
      </c>
      <c r="O283" s="33" t="s">
        <v>2022</v>
      </c>
      <c r="P283" s="33" t="str">
        <f t="shared" si="87"/>
        <v>MDB.R18</v>
      </c>
      <c r="Q283" s="33">
        <f t="shared" si="88"/>
        <v>7</v>
      </c>
      <c r="R283" s="33"/>
      <c r="S283" s="33"/>
      <c r="T283" s="33"/>
      <c r="U283" s="33"/>
      <c r="V283" s="33"/>
      <c r="W283" s="33"/>
      <c r="X283" s="33" t="str">
        <f t="shared" si="89"/>
        <v>en-US=Давление после Ф1(1...7) - превышен нижний аварийный предел</v>
      </c>
      <c r="Y283" s="1"/>
      <c r="Z283" s="1" t="s">
        <v>1308</v>
      </c>
      <c r="AD283" t="str">
        <f t="shared" si="94"/>
        <v>Тревога</v>
      </c>
      <c r="AE283">
        <f t="shared" si="76"/>
        <v>40018</v>
      </c>
      <c r="AF283">
        <f t="shared" si="77"/>
        <v>7</v>
      </c>
    </row>
    <row r="284" spans="1:32" x14ac:dyDescent="0.25">
      <c r="A284" s="1">
        <v>251</v>
      </c>
      <c r="B284" s="1">
        <v>248</v>
      </c>
      <c r="C284" t="s">
        <v>1168</v>
      </c>
      <c r="D284" s="15" t="str">
        <f t="shared" si="84"/>
        <v>R18</v>
      </c>
      <c r="E284">
        <f>E260+1</f>
        <v>34</v>
      </c>
      <c r="F284" s="34">
        <v>0</v>
      </c>
      <c r="G284" s="22">
        <v>8</v>
      </c>
      <c r="H284" s="15" t="s">
        <v>1310</v>
      </c>
      <c r="I284" t="s">
        <v>1453</v>
      </c>
      <c r="J284" t="str">
        <f t="shared" si="91"/>
        <v>db600.dbx34.0 := alr.P_drF1_ll; //Давление в сливном трубопроводе  после (1...7)  - превышен нижний аварийный предел  R18.8</v>
      </c>
      <c r="L284">
        <f t="shared" si="93"/>
        <v>18</v>
      </c>
      <c r="N284" s="33">
        <f t="shared" si="90"/>
        <v>251</v>
      </c>
      <c r="O284" s="33" t="s">
        <v>2022</v>
      </c>
      <c r="P284" s="33" t="str">
        <f t="shared" si="87"/>
        <v>MDB.R18</v>
      </c>
      <c r="Q284" s="33">
        <f t="shared" si="88"/>
        <v>8</v>
      </c>
      <c r="R284" s="33"/>
      <c r="S284" s="33"/>
      <c r="T284" s="33"/>
      <c r="U284" s="33"/>
      <c r="V284" s="33"/>
      <c r="W284" s="33"/>
      <c r="X284" s="33" t="str">
        <f t="shared" si="89"/>
        <v>en-US=Давление в сливном трубопроводе  после (1...7)  - превышен нижний аварийный предел</v>
      </c>
      <c r="Y284" s="1"/>
      <c r="Z284" s="1" t="s">
        <v>1308</v>
      </c>
      <c r="AD284" t="str">
        <f t="shared" si="94"/>
        <v>Тревога</v>
      </c>
      <c r="AE284">
        <f t="shared" si="76"/>
        <v>40018</v>
      </c>
      <c r="AF284">
        <f t="shared" si="77"/>
        <v>8</v>
      </c>
    </row>
    <row r="285" spans="1:32" x14ac:dyDescent="0.25">
      <c r="A285" s="1">
        <v>252</v>
      </c>
      <c r="B285" s="1">
        <v>249</v>
      </c>
      <c r="C285" t="s">
        <v>1169</v>
      </c>
      <c r="D285" s="15" t="str">
        <f t="shared" si="84"/>
        <v>R18</v>
      </c>
      <c r="E285" s="34">
        <f>E284</f>
        <v>34</v>
      </c>
      <c r="F285" s="34">
        <v>1</v>
      </c>
      <c r="G285" s="22">
        <v>9</v>
      </c>
      <c r="H285" s="15" t="s">
        <v>1310</v>
      </c>
      <c r="I285" t="s">
        <v>1454</v>
      </c>
      <c r="J285" t="str">
        <f t="shared" si="91"/>
        <v>db600.dbx34.1 := alr.O2_BR1_ll; //Кислород в БР1 - превышен нижний аварийный предел  R18.9</v>
      </c>
      <c r="L285">
        <f t="shared" si="93"/>
        <v>18</v>
      </c>
      <c r="N285" s="33">
        <f t="shared" si="90"/>
        <v>252</v>
      </c>
      <c r="O285" s="33" t="s">
        <v>2022</v>
      </c>
      <c r="P285" s="33" t="str">
        <f t="shared" si="87"/>
        <v>MDB.R18</v>
      </c>
      <c r="Q285" s="33">
        <f t="shared" si="88"/>
        <v>9</v>
      </c>
      <c r="R285" s="33"/>
      <c r="S285" s="33"/>
      <c r="T285" s="33"/>
      <c r="U285" s="33"/>
      <c r="V285" s="33"/>
      <c r="W285" s="33"/>
      <c r="X285" s="33" t="str">
        <f t="shared" si="89"/>
        <v>en-US=Кислород в БР1 - превышен нижний аварийный предел</v>
      </c>
      <c r="Y285" s="1"/>
      <c r="Z285" s="1" t="s">
        <v>1308</v>
      </c>
      <c r="AD285" t="str">
        <f t="shared" si="94"/>
        <v>Тревога</v>
      </c>
      <c r="AE285">
        <f t="shared" si="76"/>
        <v>40018</v>
      </c>
      <c r="AF285">
        <f t="shared" si="77"/>
        <v>9</v>
      </c>
    </row>
    <row r="286" spans="1:32" x14ac:dyDescent="0.25">
      <c r="A286" s="1">
        <v>253</v>
      </c>
      <c r="B286" s="1">
        <v>250</v>
      </c>
      <c r="C286" t="s">
        <v>1170</v>
      </c>
      <c r="D286" s="15" t="str">
        <f t="shared" si="84"/>
        <v>R18</v>
      </c>
      <c r="E286" s="34">
        <f t="shared" si="92"/>
        <v>34</v>
      </c>
      <c r="F286" s="34">
        <v>2</v>
      </c>
      <c r="G286" s="22">
        <v>10</v>
      </c>
      <c r="H286" s="15" t="s">
        <v>1310</v>
      </c>
      <c r="I286" t="s">
        <v>1455</v>
      </c>
      <c r="J286" t="str">
        <f t="shared" si="91"/>
        <v>db600.dbx34.2 := alr.O2_BR2_ll; //Кислород в БР2 - превышен нижний аварийный предел  R18.10</v>
      </c>
      <c r="L286">
        <f t="shared" si="93"/>
        <v>18</v>
      </c>
      <c r="N286" s="33">
        <f t="shared" si="90"/>
        <v>253</v>
      </c>
      <c r="O286" s="33" t="s">
        <v>2022</v>
      </c>
      <c r="P286" s="33" t="str">
        <f t="shared" si="87"/>
        <v>MDB.R18</v>
      </c>
      <c r="Q286" s="33">
        <f t="shared" si="88"/>
        <v>10</v>
      </c>
      <c r="R286" s="33"/>
      <c r="S286" s="33"/>
      <c r="T286" s="33"/>
      <c r="U286" s="33"/>
      <c r="V286" s="33"/>
      <c r="W286" s="33"/>
      <c r="X286" s="33" t="str">
        <f t="shared" si="89"/>
        <v>en-US=Кислород в БР2 - превышен нижний аварийный предел</v>
      </c>
      <c r="Y286" s="1"/>
      <c r="Z286" s="1" t="s">
        <v>1308</v>
      </c>
      <c r="AD286" t="str">
        <f t="shared" si="94"/>
        <v>Тревога</v>
      </c>
      <c r="AE286">
        <f t="shared" si="76"/>
        <v>40018</v>
      </c>
      <c r="AF286">
        <f t="shared" si="77"/>
        <v>10</v>
      </c>
    </row>
    <row r="287" spans="1:32" x14ac:dyDescent="0.25">
      <c r="A287" s="1">
        <v>254</v>
      </c>
      <c r="B287" s="1">
        <v>251</v>
      </c>
      <c r="C287" t="s">
        <v>1171</v>
      </c>
      <c r="D287" s="15" t="str">
        <f t="shared" si="84"/>
        <v>R18</v>
      </c>
      <c r="E287" s="34">
        <f t="shared" si="92"/>
        <v>34</v>
      </c>
      <c r="F287" s="34">
        <v>3</v>
      </c>
      <c r="G287" s="22">
        <v>11</v>
      </c>
      <c r="H287" s="15" t="s">
        <v>1310</v>
      </c>
      <c r="I287" t="s">
        <v>1456</v>
      </c>
      <c r="J287" t="str">
        <f t="shared" si="91"/>
        <v>db600.dbx34.3 := alr.pH_BR1_ll; //pH БР1 - превышен нижний аварийный предел  R18.11</v>
      </c>
      <c r="L287">
        <f t="shared" si="93"/>
        <v>18</v>
      </c>
      <c r="N287" s="33">
        <f t="shared" si="90"/>
        <v>254</v>
      </c>
      <c r="O287" s="33" t="s">
        <v>2022</v>
      </c>
      <c r="P287" s="33" t="str">
        <f t="shared" si="87"/>
        <v>MDB.R18</v>
      </c>
      <c r="Q287" s="33">
        <f t="shared" si="88"/>
        <v>11</v>
      </c>
      <c r="R287" s="33"/>
      <c r="S287" s="33"/>
      <c r="T287" s="33"/>
      <c r="U287" s="33"/>
      <c r="V287" s="33"/>
      <c r="W287" s="33"/>
      <c r="X287" s="33" t="str">
        <f t="shared" si="89"/>
        <v>en-US=pH БР1 - превышен нижний аварийный предел</v>
      </c>
      <c r="Y287" s="1"/>
      <c r="Z287" s="1" t="s">
        <v>1308</v>
      </c>
      <c r="AD287" t="str">
        <f t="shared" si="94"/>
        <v>Тревога</v>
      </c>
      <c r="AE287">
        <f t="shared" si="76"/>
        <v>40018</v>
      </c>
      <c r="AF287">
        <f t="shared" si="77"/>
        <v>11</v>
      </c>
    </row>
    <row r="288" spans="1:32" x14ac:dyDescent="0.25">
      <c r="A288" s="1">
        <v>255</v>
      </c>
      <c r="B288" s="1">
        <v>252</v>
      </c>
      <c r="C288" t="s">
        <v>1172</v>
      </c>
      <c r="D288" s="15" t="str">
        <f t="shared" si="84"/>
        <v>R18</v>
      </c>
      <c r="E288" s="34">
        <f t="shared" si="92"/>
        <v>34</v>
      </c>
      <c r="F288" s="34">
        <v>4</v>
      </c>
      <c r="G288" s="22">
        <v>12</v>
      </c>
      <c r="H288" s="15" t="s">
        <v>1310</v>
      </c>
      <c r="I288" t="s">
        <v>1457</v>
      </c>
      <c r="J288" t="str">
        <f t="shared" si="91"/>
        <v>db600.dbx34.4 := alr.pH_BR2_ll; //pH БР2 - превышен нижний аварийный предел  R18.12</v>
      </c>
      <c r="L288">
        <f t="shared" si="93"/>
        <v>18</v>
      </c>
      <c r="N288" s="33">
        <f t="shared" si="90"/>
        <v>255</v>
      </c>
      <c r="O288" s="33" t="s">
        <v>2022</v>
      </c>
      <c r="P288" s="33" t="str">
        <f t="shared" si="87"/>
        <v>MDB.R18</v>
      </c>
      <c r="Q288" s="33">
        <f t="shared" si="88"/>
        <v>12</v>
      </c>
      <c r="R288" s="33"/>
      <c r="S288" s="33"/>
      <c r="T288" s="33"/>
      <c r="U288" s="33"/>
      <c r="V288" s="33"/>
      <c r="W288" s="33"/>
      <c r="X288" s="33" t="str">
        <f t="shared" si="89"/>
        <v>en-US=pH БР2 - превышен нижний аварийный предел</v>
      </c>
      <c r="Y288" s="1"/>
      <c r="Z288" s="1" t="s">
        <v>1308</v>
      </c>
      <c r="AD288" t="str">
        <f t="shared" si="94"/>
        <v>Тревога</v>
      </c>
      <c r="AE288">
        <f t="shared" si="76"/>
        <v>40018</v>
      </c>
      <c r="AF288">
        <f t="shared" si="77"/>
        <v>12</v>
      </c>
    </row>
    <row r="289" spans="1:32" x14ac:dyDescent="0.25">
      <c r="A289" s="1">
        <v>256</v>
      </c>
      <c r="B289" s="1">
        <v>253</v>
      </c>
      <c r="C289" t="s">
        <v>1173</v>
      </c>
      <c r="D289" s="15" t="str">
        <f t="shared" si="84"/>
        <v>R18</v>
      </c>
      <c r="E289" s="34">
        <f t="shared" si="92"/>
        <v>34</v>
      </c>
      <c r="F289" s="34">
        <v>5</v>
      </c>
      <c r="G289" s="22">
        <v>13</v>
      </c>
      <c r="H289" s="15" t="s">
        <v>1310</v>
      </c>
      <c r="I289" t="s">
        <v>1458</v>
      </c>
      <c r="J289" t="str">
        <f t="shared" si="91"/>
        <v>db600.dbx34.5 := alr.pH_wUF_ll; //pH промывной воды АУФ1, АУФ2 - превышен нижний аварийный предел  R18.13</v>
      </c>
      <c r="L289">
        <f t="shared" si="93"/>
        <v>18</v>
      </c>
      <c r="N289" s="33">
        <f t="shared" si="90"/>
        <v>256</v>
      </c>
      <c r="O289" s="33" t="s">
        <v>2022</v>
      </c>
      <c r="P289" s="33" t="str">
        <f t="shared" si="87"/>
        <v>MDB.R18</v>
      </c>
      <c r="Q289" s="33">
        <f t="shared" si="88"/>
        <v>13</v>
      </c>
      <c r="R289" s="33"/>
      <c r="S289" s="33"/>
      <c r="T289" s="33"/>
      <c r="U289" s="33"/>
      <c r="V289" s="33"/>
      <c r="W289" s="33"/>
      <c r="X289" s="33" t="str">
        <f t="shared" si="89"/>
        <v>en-US=pH промывной воды АУФ1, АУФ2 - превышен нижний аварийный предел</v>
      </c>
      <c r="Y289" s="1"/>
      <c r="Z289" s="1" t="s">
        <v>1308</v>
      </c>
      <c r="AD289" t="str">
        <f t="shared" si="94"/>
        <v>Тревога</v>
      </c>
      <c r="AE289">
        <f t="shared" si="76"/>
        <v>40018</v>
      </c>
      <c r="AF289">
        <f t="shared" si="77"/>
        <v>13</v>
      </c>
    </row>
    <row r="290" spans="1:32" x14ac:dyDescent="0.25">
      <c r="A290" s="1">
        <v>257</v>
      </c>
      <c r="B290" s="1">
        <v>254</v>
      </c>
      <c r="C290" t="s">
        <v>1174</v>
      </c>
      <c r="D290" s="15" t="str">
        <f t="shared" si="84"/>
        <v>R18</v>
      </c>
      <c r="E290" s="34">
        <f t="shared" si="92"/>
        <v>34</v>
      </c>
      <c r="F290" s="34">
        <v>6</v>
      </c>
      <c r="G290" s="22">
        <v>14</v>
      </c>
      <c r="H290" s="15" t="s">
        <v>1310</v>
      </c>
      <c r="I290" t="s">
        <v>1459</v>
      </c>
      <c r="J290" t="str">
        <f t="shared" si="91"/>
        <v>db600.dbx34.6 := alr.T_T2_ll; //Температура воды в трубопроводе Т2 - превышен нижний аварийный предел  R18.14</v>
      </c>
      <c r="L290">
        <f t="shared" si="93"/>
        <v>18</v>
      </c>
      <c r="N290" s="33">
        <f t="shared" si="90"/>
        <v>257</v>
      </c>
      <c r="O290" s="33" t="s">
        <v>2022</v>
      </c>
      <c r="P290" s="33" t="str">
        <f t="shared" si="87"/>
        <v>MDB.R18</v>
      </c>
      <c r="Q290" s="33">
        <f t="shared" si="88"/>
        <v>14</v>
      </c>
      <c r="R290" s="33"/>
      <c r="S290" s="33"/>
      <c r="T290" s="33"/>
      <c r="U290" s="33"/>
      <c r="V290" s="33"/>
      <c r="W290" s="33"/>
      <c r="X290" s="33" t="str">
        <f t="shared" si="89"/>
        <v>en-US=Температура воды в трубопроводе Т2 - превышен нижний аварийный предел</v>
      </c>
      <c r="Y290" s="1"/>
      <c r="Z290" s="1" t="s">
        <v>1308</v>
      </c>
      <c r="AD290" t="str">
        <f t="shared" si="94"/>
        <v>Тревога</v>
      </c>
      <c r="AE290">
        <f t="shared" si="76"/>
        <v>40018</v>
      </c>
      <c r="AF290">
        <f t="shared" si="77"/>
        <v>14</v>
      </c>
    </row>
    <row r="291" spans="1:32" x14ac:dyDescent="0.25">
      <c r="A291" s="1">
        <v>258</v>
      </c>
      <c r="B291" s="1">
        <v>255</v>
      </c>
      <c r="C291" t="s">
        <v>1175</v>
      </c>
      <c r="D291" s="15" t="str">
        <f t="shared" si="84"/>
        <v>R18</v>
      </c>
      <c r="E291" s="34">
        <f t="shared" si="92"/>
        <v>34</v>
      </c>
      <c r="F291" s="34">
        <v>7</v>
      </c>
      <c r="G291" s="22">
        <v>15</v>
      </c>
      <c r="H291" s="15" t="s">
        <v>1310</v>
      </c>
      <c r="I291" t="s">
        <v>1460</v>
      </c>
      <c r="J291" t="str">
        <f t="shared" si="91"/>
        <v>db600.dbx34.7 := alr.Qa_BR1_ll; //Расход воздуха на БР1 - превышен нижний аварийный предел  R18.15</v>
      </c>
      <c r="L291">
        <f t="shared" si="93"/>
        <v>18</v>
      </c>
      <c r="N291" s="33">
        <f t="shared" si="90"/>
        <v>258</v>
      </c>
      <c r="O291" s="33" t="s">
        <v>2022</v>
      </c>
      <c r="P291" s="33" t="str">
        <f t="shared" si="87"/>
        <v>MDB.R18</v>
      </c>
      <c r="Q291" s="33">
        <f t="shared" si="88"/>
        <v>15</v>
      </c>
      <c r="R291" s="33"/>
      <c r="S291" s="33"/>
      <c r="T291" s="33"/>
      <c r="U291" s="33"/>
      <c r="V291" s="33"/>
      <c r="W291" s="33"/>
      <c r="X291" s="33" t="str">
        <f t="shared" si="89"/>
        <v>en-US=Расход воздуха на БР1 - превышен нижний аварийный предел</v>
      </c>
      <c r="Y291" s="1"/>
      <c r="Z291" s="1" t="s">
        <v>1308</v>
      </c>
      <c r="AD291" t="str">
        <f t="shared" si="94"/>
        <v>Тревога</v>
      </c>
      <c r="AE291">
        <f t="shared" si="76"/>
        <v>40018</v>
      </c>
      <c r="AF291">
        <f t="shared" si="77"/>
        <v>15</v>
      </c>
    </row>
    <row r="292" spans="1:32" x14ac:dyDescent="0.25">
      <c r="A292" s="1">
        <v>259</v>
      </c>
      <c r="B292" s="1">
        <v>256</v>
      </c>
      <c r="C292" t="s">
        <v>1176</v>
      </c>
      <c r="D292" s="15" t="str">
        <f t="shared" si="84"/>
        <v>R19</v>
      </c>
      <c r="E292">
        <f>E300+1</f>
        <v>37</v>
      </c>
      <c r="F292" s="34">
        <v>0</v>
      </c>
      <c r="G292" s="22">
        <v>0</v>
      </c>
      <c r="H292" s="15" t="s">
        <v>1310</v>
      </c>
      <c r="I292" t="s">
        <v>1461</v>
      </c>
      <c r="J292" t="str">
        <f t="shared" si="91"/>
        <v>db600.dbx37.0 := alr.Qa_BR2_ll; //Расход воздуха на БР2 - превышен нижний аварийный предел  R19.0</v>
      </c>
      <c r="L292">
        <f>L290+1</f>
        <v>19</v>
      </c>
      <c r="N292" s="33">
        <f t="shared" si="90"/>
        <v>259</v>
      </c>
      <c r="O292" s="33" t="s">
        <v>2022</v>
      </c>
      <c r="P292" s="33" t="str">
        <f t="shared" si="87"/>
        <v>MDB.R19</v>
      </c>
      <c r="Q292" s="33">
        <f t="shared" si="88"/>
        <v>0</v>
      </c>
      <c r="R292" s="33"/>
      <c r="S292" s="33"/>
      <c r="T292" s="33"/>
      <c r="U292" s="33"/>
      <c r="V292" s="33"/>
      <c r="W292" s="33"/>
      <c r="X292" s="33" t="str">
        <f t="shared" si="89"/>
        <v>en-US=Расход воздуха на БР2 - превышен нижний аварийный предел</v>
      </c>
      <c r="Y292" s="1"/>
      <c r="Z292" s="1" t="s">
        <v>1308</v>
      </c>
      <c r="AD292" t="str">
        <f t="shared" si="94"/>
        <v>Тревога</v>
      </c>
      <c r="AE292">
        <f t="shared" si="76"/>
        <v>40019</v>
      </c>
      <c r="AF292">
        <f t="shared" si="77"/>
        <v>0</v>
      </c>
    </row>
    <row r="293" spans="1:32" x14ac:dyDescent="0.25">
      <c r="A293" s="1">
        <v>260</v>
      </c>
      <c r="B293" s="1">
        <v>257</v>
      </c>
      <c r="C293" t="s">
        <v>1177</v>
      </c>
      <c r="D293" s="15" t="str">
        <f t="shared" si="84"/>
        <v>R19</v>
      </c>
      <c r="E293" s="34">
        <f>E292</f>
        <v>37</v>
      </c>
      <c r="F293" s="34">
        <v>1</v>
      </c>
      <c r="G293" s="22">
        <v>1</v>
      </c>
      <c r="H293" s="15" t="s">
        <v>1310</v>
      </c>
      <c r="I293" t="s">
        <v>1462</v>
      </c>
      <c r="J293" t="str">
        <f t="shared" si="91"/>
        <v>db600.dbx37.1 := alr.Qw_wUF_ll; //Расход воды на промывку УФ1,2 - превышен нижний аварийный предел  R19.1</v>
      </c>
      <c r="L293">
        <f>L292</f>
        <v>19</v>
      </c>
      <c r="N293" s="33">
        <f t="shared" si="90"/>
        <v>260</v>
      </c>
      <c r="O293" s="33" t="s">
        <v>2022</v>
      </c>
      <c r="P293" s="33" t="str">
        <f t="shared" si="87"/>
        <v>MDB.R19</v>
      </c>
      <c r="Q293" s="33">
        <f t="shared" si="88"/>
        <v>1</v>
      </c>
      <c r="R293" s="33"/>
      <c r="S293" s="33"/>
      <c r="T293" s="33"/>
      <c r="U293" s="33"/>
      <c r="V293" s="33"/>
      <c r="W293" s="33"/>
      <c r="X293" s="33" t="str">
        <f t="shared" si="89"/>
        <v>en-US=Расход воды на промывку УФ1,2 - превышен нижний аварийный предел</v>
      </c>
      <c r="Y293" s="1"/>
      <c r="Z293" s="1" t="s">
        <v>1308</v>
      </c>
      <c r="AD293" t="str">
        <f t="shared" si="94"/>
        <v>Тревога</v>
      </c>
      <c r="AE293">
        <f t="shared" si="76"/>
        <v>40019</v>
      </c>
      <c r="AF293">
        <f t="shared" si="77"/>
        <v>1</v>
      </c>
    </row>
    <row r="294" spans="1:32" x14ac:dyDescent="0.25">
      <c r="A294" s="1">
        <v>261</v>
      </c>
      <c r="B294" s="1">
        <v>258</v>
      </c>
      <c r="C294" t="s">
        <v>1178</v>
      </c>
      <c r="D294" s="15" t="str">
        <f t="shared" si="84"/>
        <v>R19</v>
      </c>
      <c r="E294" s="34">
        <f t="shared" ref="E294:E307" si="95">E293</f>
        <v>37</v>
      </c>
      <c r="F294" s="34">
        <v>2</v>
      </c>
      <c r="G294" s="22">
        <v>2</v>
      </c>
      <c r="H294" s="15" t="s">
        <v>1310</v>
      </c>
      <c r="I294" t="s">
        <v>1463</v>
      </c>
      <c r="J294" t="str">
        <f t="shared" si="91"/>
        <v>db600.dbx37.2 := alr.Qw_afN4_1_ll; //Расход воды после Н4-1, м3/ч - превышен нижний аварийный предел  R19.2</v>
      </c>
      <c r="L294">
        <f t="shared" ref="L294:L307" si="96">L293</f>
        <v>19</v>
      </c>
      <c r="N294" s="33">
        <f t="shared" si="90"/>
        <v>261</v>
      </c>
      <c r="O294" s="33" t="s">
        <v>2022</v>
      </c>
      <c r="P294" s="33" t="str">
        <f t="shared" si="87"/>
        <v>MDB.R19</v>
      </c>
      <c r="Q294" s="33">
        <f t="shared" si="88"/>
        <v>2</v>
      </c>
      <c r="R294" s="33"/>
      <c r="S294" s="33"/>
      <c r="T294" s="33"/>
      <c r="U294" s="33"/>
      <c r="V294" s="33"/>
      <c r="W294" s="33"/>
      <c r="X294" s="33" t="str">
        <f t="shared" si="89"/>
        <v>en-US=Расход воды после Н4-1, м3/ч - превышен нижний аварийный предел</v>
      </c>
      <c r="Y294" s="1"/>
      <c r="Z294" s="1" t="s">
        <v>1308</v>
      </c>
      <c r="AD294" t="str">
        <f t="shared" si="94"/>
        <v>Тревога</v>
      </c>
      <c r="AE294">
        <f t="shared" si="76"/>
        <v>40019</v>
      </c>
      <c r="AF294">
        <f t="shared" si="77"/>
        <v>2</v>
      </c>
    </row>
    <row r="295" spans="1:32" x14ac:dyDescent="0.25">
      <c r="A295" s="1">
        <v>262</v>
      </c>
      <c r="B295" s="1">
        <v>259</v>
      </c>
      <c r="C295" t="s">
        <v>1179</v>
      </c>
      <c r="D295" s="15" t="str">
        <f t="shared" si="84"/>
        <v>R19</v>
      </c>
      <c r="E295" s="34">
        <f t="shared" si="95"/>
        <v>37</v>
      </c>
      <c r="F295" s="34">
        <v>3</v>
      </c>
      <c r="G295" s="22">
        <v>3</v>
      </c>
      <c r="H295" s="15" t="s">
        <v>1310</v>
      </c>
      <c r="I295" t="s">
        <v>1464</v>
      </c>
      <c r="J295" t="str">
        <f t="shared" si="91"/>
        <v>db600.dbx37.3 := alr.Qw_afN4_2_ll; //Расход воды после Н4-2, м3/ч - превышен нижний аварийный предел  R19.3</v>
      </c>
      <c r="L295">
        <f t="shared" si="96"/>
        <v>19</v>
      </c>
      <c r="N295" s="33">
        <f t="shared" si="90"/>
        <v>262</v>
      </c>
      <c r="O295" s="33" t="s">
        <v>2022</v>
      </c>
      <c r="P295" s="33" t="str">
        <f t="shared" si="87"/>
        <v>MDB.R19</v>
      </c>
      <c r="Q295" s="33">
        <f t="shared" si="88"/>
        <v>3</v>
      </c>
      <c r="R295" s="33"/>
      <c r="S295" s="33"/>
      <c r="T295" s="33"/>
      <c r="U295" s="33"/>
      <c r="V295" s="33"/>
      <c r="W295" s="33"/>
      <c r="X295" s="33" t="str">
        <f t="shared" si="89"/>
        <v>en-US=Расход воды после Н4-2, м3/ч - превышен нижний аварийный предел</v>
      </c>
      <c r="Y295" s="1"/>
      <c r="Z295" s="1" t="s">
        <v>1308</v>
      </c>
      <c r="AD295" t="str">
        <f t="shared" si="94"/>
        <v>Тревога</v>
      </c>
      <c r="AE295">
        <f t="shared" si="76"/>
        <v>40019</v>
      </c>
      <c r="AF295">
        <f t="shared" si="77"/>
        <v>3</v>
      </c>
    </row>
    <row r="296" spans="1:32" x14ac:dyDescent="0.25">
      <c r="A296" s="1">
        <v>263</v>
      </c>
      <c r="B296" s="1">
        <v>260</v>
      </c>
      <c r="C296" t="s">
        <v>1180</v>
      </c>
      <c r="D296" s="15" t="str">
        <f t="shared" si="84"/>
        <v>R19</v>
      </c>
      <c r="E296" s="34">
        <f t="shared" si="95"/>
        <v>37</v>
      </c>
      <c r="F296" s="34">
        <v>4</v>
      </c>
      <c r="G296" s="22">
        <v>4</v>
      </c>
      <c r="H296" s="15" t="s">
        <v>1310</v>
      </c>
      <c r="I296" t="s">
        <v>1465</v>
      </c>
      <c r="J296" t="str">
        <f t="shared" si="91"/>
        <v>db600.dbx37.4 := alr.Qw_afN4_3_ll; //Расход воды  после Н4-3, м3/ч - превышен нижний аварийный предел  R19.4</v>
      </c>
      <c r="L296">
        <f t="shared" si="96"/>
        <v>19</v>
      </c>
      <c r="N296" s="33">
        <f t="shared" si="90"/>
        <v>263</v>
      </c>
      <c r="O296" s="33" t="s">
        <v>2022</v>
      </c>
      <c r="P296" s="33" t="str">
        <f t="shared" si="87"/>
        <v>MDB.R19</v>
      </c>
      <c r="Q296" s="33">
        <f t="shared" si="88"/>
        <v>4</v>
      </c>
      <c r="R296" s="33"/>
      <c r="S296" s="33"/>
      <c r="T296" s="33"/>
      <c r="U296" s="33"/>
      <c r="V296" s="33"/>
      <c r="W296" s="33"/>
      <c r="X296" s="33" t="str">
        <f t="shared" si="89"/>
        <v>en-US=Расход воды  после Н4-3, м3/ч - превышен нижний аварийный предел</v>
      </c>
      <c r="Y296" s="1"/>
      <c r="Z296" s="1" t="s">
        <v>1308</v>
      </c>
      <c r="AD296" t="str">
        <f t="shared" si="94"/>
        <v>Тревога</v>
      </c>
      <c r="AE296">
        <f t="shared" si="76"/>
        <v>40019</v>
      </c>
      <c r="AF296">
        <f t="shared" si="77"/>
        <v>4</v>
      </c>
    </row>
    <row r="297" spans="1:32" x14ac:dyDescent="0.25">
      <c r="A297" s="1">
        <v>264</v>
      </c>
      <c r="B297" s="1">
        <v>261</v>
      </c>
      <c r="C297" t="s">
        <v>1181</v>
      </c>
      <c r="D297" s="15" t="str">
        <f t="shared" si="84"/>
        <v>R19</v>
      </c>
      <c r="E297" s="34">
        <f t="shared" si="95"/>
        <v>37</v>
      </c>
      <c r="F297" s="34">
        <v>5</v>
      </c>
      <c r="G297" s="22">
        <v>5</v>
      </c>
      <c r="H297" s="15" t="s">
        <v>1310</v>
      </c>
      <c r="I297" t="s">
        <v>1466</v>
      </c>
      <c r="J297" t="str">
        <f t="shared" si="91"/>
        <v>db600.dbx37.5 := alr.Qw_afN4_4_ll; //Расход воды после Н4-4, м3/ч - превышен нижний аварийный предел  R19.5</v>
      </c>
      <c r="L297">
        <f t="shared" si="96"/>
        <v>19</v>
      </c>
      <c r="N297" s="33">
        <f t="shared" si="90"/>
        <v>264</v>
      </c>
      <c r="O297" s="33" t="s">
        <v>2022</v>
      </c>
      <c r="P297" s="33" t="str">
        <f t="shared" si="87"/>
        <v>MDB.R19</v>
      </c>
      <c r="Q297" s="33">
        <f t="shared" si="88"/>
        <v>5</v>
      </c>
      <c r="R297" s="33"/>
      <c r="S297" s="33"/>
      <c r="T297" s="33"/>
      <c r="U297" s="33"/>
      <c r="V297" s="33"/>
      <c r="W297" s="33"/>
      <c r="X297" s="33" t="str">
        <f t="shared" si="89"/>
        <v>en-US=Расход воды после Н4-4, м3/ч - превышен нижний аварийный предел</v>
      </c>
      <c r="Y297" s="1"/>
      <c r="Z297" s="1" t="s">
        <v>1308</v>
      </c>
      <c r="AD297" t="str">
        <f t="shared" si="94"/>
        <v>Тревога</v>
      </c>
      <c r="AE297">
        <f t="shared" si="76"/>
        <v>40019</v>
      </c>
      <c r="AF297">
        <f t="shared" si="77"/>
        <v>5</v>
      </c>
    </row>
    <row r="298" spans="1:32" x14ac:dyDescent="0.25">
      <c r="A298" s="1">
        <v>265</v>
      </c>
      <c r="B298" s="1">
        <v>262</v>
      </c>
      <c r="C298" t="s">
        <v>1182</v>
      </c>
      <c r="D298" s="15" t="str">
        <f t="shared" si="84"/>
        <v>R19</v>
      </c>
      <c r="E298" s="34">
        <f t="shared" si="95"/>
        <v>37</v>
      </c>
      <c r="F298" s="34">
        <v>6</v>
      </c>
      <c r="G298" s="22">
        <v>6</v>
      </c>
      <c r="H298" s="15" t="s">
        <v>1310</v>
      </c>
      <c r="I298" t="s">
        <v>1467</v>
      </c>
      <c r="J298" t="str">
        <f t="shared" si="91"/>
        <v>db600.dbx37.6 := alr.Qa_afK4_1_ll; //Расход воздуха после КРЛ4-1, м3/ч - превышен нижний аварийный предел  R19.6</v>
      </c>
      <c r="L298">
        <f t="shared" si="96"/>
        <v>19</v>
      </c>
      <c r="N298" s="33">
        <f t="shared" si="90"/>
        <v>265</v>
      </c>
      <c r="O298" s="33" t="s">
        <v>2022</v>
      </c>
      <c r="P298" s="33" t="str">
        <f t="shared" si="87"/>
        <v>MDB.R19</v>
      </c>
      <c r="Q298" s="33">
        <f t="shared" si="88"/>
        <v>6</v>
      </c>
      <c r="R298" s="33"/>
      <c r="S298" s="33"/>
      <c r="T298" s="33"/>
      <c r="U298" s="33"/>
      <c r="V298" s="33"/>
      <c r="W298" s="33"/>
      <c r="X298" s="33" t="str">
        <f t="shared" si="89"/>
        <v>en-US=Расход воздуха после КРЛ4-1, м3/ч - превышен нижний аварийный предел</v>
      </c>
      <c r="Y298" s="1"/>
      <c r="Z298" s="1" t="s">
        <v>1308</v>
      </c>
      <c r="AD298" t="str">
        <f t="shared" si="94"/>
        <v>Тревога</v>
      </c>
      <c r="AE298">
        <f t="shared" si="76"/>
        <v>40019</v>
      </c>
      <c r="AF298">
        <f t="shared" si="77"/>
        <v>6</v>
      </c>
    </row>
    <row r="299" spans="1:32" x14ac:dyDescent="0.25">
      <c r="A299" s="1">
        <v>266</v>
      </c>
      <c r="B299" s="1">
        <v>263</v>
      </c>
      <c r="C299" t="s">
        <v>1183</v>
      </c>
      <c r="D299" s="15" t="str">
        <f t="shared" si="84"/>
        <v>R19</v>
      </c>
      <c r="E299" s="34">
        <f t="shared" si="95"/>
        <v>37</v>
      </c>
      <c r="F299" s="34">
        <v>7</v>
      </c>
      <c r="G299" s="22">
        <v>7</v>
      </c>
      <c r="H299" s="15" t="s">
        <v>1310</v>
      </c>
      <c r="I299" t="s">
        <v>1468</v>
      </c>
      <c r="J299" t="str">
        <f t="shared" si="91"/>
        <v>db600.dbx37.7 := alr.Pw_inUF1_ll; //Давление воды на входе в УФ1, бар - превышен нижний аварийный предел  R19.7</v>
      </c>
      <c r="L299">
        <f t="shared" si="96"/>
        <v>19</v>
      </c>
      <c r="N299" s="33">
        <f t="shared" si="90"/>
        <v>266</v>
      </c>
      <c r="O299" s="33" t="s">
        <v>2022</v>
      </c>
      <c r="P299" s="33" t="str">
        <f t="shared" si="87"/>
        <v>MDB.R19</v>
      </c>
      <c r="Q299" s="33">
        <f t="shared" si="88"/>
        <v>7</v>
      </c>
      <c r="R299" s="33"/>
      <c r="S299" s="33"/>
      <c r="T299" s="33"/>
      <c r="U299" s="33"/>
      <c r="V299" s="33"/>
      <c r="W299" s="33"/>
      <c r="X299" s="33" t="str">
        <f t="shared" si="89"/>
        <v>en-US=Давление воды на входе в УФ1, бар - превышен нижний аварийный предел</v>
      </c>
      <c r="Y299" s="1"/>
      <c r="Z299" s="1" t="s">
        <v>1308</v>
      </c>
      <c r="AD299" t="str">
        <f t="shared" si="94"/>
        <v>Тревога</v>
      </c>
      <c r="AE299">
        <f t="shared" si="76"/>
        <v>40019</v>
      </c>
      <c r="AF299">
        <f t="shared" si="77"/>
        <v>7</v>
      </c>
    </row>
    <row r="300" spans="1:32" x14ac:dyDescent="0.25">
      <c r="A300" s="1">
        <v>267</v>
      </c>
      <c r="B300" s="1">
        <v>264</v>
      </c>
      <c r="C300" t="s">
        <v>1184</v>
      </c>
      <c r="D300" s="15" t="str">
        <f t="shared" si="84"/>
        <v>R19</v>
      </c>
      <c r="E300">
        <f>E276+1</f>
        <v>36</v>
      </c>
      <c r="F300" s="34">
        <v>0</v>
      </c>
      <c r="G300" s="22">
        <v>8</v>
      </c>
      <c r="H300" s="15" t="s">
        <v>1310</v>
      </c>
      <c r="I300" t="s">
        <v>1469</v>
      </c>
      <c r="J300" t="str">
        <f t="shared" si="91"/>
        <v>db600.dbx36.0 := alr.Pw_outUF1_ll; //Давление воды на выходе из УФ1, бар - превышен нижний аварийный предел  R19.8</v>
      </c>
      <c r="L300">
        <f t="shared" si="96"/>
        <v>19</v>
      </c>
      <c r="N300" s="33">
        <f t="shared" si="90"/>
        <v>267</v>
      </c>
      <c r="O300" s="33" t="s">
        <v>2022</v>
      </c>
      <c r="P300" s="33" t="str">
        <f t="shared" si="87"/>
        <v>MDB.R19</v>
      </c>
      <c r="Q300" s="33">
        <f t="shared" si="88"/>
        <v>8</v>
      </c>
      <c r="R300" s="33"/>
      <c r="S300" s="33"/>
      <c r="T300" s="33"/>
      <c r="U300" s="33"/>
      <c r="V300" s="33"/>
      <c r="W300" s="33"/>
      <c r="X300" s="33" t="str">
        <f t="shared" si="89"/>
        <v>en-US=Давление воды на выходе из УФ1, бар - превышен нижний аварийный предел</v>
      </c>
      <c r="Y300" s="1"/>
      <c r="Z300" s="1" t="s">
        <v>1308</v>
      </c>
      <c r="AD300" t="str">
        <f t="shared" si="94"/>
        <v>Тревога</v>
      </c>
      <c r="AE300">
        <f t="shared" si="76"/>
        <v>40019</v>
      </c>
      <c r="AF300">
        <f t="shared" si="77"/>
        <v>8</v>
      </c>
    </row>
    <row r="301" spans="1:32" x14ac:dyDescent="0.25">
      <c r="A301" s="1">
        <v>268</v>
      </c>
      <c r="B301" s="1">
        <v>265</v>
      </c>
      <c r="C301" t="s">
        <v>1185</v>
      </c>
      <c r="D301" s="15" t="str">
        <f t="shared" si="84"/>
        <v>R19</v>
      </c>
      <c r="E301" s="34">
        <f>E300</f>
        <v>36</v>
      </c>
      <c r="F301" s="34">
        <v>1</v>
      </c>
      <c r="G301" s="22">
        <v>9</v>
      </c>
      <c r="H301" s="15" t="s">
        <v>1310</v>
      </c>
      <c r="I301" t="s">
        <v>1470</v>
      </c>
      <c r="J301" t="str">
        <f t="shared" si="91"/>
        <v>db600.dbx36.1 := alr.Pw_inUF2_ll; //Давление воды на входе в УФ2, бар - превышен нижний аварийный предел  R19.9</v>
      </c>
      <c r="L301">
        <f t="shared" si="96"/>
        <v>19</v>
      </c>
      <c r="N301" s="33">
        <f t="shared" si="90"/>
        <v>268</v>
      </c>
      <c r="O301" s="33" t="s">
        <v>2022</v>
      </c>
      <c r="P301" s="33" t="str">
        <f t="shared" si="87"/>
        <v>MDB.R19</v>
      </c>
      <c r="Q301" s="33">
        <f t="shared" si="88"/>
        <v>9</v>
      </c>
      <c r="R301" s="33"/>
      <c r="S301" s="33"/>
      <c r="T301" s="33"/>
      <c r="U301" s="33"/>
      <c r="V301" s="33"/>
      <c r="W301" s="33"/>
      <c r="X301" s="33" t="str">
        <f t="shared" si="89"/>
        <v>en-US=Давление воды на входе в УФ2, бар - превышен нижний аварийный предел</v>
      </c>
      <c r="Y301" s="1"/>
      <c r="Z301" s="1" t="s">
        <v>1308</v>
      </c>
      <c r="AD301" t="str">
        <f t="shared" si="94"/>
        <v>Тревога</v>
      </c>
      <c r="AE301">
        <f t="shared" ref="AE301:AE364" si="97">L301+40000</f>
        <v>40019</v>
      </c>
      <c r="AF301">
        <f t="shared" ref="AF301:AF364" si="98">G301</f>
        <v>9</v>
      </c>
    </row>
    <row r="302" spans="1:32" x14ac:dyDescent="0.25">
      <c r="A302" s="1">
        <v>269</v>
      </c>
      <c r="B302" s="1">
        <v>266</v>
      </c>
      <c r="C302" t="s">
        <v>1186</v>
      </c>
      <c r="D302" s="15" t="str">
        <f t="shared" si="84"/>
        <v>R19</v>
      </c>
      <c r="E302" s="34">
        <f t="shared" si="95"/>
        <v>36</v>
      </c>
      <c r="F302" s="34">
        <v>2</v>
      </c>
      <c r="G302" s="22">
        <v>10</v>
      </c>
      <c r="H302" s="15" t="s">
        <v>1310</v>
      </c>
      <c r="I302" t="s">
        <v>1471</v>
      </c>
      <c r="J302" t="str">
        <f t="shared" si="91"/>
        <v>db600.dbx36.2 := alr.Pw_outUF2_ll; //Давление воды на выходе из УФ2, бар - превышен нижний аварийный предел  R19.10</v>
      </c>
      <c r="L302">
        <f t="shared" si="96"/>
        <v>19</v>
      </c>
      <c r="N302" s="33">
        <f t="shared" si="90"/>
        <v>269</v>
      </c>
      <c r="O302" s="33" t="s">
        <v>2022</v>
      </c>
      <c r="P302" s="33" t="str">
        <f t="shared" si="87"/>
        <v>MDB.R19</v>
      </c>
      <c r="Q302" s="33">
        <f t="shared" si="88"/>
        <v>10</v>
      </c>
      <c r="R302" s="33"/>
      <c r="S302" s="33"/>
      <c r="T302" s="33"/>
      <c r="U302" s="33"/>
      <c r="V302" s="33"/>
      <c r="W302" s="33"/>
      <c r="X302" s="33" t="str">
        <f t="shared" si="89"/>
        <v>en-US=Давление воды на выходе из УФ2, бар - превышен нижний аварийный предел</v>
      </c>
      <c r="Y302" s="1"/>
      <c r="Z302" s="1" t="s">
        <v>1308</v>
      </c>
      <c r="AD302" t="str">
        <f t="shared" si="94"/>
        <v>Тревога</v>
      </c>
      <c r="AE302">
        <f t="shared" si="97"/>
        <v>40019</v>
      </c>
      <c r="AF302">
        <f t="shared" si="98"/>
        <v>10</v>
      </c>
    </row>
    <row r="303" spans="1:32" x14ac:dyDescent="0.25">
      <c r="A303" s="1">
        <v>270</v>
      </c>
      <c r="B303" s="1">
        <v>267</v>
      </c>
      <c r="C303" t="s">
        <v>1187</v>
      </c>
      <c r="D303" s="15" t="str">
        <f t="shared" si="84"/>
        <v>R19</v>
      </c>
      <c r="E303" s="34">
        <f t="shared" si="95"/>
        <v>36</v>
      </c>
      <c r="F303" s="34">
        <v>3</v>
      </c>
      <c r="G303" s="22">
        <v>11</v>
      </c>
      <c r="H303" s="15" t="s">
        <v>1310</v>
      </c>
      <c r="I303" t="s">
        <v>1472</v>
      </c>
      <c r="J303" t="str">
        <f t="shared" si="91"/>
        <v>db600.dbx36.3 := alr.P_afN1_ll; //Давление после Н1-1/Н1-2, бар - превышен нижний аварийный предел  R19.11</v>
      </c>
      <c r="L303">
        <f t="shared" si="96"/>
        <v>19</v>
      </c>
      <c r="N303" s="33">
        <f t="shared" si="90"/>
        <v>270</v>
      </c>
      <c r="O303" s="33" t="s">
        <v>2022</v>
      </c>
      <c r="P303" s="33" t="str">
        <f t="shared" si="87"/>
        <v>MDB.R19</v>
      </c>
      <c r="Q303" s="33">
        <f t="shared" si="88"/>
        <v>11</v>
      </c>
      <c r="R303" s="33"/>
      <c r="S303" s="33"/>
      <c r="T303" s="33"/>
      <c r="U303" s="33"/>
      <c r="V303" s="33"/>
      <c r="W303" s="33"/>
      <c r="X303" s="33" t="str">
        <f t="shared" si="89"/>
        <v>en-US=Давление после Н1-1/Н1-2, бар - превышен нижний аварийный предел</v>
      </c>
      <c r="Y303" s="1"/>
      <c r="Z303" s="1" t="s">
        <v>1308</v>
      </c>
      <c r="AD303" t="str">
        <f t="shared" si="94"/>
        <v>Тревога</v>
      </c>
      <c r="AE303">
        <f t="shared" si="97"/>
        <v>40019</v>
      </c>
      <c r="AF303">
        <f t="shared" si="98"/>
        <v>11</v>
      </c>
    </row>
    <row r="304" spans="1:32" x14ac:dyDescent="0.25">
      <c r="A304" s="1">
        <v>271</v>
      </c>
      <c r="B304" s="1">
        <v>268</v>
      </c>
      <c r="C304" t="s">
        <v>1188</v>
      </c>
      <c r="D304" s="15" t="str">
        <f t="shared" si="84"/>
        <v>R19</v>
      </c>
      <c r="E304" s="34">
        <f t="shared" si="95"/>
        <v>36</v>
      </c>
      <c r="F304" s="34">
        <v>4</v>
      </c>
      <c r="G304" s="22">
        <v>12</v>
      </c>
      <c r="H304" s="15" t="s">
        <v>1310</v>
      </c>
      <c r="I304" t="s">
        <v>1473</v>
      </c>
      <c r="J304" t="str">
        <f t="shared" si="91"/>
        <v>db600.dbx36.4 := alr.Qa_RU_ll; //Расход воздуха на РУ, м3/ч - превышен нижний аварийный предел  R19.12</v>
      </c>
      <c r="L304">
        <f t="shared" si="96"/>
        <v>19</v>
      </c>
      <c r="N304" s="33">
        <f t="shared" si="90"/>
        <v>271</v>
      </c>
      <c r="O304" s="33" t="s">
        <v>2022</v>
      </c>
      <c r="P304" s="33" t="str">
        <f t="shared" si="87"/>
        <v>MDB.R19</v>
      </c>
      <c r="Q304" s="33">
        <f t="shared" si="88"/>
        <v>12</v>
      </c>
      <c r="R304" s="33"/>
      <c r="S304" s="33"/>
      <c r="T304" s="33"/>
      <c r="U304" s="33"/>
      <c r="V304" s="33"/>
      <c r="W304" s="33"/>
      <c r="X304" s="33" t="str">
        <f t="shared" si="89"/>
        <v>en-US=Расход воздуха на РУ, м3/ч - превышен нижний аварийный предел</v>
      </c>
      <c r="Y304" s="1"/>
      <c r="Z304" s="1" t="s">
        <v>1308</v>
      </c>
      <c r="AD304" t="str">
        <f t="shared" si="94"/>
        <v>Тревога</v>
      </c>
      <c r="AE304">
        <f t="shared" si="97"/>
        <v>40019</v>
      </c>
      <c r="AF304">
        <f t="shared" si="98"/>
        <v>12</v>
      </c>
    </row>
    <row r="305" spans="1:32" x14ac:dyDescent="0.25">
      <c r="A305" s="1">
        <v>272</v>
      </c>
      <c r="B305" s="1">
        <v>269</v>
      </c>
      <c r="C305" t="s">
        <v>1189</v>
      </c>
      <c r="D305" s="15" t="str">
        <f t="shared" si="84"/>
        <v>R19</v>
      </c>
      <c r="E305" s="34">
        <f t="shared" si="95"/>
        <v>36</v>
      </c>
      <c r="F305" s="34">
        <v>5</v>
      </c>
      <c r="G305" s="22">
        <v>13</v>
      </c>
      <c r="H305" s="15" t="s">
        <v>1310</v>
      </c>
      <c r="I305" t="s">
        <v>1474</v>
      </c>
      <c r="J305" t="str">
        <f t="shared" si="91"/>
        <v>db600.dbx36.5 := alr.Qa_afK4_2_ll; //Расход воздуха после КРЛ4-2, м3/ч - превышен нижний аварийный предел  R19.13</v>
      </c>
      <c r="L305">
        <f t="shared" si="96"/>
        <v>19</v>
      </c>
      <c r="N305" s="33">
        <f t="shared" si="90"/>
        <v>272</v>
      </c>
      <c r="O305" s="33" t="s">
        <v>2022</v>
      </c>
      <c r="P305" s="33" t="str">
        <f t="shared" si="87"/>
        <v>MDB.R19</v>
      </c>
      <c r="Q305" s="33">
        <f t="shared" si="88"/>
        <v>13</v>
      </c>
      <c r="R305" s="33"/>
      <c r="S305" s="33"/>
      <c r="T305" s="33"/>
      <c r="U305" s="33"/>
      <c r="V305" s="33"/>
      <c r="W305" s="33"/>
      <c r="X305" s="33" t="str">
        <f t="shared" si="89"/>
        <v>en-US=Расход воздуха после КРЛ4-2, м3/ч - превышен нижний аварийный предел</v>
      </c>
      <c r="Y305" s="1"/>
      <c r="Z305" s="1" t="s">
        <v>1308</v>
      </c>
      <c r="AD305" t="str">
        <f t="shared" si="94"/>
        <v>Тревога</v>
      </c>
      <c r="AE305">
        <f t="shared" si="97"/>
        <v>40019</v>
      </c>
      <c r="AF305">
        <f t="shared" si="98"/>
        <v>13</v>
      </c>
    </row>
    <row r="306" spans="1:32" x14ac:dyDescent="0.25">
      <c r="A306" s="1">
        <v>273</v>
      </c>
      <c r="B306" s="1">
        <v>270</v>
      </c>
      <c r="C306" t="s">
        <v>1190</v>
      </c>
      <c r="D306" s="15" t="str">
        <f t="shared" si="84"/>
        <v>R19</v>
      </c>
      <c r="E306" s="34">
        <f t="shared" si="95"/>
        <v>36</v>
      </c>
      <c r="F306" s="34">
        <v>6</v>
      </c>
      <c r="G306" s="22">
        <v>14</v>
      </c>
      <c r="H306" s="15" t="s">
        <v>1310</v>
      </c>
      <c r="I306" t="s">
        <v>1475</v>
      </c>
      <c r="J306" t="str">
        <f t="shared" si="91"/>
        <v>db600.dbx36.6 := alr.P_afF4_3_ll; //Давление после Ф4-3, бар - превышен нижний аварийный предел  R19.14</v>
      </c>
      <c r="L306">
        <f t="shared" si="96"/>
        <v>19</v>
      </c>
      <c r="N306" s="33">
        <f t="shared" si="90"/>
        <v>273</v>
      </c>
      <c r="O306" s="33" t="s">
        <v>2022</v>
      </c>
      <c r="P306" s="33" t="str">
        <f t="shared" si="87"/>
        <v>MDB.R19</v>
      </c>
      <c r="Q306" s="33">
        <f t="shared" si="88"/>
        <v>14</v>
      </c>
      <c r="R306" s="33"/>
      <c r="S306" s="33"/>
      <c r="T306" s="33"/>
      <c r="U306" s="33"/>
      <c r="V306" s="33"/>
      <c r="W306" s="33"/>
      <c r="X306" s="33" t="str">
        <f t="shared" si="89"/>
        <v>en-US=Давление после Ф4-3, бар - превышен нижний аварийный предел</v>
      </c>
      <c r="Y306" s="1"/>
      <c r="Z306" s="1" t="s">
        <v>1308</v>
      </c>
      <c r="AD306" t="str">
        <f t="shared" si="94"/>
        <v>Тревога</v>
      </c>
      <c r="AE306">
        <f t="shared" si="97"/>
        <v>40019</v>
      </c>
      <c r="AF306">
        <f t="shared" si="98"/>
        <v>14</v>
      </c>
    </row>
    <row r="307" spans="1:32" x14ac:dyDescent="0.25">
      <c r="A307" s="1">
        <v>274</v>
      </c>
      <c r="B307" s="1">
        <v>271</v>
      </c>
      <c r="C307" t="s">
        <v>1191</v>
      </c>
      <c r="D307" s="15" t="str">
        <f t="shared" si="84"/>
        <v>R19</v>
      </c>
      <c r="E307" s="34">
        <f t="shared" si="95"/>
        <v>36</v>
      </c>
      <c r="F307" s="34">
        <v>7</v>
      </c>
      <c r="G307" s="22">
        <v>15</v>
      </c>
      <c r="H307" s="15" t="s">
        <v>1310</v>
      </c>
      <c r="I307" t="s">
        <v>1476</v>
      </c>
      <c r="J307" t="str">
        <f t="shared" si="91"/>
        <v>db600.dbx36.7 := alr.pH_bfF5_ll; //Значение pH перед Ф5(1...8) - превышен нижний аварийный предел  R19.15</v>
      </c>
      <c r="L307">
        <f t="shared" si="96"/>
        <v>19</v>
      </c>
      <c r="N307" s="33">
        <f t="shared" si="90"/>
        <v>274</v>
      </c>
      <c r="O307" s="33" t="s">
        <v>2022</v>
      </c>
      <c r="P307" s="33" t="str">
        <f t="shared" si="87"/>
        <v>MDB.R19</v>
      </c>
      <c r="Q307" s="33">
        <f t="shared" si="88"/>
        <v>15</v>
      </c>
      <c r="R307" s="33"/>
      <c r="S307" s="33"/>
      <c r="T307" s="33"/>
      <c r="U307" s="33"/>
      <c r="V307" s="33"/>
      <c r="W307" s="33"/>
      <c r="X307" s="33" t="str">
        <f t="shared" si="89"/>
        <v>en-US=Значение pH перед Ф5(1...8) - превышен нижний аварийный предел</v>
      </c>
      <c r="Y307" s="1"/>
      <c r="Z307" s="1" t="s">
        <v>1308</v>
      </c>
      <c r="AD307" t="str">
        <f t="shared" si="94"/>
        <v>Тревога</v>
      </c>
      <c r="AE307">
        <f t="shared" si="97"/>
        <v>40019</v>
      </c>
      <c r="AF307">
        <f t="shared" si="98"/>
        <v>15</v>
      </c>
    </row>
    <row r="308" spans="1:32" x14ac:dyDescent="0.25">
      <c r="A308" s="1">
        <v>275</v>
      </c>
      <c r="B308" s="1">
        <v>272</v>
      </c>
      <c r="C308" t="s">
        <v>1192</v>
      </c>
      <c r="D308" s="15" t="str">
        <f t="shared" si="84"/>
        <v>R20</v>
      </c>
      <c r="E308">
        <f>E316+1</f>
        <v>39</v>
      </c>
      <c r="F308" s="34">
        <v>0</v>
      </c>
      <c r="G308" s="22">
        <v>0</v>
      </c>
      <c r="H308" s="15" t="s">
        <v>1310</v>
      </c>
      <c r="I308" t="s">
        <v>1477</v>
      </c>
      <c r="J308" t="str">
        <f t="shared" si="91"/>
        <v>db600.dbx39.0 := alr.P_afN5_ll; //Давление после Н5-1/Н5-2, бар - превышен нижний аварийный предел  R20.0</v>
      </c>
      <c r="L308">
        <f>L306+1</f>
        <v>20</v>
      </c>
      <c r="N308" s="33">
        <f t="shared" si="90"/>
        <v>275</v>
      </c>
      <c r="O308" s="33" t="s">
        <v>2022</v>
      </c>
      <c r="P308" s="33" t="str">
        <f t="shared" si="87"/>
        <v>MDB.R20</v>
      </c>
      <c r="Q308" s="33">
        <f t="shared" si="88"/>
        <v>0</v>
      </c>
      <c r="R308" s="33"/>
      <c r="S308" s="33"/>
      <c r="T308" s="33"/>
      <c r="U308" s="33"/>
      <c r="V308" s="33"/>
      <c r="W308" s="33"/>
      <c r="X308" s="33" t="str">
        <f t="shared" si="89"/>
        <v>en-US=Давление после Н5-1/Н5-2, бар - превышен нижний аварийный предел</v>
      </c>
      <c r="Y308" s="1"/>
      <c r="Z308" s="1" t="s">
        <v>1308</v>
      </c>
      <c r="AD308" t="str">
        <f t="shared" si="94"/>
        <v>Тревога</v>
      </c>
      <c r="AE308">
        <f t="shared" si="97"/>
        <v>40020</v>
      </c>
      <c r="AF308">
        <f t="shared" si="98"/>
        <v>0</v>
      </c>
    </row>
    <row r="309" spans="1:32" x14ac:dyDescent="0.25">
      <c r="A309" s="1">
        <v>276</v>
      </c>
      <c r="B309" s="1">
        <v>273</v>
      </c>
      <c r="C309" t="s">
        <v>1193</v>
      </c>
      <c r="D309" s="15" t="str">
        <f t="shared" si="84"/>
        <v>R20</v>
      </c>
      <c r="E309" s="34">
        <f>E308</f>
        <v>39</v>
      </c>
      <c r="F309" s="34">
        <v>1</v>
      </c>
      <c r="G309" s="22">
        <v>1</v>
      </c>
      <c r="H309" s="15" t="s">
        <v>1310</v>
      </c>
      <c r="I309" t="s">
        <v>1478</v>
      </c>
      <c r="J309" t="str">
        <f t="shared" si="91"/>
        <v>db600.dbx39.1 := alr.Z3_1_pos_ll; //Контроль ЗЭ3-1, % - превышен нижний аварийный предел  R20.1</v>
      </c>
      <c r="L309">
        <f>L308</f>
        <v>20</v>
      </c>
      <c r="N309" s="33">
        <f t="shared" si="90"/>
        <v>276</v>
      </c>
      <c r="O309" s="33" t="s">
        <v>2022</v>
      </c>
      <c r="P309" s="33" t="str">
        <f t="shared" si="87"/>
        <v>MDB.R20</v>
      </c>
      <c r="Q309" s="33">
        <f t="shared" si="88"/>
        <v>1</v>
      </c>
      <c r="R309" s="33"/>
      <c r="S309" s="33"/>
      <c r="T309" s="33"/>
      <c r="U309" s="33"/>
      <c r="V309" s="33"/>
      <c r="W309" s="33"/>
      <c r="X309" s="33" t="str">
        <f t="shared" si="89"/>
        <v>en-US=Контроль ЗЭ3-1, % - превышен нижний аварийный предел</v>
      </c>
      <c r="Y309" s="1"/>
      <c r="Z309" s="1" t="s">
        <v>1308</v>
      </c>
      <c r="AD309" t="str">
        <f t="shared" si="94"/>
        <v>Тревога</v>
      </c>
      <c r="AE309">
        <f t="shared" si="97"/>
        <v>40020</v>
      </c>
      <c r="AF309">
        <f t="shared" si="98"/>
        <v>1</v>
      </c>
    </row>
    <row r="310" spans="1:32" x14ac:dyDescent="0.25">
      <c r="A310" s="1">
        <v>277</v>
      </c>
      <c r="B310" s="1">
        <v>274</v>
      </c>
      <c r="C310" t="s">
        <v>1194</v>
      </c>
      <c r="D310" s="15" t="str">
        <f t="shared" si="84"/>
        <v>R20</v>
      </c>
      <c r="E310" s="34">
        <f t="shared" ref="E310:E323" si="99">E309</f>
        <v>39</v>
      </c>
      <c r="F310" s="34">
        <v>2</v>
      </c>
      <c r="G310" s="22">
        <v>2</v>
      </c>
      <c r="H310" s="15" t="s">
        <v>1310</v>
      </c>
      <c r="I310" t="s">
        <v>1479</v>
      </c>
      <c r="J310" t="str">
        <f t="shared" si="91"/>
        <v>db600.dbx39.2 := alr.Z3_2_pos_ll; //Контроль ЗЭ3-2, % - превышен нижний аварийный предел  R20.2</v>
      </c>
      <c r="L310">
        <f t="shared" ref="L310:L323" si="100">L309</f>
        <v>20</v>
      </c>
      <c r="N310" s="33">
        <f t="shared" si="90"/>
        <v>277</v>
      </c>
      <c r="O310" s="33" t="s">
        <v>2022</v>
      </c>
      <c r="P310" s="33" t="str">
        <f t="shared" si="87"/>
        <v>MDB.R20</v>
      </c>
      <c r="Q310" s="33">
        <f t="shared" si="88"/>
        <v>2</v>
      </c>
      <c r="R310" s="33"/>
      <c r="S310" s="33"/>
      <c r="T310" s="33"/>
      <c r="U310" s="33"/>
      <c r="V310" s="33"/>
      <c r="W310" s="33"/>
      <c r="X310" s="33" t="str">
        <f t="shared" si="89"/>
        <v>en-US=Контроль ЗЭ3-2, % - превышен нижний аварийный предел</v>
      </c>
      <c r="Y310" s="1"/>
      <c r="Z310" s="1" t="s">
        <v>1308</v>
      </c>
      <c r="AD310" t="str">
        <f t="shared" si="94"/>
        <v>Тревога</v>
      </c>
      <c r="AE310">
        <f t="shared" si="97"/>
        <v>40020</v>
      </c>
      <c r="AF310">
        <f t="shared" si="98"/>
        <v>2</v>
      </c>
    </row>
    <row r="311" spans="1:32" x14ac:dyDescent="0.25">
      <c r="A311" s="1">
        <v>278</v>
      </c>
      <c r="B311" s="1">
        <v>275</v>
      </c>
      <c r="C311" t="s">
        <v>1195</v>
      </c>
      <c r="D311" s="15" t="str">
        <f t="shared" si="84"/>
        <v>R20</v>
      </c>
      <c r="E311" s="34">
        <f t="shared" si="99"/>
        <v>39</v>
      </c>
      <c r="F311" s="34">
        <v>3</v>
      </c>
      <c r="G311" s="22">
        <v>3</v>
      </c>
      <c r="H311" s="15" t="s">
        <v>1310</v>
      </c>
      <c r="I311" t="s">
        <v>1480</v>
      </c>
      <c r="J311" t="str">
        <f t="shared" si="91"/>
        <v>db600.dbx39.3 := alr.ND4_1_ctrl_ll; //Контроль НД4-1, мА - превышен нижний аварийный предел  R20.3</v>
      </c>
      <c r="L311">
        <f t="shared" si="100"/>
        <v>20</v>
      </c>
      <c r="N311" s="33">
        <f t="shared" si="90"/>
        <v>278</v>
      </c>
      <c r="O311" s="33" t="s">
        <v>2022</v>
      </c>
      <c r="P311" s="33" t="str">
        <f t="shared" si="87"/>
        <v>MDB.R20</v>
      </c>
      <c r="Q311" s="33">
        <f t="shared" si="88"/>
        <v>3</v>
      </c>
      <c r="R311" s="33"/>
      <c r="S311" s="33"/>
      <c r="T311" s="33"/>
      <c r="U311" s="33"/>
      <c r="V311" s="33"/>
      <c r="W311" s="33"/>
      <c r="X311" s="33" t="str">
        <f t="shared" si="89"/>
        <v>en-US=Контроль НД4-1, мА - превышен нижний аварийный предел</v>
      </c>
      <c r="Y311" s="1"/>
      <c r="Z311" s="1" t="s">
        <v>1308</v>
      </c>
      <c r="AD311" t="str">
        <f t="shared" si="94"/>
        <v>Тревога</v>
      </c>
      <c r="AE311">
        <f t="shared" si="97"/>
        <v>40020</v>
      </c>
      <c r="AF311">
        <f t="shared" si="98"/>
        <v>3</v>
      </c>
    </row>
    <row r="312" spans="1:32" x14ac:dyDescent="0.25">
      <c r="A312" s="1">
        <v>279</v>
      </c>
      <c r="B312" s="1">
        <v>276</v>
      </c>
      <c r="C312" t="s">
        <v>1196</v>
      </c>
      <c r="D312" s="15" t="str">
        <f t="shared" si="84"/>
        <v>R20</v>
      </c>
      <c r="E312" s="34">
        <f t="shared" si="99"/>
        <v>39</v>
      </c>
      <c r="F312" s="34">
        <v>4</v>
      </c>
      <c r="G312" s="22">
        <v>4</v>
      </c>
      <c r="H312" s="15" t="s">
        <v>1310</v>
      </c>
      <c r="I312" t="s">
        <v>1481</v>
      </c>
      <c r="J312" t="str">
        <f t="shared" si="91"/>
        <v>db600.dbx39.4 := alr.ND4_2_ctrl_ll; //Контроль НД4-2, мА - превышен нижний аварийный предел  R20.4</v>
      </c>
      <c r="L312">
        <f t="shared" si="100"/>
        <v>20</v>
      </c>
      <c r="N312" s="33">
        <f t="shared" si="90"/>
        <v>279</v>
      </c>
      <c r="O312" s="33" t="s">
        <v>2022</v>
      </c>
      <c r="P312" s="33" t="str">
        <f t="shared" si="87"/>
        <v>MDB.R20</v>
      </c>
      <c r="Q312" s="33">
        <f t="shared" si="88"/>
        <v>4</v>
      </c>
      <c r="R312" s="33"/>
      <c r="S312" s="33"/>
      <c r="T312" s="33"/>
      <c r="U312" s="33"/>
      <c r="V312" s="33"/>
      <c r="W312" s="33"/>
      <c r="X312" s="33" t="str">
        <f t="shared" si="89"/>
        <v>en-US=Контроль НД4-2, мА - превышен нижний аварийный предел</v>
      </c>
      <c r="Y312" s="1"/>
      <c r="Z312" s="1" t="s">
        <v>1308</v>
      </c>
      <c r="AD312" t="str">
        <f t="shared" si="94"/>
        <v>Тревога</v>
      </c>
      <c r="AE312">
        <f t="shared" si="97"/>
        <v>40020</v>
      </c>
      <c r="AF312">
        <f t="shared" si="98"/>
        <v>4</v>
      </c>
    </row>
    <row r="313" spans="1:32" x14ac:dyDescent="0.25">
      <c r="A313" s="1">
        <v>280</v>
      </c>
      <c r="B313" s="1">
        <v>277</v>
      </c>
      <c r="C313" t="s">
        <v>1197</v>
      </c>
      <c r="D313" s="15" t="str">
        <f t="shared" si="84"/>
        <v>R20</v>
      </c>
      <c r="E313" s="34">
        <f t="shared" si="99"/>
        <v>39</v>
      </c>
      <c r="F313" s="34">
        <v>5</v>
      </c>
      <c r="G313" s="22">
        <v>5</v>
      </c>
      <c r="H313" s="15" t="s">
        <v>1310</v>
      </c>
      <c r="I313" t="s">
        <v>1482</v>
      </c>
      <c r="J313" t="str">
        <f t="shared" si="91"/>
        <v>db600.dbx39.5 := alr.L_BR1_ll; //Уровень в БР1 - превышен нижний аварийный предел  R20.5</v>
      </c>
      <c r="L313">
        <f t="shared" si="100"/>
        <v>20</v>
      </c>
      <c r="N313" s="33">
        <f t="shared" si="90"/>
        <v>280</v>
      </c>
      <c r="O313" s="33" t="s">
        <v>2022</v>
      </c>
      <c r="P313" s="33" t="str">
        <f t="shared" si="87"/>
        <v>MDB.R20</v>
      </c>
      <c r="Q313" s="33">
        <f t="shared" si="88"/>
        <v>5</v>
      </c>
      <c r="R313" s="33"/>
      <c r="S313" s="33"/>
      <c r="T313" s="33"/>
      <c r="U313" s="33"/>
      <c r="V313" s="33"/>
      <c r="W313" s="33"/>
      <c r="X313" s="33" t="str">
        <f t="shared" si="89"/>
        <v>en-US=Уровень в БР1 - превышен нижний аварийный предел</v>
      </c>
      <c r="Y313" s="1"/>
      <c r="Z313" s="1" t="s">
        <v>1308</v>
      </c>
      <c r="AD313" t="str">
        <f t="shared" si="94"/>
        <v>Тревога</v>
      </c>
      <c r="AE313">
        <f t="shared" si="97"/>
        <v>40020</v>
      </c>
      <c r="AF313">
        <f t="shared" si="98"/>
        <v>5</v>
      </c>
    </row>
    <row r="314" spans="1:32" x14ac:dyDescent="0.25">
      <c r="A314" s="1">
        <v>281</v>
      </c>
      <c r="B314" s="1">
        <v>278</v>
      </c>
      <c r="C314" t="s">
        <v>1198</v>
      </c>
      <c r="D314" s="15" t="str">
        <f t="shared" si="84"/>
        <v>R20</v>
      </c>
      <c r="E314" s="34">
        <f t="shared" si="99"/>
        <v>39</v>
      </c>
      <c r="F314" s="34">
        <v>6</v>
      </c>
      <c r="G314" s="22">
        <v>6</v>
      </c>
      <c r="H314" s="15" t="s">
        <v>1310</v>
      </c>
      <c r="I314" t="s">
        <v>1483</v>
      </c>
      <c r="J314" t="str">
        <f t="shared" si="91"/>
        <v>db600.dbx39.6 := alr.L_BR2_ll; //Уровень в БР2 - превышен нижний аварийный предел  R20.6</v>
      </c>
      <c r="L314">
        <f t="shared" si="100"/>
        <v>20</v>
      </c>
      <c r="N314" s="33">
        <f t="shared" si="90"/>
        <v>281</v>
      </c>
      <c r="O314" s="33" t="s">
        <v>2022</v>
      </c>
      <c r="P314" s="33" t="str">
        <f t="shared" si="87"/>
        <v>MDB.R20</v>
      </c>
      <c r="Q314" s="33">
        <f t="shared" si="88"/>
        <v>6</v>
      </c>
      <c r="R314" s="33"/>
      <c r="S314" s="33"/>
      <c r="T314" s="33"/>
      <c r="U314" s="33"/>
      <c r="V314" s="33"/>
      <c r="W314" s="33"/>
      <c r="X314" s="33" t="str">
        <f t="shared" si="89"/>
        <v>en-US=Уровень в БР2 - превышен нижний аварийный предел</v>
      </c>
      <c r="Y314" s="1"/>
      <c r="Z314" s="1" t="s">
        <v>1308</v>
      </c>
      <c r="AD314" t="str">
        <f t="shared" si="94"/>
        <v>Тревога</v>
      </c>
      <c r="AE314">
        <f t="shared" si="97"/>
        <v>40020</v>
      </c>
      <c r="AF314">
        <f t="shared" si="98"/>
        <v>6</v>
      </c>
    </row>
    <row r="315" spans="1:32" x14ac:dyDescent="0.25">
      <c r="A315" s="1">
        <v>899</v>
      </c>
      <c r="B315" s="1"/>
      <c r="C315" s="30" t="s">
        <v>2058</v>
      </c>
      <c r="D315" s="15" t="str">
        <f t="shared" si="84"/>
        <v>R20</v>
      </c>
      <c r="E315" s="34">
        <f t="shared" si="99"/>
        <v>39</v>
      </c>
      <c r="F315" s="34">
        <v>7</v>
      </c>
      <c r="G315" s="22">
        <v>7</v>
      </c>
      <c r="H315" s="15" t="s">
        <v>1310</v>
      </c>
      <c r="I315" t="s">
        <v>2072</v>
      </c>
      <c r="J315" t="str">
        <f t="shared" si="91"/>
        <v>db600.dbx39.7 := alr.TMP1_HH; //Трансмембранное давление 1  - превышен верхний аварийный предел  R20.7</v>
      </c>
      <c r="L315">
        <f t="shared" si="100"/>
        <v>20</v>
      </c>
      <c r="N315" s="33">
        <f t="shared" si="90"/>
        <v>899</v>
      </c>
      <c r="O315" s="33"/>
      <c r="P315" s="33"/>
      <c r="Q315" s="33"/>
      <c r="AE315">
        <f t="shared" si="97"/>
        <v>40020</v>
      </c>
      <c r="AF315">
        <f t="shared" si="98"/>
        <v>7</v>
      </c>
    </row>
    <row r="316" spans="1:32" x14ac:dyDescent="0.25">
      <c r="A316" s="1">
        <v>900</v>
      </c>
      <c r="B316" s="1"/>
      <c r="C316" s="30" t="s">
        <v>2059</v>
      </c>
      <c r="D316" s="15" t="str">
        <f t="shared" si="84"/>
        <v>R20</v>
      </c>
      <c r="E316">
        <f>E292+1</f>
        <v>38</v>
      </c>
      <c r="F316" s="34">
        <v>0</v>
      </c>
      <c r="G316" s="22">
        <v>8</v>
      </c>
      <c r="H316" s="15" t="s">
        <v>1310</v>
      </c>
      <c r="I316" t="s">
        <v>2073</v>
      </c>
      <c r="J316" t="str">
        <f t="shared" si="91"/>
        <v>db600.dbx38.0 := alr.TMP2_HH; //Трансмембранное давление 2  - превышен верхний аварийный предел  R20.8</v>
      </c>
      <c r="L316">
        <f t="shared" si="100"/>
        <v>20</v>
      </c>
      <c r="N316" s="33">
        <f t="shared" si="90"/>
        <v>900</v>
      </c>
      <c r="O316" s="33"/>
      <c r="P316" s="33"/>
      <c r="Q316" s="33"/>
      <c r="AE316">
        <f t="shared" si="97"/>
        <v>40020</v>
      </c>
      <c r="AF316">
        <f t="shared" si="98"/>
        <v>8</v>
      </c>
    </row>
    <row r="317" spans="1:32" x14ac:dyDescent="0.25">
      <c r="A317" s="1">
        <v>901</v>
      </c>
      <c r="B317" s="1"/>
      <c r="C317" s="30" t="s">
        <v>2060</v>
      </c>
      <c r="D317" s="15" t="str">
        <f t="shared" si="84"/>
        <v>R20</v>
      </c>
      <c r="E317" s="34">
        <f>E316</f>
        <v>38</v>
      </c>
      <c r="F317" s="34">
        <v>1</v>
      </c>
      <c r="G317" s="22">
        <v>9</v>
      </c>
      <c r="H317" s="15" t="s">
        <v>1310</v>
      </c>
      <c r="I317" t="s">
        <v>2074</v>
      </c>
      <c r="J317" t="str">
        <f t="shared" si="91"/>
        <v>db600.dbx38.1 := alr.Qp1_lmh_LL; //Расход пермеата во время фильтрации lmh 1 - превышен нижний аварийный предел  R20.9</v>
      </c>
      <c r="L317">
        <f t="shared" si="100"/>
        <v>20</v>
      </c>
      <c r="N317" s="33"/>
      <c r="O317" s="33"/>
      <c r="P317" s="33"/>
      <c r="Q317" s="33"/>
      <c r="AE317">
        <f t="shared" si="97"/>
        <v>40020</v>
      </c>
      <c r="AF317">
        <f t="shared" si="98"/>
        <v>9</v>
      </c>
    </row>
    <row r="318" spans="1:32" x14ac:dyDescent="0.25">
      <c r="A318" s="1">
        <v>902</v>
      </c>
      <c r="B318" s="1"/>
      <c r="C318" s="30" t="s">
        <v>2061</v>
      </c>
      <c r="D318" s="15" t="str">
        <f t="shared" si="84"/>
        <v>R20</v>
      </c>
      <c r="E318" s="34">
        <f t="shared" si="99"/>
        <v>38</v>
      </c>
      <c r="F318" s="34">
        <v>2</v>
      </c>
      <c r="G318" s="22">
        <v>10</v>
      </c>
      <c r="H318" s="15" t="s">
        <v>1310</v>
      </c>
      <c r="I318" t="s">
        <v>2075</v>
      </c>
      <c r="J318" t="str">
        <f t="shared" si="91"/>
        <v>db600.dbx38.2 := alr.Qp2_lmh_L; //Расход пермеата во время фильтрации lmh 2 - превышен нижний аварийный предел  R20.10</v>
      </c>
      <c r="L318">
        <f t="shared" si="100"/>
        <v>20</v>
      </c>
      <c r="N318" s="33"/>
      <c r="O318" s="33"/>
      <c r="P318" s="33"/>
      <c r="Q318" s="33"/>
      <c r="AE318">
        <f t="shared" si="97"/>
        <v>40020</v>
      </c>
      <c r="AF318">
        <f t="shared" si="98"/>
        <v>10</v>
      </c>
    </row>
    <row r="319" spans="1:32" x14ac:dyDescent="0.25">
      <c r="A319" s="1">
        <v>903</v>
      </c>
      <c r="B319" s="1"/>
      <c r="C319" s="30" t="s">
        <v>2062</v>
      </c>
      <c r="D319" s="15" t="str">
        <f t="shared" si="84"/>
        <v>R20</v>
      </c>
      <c r="E319" s="34">
        <f t="shared" si="99"/>
        <v>38</v>
      </c>
      <c r="F319" s="34">
        <v>3</v>
      </c>
      <c r="G319" s="22">
        <v>11</v>
      </c>
      <c r="H319" s="15" t="s">
        <v>1310</v>
      </c>
      <c r="I319" t="s">
        <v>2076</v>
      </c>
      <c r="J319" t="str">
        <f t="shared" si="91"/>
        <v>db600.dbx38.3 := alr.Qbw1_lmh_L; //Расход пермеата во время обратной промывки lmh 1 - превышен нижний аварийный предел  R20.11</v>
      </c>
      <c r="L319">
        <f t="shared" si="100"/>
        <v>20</v>
      </c>
      <c r="N319" s="33"/>
      <c r="O319" s="33"/>
      <c r="P319" s="33"/>
      <c r="Q319" s="33"/>
      <c r="AE319">
        <f t="shared" si="97"/>
        <v>40020</v>
      </c>
      <c r="AF319">
        <f t="shared" si="98"/>
        <v>11</v>
      </c>
    </row>
    <row r="320" spans="1:32" x14ac:dyDescent="0.25">
      <c r="A320" s="1">
        <v>904</v>
      </c>
      <c r="C320" s="30" t="s">
        <v>2063</v>
      </c>
      <c r="D320" s="15" t="str">
        <f t="shared" si="84"/>
        <v>R20</v>
      </c>
      <c r="E320" s="34">
        <f t="shared" si="99"/>
        <v>38</v>
      </c>
      <c r="F320" s="34">
        <v>4</v>
      </c>
      <c r="G320" s="22">
        <v>12</v>
      </c>
      <c r="H320" s="15" t="s">
        <v>1310</v>
      </c>
      <c r="I320" t="s">
        <v>2077</v>
      </c>
      <c r="J320" t="str">
        <f t="shared" si="91"/>
        <v>db600.dbx38.4 := alr.Qbw2_lmh_L; //Расход пермеата во время обратной промывки lmh 2 - превышен нижний аварийный предел  R20.12</v>
      </c>
      <c r="L320">
        <f t="shared" si="100"/>
        <v>20</v>
      </c>
      <c r="N320" s="33"/>
      <c r="O320" s="33"/>
      <c r="P320" s="33"/>
      <c r="Q320" s="33"/>
      <c r="AE320">
        <f t="shared" si="97"/>
        <v>40020</v>
      </c>
      <c r="AF320">
        <f t="shared" si="98"/>
        <v>12</v>
      </c>
    </row>
    <row r="321" spans="1:32" x14ac:dyDescent="0.25">
      <c r="A321" s="1">
        <v>905</v>
      </c>
      <c r="C321" s="30" t="s">
        <v>2064</v>
      </c>
      <c r="D321" s="15" t="str">
        <f t="shared" si="84"/>
        <v>R20</v>
      </c>
      <c r="E321" s="34">
        <f t="shared" si="99"/>
        <v>38</v>
      </c>
      <c r="F321" s="34">
        <v>5</v>
      </c>
      <c r="G321" s="22">
        <v>13</v>
      </c>
      <c r="H321" s="15" t="s">
        <v>1310</v>
      </c>
      <c r="I321" t="s">
        <v>2078</v>
      </c>
      <c r="J321" t="str">
        <f t="shared" si="91"/>
        <v>db600.dbx38.5 := alr.G1_L; //Проницаемость 1 - превышен нижний аварийный предел  R20.13</v>
      </c>
      <c r="L321">
        <f t="shared" si="100"/>
        <v>20</v>
      </c>
      <c r="N321" s="33"/>
      <c r="O321" s="33"/>
      <c r="P321" s="33"/>
      <c r="Q321" s="33"/>
      <c r="AE321">
        <f t="shared" si="97"/>
        <v>40020</v>
      </c>
      <c r="AF321">
        <f t="shared" si="98"/>
        <v>13</v>
      </c>
    </row>
    <row r="322" spans="1:32" x14ac:dyDescent="0.25">
      <c r="A322" s="1">
        <v>906</v>
      </c>
      <c r="C322" s="30" t="s">
        <v>2065</v>
      </c>
      <c r="D322" s="15" t="str">
        <f t="shared" si="84"/>
        <v>R20</v>
      </c>
      <c r="E322" s="34">
        <f t="shared" si="99"/>
        <v>38</v>
      </c>
      <c r="F322" s="34">
        <v>6</v>
      </c>
      <c r="G322" s="22">
        <v>14</v>
      </c>
      <c r="H322" s="15" t="s">
        <v>1310</v>
      </c>
      <c r="I322" t="s">
        <v>2079</v>
      </c>
      <c r="J322" t="str">
        <f t="shared" si="91"/>
        <v>db600.dbx38.6 := alr.G2_L; //Проницаемость 2 - превышен нижний аварийный предел  R20.14</v>
      </c>
      <c r="L322">
        <f t="shared" si="100"/>
        <v>20</v>
      </c>
      <c r="N322" s="33"/>
      <c r="O322" s="33"/>
      <c r="P322" s="33"/>
      <c r="Q322" s="33"/>
      <c r="AE322">
        <f t="shared" si="97"/>
        <v>40020</v>
      </c>
      <c r="AF322">
        <f t="shared" si="98"/>
        <v>14</v>
      </c>
    </row>
    <row r="323" spans="1:32" x14ac:dyDescent="0.25">
      <c r="A323" s="1">
        <v>907</v>
      </c>
      <c r="C323" s="30" t="s">
        <v>2056</v>
      </c>
      <c r="D323" s="15" t="str">
        <f t="shared" si="84"/>
        <v>R20</v>
      </c>
      <c r="E323" s="34">
        <f t="shared" si="99"/>
        <v>38</v>
      </c>
      <c r="F323" s="34">
        <v>7</v>
      </c>
      <c r="G323" s="22">
        <v>15</v>
      </c>
      <c r="H323" s="15" t="s">
        <v>1310</v>
      </c>
      <c r="I323" t="s">
        <v>2080</v>
      </c>
      <c r="J323" t="str">
        <f t="shared" si="91"/>
        <v>db600.dbx38.7 := alr.TMP1_L; //Трансмембранное давление 1  - превышен нижний аварийный предел  R20.15</v>
      </c>
      <c r="L323">
        <f t="shared" si="100"/>
        <v>20</v>
      </c>
      <c r="N323" s="33"/>
      <c r="O323" s="33"/>
      <c r="P323" s="33"/>
      <c r="Q323" s="33"/>
      <c r="AE323">
        <f t="shared" si="97"/>
        <v>40020</v>
      </c>
      <c r="AF323">
        <f t="shared" si="98"/>
        <v>15</v>
      </c>
    </row>
    <row r="324" spans="1:32" x14ac:dyDescent="0.25">
      <c r="A324" s="1"/>
      <c r="D324" s="15"/>
      <c r="E324" s="34"/>
      <c r="F324" s="34"/>
      <c r="G324" s="22"/>
      <c r="J324" t="s">
        <v>1484</v>
      </c>
      <c r="N324" s="33"/>
      <c r="O324" s="33"/>
      <c r="P324" s="33"/>
      <c r="Q324" s="33"/>
      <c r="AE324">
        <f t="shared" si="97"/>
        <v>40000</v>
      </c>
      <c r="AF324">
        <f t="shared" si="98"/>
        <v>0</v>
      </c>
    </row>
    <row r="325" spans="1:32" x14ac:dyDescent="0.25">
      <c r="A325" s="1">
        <v>282</v>
      </c>
      <c r="B325" s="1">
        <v>1</v>
      </c>
      <c r="C325" t="s">
        <v>1295</v>
      </c>
      <c r="D325" s="15" t="str">
        <f t="shared" ref="D325:D389" si="101">"R"&amp;L325</f>
        <v>R21</v>
      </c>
      <c r="E325">
        <f>E333+1</f>
        <v>41</v>
      </c>
      <c r="F325" s="34">
        <v>0</v>
      </c>
      <c r="G325" s="22">
        <v>0</v>
      </c>
      <c r="H325" t="s">
        <v>1614</v>
      </c>
      <c r="I325" t="s">
        <v>579</v>
      </c>
      <c r="J325" t="str">
        <f t="shared" ref="J325:J388" si="102">"db600.dbx"&amp;E325&amp;"."&amp;F325&amp;" := "&amp;H325&amp;"."&amp;I325&amp;"; //"&amp;C325&amp;"  "&amp;D325&amp;"."&amp;G325</f>
        <v>db600.dbx41.0 := wrn.SD1_2_AC; //Автоматическое управление СД1-2 отсутствует  R21.0</v>
      </c>
      <c r="L325">
        <f>L323+1</f>
        <v>21</v>
      </c>
      <c r="N325" s="33">
        <f t="shared" si="90"/>
        <v>282</v>
      </c>
      <c r="O325" s="33" t="s">
        <v>2023</v>
      </c>
      <c r="P325" s="33" t="str">
        <f>"MDB.R"&amp;L325</f>
        <v>MDB.R21</v>
      </c>
      <c r="Q325" s="33">
        <f>G325</f>
        <v>0</v>
      </c>
      <c r="R325" s="33"/>
      <c r="S325" s="33"/>
      <c r="T325" s="33"/>
      <c r="U325" s="33"/>
      <c r="V325" s="33"/>
      <c r="W325" s="33"/>
      <c r="X325" s="33" t="str">
        <f>Z325&amp;C325</f>
        <v>en-US=Автоматическое управление СД1-2 отсутствует</v>
      </c>
      <c r="Y325" s="1"/>
      <c r="Z325" s="1" t="s">
        <v>1308</v>
      </c>
      <c r="AD325" t="s">
        <v>2021</v>
      </c>
      <c r="AE325">
        <f t="shared" si="97"/>
        <v>40021</v>
      </c>
      <c r="AF325">
        <f t="shared" si="98"/>
        <v>0</v>
      </c>
    </row>
    <row r="326" spans="1:32" x14ac:dyDescent="0.25">
      <c r="A326" s="1">
        <v>283</v>
      </c>
      <c r="B326" s="1">
        <v>2</v>
      </c>
      <c r="C326" t="s">
        <v>1296</v>
      </c>
      <c r="D326" s="15" t="str">
        <f t="shared" si="101"/>
        <v>R21</v>
      </c>
      <c r="E326" s="34">
        <f>E325</f>
        <v>41</v>
      </c>
      <c r="F326" s="34">
        <v>1</v>
      </c>
      <c r="G326" s="22">
        <v>1</v>
      </c>
      <c r="H326" t="s">
        <v>1614</v>
      </c>
      <c r="I326" t="s">
        <v>588</v>
      </c>
      <c r="J326" t="str">
        <f t="shared" si="102"/>
        <v>db600.dbx41.1 := wrn.SD1_3_AC; //Автоматическое управление СД1-3 отсутствует  R21.1</v>
      </c>
      <c r="L326">
        <f>L325</f>
        <v>21</v>
      </c>
      <c r="N326" s="33">
        <f t="shared" si="90"/>
        <v>283</v>
      </c>
      <c r="O326" s="33" t="s">
        <v>2023</v>
      </c>
      <c r="P326" s="33" t="str">
        <f t="shared" ref="P326:P361" si="103">"MDB.R"&amp;L326</f>
        <v>MDB.R21</v>
      </c>
      <c r="Q326" s="33">
        <f t="shared" ref="Q326:Q361" si="104">G326</f>
        <v>1</v>
      </c>
      <c r="R326" s="33"/>
      <c r="S326" s="33"/>
      <c r="T326" s="33"/>
      <c r="U326" s="33"/>
      <c r="V326" s="33"/>
      <c r="W326" s="33"/>
      <c r="X326" s="33" t="str">
        <f t="shared" ref="X326:X361" si="105">Z326&amp;C326</f>
        <v>en-US=Автоматическое управление СД1-3 отсутствует</v>
      </c>
      <c r="Y326" s="1"/>
      <c r="Z326" s="1" t="s">
        <v>1308</v>
      </c>
      <c r="AD326" t="s">
        <v>2021</v>
      </c>
      <c r="AE326">
        <f t="shared" si="97"/>
        <v>40021</v>
      </c>
      <c r="AF326">
        <f t="shared" si="98"/>
        <v>1</v>
      </c>
    </row>
    <row r="327" spans="1:32" x14ac:dyDescent="0.25">
      <c r="A327" s="1">
        <v>284</v>
      </c>
      <c r="B327" s="1">
        <v>3</v>
      </c>
      <c r="C327" t="s">
        <v>171</v>
      </c>
      <c r="D327" s="15" t="str">
        <f t="shared" si="101"/>
        <v>R21</v>
      </c>
      <c r="E327" s="34">
        <f t="shared" ref="E327:E340" si="106">E326</f>
        <v>41</v>
      </c>
      <c r="F327" s="34">
        <v>2</v>
      </c>
      <c r="G327" s="22">
        <v>2</v>
      </c>
      <c r="H327" t="s">
        <v>1614</v>
      </c>
      <c r="I327" t="s">
        <v>598</v>
      </c>
      <c r="J327" t="str">
        <f t="shared" si="102"/>
        <v>db600.dbx41.2 := wrn.L_ER1_1_L; //Пополнить реагенты ЕР1-1  R21.2</v>
      </c>
      <c r="L327">
        <f t="shared" ref="L327:L340" si="107">L326</f>
        <v>21</v>
      </c>
      <c r="N327" s="33">
        <f t="shared" si="90"/>
        <v>284</v>
      </c>
      <c r="O327" s="33" t="s">
        <v>2023</v>
      </c>
      <c r="P327" s="33" t="str">
        <f t="shared" si="103"/>
        <v>MDB.R21</v>
      </c>
      <c r="Q327" s="33">
        <f t="shared" si="104"/>
        <v>2</v>
      </c>
      <c r="R327" s="33"/>
      <c r="S327" s="33"/>
      <c r="T327" s="33"/>
      <c r="U327" s="33"/>
      <c r="V327" s="33"/>
      <c r="W327" s="33"/>
      <c r="X327" s="33" t="str">
        <f t="shared" si="105"/>
        <v>en-US=Пополнить реагенты ЕР1-1</v>
      </c>
      <c r="Y327" s="1"/>
      <c r="Z327" s="1" t="s">
        <v>1308</v>
      </c>
      <c r="AD327" t="s">
        <v>2021</v>
      </c>
      <c r="AE327">
        <f t="shared" si="97"/>
        <v>40021</v>
      </c>
      <c r="AF327">
        <f t="shared" si="98"/>
        <v>2</v>
      </c>
    </row>
    <row r="328" spans="1:32" x14ac:dyDescent="0.25">
      <c r="A328" s="1">
        <v>285</v>
      </c>
      <c r="B328" s="1">
        <v>4</v>
      </c>
      <c r="C328" t="s">
        <v>172</v>
      </c>
      <c r="D328" s="15" t="str">
        <f t="shared" si="101"/>
        <v>R21</v>
      </c>
      <c r="E328" s="34">
        <f t="shared" si="106"/>
        <v>41</v>
      </c>
      <c r="F328" s="34">
        <v>3</v>
      </c>
      <c r="G328" s="22">
        <v>3</v>
      </c>
      <c r="H328" t="s">
        <v>1614</v>
      </c>
      <c r="I328" t="s">
        <v>599</v>
      </c>
      <c r="J328" t="str">
        <f t="shared" si="102"/>
        <v>db600.dbx41.3 := wrn.L_ER5_1_L; //Пополнить реагенты ЕР5-1  R21.3</v>
      </c>
      <c r="L328">
        <f t="shared" si="107"/>
        <v>21</v>
      </c>
      <c r="N328" s="33">
        <f t="shared" si="90"/>
        <v>285</v>
      </c>
      <c r="O328" s="33" t="s">
        <v>2023</v>
      </c>
      <c r="P328" s="33" t="str">
        <f t="shared" si="103"/>
        <v>MDB.R21</v>
      </c>
      <c r="Q328" s="33">
        <f t="shared" si="104"/>
        <v>3</v>
      </c>
      <c r="R328" s="33"/>
      <c r="S328" s="33"/>
      <c r="T328" s="33"/>
      <c r="U328" s="33"/>
      <c r="V328" s="33"/>
      <c r="W328" s="33"/>
      <c r="X328" s="33" t="str">
        <f t="shared" si="105"/>
        <v>en-US=Пополнить реагенты ЕР5-1</v>
      </c>
      <c r="Y328" s="1"/>
      <c r="Z328" s="1" t="s">
        <v>1308</v>
      </c>
      <c r="AD328" t="s">
        <v>2021</v>
      </c>
      <c r="AE328">
        <f t="shared" si="97"/>
        <v>40021</v>
      </c>
      <c r="AF328">
        <f t="shared" si="98"/>
        <v>3</v>
      </c>
    </row>
    <row r="329" spans="1:32" x14ac:dyDescent="0.25">
      <c r="A329" s="1">
        <v>286</v>
      </c>
      <c r="B329" s="1">
        <v>5</v>
      </c>
      <c r="C329" t="s">
        <v>173</v>
      </c>
      <c r="D329" s="15" t="str">
        <f t="shared" si="101"/>
        <v>R21</v>
      </c>
      <c r="E329" s="34">
        <f t="shared" si="106"/>
        <v>41</v>
      </c>
      <c r="F329" s="34">
        <v>4</v>
      </c>
      <c r="G329" s="22">
        <v>4</v>
      </c>
      <c r="H329" t="s">
        <v>1614</v>
      </c>
      <c r="I329" t="s">
        <v>600</v>
      </c>
      <c r="J329" t="str">
        <f t="shared" si="102"/>
        <v>db600.dbx41.4 := wrn.L_ER5_2_L; //Пополнить реагенты ЕР5-2  R21.4</v>
      </c>
      <c r="L329">
        <f t="shared" si="107"/>
        <v>21</v>
      </c>
      <c r="N329" s="33">
        <f t="shared" ref="N329:N361" si="108">A329</f>
        <v>286</v>
      </c>
      <c r="O329" s="33" t="s">
        <v>2023</v>
      </c>
      <c r="P329" s="33" t="str">
        <f t="shared" si="103"/>
        <v>MDB.R21</v>
      </c>
      <c r="Q329" s="33">
        <f t="shared" si="104"/>
        <v>4</v>
      </c>
      <c r="R329" s="33"/>
      <c r="S329" s="33"/>
      <c r="T329" s="33"/>
      <c r="U329" s="33"/>
      <c r="V329" s="33"/>
      <c r="W329" s="33"/>
      <c r="X329" s="33" t="str">
        <f t="shared" si="105"/>
        <v>en-US=Пополнить реагенты ЕР5-2</v>
      </c>
      <c r="Y329" s="1"/>
      <c r="Z329" s="1" t="s">
        <v>1308</v>
      </c>
      <c r="AD329" t="s">
        <v>2021</v>
      </c>
      <c r="AE329">
        <f t="shared" si="97"/>
        <v>40021</v>
      </c>
      <c r="AF329">
        <f t="shared" si="98"/>
        <v>4</v>
      </c>
    </row>
    <row r="330" spans="1:32" x14ac:dyDescent="0.25">
      <c r="A330" s="1">
        <v>287</v>
      </c>
      <c r="B330" s="1">
        <v>6</v>
      </c>
      <c r="C330" t="s">
        <v>178</v>
      </c>
      <c r="D330" s="15" t="str">
        <f t="shared" si="101"/>
        <v>R21</v>
      </c>
      <c r="E330" s="34">
        <f t="shared" si="106"/>
        <v>41</v>
      </c>
      <c r="F330" s="34">
        <v>5</v>
      </c>
      <c r="G330" s="22">
        <v>5</v>
      </c>
      <c r="H330" t="s">
        <v>1614</v>
      </c>
      <c r="I330" t="s">
        <v>604</v>
      </c>
      <c r="J330" t="str">
        <f t="shared" si="102"/>
        <v>db600.dbx41.5 := wrn.L_ER6_1_L; //Пополнить реагенты ЕР6-1  R21.5</v>
      </c>
      <c r="L330">
        <f t="shared" si="107"/>
        <v>21</v>
      </c>
      <c r="N330" s="33">
        <f t="shared" si="108"/>
        <v>287</v>
      </c>
      <c r="O330" s="33" t="s">
        <v>2023</v>
      </c>
      <c r="P330" s="33" t="str">
        <f t="shared" si="103"/>
        <v>MDB.R21</v>
      </c>
      <c r="Q330" s="33">
        <f t="shared" si="104"/>
        <v>5</v>
      </c>
      <c r="R330" s="33"/>
      <c r="S330" s="33"/>
      <c r="T330" s="33"/>
      <c r="U330" s="33"/>
      <c r="V330" s="33"/>
      <c r="W330" s="33"/>
      <c r="X330" s="33" t="str">
        <f t="shared" si="105"/>
        <v>en-US=Пополнить реагенты ЕР6-1</v>
      </c>
      <c r="Y330" s="1"/>
      <c r="Z330" s="1" t="s">
        <v>1308</v>
      </c>
      <c r="AD330" t="s">
        <v>2021</v>
      </c>
      <c r="AE330">
        <f t="shared" si="97"/>
        <v>40021</v>
      </c>
      <c r="AF330">
        <f t="shared" si="98"/>
        <v>5</v>
      </c>
    </row>
    <row r="331" spans="1:32" x14ac:dyDescent="0.25">
      <c r="A331" s="1">
        <v>288</v>
      </c>
      <c r="B331" s="1">
        <v>7</v>
      </c>
      <c r="C331" t="s">
        <v>179</v>
      </c>
      <c r="D331" s="15" t="str">
        <f t="shared" si="101"/>
        <v>R21</v>
      </c>
      <c r="E331" s="34">
        <f t="shared" si="106"/>
        <v>41</v>
      </c>
      <c r="F331" s="34">
        <v>6</v>
      </c>
      <c r="G331" s="22">
        <v>6</v>
      </c>
      <c r="H331" t="s">
        <v>1614</v>
      </c>
      <c r="I331" t="s">
        <v>605</v>
      </c>
      <c r="J331" t="str">
        <f t="shared" si="102"/>
        <v>db600.dbx41.6 := wrn.L_ER6_2_L; //Пополнить реагенты ЕР6-2  R21.6</v>
      </c>
      <c r="L331">
        <f t="shared" si="107"/>
        <v>21</v>
      </c>
      <c r="N331" s="33">
        <f t="shared" si="108"/>
        <v>288</v>
      </c>
      <c r="O331" s="33" t="s">
        <v>2023</v>
      </c>
      <c r="P331" s="33" t="str">
        <f t="shared" si="103"/>
        <v>MDB.R21</v>
      </c>
      <c r="Q331" s="33">
        <f t="shared" si="104"/>
        <v>6</v>
      </c>
      <c r="R331" s="33"/>
      <c r="S331" s="33"/>
      <c r="T331" s="33"/>
      <c r="U331" s="33"/>
      <c r="V331" s="33"/>
      <c r="W331" s="33"/>
      <c r="X331" s="33" t="str">
        <f t="shared" si="105"/>
        <v>en-US=Пополнить реагенты ЕР6-2</v>
      </c>
      <c r="Y331" s="1"/>
      <c r="Z331" s="1" t="s">
        <v>1308</v>
      </c>
      <c r="AD331" t="s">
        <v>2021</v>
      </c>
      <c r="AE331">
        <f t="shared" si="97"/>
        <v>40021</v>
      </c>
      <c r="AF331">
        <f t="shared" si="98"/>
        <v>6</v>
      </c>
    </row>
    <row r="332" spans="1:32" x14ac:dyDescent="0.25">
      <c r="A332" s="1">
        <v>289</v>
      </c>
      <c r="B332" s="1">
        <v>8</v>
      </c>
      <c r="C332" t="s">
        <v>374</v>
      </c>
      <c r="D332" s="15" t="str">
        <f t="shared" si="101"/>
        <v>R21</v>
      </c>
      <c r="E332" s="34">
        <f t="shared" si="106"/>
        <v>41</v>
      </c>
      <c r="F332" s="34">
        <v>7</v>
      </c>
      <c r="G332" s="22">
        <v>7</v>
      </c>
      <c r="H332" t="s">
        <v>1614</v>
      </c>
      <c r="I332" t="s">
        <v>632</v>
      </c>
      <c r="J332" t="str">
        <f t="shared" si="102"/>
        <v>db600.dbx41.7 := wrn.L_ER4_1_L; //Пополнить реагенты ЕР4-1  R21.7</v>
      </c>
      <c r="L332">
        <f t="shared" si="107"/>
        <v>21</v>
      </c>
      <c r="N332" s="33">
        <f t="shared" si="108"/>
        <v>289</v>
      </c>
      <c r="O332" s="33" t="s">
        <v>2023</v>
      </c>
      <c r="P332" s="33" t="str">
        <f t="shared" si="103"/>
        <v>MDB.R21</v>
      </c>
      <c r="Q332" s="33">
        <f t="shared" si="104"/>
        <v>7</v>
      </c>
      <c r="R332" s="33"/>
      <c r="S332" s="33"/>
      <c r="T332" s="33"/>
      <c r="U332" s="33"/>
      <c r="V332" s="33"/>
      <c r="W332" s="33"/>
      <c r="X332" s="33" t="str">
        <f t="shared" si="105"/>
        <v>en-US=Пополнить реагенты ЕР4-1</v>
      </c>
      <c r="Y332" s="1"/>
      <c r="Z332" s="1" t="s">
        <v>1308</v>
      </c>
      <c r="AD332" t="s">
        <v>2021</v>
      </c>
      <c r="AE332">
        <f t="shared" si="97"/>
        <v>40021</v>
      </c>
      <c r="AF332">
        <f t="shared" si="98"/>
        <v>7</v>
      </c>
    </row>
    <row r="333" spans="1:32" x14ac:dyDescent="0.25">
      <c r="A333" s="1">
        <v>290</v>
      </c>
      <c r="B333" s="1">
        <v>9</v>
      </c>
      <c r="C333" t="s">
        <v>376</v>
      </c>
      <c r="D333" s="15" t="str">
        <f t="shared" si="101"/>
        <v>R21</v>
      </c>
      <c r="E333">
        <f>E308+1</f>
        <v>40</v>
      </c>
      <c r="F333" s="34">
        <v>0</v>
      </c>
      <c r="G333" s="22">
        <v>8</v>
      </c>
      <c r="H333" t="s">
        <v>1614</v>
      </c>
      <c r="I333" t="s">
        <v>634</v>
      </c>
      <c r="J333" t="str">
        <f t="shared" si="102"/>
        <v>db600.dbx40.0 := wrn.L_ER4_2_L; //Пополнить реагенты ЕР4-2  R21.8</v>
      </c>
      <c r="L333">
        <f t="shared" si="107"/>
        <v>21</v>
      </c>
      <c r="N333" s="33">
        <f t="shared" si="108"/>
        <v>290</v>
      </c>
      <c r="O333" s="33" t="s">
        <v>2023</v>
      </c>
      <c r="P333" s="33" t="str">
        <f t="shared" si="103"/>
        <v>MDB.R21</v>
      </c>
      <c r="Q333" s="33">
        <f t="shared" si="104"/>
        <v>8</v>
      </c>
      <c r="R333" s="33"/>
      <c r="S333" s="33"/>
      <c r="T333" s="33"/>
      <c r="U333" s="33"/>
      <c r="V333" s="33"/>
      <c r="W333" s="33"/>
      <c r="X333" s="33" t="str">
        <f t="shared" si="105"/>
        <v>en-US=Пополнить реагенты ЕР4-2</v>
      </c>
      <c r="Y333" s="1"/>
      <c r="Z333" s="1" t="s">
        <v>1308</v>
      </c>
      <c r="AD333" t="s">
        <v>2021</v>
      </c>
      <c r="AE333">
        <f t="shared" si="97"/>
        <v>40021</v>
      </c>
      <c r="AF333">
        <f t="shared" si="98"/>
        <v>8</v>
      </c>
    </row>
    <row r="334" spans="1:32" x14ac:dyDescent="0.25">
      <c r="A334" s="1">
        <v>291</v>
      </c>
      <c r="B334" s="1">
        <v>10</v>
      </c>
      <c r="C334" t="s">
        <v>1200</v>
      </c>
      <c r="D334" s="15" t="str">
        <f t="shared" si="101"/>
        <v>R21</v>
      </c>
      <c r="E334" s="34">
        <f>E333</f>
        <v>40</v>
      </c>
      <c r="F334" s="34">
        <v>1</v>
      </c>
      <c r="G334" s="22">
        <v>9</v>
      </c>
      <c r="H334" t="s">
        <v>1614</v>
      </c>
      <c r="I334" t="s">
        <v>1503</v>
      </c>
      <c r="J334" t="str">
        <f t="shared" si="102"/>
        <v>db600.dbx40.1 := wrn.L_RU_hh; //Уровень в РУ  - превышен верхний аварийный предел  R21.9</v>
      </c>
      <c r="L334">
        <f t="shared" si="107"/>
        <v>21</v>
      </c>
      <c r="N334" s="33">
        <f t="shared" si="108"/>
        <v>291</v>
      </c>
      <c r="O334" s="33" t="s">
        <v>2023</v>
      </c>
      <c r="P334" s="33" t="str">
        <f t="shared" si="103"/>
        <v>MDB.R21</v>
      </c>
      <c r="Q334" s="33">
        <f t="shared" si="104"/>
        <v>9</v>
      </c>
      <c r="R334" s="33"/>
      <c r="S334" s="33"/>
      <c r="T334" s="33"/>
      <c r="U334" s="33"/>
      <c r="V334" s="33"/>
      <c r="W334" s="33"/>
      <c r="X334" s="33" t="str">
        <f t="shared" si="105"/>
        <v>en-US=Уровень в РУ  - превышен верхний аварийный предел</v>
      </c>
      <c r="Y334" s="1"/>
      <c r="Z334" s="1" t="s">
        <v>1308</v>
      </c>
      <c r="AD334" t="s">
        <v>2021</v>
      </c>
      <c r="AE334">
        <f t="shared" si="97"/>
        <v>40021</v>
      </c>
      <c r="AF334">
        <f t="shared" si="98"/>
        <v>9</v>
      </c>
    </row>
    <row r="335" spans="1:32" x14ac:dyDescent="0.25">
      <c r="A335" s="1">
        <v>292</v>
      </c>
      <c r="B335" s="1">
        <v>11</v>
      </c>
      <c r="C335" t="s">
        <v>1201</v>
      </c>
      <c r="D335" s="15" t="str">
        <f t="shared" si="101"/>
        <v>R21</v>
      </c>
      <c r="E335" s="34">
        <f t="shared" si="106"/>
        <v>40</v>
      </c>
      <c r="F335" s="34">
        <v>2</v>
      </c>
      <c r="G335" s="22">
        <v>10</v>
      </c>
      <c r="H335" t="s">
        <v>1614</v>
      </c>
      <c r="I335" t="s">
        <v>1444</v>
      </c>
      <c r="J335" t="str">
        <f t="shared" si="102"/>
        <v>db600.dbx40.2 := wrn.L_BR1_hh; //Уровень в БР1  - превышен верхний аварийный предел  R21.10</v>
      </c>
      <c r="L335">
        <f t="shared" si="107"/>
        <v>21</v>
      </c>
      <c r="N335" s="33">
        <f t="shared" si="108"/>
        <v>292</v>
      </c>
      <c r="O335" s="33" t="s">
        <v>2023</v>
      </c>
      <c r="P335" s="33" t="str">
        <f t="shared" si="103"/>
        <v>MDB.R21</v>
      </c>
      <c r="Q335" s="33">
        <f t="shared" si="104"/>
        <v>10</v>
      </c>
      <c r="R335" s="33"/>
      <c r="S335" s="33"/>
      <c r="T335" s="33"/>
      <c r="U335" s="33"/>
      <c r="V335" s="33"/>
      <c r="W335" s="33"/>
      <c r="X335" s="33" t="str">
        <f t="shared" si="105"/>
        <v>en-US=Уровень в БР1  - превышен верхний аварийный предел</v>
      </c>
      <c r="Y335" s="1"/>
      <c r="Z335" s="1" t="s">
        <v>1308</v>
      </c>
      <c r="AD335" t="s">
        <v>2021</v>
      </c>
      <c r="AE335">
        <f t="shared" si="97"/>
        <v>40021</v>
      </c>
      <c r="AF335">
        <f t="shared" si="98"/>
        <v>10</v>
      </c>
    </row>
    <row r="336" spans="1:32" x14ac:dyDescent="0.25">
      <c r="A336" s="1">
        <v>293</v>
      </c>
      <c r="B336" s="1">
        <v>12</v>
      </c>
      <c r="C336" t="s">
        <v>1202</v>
      </c>
      <c r="D336" s="15" t="str">
        <f t="shared" si="101"/>
        <v>R21</v>
      </c>
      <c r="E336" s="34">
        <f t="shared" si="106"/>
        <v>40</v>
      </c>
      <c r="F336" s="34">
        <v>3</v>
      </c>
      <c r="G336" s="22">
        <v>11</v>
      </c>
      <c r="H336" t="s">
        <v>1614</v>
      </c>
      <c r="I336" t="s">
        <v>1504</v>
      </c>
      <c r="J336" t="str">
        <f t="shared" si="102"/>
        <v>db600.dbx40.3 := wrn.L_EP1_hh; //Уровень в ЕП1  - превышен верхний аварийный предел  R21.11</v>
      </c>
      <c r="L336">
        <f t="shared" si="107"/>
        <v>21</v>
      </c>
      <c r="N336" s="33">
        <f t="shared" si="108"/>
        <v>293</v>
      </c>
      <c r="O336" s="33" t="s">
        <v>2023</v>
      </c>
      <c r="P336" s="33" t="str">
        <f t="shared" si="103"/>
        <v>MDB.R21</v>
      </c>
      <c r="Q336" s="33">
        <f t="shared" si="104"/>
        <v>11</v>
      </c>
      <c r="R336" s="33"/>
      <c r="S336" s="33"/>
      <c r="T336" s="33"/>
      <c r="U336" s="33"/>
      <c r="V336" s="33"/>
      <c r="W336" s="33"/>
      <c r="X336" s="33" t="str">
        <f t="shared" si="105"/>
        <v>en-US=Уровень в ЕП1  - превышен верхний аварийный предел</v>
      </c>
      <c r="Y336" s="1"/>
      <c r="Z336" s="1" t="s">
        <v>1308</v>
      </c>
      <c r="AD336" t="s">
        <v>2021</v>
      </c>
      <c r="AE336">
        <f t="shared" si="97"/>
        <v>40021</v>
      </c>
      <c r="AF336">
        <f t="shared" si="98"/>
        <v>11</v>
      </c>
    </row>
    <row r="337" spans="1:32" x14ac:dyDescent="0.25">
      <c r="A337" s="1">
        <v>294</v>
      </c>
      <c r="B337" s="1">
        <v>13</v>
      </c>
      <c r="C337" t="s">
        <v>1203</v>
      </c>
      <c r="D337" s="15" t="str">
        <f t="shared" si="101"/>
        <v>R21</v>
      </c>
      <c r="E337" s="34">
        <f t="shared" si="106"/>
        <v>40</v>
      </c>
      <c r="F337" s="34">
        <v>4</v>
      </c>
      <c r="G337" s="22">
        <v>12</v>
      </c>
      <c r="H337" t="s">
        <v>1614</v>
      </c>
      <c r="I337" t="s">
        <v>1505</v>
      </c>
      <c r="J337" t="str">
        <f t="shared" si="102"/>
        <v>db600.dbx40.4 := wrn.L_EP2_hh; //Уровень в ЕП2 - превышен верхний аварийный предел  R21.12</v>
      </c>
      <c r="L337">
        <f t="shared" si="107"/>
        <v>21</v>
      </c>
      <c r="N337" s="33">
        <f t="shared" si="108"/>
        <v>294</v>
      </c>
      <c r="O337" s="33" t="s">
        <v>2023</v>
      </c>
      <c r="P337" s="33" t="str">
        <f t="shared" si="103"/>
        <v>MDB.R21</v>
      </c>
      <c r="Q337" s="33">
        <f t="shared" si="104"/>
        <v>12</v>
      </c>
      <c r="R337" s="33"/>
      <c r="S337" s="33"/>
      <c r="T337" s="33"/>
      <c r="U337" s="33"/>
      <c r="V337" s="33"/>
      <c r="W337" s="33"/>
      <c r="X337" s="33" t="str">
        <f t="shared" si="105"/>
        <v>en-US=Уровень в ЕП2 - превышен верхний аварийный предел</v>
      </c>
      <c r="Y337" s="1"/>
      <c r="Z337" s="1" t="s">
        <v>1308</v>
      </c>
      <c r="AD337" t="s">
        <v>2021</v>
      </c>
      <c r="AE337">
        <f t="shared" si="97"/>
        <v>40021</v>
      </c>
      <c r="AF337">
        <f t="shared" si="98"/>
        <v>12</v>
      </c>
    </row>
    <row r="338" spans="1:32" x14ac:dyDescent="0.25">
      <c r="A338" s="1">
        <v>295</v>
      </c>
      <c r="B338" s="1">
        <v>14</v>
      </c>
      <c r="C338" t="s">
        <v>1204</v>
      </c>
      <c r="D338" s="15" t="str">
        <f t="shared" si="101"/>
        <v>R21</v>
      </c>
      <c r="E338" s="34">
        <f t="shared" si="106"/>
        <v>40</v>
      </c>
      <c r="F338" s="34">
        <v>5</v>
      </c>
      <c r="G338" s="22">
        <v>13</v>
      </c>
      <c r="H338" t="s">
        <v>1614</v>
      </c>
      <c r="I338" t="s">
        <v>1506</v>
      </c>
      <c r="J338" t="str">
        <f t="shared" si="102"/>
        <v>db600.dbx40.5 := wrn.L_ET_hh; //Уровень в ЕТ - превышен верхний аварийный предел  R21.13</v>
      </c>
      <c r="L338">
        <f t="shared" si="107"/>
        <v>21</v>
      </c>
      <c r="N338" s="33">
        <f t="shared" si="108"/>
        <v>295</v>
      </c>
      <c r="O338" s="33" t="s">
        <v>2023</v>
      </c>
      <c r="P338" s="33" t="str">
        <f t="shared" si="103"/>
        <v>MDB.R21</v>
      </c>
      <c r="Q338" s="33">
        <f t="shared" si="104"/>
        <v>13</v>
      </c>
      <c r="R338" s="33"/>
      <c r="S338" s="33"/>
      <c r="T338" s="33"/>
      <c r="U338" s="33"/>
      <c r="V338" s="33"/>
      <c r="W338" s="33"/>
      <c r="X338" s="33" t="str">
        <f t="shared" si="105"/>
        <v>en-US=Уровень в ЕТ - превышен верхний аварийный предел</v>
      </c>
      <c r="Y338" s="1"/>
      <c r="Z338" s="1" t="s">
        <v>1308</v>
      </c>
      <c r="AD338" t="s">
        <v>2021</v>
      </c>
      <c r="AE338">
        <f t="shared" si="97"/>
        <v>40021</v>
      </c>
      <c r="AF338">
        <f t="shared" si="98"/>
        <v>13</v>
      </c>
    </row>
    <row r="339" spans="1:32" x14ac:dyDescent="0.25">
      <c r="A339" s="1">
        <v>296</v>
      </c>
      <c r="B339" s="1">
        <v>15</v>
      </c>
      <c r="C339" t="s">
        <v>1205</v>
      </c>
      <c r="D339" s="15" t="str">
        <f t="shared" si="101"/>
        <v>R21</v>
      </c>
      <c r="E339" s="34">
        <f t="shared" si="106"/>
        <v>40</v>
      </c>
      <c r="F339" s="34">
        <v>6</v>
      </c>
      <c r="G339" s="22">
        <v>14</v>
      </c>
      <c r="H339" t="s">
        <v>1614</v>
      </c>
      <c r="I339" t="s">
        <v>1507</v>
      </c>
      <c r="J339" t="str">
        <f t="shared" si="102"/>
        <v>db600.dbx40.6 := wrn.L_ASI_hh; //Уровень в АСИ  - превышен верхний аварийный предел  R21.14</v>
      </c>
      <c r="L339">
        <f t="shared" si="107"/>
        <v>21</v>
      </c>
      <c r="N339" s="33">
        <f t="shared" si="108"/>
        <v>296</v>
      </c>
      <c r="O339" s="33" t="s">
        <v>2023</v>
      </c>
      <c r="P339" s="33" t="str">
        <f t="shared" si="103"/>
        <v>MDB.R21</v>
      </c>
      <c r="Q339" s="33">
        <f t="shared" si="104"/>
        <v>14</v>
      </c>
      <c r="R339" s="33"/>
      <c r="S339" s="33"/>
      <c r="T339" s="33"/>
      <c r="U339" s="33"/>
      <c r="V339" s="33"/>
      <c r="W339" s="33"/>
      <c r="X339" s="33" t="str">
        <f t="shared" si="105"/>
        <v>en-US=Уровень в АСИ  - превышен верхний аварийный предел</v>
      </c>
      <c r="Y339" s="1"/>
      <c r="Z339" s="1" t="s">
        <v>1308</v>
      </c>
      <c r="AD339" t="s">
        <v>2021</v>
      </c>
      <c r="AE339">
        <f t="shared" si="97"/>
        <v>40021</v>
      </c>
      <c r="AF339">
        <f t="shared" si="98"/>
        <v>14</v>
      </c>
    </row>
    <row r="340" spans="1:32" x14ac:dyDescent="0.25">
      <c r="A340" s="1">
        <v>297</v>
      </c>
      <c r="B340" s="1">
        <v>16</v>
      </c>
      <c r="C340" t="s">
        <v>1206</v>
      </c>
      <c r="D340" s="15" t="str">
        <f t="shared" si="101"/>
        <v>R21</v>
      </c>
      <c r="E340" s="34">
        <f t="shared" si="106"/>
        <v>40</v>
      </c>
      <c r="F340" s="34">
        <v>7</v>
      </c>
      <c r="G340" s="22">
        <v>15</v>
      </c>
      <c r="H340" t="s">
        <v>1614</v>
      </c>
      <c r="I340" t="s">
        <v>1508</v>
      </c>
      <c r="J340" t="str">
        <f t="shared" si="102"/>
        <v>db600.dbx40.7 := wrn.L_RU_ll; //Уровень в РУ  - превышен нижний аварийный предел  R21.15</v>
      </c>
      <c r="L340">
        <f t="shared" si="107"/>
        <v>21</v>
      </c>
      <c r="N340" s="33">
        <f t="shared" si="108"/>
        <v>297</v>
      </c>
      <c r="O340" s="33" t="s">
        <v>2023</v>
      </c>
      <c r="P340" s="33" t="str">
        <f t="shared" si="103"/>
        <v>MDB.R21</v>
      </c>
      <c r="Q340" s="33">
        <f t="shared" si="104"/>
        <v>15</v>
      </c>
      <c r="R340" s="33"/>
      <c r="S340" s="33"/>
      <c r="T340" s="33"/>
      <c r="U340" s="33"/>
      <c r="V340" s="33"/>
      <c r="W340" s="33"/>
      <c r="X340" s="33" t="str">
        <f t="shared" si="105"/>
        <v>en-US=Уровень в РУ  - превышен нижний аварийный предел</v>
      </c>
      <c r="Y340" s="1"/>
      <c r="Z340" s="1" t="s">
        <v>1308</v>
      </c>
      <c r="AE340">
        <f t="shared" si="97"/>
        <v>40021</v>
      </c>
      <c r="AF340">
        <f t="shared" si="98"/>
        <v>15</v>
      </c>
    </row>
    <row r="341" spans="1:32" x14ac:dyDescent="0.25">
      <c r="A341" s="1">
        <v>298</v>
      </c>
      <c r="B341" s="1">
        <v>17</v>
      </c>
      <c r="C341" t="s">
        <v>1207</v>
      </c>
      <c r="D341" s="15" t="str">
        <f t="shared" si="101"/>
        <v>R22</v>
      </c>
      <c r="E341">
        <f>E349+1</f>
        <v>43</v>
      </c>
      <c r="F341" s="34">
        <v>0</v>
      </c>
      <c r="G341" s="22">
        <v>0</v>
      </c>
      <c r="H341" t="s">
        <v>1614</v>
      </c>
      <c r="I341" t="s">
        <v>1482</v>
      </c>
      <c r="J341" t="str">
        <f t="shared" si="102"/>
        <v>db600.dbx43.0 := wrn.L_BR1_ll; //Уровень в БР1  - превышен нижний аварийный предел  R22.0</v>
      </c>
      <c r="L341">
        <f>L339+1</f>
        <v>22</v>
      </c>
      <c r="N341" s="33">
        <f t="shared" si="108"/>
        <v>298</v>
      </c>
      <c r="O341" s="33" t="s">
        <v>2023</v>
      </c>
      <c r="P341" s="33" t="str">
        <f t="shared" si="103"/>
        <v>MDB.R22</v>
      </c>
      <c r="Q341" s="33">
        <f t="shared" si="104"/>
        <v>0</v>
      </c>
      <c r="R341" s="33"/>
      <c r="S341" s="33"/>
      <c r="T341" s="33"/>
      <c r="U341" s="33"/>
      <c r="V341" s="33"/>
      <c r="W341" s="33"/>
      <c r="X341" s="33" t="str">
        <f t="shared" si="105"/>
        <v>en-US=Уровень в БР1  - превышен нижний аварийный предел</v>
      </c>
      <c r="Y341" s="1"/>
      <c r="Z341" s="1" t="s">
        <v>1308</v>
      </c>
      <c r="AE341">
        <f t="shared" si="97"/>
        <v>40022</v>
      </c>
      <c r="AF341">
        <f t="shared" si="98"/>
        <v>0</v>
      </c>
    </row>
    <row r="342" spans="1:32" x14ac:dyDescent="0.25">
      <c r="A342" s="1">
        <v>299</v>
      </c>
      <c r="B342" s="1">
        <v>18</v>
      </c>
      <c r="C342" t="s">
        <v>1208</v>
      </c>
      <c r="D342" s="15" t="str">
        <f t="shared" si="101"/>
        <v>R22</v>
      </c>
      <c r="E342" s="34">
        <f>E341</f>
        <v>43</v>
      </c>
      <c r="F342" s="34">
        <v>1</v>
      </c>
      <c r="G342" s="22">
        <v>1</v>
      </c>
      <c r="H342" t="s">
        <v>1614</v>
      </c>
      <c r="I342" t="s">
        <v>1509</v>
      </c>
      <c r="J342" t="str">
        <f t="shared" si="102"/>
        <v>db600.dbx43.1 := wrn.L_EP1_ll; //Уровень в ЕП1  - превышен нижний аварийный предел  R22.1</v>
      </c>
      <c r="L342">
        <f>L341</f>
        <v>22</v>
      </c>
      <c r="N342" s="33">
        <f t="shared" si="108"/>
        <v>299</v>
      </c>
      <c r="O342" s="33" t="s">
        <v>2023</v>
      </c>
      <c r="P342" s="33" t="str">
        <f t="shared" si="103"/>
        <v>MDB.R22</v>
      </c>
      <c r="Q342" s="33">
        <f t="shared" si="104"/>
        <v>1</v>
      </c>
      <c r="R342" s="33"/>
      <c r="S342" s="33"/>
      <c r="T342" s="33"/>
      <c r="U342" s="33"/>
      <c r="V342" s="33"/>
      <c r="W342" s="33"/>
      <c r="X342" s="33" t="str">
        <f t="shared" si="105"/>
        <v>en-US=Уровень в ЕП1  - превышен нижний аварийный предел</v>
      </c>
      <c r="Y342" s="1"/>
      <c r="Z342" s="1" t="s">
        <v>1308</v>
      </c>
      <c r="AE342">
        <f t="shared" si="97"/>
        <v>40022</v>
      </c>
      <c r="AF342">
        <f t="shared" si="98"/>
        <v>1</v>
      </c>
    </row>
    <row r="343" spans="1:32" x14ac:dyDescent="0.25">
      <c r="A343" s="1">
        <v>300</v>
      </c>
      <c r="B343" s="1">
        <v>19</v>
      </c>
      <c r="C343" t="s">
        <v>1209</v>
      </c>
      <c r="D343" s="15" t="str">
        <f t="shared" si="101"/>
        <v>R22</v>
      </c>
      <c r="E343" s="34">
        <f t="shared" ref="E343:E356" si="109">E342</f>
        <v>43</v>
      </c>
      <c r="F343" s="34">
        <v>2</v>
      </c>
      <c r="G343" s="22">
        <v>2</v>
      </c>
      <c r="H343" t="s">
        <v>1614</v>
      </c>
      <c r="I343" t="s">
        <v>1510</v>
      </c>
      <c r="J343" t="str">
        <f t="shared" si="102"/>
        <v>db600.dbx43.2 := wrn.L_EP2_ll; //Уровень в ЕП2 - превышен нижний аварийный предел  R22.2</v>
      </c>
      <c r="L343">
        <f t="shared" ref="L343:L356" si="110">L342</f>
        <v>22</v>
      </c>
      <c r="N343" s="33">
        <f t="shared" si="108"/>
        <v>300</v>
      </c>
      <c r="O343" s="33" t="s">
        <v>2023</v>
      </c>
      <c r="P343" s="33" t="str">
        <f t="shared" si="103"/>
        <v>MDB.R22</v>
      </c>
      <c r="Q343" s="33">
        <f t="shared" si="104"/>
        <v>2</v>
      </c>
      <c r="R343" s="33"/>
      <c r="S343" s="33"/>
      <c r="T343" s="33"/>
      <c r="U343" s="33"/>
      <c r="V343" s="33"/>
      <c r="W343" s="33"/>
      <c r="X343" s="33" t="str">
        <f t="shared" si="105"/>
        <v>en-US=Уровень в ЕП2 - превышен нижний аварийный предел</v>
      </c>
      <c r="Y343" s="1"/>
      <c r="Z343" s="1" t="s">
        <v>1308</v>
      </c>
      <c r="AE343">
        <f t="shared" si="97"/>
        <v>40022</v>
      </c>
      <c r="AF343">
        <f t="shared" si="98"/>
        <v>2</v>
      </c>
    </row>
    <row r="344" spans="1:32" x14ac:dyDescent="0.25">
      <c r="A344" s="1">
        <v>301</v>
      </c>
      <c r="B344" s="1">
        <v>20</v>
      </c>
      <c r="C344" t="s">
        <v>1210</v>
      </c>
      <c r="D344" s="15" t="str">
        <f t="shared" si="101"/>
        <v>R22</v>
      </c>
      <c r="E344" s="34">
        <f t="shared" si="109"/>
        <v>43</v>
      </c>
      <c r="F344" s="34">
        <v>3</v>
      </c>
      <c r="G344" s="22">
        <v>3</v>
      </c>
      <c r="H344" t="s">
        <v>1614</v>
      </c>
      <c r="I344" t="s">
        <v>1511</v>
      </c>
      <c r="J344" t="str">
        <f t="shared" si="102"/>
        <v>db600.dbx43.3 := wrn.L_ET_ll; //Уровень в ЕТ - превышен нижний аварийный предел  R22.3</v>
      </c>
      <c r="L344">
        <f t="shared" si="110"/>
        <v>22</v>
      </c>
      <c r="N344" s="33">
        <f t="shared" si="108"/>
        <v>301</v>
      </c>
      <c r="O344" s="33" t="s">
        <v>2023</v>
      </c>
      <c r="P344" s="33" t="str">
        <f t="shared" si="103"/>
        <v>MDB.R22</v>
      </c>
      <c r="Q344" s="33">
        <f t="shared" si="104"/>
        <v>3</v>
      </c>
      <c r="R344" s="33"/>
      <c r="S344" s="33"/>
      <c r="T344" s="33"/>
      <c r="U344" s="33"/>
      <c r="V344" s="33"/>
      <c r="W344" s="33"/>
      <c r="X344" s="33" t="str">
        <f t="shared" si="105"/>
        <v>en-US=Уровень в ЕТ - превышен нижний аварийный предел</v>
      </c>
      <c r="Y344" s="1"/>
      <c r="Z344" s="1" t="s">
        <v>1308</v>
      </c>
      <c r="AE344">
        <f t="shared" si="97"/>
        <v>40022</v>
      </c>
      <c r="AF344">
        <f t="shared" si="98"/>
        <v>3</v>
      </c>
    </row>
    <row r="345" spans="1:32" x14ac:dyDescent="0.25">
      <c r="A345" s="1">
        <v>302</v>
      </c>
      <c r="B345" s="1">
        <v>21</v>
      </c>
      <c r="C345" t="s">
        <v>1211</v>
      </c>
      <c r="D345" s="15" t="str">
        <f t="shared" si="101"/>
        <v>R22</v>
      </c>
      <c r="E345" s="34">
        <f t="shared" si="109"/>
        <v>43</v>
      </c>
      <c r="F345" s="34">
        <v>4</v>
      </c>
      <c r="G345" s="22">
        <v>4</v>
      </c>
      <c r="H345" t="s">
        <v>1614</v>
      </c>
      <c r="I345" t="s">
        <v>1512</v>
      </c>
      <c r="J345" t="str">
        <f t="shared" si="102"/>
        <v>db600.dbx43.4 := wrn.L_ASI_ll; //Уровень в АСИ  - превышен нижний аварийный предел  R22.4</v>
      </c>
      <c r="L345">
        <f t="shared" si="110"/>
        <v>22</v>
      </c>
      <c r="N345" s="33">
        <f t="shared" si="108"/>
        <v>302</v>
      </c>
      <c r="O345" s="33" t="s">
        <v>2023</v>
      </c>
      <c r="P345" s="33" t="str">
        <f t="shared" si="103"/>
        <v>MDB.R22</v>
      </c>
      <c r="Q345" s="33">
        <f t="shared" si="104"/>
        <v>4</v>
      </c>
      <c r="R345" s="33"/>
      <c r="S345" s="33"/>
      <c r="T345" s="33"/>
      <c r="U345" s="33"/>
      <c r="V345" s="33"/>
      <c r="W345" s="33"/>
      <c r="X345" s="33" t="str">
        <f t="shared" si="105"/>
        <v>en-US=Уровень в АСИ  - превышен нижний аварийный предел</v>
      </c>
      <c r="Y345" s="1"/>
      <c r="Z345" s="1" t="s">
        <v>1308</v>
      </c>
      <c r="AE345">
        <f t="shared" si="97"/>
        <v>40022</v>
      </c>
      <c r="AF345">
        <f t="shared" si="98"/>
        <v>4</v>
      </c>
    </row>
    <row r="346" spans="1:32" x14ac:dyDescent="0.25">
      <c r="A346" s="1">
        <v>303</v>
      </c>
      <c r="B346" s="1">
        <v>22</v>
      </c>
      <c r="C346" t="s">
        <v>1212</v>
      </c>
      <c r="D346" s="15" t="str">
        <f t="shared" si="101"/>
        <v>R22</v>
      </c>
      <c r="E346" s="34">
        <f t="shared" si="109"/>
        <v>43</v>
      </c>
      <c r="F346" s="34">
        <v>5</v>
      </c>
      <c r="G346" s="22">
        <v>5</v>
      </c>
      <c r="H346" t="s">
        <v>1614</v>
      </c>
      <c r="I346" t="s">
        <v>1513</v>
      </c>
      <c r="J346" t="str">
        <f t="shared" si="102"/>
        <v>db600.dbx43.5 := wrn.L_RU_h; //Уровень в РУ  - превышен верхний рабочий предел  R22.5</v>
      </c>
      <c r="L346">
        <f t="shared" si="110"/>
        <v>22</v>
      </c>
      <c r="N346" s="33">
        <f t="shared" si="108"/>
        <v>303</v>
      </c>
      <c r="O346" s="33" t="s">
        <v>2023</v>
      </c>
      <c r="P346" s="33" t="str">
        <f t="shared" si="103"/>
        <v>MDB.R22</v>
      </c>
      <c r="Q346" s="33">
        <f t="shared" si="104"/>
        <v>5</v>
      </c>
      <c r="R346" s="33"/>
      <c r="S346" s="33"/>
      <c r="T346" s="33"/>
      <c r="U346" s="33"/>
      <c r="V346" s="33"/>
      <c r="W346" s="33"/>
      <c r="X346" s="33" t="str">
        <f t="shared" si="105"/>
        <v>en-US=Уровень в РУ  - превышен верхний рабочий предел</v>
      </c>
      <c r="Y346" s="1"/>
      <c r="Z346" s="1" t="s">
        <v>1308</v>
      </c>
      <c r="AE346">
        <f t="shared" si="97"/>
        <v>40022</v>
      </c>
      <c r="AF346">
        <f t="shared" si="98"/>
        <v>5</v>
      </c>
    </row>
    <row r="347" spans="1:32" x14ac:dyDescent="0.25">
      <c r="A347" s="1">
        <v>304</v>
      </c>
      <c r="B347" s="1">
        <v>23</v>
      </c>
      <c r="C347" t="s">
        <v>1213</v>
      </c>
      <c r="D347" s="15" t="str">
        <f t="shared" si="101"/>
        <v>R22</v>
      </c>
      <c r="E347" s="34">
        <f t="shared" si="109"/>
        <v>43</v>
      </c>
      <c r="F347" s="34">
        <v>6</v>
      </c>
      <c r="G347" s="22">
        <v>6</v>
      </c>
      <c r="H347" t="s">
        <v>1614</v>
      </c>
      <c r="I347" t="s">
        <v>1514</v>
      </c>
      <c r="J347" t="str">
        <f t="shared" si="102"/>
        <v>db600.dbx43.6 := wrn.L_BR1_h; //Уровень в БР1  - превышен верхний рабочий предел  R22.6</v>
      </c>
      <c r="L347">
        <f t="shared" si="110"/>
        <v>22</v>
      </c>
      <c r="N347" s="33">
        <f t="shared" si="108"/>
        <v>304</v>
      </c>
      <c r="O347" s="33" t="s">
        <v>2023</v>
      </c>
      <c r="P347" s="33" t="str">
        <f t="shared" si="103"/>
        <v>MDB.R22</v>
      </c>
      <c r="Q347" s="33">
        <f t="shared" si="104"/>
        <v>6</v>
      </c>
      <c r="R347" s="33"/>
      <c r="S347" s="33"/>
      <c r="T347" s="33"/>
      <c r="U347" s="33"/>
      <c r="V347" s="33"/>
      <c r="W347" s="33"/>
      <c r="X347" s="33" t="str">
        <f t="shared" si="105"/>
        <v>en-US=Уровень в БР1  - превышен верхний рабочий предел</v>
      </c>
      <c r="Y347" s="1"/>
      <c r="Z347" s="1" t="s">
        <v>1308</v>
      </c>
      <c r="AE347">
        <f t="shared" si="97"/>
        <v>40022</v>
      </c>
      <c r="AF347">
        <f t="shared" si="98"/>
        <v>6</v>
      </c>
    </row>
    <row r="348" spans="1:32" x14ac:dyDescent="0.25">
      <c r="A348" s="1">
        <v>305</v>
      </c>
      <c r="B348" s="1">
        <v>24</v>
      </c>
      <c r="C348" t="s">
        <v>1214</v>
      </c>
      <c r="D348" s="15" t="str">
        <f t="shared" si="101"/>
        <v>R22</v>
      </c>
      <c r="E348" s="34">
        <f t="shared" si="109"/>
        <v>43</v>
      </c>
      <c r="F348" s="34">
        <v>7</v>
      </c>
      <c r="G348" s="22">
        <v>7</v>
      </c>
      <c r="H348" t="s">
        <v>1614</v>
      </c>
      <c r="I348" t="s">
        <v>1515</v>
      </c>
      <c r="J348" t="str">
        <f t="shared" si="102"/>
        <v>db600.dbx43.7 := wrn.L_EP1_h; //Уровень в ЕП1  - превышен верхний рабочий предел  R22.7</v>
      </c>
      <c r="L348">
        <f t="shared" si="110"/>
        <v>22</v>
      </c>
      <c r="N348" s="33">
        <f t="shared" si="108"/>
        <v>305</v>
      </c>
      <c r="O348" s="33" t="s">
        <v>2023</v>
      </c>
      <c r="P348" s="33" t="str">
        <f t="shared" si="103"/>
        <v>MDB.R22</v>
      </c>
      <c r="Q348" s="33">
        <f t="shared" si="104"/>
        <v>7</v>
      </c>
      <c r="R348" s="33"/>
      <c r="S348" s="33"/>
      <c r="T348" s="33"/>
      <c r="U348" s="33"/>
      <c r="V348" s="33"/>
      <c r="W348" s="33"/>
      <c r="X348" s="33" t="str">
        <f t="shared" si="105"/>
        <v>en-US=Уровень в ЕП1  - превышен верхний рабочий предел</v>
      </c>
      <c r="Y348" s="1"/>
      <c r="Z348" s="1" t="s">
        <v>1308</v>
      </c>
      <c r="AE348">
        <f t="shared" si="97"/>
        <v>40022</v>
      </c>
      <c r="AF348">
        <f t="shared" si="98"/>
        <v>7</v>
      </c>
    </row>
    <row r="349" spans="1:32" x14ac:dyDescent="0.25">
      <c r="A349" s="1">
        <v>306</v>
      </c>
      <c r="B349" s="1">
        <v>25</v>
      </c>
      <c r="C349" t="s">
        <v>1215</v>
      </c>
      <c r="D349" s="15" t="str">
        <f t="shared" si="101"/>
        <v>R22</v>
      </c>
      <c r="E349">
        <f>E325+1</f>
        <v>42</v>
      </c>
      <c r="F349" s="34">
        <v>0</v>
      </c>
      <c r="G349" s="22">
        <v>8</v>
      </c>
      <c r="H349" t="s">
        <v>1614</v>
      </c>
      <c r="I349" t="s">
        <v>1516</v>
      </c>
      <c r="J349" t="str">
        <f t="shared" si="102"/>
        <v>db600.dbx42.0 := wrn.L_EP2_h; //Уровень в ЕП2 - превышен верхний рабочий предел  R22.8</v>
      </c>
      <c r="L349">
        <f t="shared" si="110"/>
        <v>22</v>
      </c>
      <c r="N349" s="33">
        <f t="shared" si="108"/>
        <v>306</v>
      </c>
      <c r="O349" s="33" t="s">
        <v>2023</v>
      </c>
      <c r="P349" s="33" t="str">
        <f t="shared" si="103"/>
        <v>MDB.R22</v>
      </c>
      <c r="Q349" s="33">
        <f t="shared" si="104"/>
        <v>8</v>
      </c>
      <c r="R349" s="33"/>
      <c r="S349" s="33"/>
      <c r="T349" s="33"/>
      <c r="U349" s="33"/>
      <c r="V349" s="33"/>
      <c r="W349" s="33"/>
      <c r="X349" s="33" t="str">
        <f t="shared" si="105"/>
        <v>en-US=Уровень в ЕП2 - превышен верхний рабочий предел</v>
      </c>
      <c r="Y349" s="1"/>
      <c r="Z349" s="1" t="s">
        <v>1308</v>
      </c>
      <c r="AE349">
        <f t="shared" si="97"/>
        <v>40022</v>
      </c>
      <c r="AF349">
        <f t="shared" si="98"/>
        <v>8</v>
      </c>
    </row>
    <row r="350" spans="1:32" x14ac:dyDescent="0.25">
      <c r="A350" s="1">
        <v>307</v>
      </c>
      <c r="B350" s="1">
        <v>26</v>
      </c>
      <c r="C350" t="s">
        <v>1216</v>
      </c>
      <c r="D350" s="15" t="str">
        <f t="shared" si="101"/>
        <v>R22</v>
      </c>
      <c r="E350" s="34">
        <f>E349</f>
        <v>42</v>
      </c>
      <c r="F350" s="34">
        <v>1</v>
      </c>
      <c r="G350" s="22">
        <v>9</v>
      </c>
      <c r="H350" t="s">
        <v>1614</v>
      </c>
      <c r="I350" t="s">
        <v>1517</v>
      </c>
      <c r="J350" t="str">
        <f t="shared" si="102"/>
        <v>db600.dbx42.1 := wrn.L_ET_h; //Уровень в ЕТ - превышен верхний рабочий предел  R22.9</v>
      </c>
      <c r="L350">
        <f t="shared" si="110"/>
        <v>22</v>
      </c>
      <c r="N350" s="33">
        <f t="shared" si="108"/>
        <v>307</v>
      </c>
      <c r="O350" s="33" t="s">
        <v>2023</v>
      </c>
      <c r="P350" s="33" t="str">
        <f t="shared" si="103"/>
        <v>MDB.R22</v>
      </c>
      <c r="Q350" s="33">
        <f t="shared" si="104"/>
        <v>9</v>
      </c>
      <c r="R350" s="33"/>
      <c r="S350" s="33"/>
      <c r="T350" s="33"/>
      <c r="U350" s="33"/>
      <c r="V350" s="33"/>
      <c r="W350" s="33"/>
      <c r="X350" s="33" t="str">
        <f t="shared" si="105"/>
        <v>en-US=Уровень в ЕТ - превышен верхний рабочий предел</v>
      </c>
      <c r="Y350" s="1"/>
      <c r="Z350" s="1" t="s">
        <v>1308</v>
      </c>
      <c r="AE350">
        <f t="shared" si="97"/>
        <v>40022</v>
      </c>
      <c r="AF350">
        <f t="shared" si="98"/>
        <v>9</v>
      </c>
    </row>
    <row r="351" spans="1:32" x14ac:dyDescent="0.25">
      <c r="A351" s="1">
        <v>308</v>
      </c>
      <c r="B351" s="1">
        <v>27</v>
      </c>
      <c r="C351" t="s">
        <v>1217</v>
      </c>
      <c r="D351" s="15" t="str">
        <f t="shared" si="101"/>
        <v>R22</v>
      </c>
      <c r="E351" s="34">
        <f t="shared" si="109"/>
        <v>42</v>
      </c>
      <c r="F351" s="34">
        <v>2</v>
      </c>
      <c r="G351" s="22">
        <v>10</v>
      </c>
      <c r="H351" t="s">
        <v>1614</v>
      </c>
      <c r="I351" t="s">
        <v>1518</v>
      </c>
      <c r="J351" t="str">
        <f t="shared" si="102"/>
        <v>db600.dbx42.2 := wrn.L_ASI_h; //Уровень в АСИ  - превышен верхний рабочий предел  R22.10</v>
      </c>
      <c r="L351">
        <f t="shared" si="110"/>
        <v>22</v>
      </c>
      <c r="N351" s="33">
        <f t="shared" si="108"/>
        <v>308</v>
      </c>
      <c r="O351" s="33" t="s">
        <v>2023</v>
      </c>
      <c r="P351" s="33" t="str">
        <f t="shared" si="103"/>
        <v>MDB.R22</v>
      </c>
      <c r="Q351" s="33">
        <f t="shared" si="104"/>
        <v>10</v>
      </c>
      <c r="R351" s="33"/>
      <c r="S351" s="33"/>
      <c r="T351" s="33"/>
      <c r="U351" s="33"/>
      <c r="V351" s="33"/>
      <c r="W351" s="33"/>
      <c r="X351" s="33" t="str">
        <f t="shared" si="105"/>
        <v>en-US=Уровень в АСИ  - превышен верхний рабочий предел</v>
      </c>
      <c r="Y351" s="1"/>
      <c r="Z351" s="1" t="s">
        <v>1308</v>
      </c>
      <c r="AE351">
        <f t="shared" si="97"/>
        <v>40022</v>
      </c>
      <c r="AF351">
        <f t="shared" si="98"/>
        <v>10</v>
      </c>
    </row>
    <row r="352" spans="1:32" x14ac:dyDescent="0.25">
      <c r="A352" s="1">
        <v>309</v>
      </c>
      <c r="B352" s="1">
        <v>28</v>
      </c>
      <c r="C352" t="s">
        <v>1218</v>
      </c>
      <c r="D352" s="15" t="str">
        <f t="shared" si="101"/>
        <v>R22</v>
      </c>
      <c r="E352" s="34">
        <f t="shared" si="109"/>
        <v>42</v>
      </c>
      <c r="F352" s="34">
        <v>3</v>
      </c>
      <c r="G352" s="22">
        <v>11</v>
      </c>
      <c r="H352" t="s">
        <v>1614</v>
      </c>
      <c r="I352" t="s">
        <v>1519</v>
      </c>
      <c r="J352" t="str">
        <f t="shared" si="102"/>
        <v>db600.dbx42.3 := wrn.L_RU_l; //Уровень в РУ  - превышен нижний рабочий предел  R22.11</v>
      </c>
      <c r="L352">
        <f t="shared" si="110"/>
        <v>22</v>
      </c>
      <c r="N352" s="33">
        <f t="shared" si="108"/>
        <v>309</v>
      </c>
      <c r="O352" s="33" t="s">
        <v>2023</v>
      </c>
      <c r="P352" s="33" t="str">
        <f t="shared" si="103"/>
        <v>MDB.R22</v>
      </c>
      <c r="Q352" s="33">
        <f t="shared" si="104"/>
        <v>11</v>
      </c>
      <c r="R352" s="33"/>
      <c r="S352" s="33"/>
      <c r="T352" s="33"/>
      <c r="U352" s="33"/>
      <c r="V352" s="33"/>
      <c r="W352" s="33"/>
      <c r="X352" s="33" t="str">
        <f t="shared" si="105"/>
        <v>en-US=Уровень в РУ  - превышен нижний рабочий предел</v>
      </c>
      <c r="Y352" s="1"/>
      <c r="Z352" s="1" t="s">
        <v>1308</v>
      </c>
      <c r="AE352">
        <f t="shared" si="97"/>
        <v>40022</v>
      </c>
      <c r="AF352">
        <f t="shared" si="98"/>
        <v>11</v>
      </c>
    </row>
    <row r="353" spans="1:32" x14ac:dyDescent="0.25">
      <c r="A353" s="1">
        <v>310</v>
      </c>
      <c r="B353" s="1">
        <v>29</v>
      </c>
      <c r="C353" t="s">
        <v>1219</v>
      </c>
      <c r="D353" s="15" t="str">
        <f t="shared" si="101"/>
        <v>R22</v>
      </c>
      <c r="E353" s="34">
        <f t="shared" si="109"/>
        <v>42</v>
      </c>
      <c r="F353" s="34">
        <v>4</v>
      </c>
      <c r="G353" s="22">
        <v>12</v>
      </c>
      <c r="H353" t="s">
        <v>1614</v>
      </c>
      <c r="I353" t="s">
        <v>1520</v>
      </c>
      <c r="J353" t="str">
        <f t="shared" si="102"/>
        <v>db600.dbx42.4 := wrn.L_BR1_l; //Уровень в БР1  - превышен нижний рабочий предел  R22.12</v>
      </c>
      <c r="L353">
        <f t="shared" si="110"/>
        <v>22</v>
      </c>
      <c r="N353" s="33">
        <f t="shared" si="108"/>
        <v>310</v>
      </c>
      <c r="O353" s="33" t="s">
        <v>2023</v>
      </c>
      <c r="P353" s="33" t="str">
        <f t="shared" si="103"/>
        <v>MDB.R22</v>
      </c>
      <c r="Q353" s="33">
        <f t="shared" si="104"/>
        <v>12</v>
      </c>
      <c r="R353" s="33"/>
      <c r="S353" s="33"/>
      <c r="T353" s="33"/>
      <c r="U353" s="33"/>
      <c r="V353" s="33"/>
      <c r="W353" s="33"/>
      <c r="X353" s="33" t="str">
        <f t="shared" si="105"/>
        <v>en-US=Уровень в БР1  - превышен нижний рабочий предел</v>
      </c>
      <c r="Y353" s="1"/>
      <c r="Z353" s="1" t="s">
        <v>1308</v>
      </c>
      <c r="AE353">
        <f t="shared" si="97"/>
        <v>40022</v>
      </c>
      <c r="AF353">
        <f t="shared" si="98"/>
        <v>12</v>
      </c>
    </row>
    <row r="354" spans="1:32" x14ac:dyDescent="0.25">
      <c r="A354" s="1">
        <v>311</v>
      </c>
      <c r="B354" s="1">
        <v>30</v>
      </c>
      <c r="C354" t="s">
        <v>1220</v>
      </c>
      <c r="D354" s="15" t="str">
        <f t="shared" si="101"/>
        <v>R22</v>
      </c>
      <c r="E354" s="34">
        <f t="shared" si="109"/>
        <v>42</v>
      </c>
      <c r="F354" s="34">
        <v>5</v>
      </c>
      <c r="G354" s="22">
        <v>13</v>
      </c>
      <c r="H354" t="s">
        <v>1614</v>
      </c>
      <c r="I354" t="s">
        <v>1521</v>
      </c>
      <c r="J354" t="str">
        <f t="shared" si="102"/>
        <v>db600.dbx42.5 := wrn.L_EP1_l; //Уровень в ЕП1  - превышен нижний рабочий предел  R22.13</v>
      </c>
      <c r="L354">
        <f t="shared" si="110"/>
        <v>22</v>
      </c>
      <c r="N354" s="33">
        <f t="shared" si="108"/>
        <v>311</v>
      </c>
      <c r="O354" s="33" t="s">
        <v>2023</v>
      </c>
      <c r="P354" s="33" t="str">
        <f t="shared" si="103"/>
        <v>MDB.R22</v>
      </c>
      <c r="Q354" s="33">
        <f t="shared" si="104"/>
        <v>13</v>
      </c>
      <c r="R354" s="33"/>
      <c r="S354" s="33"/>
      <c r="T354" s="33"/>
      <c r="U354" s="33"/>
      <c r="V354" s="33"/>
      <c r="W354" s="33"/>
      <c r="X354" s="33" t="str">
        <f t="shared" si="105"/>
        <v>en-US=Уровень в ЕП1  - превышен нижний рабочий предел</v>
      </c>
      <c r="Y354" s="1"/>
      <c r="Z354" s="1" t="s">
        <v>1308</v>
      </c>
      <c r="AE354">
        <f t="shared" si="97"/>
        <v>40022</v>
      </c>
      <c r="AF354">
        <f t="shared" si="98"/>
        <v>13</v>
      </c>
    </row>
    <row r="355" spans="1:32" x14ac:dyDescent="0.25">
      <c r="A355" s="1">
        <v>312</v>
      </c>
      <c r="B355" s="1">
        <v>31</v>
      </c>
      <c r="C355" t="s">
        <v>1221</v>
      </c>
      <c r="D355" s="15" t="str">
        <f t="shared" si="101"/>
        <v>R22</v>
      </c>
      <c r="E355" s="34">
        <f t="shared" si="109"/>
        <v>42</v>
      </c>
      <c r="F355" s="34">
        <v>6</v>
      </c>
      <c r="G355" s="22">
        <v>14</v>
      </c>
      <c r="H355" t="s">
        <v>1614</v>
      </c>
      <c r="I355" t="s">
        <v>1522</v>
      </c>
      <c r="J355" t="str">
        <f t="shared" si="102"/>
        <v>db600.dbx42.6 := wrn.L_EP2_l; //Уровень в ЕП2 - превышен нижний рабочий предел  R22.14</v>
      </c>
      <c r="L355">
        <f t="shared" si="110"/>
        <v>22</v>
      </c>
      <c r="N355" s="33">
        <f t="shared" si="108"/>
        <v>312</v>
      </c>
      <c r="O355" s="33" t="s">
        <v>2023</v>
      </c>
      <c r="P355" s="33" t="str">
        <f t="shared" si="103"/>
        <v>MDB.R22</v>
      </c>
      <c r="Q355" s="33">
        <f t="shared" si="104"/>
        <v>14</v>
      </c>
      <c r="R355" s="33"/>
      <c r="S355" s="33"/>
      <c r="T355" s="33"/>
      <c r="U355" s="33"/>
      <c r="V355" s="33"/>
      <c r="W355" s="33"/>
      <c r="X355" s="33" t="str">
        <f t="shared" si="105"/>
        <v>en-US=Уровень в ЕП2 - превышен нижний рабочий предел</v>
      </c>
      <c r="Y355" s="1"/>
      <c r="Z355" s="1" t="s">
        <v>1308</v>
      </c>
      <c r="AE355">
        <f t="shared" si="97"/>
        <v>40022</v>
      </c>
      <c r="AF355">
        <f t="shared" si="98"/>
        <v>14</v>
      </c>
    </row>
    <row r="356" spans="1:32" x14ac:dyDescent="0.25">
      <c r="A356" s="1">
        <v>313</v>
      </c>
      <c r="B356" s="1">
        <v>32</v>
      </c>
      <c r="C356" t="s">
        <v>1222</v>
      </c>
      <c r="D356" s="15" t="str">
        <f t="shared" si="101"/>
        <v>R22</v>
      </c>
      <c r="E356" s="34">
        <f t="shared" si="109"/>
        <v>42</v>
      </c>
      <c r="F356" s="34">
        <v>7</v>
      </c>
      <c r="G356" s="22">
        <v>15</v>
      </c>
      <c r="H356" t="s">
        <v>1614</v>
      </c>
      <c r="I356" t="s">
        <v>1523</v>
      </c>
      <c r="J356" t="str">
        <f t="shared" si="102"/>
        <v>db600.dbx42.7 := wrn.L_ET_l; //Уровень в ЕТ - превышен нижний рабочий предел  R22.15</v>
      </c>
      <c r="L356">
        <f t="shared" si="110"/>
        <v>22</v>
      </c>
      <c r="N356" s="33">
        <f t="shared" si="108"/>
        <v>313</v>
      </c>
      <c r="O356" s="33" t="s">
        <v>2023</v>
      </c>
      <c r="P356" s="33" t="str">
        <f t="shared" si="103"/>
        <v>MDB.R22</v>
      </c>
      <c r="Q356" s="33">
        <f t="shared" si="104"/>
        <v>15</v>
      </c>
      <c r="R356" s="33"/>
      <c r="S356" s="33"/>
      <c r="T356" s="33"/>
      <c r="U356" s="33"/>
      <c r="V356" s="33"/>
      <c r="W356" s="33"/>
      <c r="X356" s="33" t="str">
        <f t="shared" si="105"/>
        <v>en-US=Уровень в ЕТ - превышен нижний рабочий предел</v>
      </c>
      <c r="Y356" s="1"/>
      <c r="Z356" s="1" t="s">
        <v>1308</v>
      </c>
      <c r="AE356">
        <f t="shared" si="97"/>
        <v>40022</v>
      </c>
      <c r="AF356">
        <f t="shared" si="98"/>
        <v>15</v>
      </c>
    </row>
    <row r="357" spans="1:32" x14ac:dyDescent="0.25">
      <c r="A357" s="1">
        <v>314</v>
      </c>
      <c r="B357" s="1">
        <v>33</v>
      </c>
      <c r="C357" t="s">
        <v>1223</v>
      </c>
      <c r="D357" s="15" t="str">
        <f t="shared" si="101"/>
        <v>R23</v>
      </c>
      <c r="E357">
        <f>E365+1</f>
        <v>45</v>
      </c>
      <c r="F357" s="34">
        <v>0</v>
      </c>
      <c r="G357" s="22">
        <v>0</v>
      </c>
      <c r="H357" t="s">
        <v>1614</v>
      </c>
      <c r="I357" t="s">
        <v>1524</v>
      </c>
      <c r="J357" t="str">
        <f t="shared" si="102"/>
        <v>db600.dbx45.0 := wrn.L_ASI_l; //Уровень в АСИ  - превышен нижний рабочий предел  R23.0</v>
      </c>
      <c r="L357">
        <f>L355+1</f>
        <v>23</v>
      </c>
      <c r="N357" s="33">
        <f t="shared" si="108"/>
        <v>314</v>
      </c>
      <c r="O357" s="33" t="s">
        <v>2023</v>
      </c>
      <c r="P357" s="33" t="str">
        <f t="shared" si="103"/>
        <v>MDB.R23</v>
      </c>
      <c r="Q357" s="33">
        <f t="shared" si="104"/>
        <v>0</v>
      </c>
      <c r="R357" s="33"/>
      <c r="S357" s="33"/>
      <c r="T357" s="33"/>
      <c r="U357" s="33"/>
      <c r="V357" s="33"/>
      <c r="W357" s="33"/>
      <c r="X357" s="33" t="str">
        <f t="shared" si="105"/>
        <v>en-US=Уровень в АСИ  - превышен нижний рабочий предел</v>
      </c>
      <c r="Y357" s="1"/>
      <c r="Z357" s="1" t="s">
        <v>1308</v>
      </c>
      <c r="AE357">
        <f t="shared" si="97"/>
        <v>40023</v>
      </c>
      <c r="AF357">
        <f t="shared" si="98"/>
        <v>0</v>
      </c>
    </row>
    <row r="358" spans="1:32" x14ac:dyDescent="0.25">
      <c r="A358" s="1">
        <v>315</v>
      </c>
      <c r="B358" s="1">
        <v>34</v>
      </c>
      <c r="C358" t="s">
        <v>1199</v>
      </c>
      <c r="D358" s="15" t="str">
        <f t="shared" si="101"/>
        <v>R23</v>
      </c>
      <c r="E358" s="34">
        <f>E357</f>
        <v>45</v>
      </c>
      <c r="F358" s="34">
        <v>1</v>
      </c>
      <c r="G358" s="22">
        <v>1</v>
      </c>
      <c r="H358" t="s">
        <v>1614</v>
      </c>
      <c r="I358" t="s">
        <v>1525</v>
      </c>
      <c r="J358" t="str">
        <f t="shared" si="102"/>
        <v>db600.dbx45.1 := wrn.Qin_H; //Расход на входе  - превышен верхний рабочий предел  R23.1</v>
      </c>
      <c r="L358">
        <f>L357</f>
        <v>23</v>
      </c>
      <c r="N358" s="33">
        <f t="shared" si="108"/>
        <v>315</v>
      </c>
      <c r="O358" s="33" t="s">
        <v>2023</v>
      </c>
      <c r="P358" s="33" t="str">
        <f t="shared" si="103"/>
        <v>MDB.R23</v>
      </c>
      <c r="Q358" s="33">
        <f t="shared" si="104"/>
        <v>1</v>
      </c>
      <c r="R358" s="33"/>
      <c r="S358" s="33"/>
      <c r="T358" s="33"/>
      <c r="U358" s="33"/>
      <c r="V358" s="33"/>
      <c r="W358" s="33"/>
      <c r="X358" s="33" t="str">
        <f t="shared" si="105"/>
        <v>en-US=Расход на входе  - превышен верхний рабочий предел</v>
      </c>
      <c r="Y358" s="1"/>
      <c r="Z358" s="1" t="s">
        <v>1308</v>
      </c>
      <c r="AE358">
        <f t="shared" si="97"/>
        <v>40023</v>
      </c>
      <c r="AF358">
        <f t="shared" si="98"/>
        <v>1</v>
      </c>
    </row>
    <row r="359" spans="1:32" x14ac:dyDescent="0.25">
      <c r="A359" s="1">
        <v>316</v>
      </c>
      <c r="B359" s="1">
        <v>35</v>
      </c>
      <c r="C359" t="s">
        <v>1224</v>
      </c>
      <c r="D359" s="15" t="str">
        <f t="shared" si="101"/>
        <v>R23</v>
      </c>
      <c r="E359" s="34">
        <f t="shared" ref="E359:E372" si="111">E358</f>
        <v>45</v>
      </c>
      <c r="F359" s="34">
        <v>2</v>
      </c>
      <c r="G359" s="22">
        <v>2</v>
      </c>
      <c r="H359" t="s">
        <v>1614</v>
      </c>
      <c r="I359" t="s">
        <v>1526</v>
      </c>
      <c r="J359" t="str">
        <f t="shared" si="102"/>
        <v>db600.dbx45.2 := wrn.Q_afN1_H; //Расход после Н1-1/Н1-2 - превышен верхний рабочий предел  R23.2</v>
      </c>
      <c r="L359">
        <f t="shared" ref="L359:L372" si="112">L358</f>
        <v>23</v>
      </c>
      <c r="N359" s="33">
        <f t="shared" si="108"/>
        <v>316</v>
      </c>
      <c r="O359" s="33" t="s">
        <v>2023</v>
      </c>
      <c r="P359" s="33" t="str">
        <f t="shared" si="103"/>
        <v>MDB.R23</v>
      </c>
      <c r="Q359" s="33">
        <f t="shared" si="104"/>
        <v>2</v>
      </c>
      <c r="R359" s="33"/>
      <c r="S359" s="33"/>
      <c r="T359" s="33"/>
      <c r="U359" s="33"/>
      <c r="V359" s="33"/>
      <c r="W359" s="33"/>
      <c r="X359" s="33" t="str">
        <f t="shared" si="105"/>
        <v>en-US=Расход после Н1-1/Н1-2 - превышен верхний рабочий предел</v>
      </c>
      <c r="Y359" s="1"/>
      <c r="Z359" s="1" t="s">
        <v>1308</v>
      </c>
      <c r="AE359">
        <f t="shared" si="97"/>
        <v>40023</v>
      </c>
      <c r="AF359">
        <f t="shared" si="98"/>
        <v>2</v>
      </c>
    </row>
    <row r="360" spans="1:32" x14ac:dyDescent="0.25">
      <c r="A360" s="1">
        <v>317</v>
      </c>
      <c r="B360" s="1">
        <v>36</v>
      </c>
      <c r="C360" t="s">
        <v>1225</v>
      </c>
      <c r="D360" s="15" t="str">
        <f t="shared" si="101"/>
        <v>R23</v>
      </c>
      <c r="E360" s="34">
        <f t="shared" si="111"/>
        <v>45</v>
      </c>
      <c r="F360" s="34">
        <v>3</v>
      </c>
      <c r="G360" s="22">
        <v>3</v>
      </c>
      <c r="H360" t="s">
        <v>1614</v>
      </c>
      <c r="I360" t="s">
        <v>1527</v>
      </c>
      <c r="J360" t="str">
        <f t="shared" si="102"/>
        <v>db600.dbx45.3 := wrn.T_afN1_H; //Температура воды после Н1-1,1-2 - превышен верхний рабочий предел  R23.3</v>
      </c>
      <c r="L360">
        <f t="shared" si="112"/>
        <v>23</v>
      </c>
      <c r="N360" s="33">
        <f t="shared" si="108"/>
        <v>317</v>
      </c>
      <c r="O360" s="33" t="s">
        <v>2023</v>
      </c>
      <c r="P360" s="33" t="str">
        <f t="shared" si="103"/>
        <v>MDB.R23</v>
      </c>
      <c r="Q360" s="33">
        <f t="shared" si="104"/>
        <v>3</v>
      </c>
      <c r="R360" s="33"/>
      <c r="S360" s="33"/>
      <c r="T360" s="33"/>
      <c r="U360" s="33"/>
      <c r="V360" s="33"/>
      <c r="W360" s="33"/>
      <c r="X360" s="33" t="str">
        <f t="shared" si="105"/>
        <v>en-US=Температура воды после Н1-1,1-2 - превышен верхний рабочий предел</v>
      </c>
      <c r="Y360" s="1"/>
      <c r="Z360" s="1" t="s">
        <v>1308</v>
      </c>
      <c r="AE360">
        <f t="shared" si="97"/>
        <v>40023</v>
      </c>
      <c r="AF360">
        <f t="shared" si="98"/>
        <v>3</v>
      </c>
    </row>
    <row r="361" spans="1:32" x14ac:dyDescent="0.25">
      <c r="A361" s="1">
        <v>318</v>
      </c>
      <c r="B361" s="1">
        <v>37</v>
      </c>
      <c r="C361" t="s">
        <v>1226</v>
      </c>
      <c r="D361" s="15" t="str">
        <f t="shared" si="101"/>
        <v>R23</v>
      </c>
      <c r="E361" s="34">
        <f t="shared" si="111"/>
        <v>45</v>
      </c>
      <c r="F361" s="34">
        <v>4</v>
      </c>
      <c r="G361" s="22">
        <v>4</v>
      </c>
      <c r="H361" t="s">
        <v>1614</v>
      </c>
      <c r="I361" t="s">
        <v>1528</v>
      </c>
      <c r="J361" t="str">
        <f t="shared" si="102"/>
        <v>db600.dbx45.4 := wrn.T_T1_H; //Температура воды в трубопроводе Т1 - превышен верхний рабочий предел  R23.4</v>
      </c>
      <c r="L361">
        <f t="shared" si="112"/>
        <v>23</v>
      </c>
      <c r="N361" s="33">
        <f t="shared" si="108"/>
        <v>318</v>
      </c>
      <c r="O361" s="33" t="s">
        <v>2023</v>
      </c>
      <c r="P361" s="33" t="str">
        <f t="shared" si="103"/>
        <v>MDB.R23</v>
      </c>
      <c r="Q361" s="33">
        <f t="shared" si="104"/>
        <v>4</v>
      </c>
      <c r="R361" s="33"/>
      <c r="S361" s="33"/>
      <c r="T361" s="33"/>
      <c r="U361" s="33"/>
      <c r="V361" s="33"/>
      <c r="W361" s="33"/>
      <c r="X361" s="33" t="str">
        <f t="shared" si="105"/>
        <v>en-US=Температура воды в трубопроводе Т1 - превышен верхний рабочий предел</v>
      </c>
      <c r="Y361" s="1"/>
      <c r="Z361" s="1" t="s">
        <v>1308</v>
      </c>
      <c r="AE361">
        <f t="shared" si="97"/>
        <v>40023</v>
      </c>
      <c r="AF361">
        <f t="shared" si="98"/>
        <v>4</v>
      </c>
    </row>
    <row r="362" spans="1:32" x14ac:dyDescent="0.25">
      <c r="A362" s="1">
        <v>319</v>
      </c>
      <c r="B362" s="1">
        <v>38</v>
      </c>
      <c r="C362" t="s">
        <v>1227</v>
      </c>
      <c r="D362" s="15" t="str">
        <f t="shared" si="101"/>
        <v>R23</v>
      </c>
      <c r="E362" s="34">
        <f t="shared" si="111"/>
        <v>45</v>
      </c>
      <c r="F362" s="34">
        <v>5</v>
      </c>
      <c r="G362" s="22">
        <v>5</v>
      </c>
      <c r="H362" t="s">
        <v>1614</v>
      </c>
      <c r="I362" t="s">
        <v>1529</v>
      </c>
      <c r="J362" t="str">
        <f t="shared" si="102"/>
        <v>db600.dbx45.5 := wrn.T_BR1_H; //Температура воды в БР1 - превышен верхний рабочий предел  R23.5</v>
      </c>
      <c r="L362">
        <f t="shared" si="112"/>
        <v>23</v>
      </c>
      <c r="N362" s="33">
        <f t="shared" ref="N362:N382" si="113">A362</f>
        <v>319</v>
      </c>
      <c r="O362" s="33" t="s">
        <v>2023</v>
      </c>
      <c r="P362" s="33" t="str">
        <f t="shared" ref="P362:P382" si="114">"MDB.R"&amp;L362</f>
        <v>MDB.R23</v>
      </c>
      <c r="Q362" s="33">
        <f t="shared" ref="Q362:Q382" si="115">G362</f>
        <v>5</v>
      </c>
      <c r="R362" s="33"/>
      <c r="S362" s="33"/>
      <c r="T362" s="33"/>
      <c r="U362" s="33"/>
      <c r="V362" s="33"/>
      <c r="W362" s="33"/>
      <c r="X362" s="33" t="str">
        <f t="shared" ref="X362:X382" si="116">Z362&amp;C362</f>
        <v>en-US=Температура воды в БР1 - превышен верхний рабочий предел</v>
      </c>
      <c r="Y362" s="1"/>
      <c r="Z362" s="1" t="s">
        <v>1308</v>
      </c>
      <c r="AE362">
        <f t="shared" si="97"/>
        <v>40023</v>
      </c>
      <c r="AF362">
        <f t="shared" si="98"/>
        <v>5</v>
      </c>
    </row>
    <row r="363" spans="1:32" x14ac:dyDescent="0.25">
      <c r="A363" s="1">
        <v>320</v>
      </c>
      <c r="B363" s="1">
        <v>39</v>
      </c>
      <c r="C363" t="s">
        <v>1228</v>
      </c>
      <c r="D363" s="15" t="str">
        <f t="shared" si="101"/>
        <v>R23</v>
      </c>
      <c r="E363" s="34">
        <f t="shared" si="111"/>
        <v>45</v>
      </c>
      <c r="F363" s="34">
        <v>6</v>
      </c>
      <c r="G363" s="22">
        <v>6</v>
      </c>
      <c r="H363" t="s">
        <v>1614</v>
      </c>
      <c r="I363" t="s">
        <v>1530</v>
      </c>
      <c r="J363" t="str">
        <f t="shared" si="102"/>
        <v>db600.dbx45.6 := wrn.T_BR2_H; //Температура воды в БР2 - превышен верхний рабочий предел  R23.6</v>
      </c>
      <c r="L363">
        <f t="shared" si="112"/>
        <v>23</v>
      </c>
      <c r="N363" s="33">
        <f t="shared" si="113"/>
        <v>320</v>
      </c>
      <c r="O363" s="33" t="s">
        <v>2023</v>
      </c>
      <c r="P363" s="33" t="str">
        <f t="shared" si="114"/>
        <v>MDB.R23</v>
      </c>
      <c r="Q363" s="33">
        <f t="shared" si="115"/>
        <v>6</v>
      </c>
      <c r="R363" s="33"/>
      <c r="S363" s="33"/>
      <c r="T363" s="33"/>
      <c r="U363" s="33"/>
      <c r="V363" s="33"/>
      <c r="W363" s="33"/>
      <c r="X363" s="33" t="str">
        <f t="shared" si="116"/>
        <v>en-US=Температура воды в БР2 - превышен верхний рабочий предел</v>
      </c>
      <c r="Y363" s="1"/>
      <c r="Z363" s="1" t="s">
        <v>1308</v>
      </c>
      <c r="AE363">
        <f t="shared" si="97"/>
        <v>40023</v>
      </c>
      <c r="AF363">
        <f t="shared" si="98"/>
        <v>6</v>
      </c>
    </row>
    <row r="364" spans="1:32" x14ac:dyDescent="0.25">
      <c r="A364" s="1">
        <v>321</v>
      </c>
      <c r="B364" s="1">
        <v>40</v>
      </c>
      <c r="C364" t="s">
        <v>1229</v>
      </c>
      <c r="D364" s="15" t="str">
        <f t="shared" si="101"/>
        <v>R23</v>
      </c>
      <c r="E364" s="34">
        <f t="shared" si="111"/>
        <v>45</v>
      </c>
      <c r="F364" s="34">
        <v>7</v>
      </c>
      <c r="G364" s="22">
        <v>7</v>
      </c>
      <c r="H364" t="s">
        <v>1614</v>
      </c>
      <c r="I364" t="s">
        <v>1531</v>
      </c>
      <c r="J364" t="str">
        <f t="shared" si="102"/>
        <v>db600.dbx45.7 := wrn.P_afF1_H; //Давление после Ф1(1...7) - превышен верхний рабочий предел  R23.7</v>
      </c>
      <c r="L364">
        <f t="shared" si="112"/>
        <v>23</v>
      </c>
      <c r="N364" s="33">
        <f t="shared" si="113"/>
        <v>321</v>
      </c>
      <c r="O364" s="33" t="s">
        <v>2023</v>
      </c>
      <c r="P364" s="33" t="str">
        <f t="shared" si="114"/>
        <v>MDB.R23</v>
      </c>
      <c r="Q364" s="33">
        <f t="shared" si="115"/>
        <v>7</v>
      </c>
      <c r="R364" s="33"/>
      <c r="S364" s="33"/>
      <c r="T364" s="33"/>
      <c r="U364" s="33"/>
      <c r="V364" s="33"/>
      <c r="W364" s="33"/>
      <c r="X364" s="33" t="str">
        <f t="shared" si="116"/>
        <v>en-US=Давление после Ф1(1...7) - превышен верхний рабочий предел</v>
      </c>
      <c r="Y364" s="1"/>
      <c r="Z364" s="1" t="s">
        <v>1308</v>
      </c>
      <c r="AE364">
        <f t="shared" si="97"/>
        <v>40023</v>
      </c>
      <c r="AF364">
        <f t="shared" si="98"/>
        <v>7</v>
      </c>
    </row>
    <row r="365" spans="1:32" x14ac:dyDescent="0.25">
      <c r="A365" s="1">
        <v>322</v>
      </c>
      <c r="B365" s="1">
        <v>41</v>
      </c>
      <c r="C365" t="s">
        <v>1230</v>
      </c>
      <c r="D365" s="15" t="str">
        <f t="shared" si="101"/>
        <v>R23</v>
      </c>
      <c r="E365">
        <f>E341+1</f>
        <v>44</v>
      </c>
      <c r="F365" s="34">
        <v>0</v>
      </c>
      <c r="G365" s="22">
        <v>8</v>
      </c>
      <c r="H365" t="s">
        <v>1614</v>
      </c>
      <c r="I365" t="s">
        <v>1532</v>
      </c>
      <c r="J365" t="str">
        <f t="shared" si="102"/>
        <v>db600.dbx44.0 := wrn.P_drF1_H; //Давление в сливном трубопроводе  после (1...7)  - превышен верхний рабочий предел  R23.8</v>
      </c>
      <c r="L365">
        <f t="shared" si="112"/>
        <v>23</v>
      </c>
      <c r="N365" s="33">
        <f t="shared" si="113"/>
        <v>322</v>
      </c>
      <c r="O365" s="33" t="s">
        <v>2023</v>
      </c>
      <c r="P365" s="33" t="str">
        <f t="shared" si="114"/>
        <v>MDB.R23</v>
      </c>
      <c r="Q365" s="33">
        <f t="shared" si="115"/>
        <v>8</v>
      </c>
      <c r="R365" s="33"/>
      <c r="S365" s="33"/>
      <c r="T365" s="33"/>
      <c r="U365" s="33"/>
      <c r="V365" s="33"/>
      <c r="W365" s="33"/>
      <c r="X365" s="33" t="str">
        <f t="shared" si="116"/>
        <v>en-US=Давление в сливном трубопроводе  после (1...7)  - превышен верхний рабочий предел</v>
      </c>
      <c r="Y365" s="1"/>
      <c r="Z365" s="1" t="s">
        <v>1308</v>
      </c>
      <c r="AE365">
        <f t="shared" ref="AE365:AE428" si="117">L365+40000</f>
        <v>40023</v>
      </c>
      <c r="AF365">
        <f t="shared" ref="AF365:AF428" si="118">G365</f>
        <v>8</v>
      </c>
    </row>
    <row r="366" spans="1:32" x14ac:dyDescent="0.25">
      <c r="A366" s="1">
        <v>323</v>
      </c>
      <c r="B366" s="1">
        <v>42</v>
      </c>
      <c r="C366" t="s">
        <v>1231</v>
      </c>
      <c r="D366" s="15" t="str">
        <f t="shared" si="101"/>
        <v>R23</v>
      </c>
      <c r="E366" s="34">
        <f>E365</f>
        <v>44</v>
      </c>
      <c r="F366" s="34">
        <v>1</v>
      </c>
      <c r="G366" s="22">
        <v>9</v>
      </c>
      <c r="H366" t="s">
        <v>1614</v>
      </c>
      <c r="I366" t="s">
        <v>1533</v>
      </c>
      <c r="J366" t="str">
        <f t="shared" si="102"/>
        <v>db600.dbx44.1 := wrn.O2_BR1_H; //Кислород в БР1 - превышен верхний рабочий предел  R23.9</v>
      </c>
      <c r="L366">
        <f t="shared" si="112"/>
        <v>23</v>
      </c>
      <c r="N366" s="33">
        <f t="shared" si="113"/>
        <v>323</v>
      </c>
      <c r="O366" s="33" t="s">
        <v>2023</v>
      </c>
      <c r="P366" s="33" t="str">
        <f t="shared" si="114"/>
        <v>MDB.R23</v>
      </c>
      <c r="Q366" s="33">
        <f t="shared" si="115"/>
        <v>9</v>
      </c>
      <c r="R366" s="33"/>
      <c r="S366" s="33"/>
      <c r="T366" s="33"/>
      <c r="U366" s="33"/>
      <c r="V366" s="33"/>
      <c r="W366" s="33"/>
      <c r="X366" s="33" t="str">
        <f t="shared" si="116"/>
        <v>en-US=Кислород в БР1 - превышен верхний рабочий предел</v>
      </c>
      <c r="Y366" s="1"/>
      <c r="Z366" s="1" t="s">
        <v>1308</v>
      </c>
      <c r="AE366">
        <f t="shared" si="117"/>
        <v>40023</v>
      </c>
      <c r="AF366">
        <f t="shared" si="118"/>
        <v>9</v>
      </c>
    </row>
    <row r="367" spans="1:32" x14ac:dyDescent="0.25">
      <c r="A367" s="1">
        <v>324</v>
      </c>
      <c r="B367" s="1">
        <v>43</v>
      </c>
      <c r="C367" t="s">
        <v>1232</v>
      </c>
      <c r="D367" s="15" t="str">
        <f t="shared" si="101"/>
        <v>R23</v>
      </c>
      <c r="E367" s="34">
        <f t="shared" si="111"/>
        <v>44</v>
      </c>
      <c r="F367" s="34">
        <v>2</v>
      </c>
      <c r="G367" s="22">
        <v>10</v>
      </c>
      <c r="H367" t="s">
        <v>1614</v>
      </c>
      <c r="I367" t="s">
        <v>1534</v>
      </c>
      <c r="J367" t="str">
        <f t="shared" si="102"/>
        <v>db600.dbx44.2 := wrn.O2_BR2_H; //Кислород в БР2 - превышен верхний рабочий предел  R23.10</v>
      </c>
      <c r="L367">
        <f t="shared" si="112"/>
        <v>23</v>
      </c>
      <c r="N367" s="33">
        <f t="shared" si="113"/>
        <v>324</v>
      </c>
      <c r="O367" s="33" t="s">
        <v>2023</v>
      </c>
      <c r="P367" s="33" t="str">
        <f t="shared" si="114"/>
        <v>MDB.R23</v>
      </c>
      <c r="Q367" s="33">
        <f t="shared" si="115"/>
        <v>10</v>
      </c>
      <c r="R367" s="33"/>
      <c r="S367" s="33"/>
      <c r="T367" s="33"/>
      <c r="U367" s="33"/>
      <c r="V367" s="33"/>
      <c r="W367" s="33"/>
      <c r="X367" s="33" t="str">
        <f t="shared" si="116"/>
        <v>en-US=Кислород в БР2 - превышен верхний рабочий предел</v>
      </c>
      <c r="Y367" s="1"/>
      <c r="Z367" s="1" t="s">
        <v>1308</v>
      </c>
      <c r="AE367">
        <f t="shared" si="117"/>
        <v>40023</v>
      </c>
      <c r="AF367">
        <f t="shared" si="118"/>
        <v>10</v>
      </c>
    </row>
    <row r="368" spans="1:32" x14ac:dyDescent="0.25">
      <c r="A368" s="1">
        <v>325</v>
      </c>
      <c r="B368" s="1">
        <v>44</v>
      </c>
      <c r="C368" t="s">
        <v>1233</v>
      </c>
      <c r="D368" s="15" t="str">
        <f t="shared" si="101"/>
        <v>R23</v>
      </c>
      <c r="E368" s="34">
        <f t="shared" si="111"/>
        <v>44</v>
      </c>
      <c r="F368" s="34">
        <v>3</v>
      </c>
      <c r="G368" s="22">
        <v>11</v>
      </c>
      <c r="H368" t="s">
        <v>1614</v>
      </c>
      <c r="I368" t="s">
        <v>1535</v>
      </c>
      <c r="J368" t="str">
        <f t="shared" si="102"/>
        <v>db600.dbx44.3 := wrn.pH_BR1_H; //pH БР1 - превышен верхний рабочий предел  R23.11</v>
      </c>
      <c r="L368">
        <f t="shared" si="112"/>
        <v>23</v>
      </c>
      <c r="N368" s="33">
        <f t="shared" si="113"/>
        <v>325</v>
      </c>
      <c r="O368" s="33" t="s">
        <v>2023</v>
      </c>
      <c r="P368" s="33" t="str">
        <f t="shared" si="114"/>
        <v>MDB.R23</v>
      </c>
      <c r="Q368" s="33">
        <f t="shared" si="115"/>
        <v>11</v>
      </c>
      <c r="R368" s="33"/>
      <c r="S368" s="33"/>
      <c r="T368" s="33"/>
      <c r="U368" s="33"/>
      <c r="V368" s="33"/>
      <c r="W368" s="33"/>
      <c r="X368" s="33" t="str">
        <f t="shared" si="116"/>
        <v>en-US=pH БР1 - превышен верхний рабочий предел</v>
      </c>
      <c r="Y368" s="1"/>
      <c r="Z368" s="1" t="s">
        <v>1308</v>
      </c>
      <c r="AE368">
        <f t="shared" si="117"/>
        <v>40023</v>
      </c>
      <c r="AF368">
        <f t="shared" si="118"/>
        <v>11</v>
      </c>
    </row>
    <row r="369" spans="1:32" x14ac:dyDescent="0.25">
      <c r="A369" s="1">
        <v>326</v>
      </c>
      <c r="B369" s="1">
        <v>45</v>
      </c>
      <c r="C369" t="s">
        <v>1234</v>
      </c>
      <c r="D369" s="15" t="str">
        <f t="shared" si="101"/>
        <v>R23</v>
      </c>
      <c r="E369" s="34">
        <f t="shared" si="111"/>
        <v>44</v>
      </c>
      <c r="F369" s="34">
        <v>4</v>
      </c>
      <c r="G369" s="22">
        <v>12</v>
      </c>
      <c r="H369" t="s">
        <v>1614</v>
      </c>
      <c r="I369" t="s">
        <v>1536</v>
      </c>
      <c r="J369" t="str">
        <f t="shared" si="102"/>
        <v>db600.dbx44.4 := wrn.pH_BR2_H; //pH БР2 - превышен верхний рабочий предел  R23.12</v>
      </c>
      <c r="L369">
        <f t="shared" si="112"/>
        <v>23</v>
      </c>
      <c r="N369" s="33">
        <f t="shared" si="113"/>
        <v>326</v>
      </c>
      <c r="O369" s="33" t="s">
        <v>2023</v>
      </c>
      <c r="P369" s="33" t="str">
        <f t="shared" si="114"/>
        <v>MDB.R23</v>
      </c>
      <c r="Q369" s="33">
        <f t="shared" si="115"/>
        <v>12</v>
      </c>
      <c r="R369" s="33"/>
      <c r="S369" s="33"/>
      <c r="T369" s="33"/>
      <c r="U369" s="33"/>
      <c r="V369" s="33"/>
      <c r="W369" s="33"/>
      <c r="X369" s="33" t="str">
        <f t="shared" si="116"/>
        <v>en-US=pH БР2 - превышен верхний рабочий предел</v>
      </c>
      <c r="Y369" s="1"/>
      <c r="Z369" s="1" t="s">
        <v>1308</v>
      </c>
      <c r="AE369">
        <f t="shared" si="117"/>
        <v>40023</v>
      </c>
      <c r="AF369">
        <f t="shared" si="118"/>
        <v>12</v>
      </c>
    </row>
    <row r="370" spans="1:32" x14ac:dyDescent="0.25">
      <c r="A370" s="1">
        <v>327</v>
      </c>
      <c r="B370" s="1">
        <v>46</v>
      </c>
      <c r="C370" t="s">
        <v>1235</v>
      </c>
      <c r="D370" s="15" t="str">
        <f t="shared" si="101"/>
        <v>R23</v>
      </c>
      <c r="E370" s="34">
        <f t="shared" si="111"/>
        <v>44</v>
      </c>
      <c r="F370" s="34">
        <v>5</v>
      </c>
      <c r="G370" s="22">
        <v>13</v>
      </c>
      <c r="H370" t="s">
        <v>1614</v>
      </c>
      <c r="I370" t="s">
        <v>1537</v>
      </c>
      <c r="J370" t="str">
        <f t="shared" si="102"/>
        <v>db600.dbx44.5 := wrn.pH_wUF_H; //pH промывной воды АУФ1, АУФ2 - превышен верхний рабочий предел  R23.13</v>
      </c>
      <c r="L370">
        <f t="shared" si="112"/>
        <v>23</v>
      </c>
      <c r="N370" s="33">
        <f t="shared" si="113"/>
        <v>327</v>
      </c>
      <c r="O370" s="33" t="s">
        <v>2023</v>
      </c>
      <c r="P370" s="33" t="str">
        <f t="shared" si="114"/>
        <v>MDB.R23</v>
      </c>
      <c r="Q370" s="33">
        <f t="shared" si="115"/>
        <v>13</v>
      </c>
      <c r="R370" s="33"/>
      <c r="S370" s="33"/>
      <c r="T370" s="33"/>
      <c r="U370" s="33"/>
      <c r="V370" s="33"/>
      <c r="W370" s="33"/>
      <c r="X370" s="33" t="str">
        <f t="shared" si="116"/>
        <v>en-US=pH промывной воды АУФ1, АУФ2 - превышен верхний рабочий предел</v>
      </c>
      <c r="Y370" s="1"/>
      <c r="Z370" s="1" t="s">
        <v>1308</v>
      </c>
      <c r="AE370">
        <f t="shared" si="117"/>
        <v>40023</v>
      </c>
      <c r="AF370">
        <f t="shared" si="118"/>
        <v>13</v>
      </c>
    </row>
    <row r="371" spans="1:32" x14ac:dyDescent="0.25">
      <c r="A371" s="1">
        <v>328</v>
      </c>
      <c r="B371" s="1">
        <v>47</v>
      </c>
      <c r="C371" t="s">
        <v>1236</v>
      </c>
      <c r="D371" s="15" t="str">
        <f t="shared" si="101"/>
        <v>R23</v>
      </c>
      <c r="E371" s="34">
        <f t="shared" si="111"/>
        <v>44</v>
      </c>
      <c r="F371" s="34">
        <v>6</v>
      </c>
      <c r="G371" s="22">
        <v>14</v>
      </c>
      <c r="H371" t="s">
        <v>1614</v>
      </c>
      <c r="I371" t="s">
        <v>1538</v>
      </c>
      <c r="J371" t="str">
        <f>"db600.dbx"&amp;E371&amp;"."&amp;F371&amp;" := "&amp;H371&amp;"."&amp;I371&amp;"; //"&amp;C371&amp;"  "&amp;D371&amp;"."&amp;G371</f>
        <v>db600.dbx44.6 := wrn.T_T2_H; //Температура воды в трубопроводе Т2 - превышен верхний рабочий предел  R23.14</v>
      </c>
      <c r="L371">
        <f t="shared" si="112"/>
        <v>23</v>
      </c>
      <c r="N371" s="33">
        <f t="shared" si="113"/>
        <v>328</v>
      </c>
      <c r="O371" s="33" t="s">
        <v>2023</v>
      </c>
      <c r="P371" s="33" t="str">
        <f t="shared" si="114"/>
        <v>MDB.R23</v>
      </c>
      <c r="Q371" s="33">
        <f t="shared" si="115"/>
        <v>14</v>
      </c>
      <c r="R371" s="33"/>
      <c r="S371" s="33"/>
      <c r="T371" s="33"/>
      <c r="U371" s="33"/>
      <c r="V371" s="33"/>
      <c r="W371" s="33"/>
      <c r="X371" s="33" t="str">
        <f t="shared" si="116"/>
        <v>en-US=Температура воды в трубопроводе Т2 - превышен верхний рабочий предел</v>
      </c>
      <c r="Y371" s="1"/>
      <c r="Z371" s="1" t="s">
        <v>1308</v>
      </c>
      <c r="AE371">
        <f t="shared" si="117"/>
        <v>40023</v>
      </c>
      <c r="AF371">
        <f t="shared" si="118"/>
        <v>14</v>
      </c>
    </row>
    <row r="372" spans="1:32" x14ac:dyDescent="0.25">
      <c r="A372" s="1">
        <v>329</v>
      </c>
      <c r="B372" s="1">
        <v>48</v>
      </c>
      <c r="C372" t="s">
        <v>1237</v>
      </c>
      <c r="D372" s="15" t="str">
        <f t="shared" si="101"/>
        <v>R23</v>
      </c>
      <c r="E372" s="34">
        <f t="shared" si="111"/>
        <v>44</v>
      </c>
      <c r="F372" s="34">
        <v>7</v>
      </c>
      <c r="G372" s="22">
        <v>15</v>
      </c>
      <c r="H372" t="s">
        <v>1614</v>
      </c>
      <c r="I372" t="s">
        <v>1539</v>
      </c>
      <c r="J372" t="str">
        <f t="shared" si="102"/>
        <v>db600.dbx44.7 := wrn.Qa_BR1_H; //Расход воздуха на БР1 - превышен верхний рабочий предел  R23.15</v>
      </c>
      <c r="L372">
        <f t="shared" si="112"/>
        <v>23</v>
      </c>
      <c r="N372" s="33">
        <f t="shared" si="113"/>
        <v>329</v>
      </c>
      <c r="O372" s="33" t="s">
        <v>2023</v>
      </c>
      <c r="P372" s="33" t="str">
        <f t="shared" si="114"/>
        <v>MDB.R23</v>
      </c>
      <c r="Q372" s="33">
        <f t="shared" si="115"/>
        <v>15</v>
      </c>
      <c r="R372" s="33"/>
      <c r="S372" s="33"/>
      <c r="T372" s="33"/>
      <c r="U372" s="33"/>
      <c r="V372" s="33"/>
      <c r="W372" s="33"/>
      <c r="X372" s="33" t="str">
        <f t="shared" si="116"/>
        <v>en-US=Расход воздуха на БР1 - превышен верхний рабочий предел</v>
      </c>
      <c r="Y372" s="1"/>
      <c r="Z372" s="1" t="s">
        <v>1308</v>
      </c>
      <c r="AE372">
        <f t="shared" si="117"/>
        <v>40023</v>
      </c>
      <c r="AF372">
        <f t="shared" si="118"/>
        <v>15</v>
      </c>
    </row>
    <row r="373" spans="1:32" x14ac:dyDescent="0.25">
      <c r="A373" s="1">
        <v>330</v>
      </c>
      <c r="B373" s="1">
        <v>49</v>
      </c>
      <c r="C373" t="s">
        <v>1238</v>
      </c>
      <c r="D373" s="15" t="str">
        <f t="shared" si="101"/>
        <v>R24</v>
      </c>
      <c r="E373">
        <f>E381+1</f>
        <v>47</v>
      </c>
      <c r="F373" s="34">
        <v>0</v>
      </c>
      <c r="G373" s="22">
        <v>0</v>
      </c>
      <c r="H373" t="s">
        <v>1614</v>
      </c>
      <c r="I373" t="s">
        <v>1540</v>
      </c>
      <c r="J373" t="str">
        <f t="shared" si="102"/>
        <v>db600.dbx47.0 := wrn.Qa_BR2_H; //Расход воздуха на БР2 - превышен верхний рабочий предел  R24.0</v>
      </c>
      <c r="L373">
        <f>L371+1</f>
        <v>24</v>
      </c>
      <c r="N373" s="33">
        <f t="shared" si="113"/>
        <v>330</v>
      </c>
      <c r="O373" s="33" t="s">
        <v>2023</v>
      </c>
      <c r="P373" s="33" t="str">
        <f t="shared" si="114"/>
        <v>MDB.R24</v>
      </c>
      <c r="Q373" s="33">
        <f t="shared" si="115"/>
        <v>0</v>
      </c>
      <c r="R373" s="33"/>
      <c r="S373" s="33"/>
      <c r="T373" s="33"/>
      <c r="U373" s="33"/>
      <c r="V373" s="33"/>
      <c r="W373" s="33"/>
      <c r="X373" s="33" t="str">
        <f t="shared" si="116"/>
        <v>en-US=Расход воздуха на БР2 - превышен верхний рабочий предел</v>
      </c>
      <c r="Y373" s="1"/>
      <c r="Z373" s="1" t="s">
        <v>1308</v>
      </c>
      <c r="AE373">
        <f t="shared" si="117"/>
        <v>40024</v>
      </c>
      <c r="AF373">
        <f t="shared" si="118"/>
        <v>0</v>
      </c>
    </row>
    <row r="374" spans="1:32" x14ac:dyDescent="0.25">
      <c r="A374" s="1">
        <v>331</v>
      </c>
      <c r="B374" s="1">
        <v>50</v>
      </c>
      <c r="C374" t="s">
        <v>1239</v>
      </c>
      <c r="D374" s="15" t="str">
        <f t="shared" si="101"/>
        <v>R24</v>
      </c>
      <c r="E374" s="34">
        <f>E373</f>
        <v>47</v>
      </c>
      <c r="F374" s="34">
        <v>1</v>
      </c>
      <c r="G374" s="22">
        <v>1</v>
      </c>
      <c r="H374" t="s">
        <v>1614</v>
      </c>
      <c r="I374" t="s">
        <v>1541</v>
      </c>
      <c r="J374" t="str">
        <f t="shared" si="102"/>
        <v>db600.dbx47.1 := wrn.Qw_wUF_H; //Расход воды на промывку УФ1,2 - превышен верхний рабочий предел  R24.1</v>
      </c>
      <c r="L374">
        <f>L373</f>
        <v>24</v>
      </c>
      <c r="N374" s="33">
        <f t="shared" si="113"/>
        <v>331</v>
      </c>
      <c r="O374" s="33" t="s">
        <v>2023</v>
      </c>
      <c r="P374" s="33" t="str">
        <f t="shared" si="114"/>
        <v>MDB.R24</v>
      </c>
      <c r="Q374" s="33">
        <f t="shared" si="115"/>
        <v>1</v>
      </c>
      <c r="R374" s="33"/>
      <c r="S374" s="33"/>
      <c r="T374" s="33"/>
      <c r="U374" s="33"/>
      <c r="V374" s="33"/>
      <c r="W374" s="33"/>
      <c r="X374" s="33" t="str">
        <f t="shared" si="116"/>
        <v>en-US=Расход воды на промывку УФ1,2 - превышен верхний рабочий предел</v>
      </c>
      <c r="Y374" s="1"/>
      <c r="Z374" s="1" t="s">
        <v>1308</v>
      </c>
      <c r="AE374">
        <f t="shared" si="117"/>
        <v>40024</v>
      </c>
      <c r="AF374">
        <f t="shared" si="118"/>
        <v>1</v>
      </c>
    </row>
    <row r="375" spans="1:32" x14ac:dyDescent="0.25">
      <c r="A375" s="1">
        <v>332</v>
      </c>
      <c r="B375" s="1">
        <v>51</v>
      </c>
      <c r="C375" t="s">
        <v>1240</v>
      </c>
      <c r="D375" s="15" t="str">
        <f t="shared" si="101"/>
        <v>R24</v>
      </c>
      <c r="E375" s="34">
        <f t="shared" ref="E375:E388" si="119">E374</f>
        <v>47</v>
      </c>
      <c r="F375" s="34">
        <v>2</v>
      </c>
      <c r="G375" s="22">
        <v>2</v>
      </c>
      <c r="H375" t="s">
        <v>1614</v>
      </c>
      <c r="I375" t="s">
        <v>1542</v>
      </c>
      <c r="J375" t="str">
        <f t="shared" si="102"/>
        <v>db600.dbx47.2 := wrn.Qw_afN4_1_H; //Расход воды после Н4-1, м3/ч - превышен верхний рабочий предел  R24.2</v>
      </c>
      <c r="L375">
        <f t="shared" ref="L375:L388" si="120">L374</f>
        <v>24</v>
      </c>
      <c r="N375" s="33">
        <f t="shared" si="113"/>
        <v>332</v>
      </c>
      <c r="O375" s="33" t="s">
        <v>2023</v>
      </c>
      <c r="P375" s="33" t="str">
        <f t="shared" si="114"/>
        <v>MDB.R24</v>
      </c>
      <c r="Q375" s="33">
        <f t="shared" si="115"/>
        <v>2</v>
      </c>
      <c r="R375" s="33"/>
      <c r="S375" s="33"/>
      <c r="T375" s="33"/>
      <c r="U375" s="33"/>
      <c r="V375" s="33"/>
      <c r="W375" s="33"/>
      <c r="X375" s="33" t="str">
        <f t="shared" si="116"/>
        <v>en-US=Расход воды после Н4-1, м3/ч - превышен верхний рабочий предел</v>
      </c>
      <c r="Y375" s="1"/>
      <c r="Z375" s="1" t="s">
        <v>1308</v>
      </c>
      <c r="AE375">
        <f t="shared" si="117"/>
        <v>40024</v>
      </c>
      <c r="AF375">
        <f t="shared" si="118"/>
        <v>2</v>
      </c>
    </row>
    <row r="376" spans="1:32" x14ac:dyDescent="0.25">
      <c r="A376" s="1">
        <v>333</v>
      </c>
      <c r="B376" s="1">
        <v>52</v>
      </c>
      <c r="C376" t="s">
        <v>1241</v>
      </c>
      <c r="D376" s="15" t="str">
        <f t="shared" si="101"/>
        <v>R24</v>
      </c>
      <c r="E376" s="34">
        <f t="shared" si="119"/>
        <v>47</v>
      </c>
      <c r="F376" s="34">
        <v>3</v>
      </c>
      <c r="G376" s="22">
        <v>3</v>
      </c>
      <c r="H376" t="s">
        <v>1614</v>
      </c>
      <c r="I376" t="s">
        <v>1543</v>
      </c>
      <c r="J376" t="str">
        <f t="shared" si="102"/>
        <v>db600.dbx47.3 := wrn.Qw_afN4_2_H; //Расход воды после Н4-2, м3/ч - превышен верхний рабочий предел  R24.3</v>
      </c>
      <c r="L376">
        <f t="shared" si="120"/>
        <v>24</v>
      </c>
      <c r="N376" s="33">
        <f t="shared" si="113"/>
        <v>333</v>
      </c>
      <c r="O376" s="33" t="s">
        <v>2023</v>
      </c>
      <c r="P376" s="33" t="str">
        <f t="shared" si="114"/>
        <v>MDB.R24</v>
      </c>
      <c r="Q376" s="33">
        <f t="shared" si="115"/>
        <v>3</v>
      </c>
      <c r="R376" s="33"/>
      <c r="S376" s="33"/>
      <c r="T376" s="33"/>
      <c r="U376" s="33"/>
      <c r="V376" s="33"/>
      <c r="W376" s="33"/>
      <c r="X376" s="33" t="str">
        <f t="shared" si="116"/>
        <v>en-US=Расход воды после Н4-2, м3/ч - превышен верхний рабочий предел</v>
      </c>
      <c r="Y376" s="1"/>
      <c r="Z376" s="1" t="s">
        <v>1308</v>
      </c>
      <c r="AE376">
        <f t="shared" si="117"/>
        <v>40024</v>
      </c>
      <c r="AF376">
        <f t="shared" si="118"/>
        <v>3</v>
      </c>
    </row>
    <row r="377" spans="1:32" x14ac:dyDescent="0.25">
      <c r="A377" s="1">
        <v>334</v>
      </c>
      <c r="B377" s="1">
        <v>53</v>
      </c>
      <c r="C377" t="s">
        <v>1242</v>
      </c>
      <c r="D377" s="15" t="str">
        <f t="shared" si="101"/>
        <v>R24</v>
      </c>
      <c r="E377" s="34">
        <f t="shared" si="119"/>
        <v>47</v>
      </c>
      <c r="F377" s="34">
        <v>4</v>
      </c>
      <c r="G377" s="22">
        <v>4</v>
      </c>
      <c r="H377" t="s">
        <v>1614</v>
      </c>
      <c r="I377" t="s">
        <v>1544</v>
      </c>
      <c r="J377" t="str">
        <f t="shared" si="102"/>
        <v>db600.dbx47.4 := wrn.Qw_afN4_3_H; //Расход воды  после Н4-3, м3/ч - превышен верхний рабочий предел  R24.4</v>
      </c>
      <c r="L377">
        <f t="shared" si="120"/>
        <v>24</v>
      </c>
      <c r="N377" s="33">
        <f t="shared" si="113"/>
        <v>334</v>
      </c>
      <c r="O377" s="33" t="s">
        <v>2023</v>
      </c>
      <c r="P377" s="33" t="str">
        <f t="shared" si="114"/>
        <v>MDB.R24</v>
      </c>
      <c r="Q377" s="33">
        <f t="shared" si="115"/>
        <v>4</v>
      </c>
      <c r="R377" s="33"/>
      <c r="S377" s="33"/>
      <c r="T377" s="33"/>
      <c r="U377" s="33"/>
      <c r="V377" s="33"/>
      <c r="W377" s="33"/>
      <c r="X377" s="33" t="str">
        <f t="shared" si="116"/>
        <v>en-US=Расход воды  после Н4-3, м3/ч - превышен верхний рабочий предел</v>
      </c>
      <c r="Y377" s="1"/>
      <c r="Z377" s="1" t="s">
        <v>1308</v>
      </c>
      <c r="AE377">
        <f t="shared" si="117"/>
        <v>40024</v>
      </c>
      <c r="AF377">
        <f t="shared" si="118"/>
        <v>4</v>
      </c>
    </row>
    <row r="378" spans="1:32" x14ac:dyDescent="0.25">
      <c r="A378" s="1">
        <v>335</v>
      </c>
      <c r="B378" s="1">
        <v>54</v>
      </c>
      <c r="C378" t="s">
        <v>1243</v>
      </c>
      <c r="D378" s="15" t="str">
        <f t="shared" si="101"/>
        <v>R24</v>
      </c>
      <c r="E378" s="34">
        <f t="shared" si="119"/>
        <v>47</v>
      </c>
      <c r="F378" s="34">
        <v>5</v>
      </c>
      <c r="G378" s="22">
        <v>5</v>
      </c>
      <c r="H378" t="s">
        <v>1614</v>
      </c>
      <c r="I378" t="s">
        <v>1545</v>
      </c>
      <c r="J378" t="str">
        <f t="shared" si="102"/>
        <v>db600.dbx47.5 := wrn.Qw_afN4_4_H; //Расход воды после Н4-4, м3/ч - превышен верхний рабочий предел  R24.5</v>
      </c>
      <c r="L378">
        <f t="shared" si="120"/>
        <v>24</v>
      </c>
      <c r="N378" s="33">
        <f t="shared" si="113"/>
        <v>335</v>
      </c>
      <c r="O378" s="33" t="s">
        <v>2023</v>
      </c>
      <c r="P378" s="33" t="str">
        <f t="shared" si="114"/>
        <v>MDB.R24</v>
      </c>
      <c r="Q378" s="33">
        <f t="shared" si="115"/>
        <v>5</v>
      </c>
      <c r="R378" s="33"/>
      <c r="S378" s="33"/>
      <c r="T378" s="33"/>
      <c r="U378" s="33"/>
      <c r="V378" s="33"/>
      <c r="W378" s="33"/>
      <c r="X378" s="33" t="str">
        <f t="shared" si="116"/>
        <v>en-US=Расход воды после Н4-4, м3/ч - превышен верхний рабочий предел</v>
      </c>
      <c r="Y378" s="1"/>
      <c r="Z378" s="1" t="s">
        <v>1308</v>
      </c>
      <c r="AE378">
        <f t="shared" si="117"/>
        <v>40024</v>
      </c>
      <c r="AF378">
        <f t="shared" si="118"/>
        <v>5</v>
      </c>
    </row>
    <row r="379" spans="1:32" x14ac:dyDescent="0.25">
      <c r="A379" s="1">
        <v>336</v>
      </c>
      <c r="B379" s="1">
        <v>55</v>
      </c>
      <c r="C379" t="s">
        <v>1244</v>
      </c>
      <c r="D379" s="15" t="str">
        <f t="shared" si="101"/>
        <v>R24</v>
      </c>
      <c r="E379" s="34">
        <f t="shared" si="119"/>
        <v>47</v>
      </c>
      <c r="F379" s="34">
        <v>6</v>
      </c>
      <c r="G379" s="22">
        <v>6</v>
      </c>
      <c r="H379" t="s">
        <v>1614</v>
      </c>
      <c r="I379" t="s">
        <v>1546</v>
      </c>
      <c r="J379" t="str">
        <f t="shared" si="102"/>
        <v>db600.dbx47.6 := wrn.Qa_afK4_1_H; //Расход воздуха после КРЛ4-1, м3/ч - превышен верхний рабочий предел  R24.6</v>
      </c>
      <c r="L379">
        <f t="shared" si="120"/>
        <v>24</v>
      </c>
      <c r="N379" s="33">
        <f t="shared" si="113"/>
        <v>336</v>
      </c>
      <c r="O379" s="33" t="s">
        <v>2023</v>
      </c>
      <c r="P379" s="33" t="str">
        <f t="shared" si="114"/>
        <v>MDB.R24</v>
      </c>
      <c r="Q379" s="33">
        <f t="shared" si="115"/>
        <v>6</v>
      </c>
      <c r="R379" s="33"/>
      <c r="S379" s="33"/>
      <c r="T379" s="33"/>
      <c r="U379" s="33"/>
      <c r="V379" s="33"/>
      <c r="W379" s="33"/>
      <c r="X379" s="33" t="str">
        <f t="shared" si="116"/>
        <v>en-US=Расход воздуха после КРЛ4-1, м3/ч - превышен верхний рабочий предел</v>
      </c>
      <c r="Y379" s="1"/>
      <c r="Z379" s="1" t="s">
        <v>1308</v>
      </c>
      <c r="AE379">
        <f t="shared" si="117"/>
        <v>40024</v>
      </c>
      <c r="AF379">
        <f t="shared" si="118"/>
        <v>6</v>
      </c>
    </row>
    <row r="380" spans="1:32" x14ac:dyDescent="0.25">
      <c r="A380" s="1">
        <v>337</v>
      </c>
      <c r="B380" s="1">
        <v>56</v>
      </c>
      <c r="C380" t="s">
        <v>1245</v>
      </c>
      <c r="D380" s="15" t="str">
        <f t="shared" si="101"/>
        <v>R24</v>
      </c>
      <c r="E380" s="34">
        <f t="shared" si="119"/>
        <v>47</v>
      </c>
      <c r="F380" s="34">
        <v>7</v>
      </c>
      <c r="G380" s="22">
        <v>7</v>
      </c>
      <c r="H380" t="s">
        <v>1614</v>
      </c>
      <c r="I380" t="s">
        <v>1547</v>
      </c>
      <c r="J380" t="str">
        <f t="shared" si="102"/>
        <v>db600.dbx47.7 := wrn.Pw_inUF1_H; //Давление воды на входе в УФ1, бар - превышен верхний рабочий предел  R24.7</v>
      </c>
      <c r="L380">
        <f t="shared" si="120"/>
        <v>24</v>
      </c>
      <c r="N380" s="33">
        <f t="shared" si="113"/>
        <v>337</v>
      </c>
      <c r="O380" s="33" t="s">
        <v>2023</v>
      </c>
      <c r="P380" s="33" t="str">
        <f t="shared" si="114"/>
        <v>MDB.R24</v>
      </c>
      <c r="Q380" s="33">
        <f t="shared" si="115"/>
        <v>7</v>
      </c>
      <c r="R380" s="33"/>
      <c r="S380" s="33"/>
      <c r="T380" s="33"/>
      <c r="U380" s="33"/>
      <c r="V380" s="33"/>
      <c r="W380" s="33"/>
      <c r="X380" s="33" t="str">
        <f t="shared" si="116"/>
        <v>en-US=Давление воды на входе в УФ1, бар - превышен верхний рабочий предел</v>
      </c>
      <c r="Y380" s="1"/>
      <c r="Z380" s="1" t="s">
        <v>1308</v>
      </c>
      <c r="AE380">
        <f t="shared" si="117"/>
        <v>40024</v>
      </c>
      <c r="AF380">
        <f t="shared" si="118"/>
        <v>7</v>
      </c>
    </row>
    <row r="381" spans="1:32" x14ac:dyDescent="0.25">
      <c r="A381" s="1">
        <v>338</v>
      </c>
      <c r="B381" s="1">
        <v>57</v>
      </c>
      <c r="C381" t="s">
        <v>1246</v>
      </c>
      <c r="D381" s="15" t="str">
        <f t="shared" si="101"/>
        <v>R24</v>
      </c>
      <c r="E381">
        <f>E357+1</f>
        <v>46</v>
      </c>
      <c r="F381" s="34">
        <v>0</v>
      </c>
      <c r="G381" s="22">
        <v>8</v>
      </c>
      <c r="H381" t="s">
        <v>1614</v>
      </c>
      <c r="I381" t="s">
        <v>1548</v>
      </c>
      <c r="J381" t="str">
        <f t="shared" si="102"/>
        <v>db600.dbx46.0 := wrn.Pw_outUF1_H; //Давление воды на выходе из УФ1, бар - превышен верхний рабочий предел  R24.8</v>
      </c>
      <c r="L381">
        <f t="shared" si="120"/>
        <v>24</v>
      </c>
      <c r="N381" s="33">
        <f t="shared" si="113"/>
        <v>338</v>
      </c>
      <c r="O381" s="33" t="s">
        <v>2023</v>
      </c>
      <c r="P381" s="33" t="str">
        <f t="shared" si="114"/>
        <v>MDB.R24</v>
      </c>
      <c r="Q381" s="33">
        <f t="shared" si="115"/>
        <v>8</v>
      </c>
      <c r="R381" s="33"/>
      <c r="S381" s="33"/>
      <c r="T381" s="33"/>
      <c r="U381" s="33"/>
      <c r="V381" s="33"/>
      <c r="W381" s="33"/>
      <c r="X381" s="33" t="str">
        <f t="shared" si="116"/>
        <v>en-US=Давление воды на выходе из УФ1, бар - превышен верхний рабочий предел</v>
      </c>
      <c r="Y381" s="1"/>
      <c r="Z381" s="1" t="s">
        <v>1308</v>
      </c>
      <c r="AE381">
        <f t="shared" si="117"/>
        <v>40024</v>
      </c>
      <c r="AF381">
        <f t="shared" si="118"/>
        <v>8</v>
      </c>
    </row>
    <row r="382" spans="1:32" x14ac:dyDescent="0.25">
      <c r="A382" s="1">
        <v>339</v>
      </c>
      <c r="B382" s="1">
        <v>58</v>
      </c>
      <c r="C382" t="s">
        <v>1247</v>
      </c>
      <c r="D382" s="15" t="str">
        <f t="shared" si="101"/>
        <v>R24</v>
      </c>
      <c r="E382" s="34">
        <f>E381</f>
        <v>46</v>
      </c>
      <c r="F382" s="34">
        <v>1</v>
      </c>
      <c r="G382" s="22">
        <v>9</v>
      </c>
      <c r="H382" t="s">
        <v>1614</v>
      </c>
      <c r="I382" t="s">
        <v>1549</v>
      </c>
      <c r="J382" t="str">
        <f t="shared" si="102"/>
        <v>db600.dbx46.1 := wrn.Pw_inUF2_H; //Давление воды на входе в УФ2, бар - превышен верхний рабочий предел  R24.9</v>
      </c>
      <c r="L382">
        <f t="shared" si="120"/>
        <v>24</v>
      </c>
      <c r="N382" s="33">
        <f t="shared" si="113"/>
        <v>339</v>
      </c>
      <c r="O382" s="33" t="s">
        <v>2023</v>
      </c>
      <c r="P382" s="33" t="str">
        <f t="shared" si="114"/>
        <v>MDB.R24</v>
      </c>
      <c r="Q382" s="33">
        <f t="shared" si="115"/>
        <v>9</v>
      </c>
      <c r="R382" s="33"/>
      <c r="S382" s="33"/>
      <c r="T382" s="33"/>
      <c r="U382" s="33"/>
      <c r="V382" s="33"/>
      <c r="W382" s="33"/>
      <c r="X382" s="33" t="str">
        <f t="shared" si="116"/>
        <v>en-US=Давление воды на входе в УФ2, бар - превышен верхний рабочий предел</v>
      </c>
      <c r="Y382" s="1"/>
      <c r="Z382" s="1" t="s">
        <v>1308</v>
      </c>
      <c r="AE382">
        <f t="shared" si="117"/>
        <v>40024</v>
      </c>
      <c r="AF382">
        <f t="shared" si="118"/>
        <v>9</v>
      </c>
    </row>
    <row r="383" spans="1:32" x14ac:dyDescent="0.25">
      <c r="A383" s="1">
        <v>340</v>
      </c>
      <c r="B383" s="1">
        <v>59</v>
      </c>
      <c r="C383" t="s">
        <v>1248</v>
      </c>
      <c r="D383" s="15" t="str">
        <f t="shared" si="101"/>
        <v>R24</v>
      </c>
      <c r="E383" s="34">
        <f t="shared" si="119"/>
        <v>46</v>
      </c>
      <c r="F383" s="34">
        <v>2</v>
      </c>
      <c r="G383" s="22">
        <v>10</v>
      </c>
      <c r="H383" t="s">
        <v>1614</v>
      </c>
      <c r="I383" t="s">
        <v>1550</v>
      </c>
      <c r="J383" t="str">
        <f t="shared" si="102"/>
        <v>db600.dbx46.2 := wrn.Pw_outUF2_H; //Давление воды на выходе из УФ2, бар - превышен верхний рабочий предел  R24.10</v>
      </c>
      <c r="L383">
        <f t="shared" si="120"/>
        <v>24</v>
      </c>
      <c r="N383" s="33">
        <f t="shared" ref="N383:N434" si="121">A383</f>
        <v>340</v>
      </c>
      <c r="O383" s="33" t="s">
        <v>2023</v>
      </c>
      <c r="P383" s="33" t="str">
        <f t="shared" ref="P383:P434" si="122">"MDB.R"&amp;L383</f>
        <v>MDB.R24</v>
      </c>
      <c r="Q383" s="33">
        <f t="shared" ref="Q383:Q434" si="123">G383</f>
        <v>10</v>
      </c>
      <c r="R383" s="33"/>
      <c r="S383" s="33"/>
      <c r="T383" s="33"/>
      <c r="U383" s="33"/>
      <c r="V383" s="33"/>
      <c r="W383" s="33"/>
      <c r="X383" s="33" t="str">
        <f t="shared" ref="X383:X434" si="124">Z383&amp;C383</f>
        <v>en-US=Давление воды на выходе из УФ2, бар - превышен верхний рабочий предел</v>
      </c>
      <c r="Y383" s="1"/>
      <c r="Z383" s="1" t="s">
        <v>1308</v>
      </c>
      <c r="AE383">
        <f t="shared" si="117"/>
        <v>40024</v>
      </c>
      <c r="AF383">
        <f t="shared" si="118"/>
        <v>10</v>
      </c>
    </row>
    <row r="384" spans="1:32" x14ac:dyDescent="0.25">
      <c r="A384" s="1">
        <v>341</v>
      </c>
      <c r="B384" s="1">
        <v>60</v>
      </c>
      <c r="C384" t="s">
        <v>1249</v>
      </c>
      <c r="D384" s="15" t="str">
        <f t="shared" si="101"/>
        <v>R24</v>
      </c>
      <c r="E384" s="34">
        <f t="shared" si="119"/>
        <v>46</v>
      </c>
      <c r="F384" s="34">
        <v>3</v>
      </c>
      <c r="G384" s="22">
        <v>11</v>
      </c>
      <c r="H384" t="s">
        <v>1614</v>
      </c>
      <c r="I384" t="s">
        <v>1551</v>
      </c>
      <c r="J384" t="str">
        <f t="shared" si="102"/>
        <v>db600.dbx46.3 := wrn.P_afN1_H; //Давление после Н1-1/Н1-2, бар - превышен верхний рабочий предел  R24.11</v>
      </c>
      <c r="L384">
        <f t="shared" si="120"/>
        <v>24</v>
      </c>
      <c r="N384" s="33">
        <f t="shared" si="121"/>
        <v>341</v>
      </c>
      <c r="O384" s="33" t="s">
        <v>2023</v>
      </c>
      <c r="P384" s="33" t="str">
        <f t="shared" si="122"/>
        <v>MDB.R24</v>
      </c>
      <c r="Q384" s="33">
        <f t="shared" si="123"/>
        <v>11</v>
      </c>
      <c r="R384" s="33"/>
      <c r="S384" s="33"/>
      <c r="T384" s="33"/>
      <c r="U384" s="33"/>
      <c r="V384" s="33"/>
      <c r="W384" s="33"/>
      <c r="X384" s="33" t="str">
        <f t="shared" si="124"/>
        <v>en-US=Давление после Н1-1/Н1-2, бар - превышен верхний рабочий предел</v>
      </c>
      <c r="Y384" s="1"/>
      <c r="Z384" s="1" t="s">
        <v>1308</v>
      </c>
      <c r="AE384">
        <f t="shared" si="117"/>
        <v>40024</v>
      </c>
      <c r="AF384">
        <f t="shared" si="118"/>
        <v>11</v>
      </c>
    </row>
    <row r="385" spans="1:32" x14ac:dyDescent="0.25">
      <c r="A385" s="1">
        <v>342</v>
      </c>
      <c r="B385" s="1">
        <v>61</v>
      </c>
      <c r="C385" t="s">
        <v>1250</v>
      </c>
      <c r="D385" s="15" t="str">
        <f t="shared" si="101"/>
        <v>R24</v>
      </c>
      <c r="E385" s="34">
        <f t="shared" si="119"/>
        <v>46</v>
      </c>
      <c r="F385" s="34">
        <v>4</v>
      </c>
      <c r="G385" s="22">
        <v>12</v>
      </c>
      <c r="H385" t="s">
        <v>1614</v>
      </c>
      <c r="I385" t="s">
        <v>1552</v>
      </c>
      <c r="J385" t="str">
        <f t="shared" si="102"/>
        <v>db600.dbx46.4 := wrn.Qa_RU_H; //Расход воздуха на РУ, м3/ч - превышен верхний рабочий предел  R24.12</v>
      </c>
      <c r="L385">
        <f t="shared" si="120"/>
        <v>24</v>
      </c>
      <c r="N385" s="33">
        <f t="shared" si="121"/>
        <v>342</v>
      </c>
      <c r="O385" s="33" t="s">
        <v>2023</v>
      </c>
      <c r="P385" s="33" t="str">
        <f t="shared" si="122"/>
        <v>MDB.R24</v>
      </c>
      <c r="Q385" s="33">
        <f t="shared" si="123"/>
        <v>12</v>
      </c>
      <c r="R385" s="33"/>
      <c r="S385" s="33"/>
      <c r="T385" s="33"/>
      <c r="U385" s="33"/>
      <c r="V385" s="33"/>
      <c r="W385" s="33"/>
      <c r="X385" s="33" t="str">
        <f t="shared" si="124"/>
        <v>en-US=Расход воздуха на РУ, м3/ч - превышен верхний рабочий предел</v>
      </c>
      <c r="Y385" s="1"/>
      <c r="Z385" s="1" t="s">
        <v>1308</v>
      </c>
      <c r="AE385">
        <f t="shared" si="117"/>
        <v>40024</v>
      </c>
      <c r="AF385">
        <f t="shared" si="118"/>
        <v>12</v>
      </c>
    </row>
    <row r="386" spans="1:32" x14ac:dyDescent="0.25">
      <c r="A386" s="1">
        <v>343</v>
      </c>
      <c r="B386" s="1">
        <v>62</v>
      </c>
      <c r="C386" t="s">
        <v>1251</v>
      </c>
      <c r="D386" s="15" t="str">
        <f t="shared" si="101"/>
        <v>R24</v>
      </c>
      <c r="E386" s="34">
        <f t="shared" si="119"/>
        <v>46</v>
      </c>
      <c r="F386" s="34">
        <v>5</v>
      </c>
      <c r="G386" s="22">
        <v>13</v>
      </c>
      <c r="H386" t="s">
        <v>1614</v>
      </c>
      <c r="I386" t="s">
        <v>1553</v>
      </c>
      <c r="J386" t="str">
        <f t="shared" si="102"/>
        <v>db600.dbx46.5 := wrn.Qa_afK4_2_H; //Расход воздуха после КРЛ4-2, м3/ч - превышен верхний рабочий предел  R24.13</v>
      </c>
      <c r="L386">
        <f t="shared" si="120"/>
        <v>24</v>
      </c>
      <c r="N386" s="33">
        <f t="shared" si="121"/>
        <v>343</v>
      </c>
      <c r="O386" s="33" t="s">
        <v>2023</v>
      </c>
      <c r="P386" s="33" t="str">
        <f t="shared" si="122"/>
        <v>MDB.R24</v>
      </c>
      <c r="Q386" s="33">
        <f t="shared" si="123"/>
        <v>13</v>
      </c>
      <c r="R386" s="33"/>
      <c r="S386" s="33"/>
      <c r="T386" s="33"/>
      <c r="U386" s="33"/>
      <c r="V386" s="33"/>
      <c r="W386" s="33"/>
      <c r="X386" s="33" t="str">
        <f t="shared" si="124"/>
        <v>en-US=Расход воздуха после КРЛ4-2, м3/ч - превышен верхний рабочий предел</v>
      </c>
      <c r="Y386" s="1"/>
      <c r="Z386" s="1" t="s">
        <v>1308</v>
      </c>
      <c r="AE386">
        <f t="shared" si="117"/>
        <v>40024</v>
      </c>
      <c r="AF386">
        <f t="shared" si="118"/>
        <v>13</v>
      </c>
    </row>
    <row r="387" spans="1:32" x14ac:dyDescent="0.25">
      <c r="A387" s="1">
        <v>344</v>
      </c>
      <c r="B387" s="1">
        <v>63</v>
      </c>
      <c r="C387" t="s">
        <v>1252</v>
      </c>
      <c r="D387" s="15" t="str">
        <f t="shared" si="101"/>
        <v>R24</v>
      </c>
      <c r="E387" s="34">
        <f t="shared" si="119"/>
        <v>46</v>
      </c>
      <c r="F387" s="34">
        <v>6</v>
      </c>
      <c r="G387" s="22">
        <v>14</v>
      </c>
      <c r="H387" t="s">
        <v>1614</v>
      </c>
      <c r="I387" t="s">
        <v>1554</v>
      </c>
      <c r="J387" t="str">
        <f t="shared" si="102"/>
        <v>db600.dbx46.6 := wrn.P_afF4_3_H; //Давление после Ф4-3, бар - превышен верхний рабочий предел  R24.14</v>
      </c>
      <c r="L387">
        <f t="shared" si="120"/>
        <v>24</v>
      </c>
      <c r="N387" s="33">
        <f t="shared" si="121"/>
        <v>344</v>
      </c>
      <c r="O387" s="33" t="s">
        <v>2023</v>
      </c>
      <c r="P387" s="33" t="str">
        <f t="shared" si="122"/>
        <v>MDB.R24</v>
      </c>
      <c r="Q387" s="33">
        <f t="shared" si="123"/>
        <v>14</v>
      </c>
      <c r="R387" s="33"/>
      <c r="S387" s="33"/>
      <c r="T387" s="33"/>
      <c r="U387" s="33"/>
      <c r="V387" s="33"/>
      <c r="W387" s="33"/>
      <c r="X387" s="33" t="str">
        <f t="shared" si="124"/>
        <v>en-US=Давление после Ф4-3, бар - превышен верхний рабочий предел</v>
      </c>
      <c r="Y387" s="1"/>
      <c r="Z387" s="1" t="s">
        <v>1308</v>
      </c>
      <c r="AE387">
        <f t="shared" si="117"/>
        <v>40024</v>
      </c>
      <c r="AF387">
        <f t="shared" si="118"/>
        <v>14</v>
      </c>
    </row>
    <row r="388" spans="1:32" x14ac:dyDescent="0.25">
      <c r="A388" s="1">
        <v>345</v>
      </c>
      <c r="B388" s="1">
        <v>64</v>
      </c>
      <c r="C388" t="s">
        <v>1253</v>
      </c>
      <c r="D388" s="15" t="str">
        <f t="shared" si="101"/>
        <v>R24</v>
      </c>
      <c r="E388" s="34">
        <f t="shared" si="119"/>
        <v>46</v>
      </c>
      <c r="F388" s="34">
        <v>7</v>
      </c>
      <c r="G388" s="22">
        <v>15</v>
      </c>
      <c r="H388" t="s">
        <v>1614</v>
      </c>
      <c r="I388" t="s">
        <v>1555</v>
      </c>
      <c r="J388" t="str">
        <f t="shared" si="102"/>
        <v>db600.dbx46.7 := wrn.pH_bfF5_H; //Значение pH перед Ф5(1...8) - превышен верхний рабочий предел  R24.15</v>
      </c>
      <c r="L388">
        <f t="shared" si="120"/>
        <v>24</v>
      </c>
      <c r="N388" s="33">
        <f t="shared" si="121"/>
        <v>345</v>
      </c>
      <c r="O388" s="33" t="s">
        <v>2023</v>
      </c>
      <c r="P388" s="33" t="str">
        <f t="shared" si="122"/>
        <v>MDB.R24</v>
      </c>
      <c r="Q388" s="33">
        <f t="shared" si="123"/>
        <v>15</v>
      </c>
      <c r="R388" s="33"/>
      <c r="S388" s="33"/>
      <c r="T388" s="33"/>
      <c r="U388" s="33"/>
      <c r="V388" s="33"/>
      <c r="W388" s="33"/>
      <c r="X388" s="33" t="str">
        <f t="shared" si="124"/>
        <v>en-US=Значение pH перед Ф5(1...8) - превышен верхний рабочий предел</v>
      </c>
      <c r="Y388" s="1"/>
      <c r="Z388" s="1" t="s">
        <v>1308</v>
      </c>
      <c r="AE388">
        <f t="shared" si="117"/>
        <v>40024</v>
      </c>
      <c r="AF388">
        <f t="shared" si="118"/>
        <v>15</v>
      </c>
    </row>
    <row r="389" spans="1:32" x14ac:dyDescent="0.25">
      <c r="A389" s="1">
        <v>346</v>
      </c>
      <c r="B389" s="1">
        <v>65</v>
      </c>
      <c r="C389" t="s">
        <v>1254</v>
      </c>
      <c r="D389" s="15" t="str">
        <f t="shared" si="101"/>
        <v>R25</v>
      </c>
      <c r="E389">
        <f>E397+1</f>
        <v>49</v>
      </c>
      <c r="F389" s="34">
        <v>0</v>
      </c>
      <c r="G389" s="22">
        <v>0</v>
      </c>
      <c r="H389" t="s">
        <v>1614</v>
      </c>
      <c r="I389" t="s">
        <v>638</v>
      </c>
      <c r="J389" t="str">
        <f t="shared" ref="J389:J452" si="125">"db600.dbx"&amp;E389&amp;"."&amp;F389&amp;" := "&amp;H389&amp;"."&amp;I389&amp;"; //"&amp;C389&amp;"  "&amp;D389&amp;"."&amp;G389</f>
        <v>db600.dbx49.0 := wrn.P_afN5_H; //Давление после Н5-1/Н5-2, бар - превышен верхний рабочий предел  R25.0</v>
      </c>
      <c r="L389">
        <f>L387+1</f>
        <v>25</v>
      </c>
      <c r="N389" s="33">
        <f t="shared" si="121"/>
        <v>346</v>
      </c>
      <c r="O389" s="33" t="s">
        <v>2023</v>
      </c>
      <c r="P389" s="33" t="str">
        <f t="shared" si="122"/>
        <v>MDB.R25</v>
      </c>
      <c r="Q389" s="33">
        <f t="shared" si="123"/>
        <v>0</v>
      </c>
      <c r="R389" s="33"/>
      <c r="S389" s="33"/>
      <c r="T389" s="33"/>
      <c r="U389" s="33"/>
      <c r="V389" s="33"/>
      <c r="W389" s="33"/>
      <c r="X389" s="33" t="str">
        <f t="shared" si="124"/>
        <v>en-US=Давление после Н5-1/Н5-2, бар - превышен верхний рабочий предел</v>
      </c>
      <c r="Y389" s="1"/>
      <c r="Z389" s="1" t="s">
        <v>1308</v>
      </c>
      <c r="AE389">
        <f t="shared" si="117"/>
        <v>40025</v>
      </c>
      <c r="AF389">
        <f t="shared" si="118"/>
        <v>0</v>
      </c>
    </row>
    <row r="390" spans="1:32" x14ac:dyDescent="0.25">
      <c r="A390" s="1">
        <v>347</v>
      </c>
      <c r="B390" s="1">
        <v>66</v>
      </c>
      <c r="C390" t="s">
        <v>1255</v>
      </c>
      <c r="D390" s="15" t="str">
        <f t="shared" ref="D390:D454" si="126">"R"&amp;L390</f>
        <v>R25</v>
      </c>
      <c r="E390" s="34">
        <f>E389</f>
        <v>49</v>
      </c>
      <c r="F390" s="34">
        <v>1</v>
      </c>
      <c r="G390" s="22">
        <v>1</v>
      </c>
      <c r="H390" t="s">
        <v>1614</v>
      </c>
      <c r="I390" t="s">
        <v>1556</v>
      </c>
      <c r="J390" t="str">
        <f t="shared" si="125"/>
        <v>db600.dbx49.1 := wrn.Z3_1_pos_H; //Контроль ЗЭ3-1, % - превышен верхний рабочий предел  R25.1</v>
      </c>
      <c r="L390">
        <f>L389</f>
        <v>25</v>
      </c>
      <c r="N390" s="33">
        <f t="shared" si="121"/>
        <v>347</v>
      </c>
      <c r="O390" s="33" t="s">
        <v>2023</v>
      </c>
      <c r="P390" s="33" t="str">
        <f t="shared" si="122"/>
        <v>MDB.R25</v>
      </c>
      <c r="Q390" s="33">
        <f t="shared" si="123"/>
        <v>1</v>
      </c>
      <c r="R390" s="33"/>
      <c r="S390" s="33"/>
      <c r="T390" s="33"/>
      <c r="U390" s="33"/>
      <c r="V390" s="33"/>
      <c r="W390" s="33"/>
      <c r="X390" s="33" t="str">
        <f t="shared" si="124"/>
        <v>en-US=Контроль ЗЭ3-1, % - превышен верхний рабочий предел</v>
      </c>
      <c r="Y390" s="1"/>
      <c r="Z390" s="1" t="s">
        <v>1308</v>
      </c>
      <c r="AE390">
        <f t="shared" si="117"/>
        <v>40025</v>
      </c>
      <c r="AF390">
        <f t="shared" si="118"/>
        <v>1</v>
      </c>
    </row>
    <row r="391" spans="1:32" x14ac:dyDescent="0.25">
      <c r="A391" s="1">
        <v>348</v>
      </c>
      <c r="B391" s="1">
        <v>67</v>
      </c>
      <c r="C391" t="s">
        <v>1256</v>
      </c>
      <c r="D391" s="15" t="str">
        <f t="shared" si="126"/>
        <v>R25</v>
      </c>
      <c r="E391" s="34">
        <f t="shared" ref="E391:E404" si="127">E390</f>
        <v>49</v>
      </c>
      <c r="F391" s="34">
        <v>2</v>
      </c>
      <c r="G391" s="22">
        <v>2</v>
      </c>
      <c r="H391" t="s">
        <v>1614</v>
      </c>
      <c r="I391" t="s">
        <v>1557</v>
      </c>
      <c r="J391" t="str">
        <f t="shared" si="125"/>
        <v>db600.dbx49.2 := wrn.Z3_2_pos_H; //Контроль ЗЭ3-2, % - превышен верхний рабочий предел  R25.2</v>
      </c>
      <c r="L391">
        <f t="shared" ref="L391:L404" si="128">L390</f>
        <v>25</v>
      </c>
      <c r="N391" s="33">
        <f t="shared" si="121"/>
        <v>348</v>
      </c>
      <c r="O391" s="33" t="s">
        <v>2023</v>
      </c>
      <c r="P391" s="33" t="str">
        <f t="shared" si="122"/>
        <v>MDB.R25</v>
      </c>
      <c r="Q391" s="33">
        <f t="shared" si="123"/>
        <v>2</v>
      </c>
      <c r="R391" s="33"/>
      <c r="S391" s="33"/>
      <c r="T391" s="33"/>
      <c r="U391" s="33"/>
      <c r="V391" s="33"/>
      <c r="W391" s="33"/>
      <c r="X391" s="33" t="str">
        <f t="shared" si="124"/>
        <v>en-US=Контроль ЗЭ3-2, % - превышен верхний рабочий предел</v>
      </c>
      <c r="Y391" s="1"/>
      <c r="Z391" s="1" t="s">
        <v>1308</v>
      </c>
      <c r="AE391">
        <f t="shared" si="117"/>
        <v>40025</v>
      </c>
      <c r="AF391">
        <f t="shared" si="118"/>
        <v>2</v>
      </c>
    </row>
    <row r="392" spans="1:32" x14ac:dyDescent="0.25">
      <c r="A392" s="1">
        <v>349</v>
      </c>
      <c r="B392" s="1">
        <v>68</v>
      </c>
      <c r="C392" t="s">
        <v>1257</v>
      </c>
      <c r="D392" s="15" t="str">
        <f t="shared" si="126"/>
        <v>R25</v>
      </c>
      <c r="E392" s="34">
        <f t="shared" si="127"/>
        <v>49</v>
      </c>
      <c r="F392" s="34">
        <v>3</v>
      </c>
      <c r="G392" s="22">
        <v>3</v>
      </c>
      <c r="H392" t="s">
        <v>1614</v>
      </c>
      <c r="I392" t="s">
        <v>1558</v>
      </c>
      <c r="J392" t="str">
        <f t="shared" si="125"/>
        <v>db600.dbx49.3 := wrn.ND4_1_ctrl_H; //Контроль НД4-1, мА - превышен верхний рабочий предел  R25.3</v>
      </c>
      <c r="L392">
        <f t="shared" si="128"/>
        <v>25</v>
      </c>
      <c r="N392" s="33">
        <f t="shared" si="121"/>
        <v>349</v>
      </c>
      <c r="O392" s="33" t="s">
        <v>2023</v>
      </c>
      <c r="P392" s="33" t="str">
        <f t="shared" si="122"/>
        <v>MDB.R25</v>
      </c>
      <c r="Q392" s="33">
        <f t="shared" si="123"/>
        <v>3</v>
      </c>
      <c r="R392" s="33"/>
      <c r="S392" s="33"/>
      <c r="T392" s="33"/>
      <c r="U392" s="33"/>
      <c r="V392" s="33"/>
      <c r="W392" s="33"/>
      <c r="X392" s="33" t="str">
        <f t="shared" si="124"/>
        <v>en-US=Контроль НД4-1, мА - превышен верхний рабочий предел</v>
      </c>
      <c r="Y392" s="1"/>
      <c r="Z392" s="1" t="s">
        <v>1308</v>
      </c>
      <c r="AE392">
        <f t="shared" si="117"/>
        <v>40025</v>
      </c>
      <c r="AF392">
        <f t="shared" si="118"/>
        <v>3</v>
      </c>
    </row>
    <row r="393" spans="1:32" x14ac:dyDescent="0.25">
      <c r="A393" s="1">
        <v>350</v>
      </c>
      <c r="B393" s="1">
        <v>69</v>
      </c>
      <c r="C393" t="s">
        <v>1258</v>
      </c>
      <c r="D393" s="15" t="str">
        <f t="shared" si="126"/>
        <v>R25</v>
      </c>
      <c r="E393" s="34">
        <f t="shared" si="127"/>
        <v>49</v>
      </c>
      <c r="F393" s="34">
        <v>4</v>
      </c>
      <c r="G393" s="22">
        <v>4</v>
      </c>
      <c r="H393" t="s">
        <v>1614</v>
      </c>
      <c r="I393" t="s">
        <v>1559</v>
      </c>
      <c r="J393" t="str">
        <f t="shared" si="125"/>
        <v>db600.dbx49.4 := wrn.ND4_2_ctrl_H; //Контроль НД4-2, мА - превышен верхний рабочий предел  R25.4</v>
      </c>
      <c r="L393">
        <f t="shared" si="128"/>
        <v>25</v>
      </c>
      <c r="N393" s="33">
        <f t="shared" si="121"/>
        <v>350</v>
      </c>
      <c r="O393" s="33" t="s">
        <v>2023</v>
      </c>
      <c r="P393" s="33" t="str">
        <f t="shared" si="122"/>
        <v>MDB.R25</v>
      </c>
      <c r="Q393" s="33">
        <f t="shared" si="123"/>
        <v>4</v>
      </c>
      <c r="R393" s="33"/>
      <c r="S393" s="33"/>
      <c r="T393" s="33"/>
      <c r="U393" s="33"/>
      <c r="V393" s="33"/>
      <c r="W393" s="33"/>
      <c r="X393" s="33" t="str">
        <f t="shared" si="124"/>
        <v>en-US=Контроль НД4-2, мА - превышен верхний рабочий предел</v>
      </c>
      <c r="Y393" s="1"/>
      <c r="Z393" s="1" t="s">
        <v>1308</v>
      </c>
      <c r="AE393">
        <f t="shared" si="117"/>
        <v>40025</v>
      </c>
      <c r="AF393">
        <f t="shared" si="118"/>
        <v>4</v>
      </c>
    </row>
    <row r="394" spans="1:32" x14ac:dyDescent="0.25">
      <c r="A394" s="1">
        <v>351</v>
      </c>
      <c r="B394" s="1">
        <v>70</v>
      </c>
      <c r="C394" t="s">
        <v>1259</v>
      </c>
      <c r="D394" s="15" t="str">
        <f t="shared" si="126"/>
        <v>R25</v>
      </c>
      <c r="E394" s="34">
        <f t="shared" si="127"/>
        <v>49</v>
      </c>
      <c r="F394" s="34">
        <v>5</v>
      </c>
      <c r="G394" s="22">
        <v>5</v>
      </c>
      <c r="H394" t="s">
        <v>1614</v>
      </c>
      <c r="I394" t="s">
        <v>1560</v>
      </c>
      <c r="J394" t="str">
        <f t="shared" si="125"/>
        <v>db600.dbx49.5 := wrn.Qin_L; //Расход на входе  - превышен нижний рабочий предел  R25.5</v>
      </c>
      <c r="L394">
        <f t="shared" si="128"/>
        <v>25</v>
      </c>
      <c r="N394" s="33">
        <f t="shared" si="121"/>
        <v>351</v>
      </c>
      <c r="O394" s="33" t="s">
        <v>2023</v>
      </c>
      <c r="P394" s="33" t="str">
        <f t="shared" si="122"/>
        <v>MDB.R25</v>
      </c>
      <c r="Q394" s="33">
        <f t="shared" si="123"/>
        <v>5</v>
      </c>
      <c r="R394" s="33"/>
      <c r="S394" s="33"/>
      <c r="T394" s="33"/>
      <c r="U394" s="33"/>
      <c r="V394" s="33"/>
      <c r="W394" s="33"/>
      <c r="X394" s="33" t="str">
        <f t="shared" si="124"/>
        <v>en-US=Расход на входе  - превышен нижний рабочий предел</v>
      </c>
      <c r="Y394" s="1"/>
      <c r="Z394" s="1" t="s">
        <v>1308</v>
      </c>
      <c r="AE394">
        <f t="shared" si="117"/>
        <v>40025</v>
      </c>
      <c r="AF394">
        <f t="shared" si="118"/>
        <v>5</v>
      </c>
    </row>
    <row r="395" spans="1:32" x14ac:dyDescent="0.25">
      <c r="A395" s="1">
        <v>352</v>
      </c>
      <c r="B395" s="1">
        <v>71</v>
      </c>
      <c r="C395" t="s">
        <v>1260</v>
      </c>
      <c r="D395" s="15" t="str">
        <f t="shared" si="126"/>
        <v>R25</v>
      </c>
      <c r="E395" s="34">
        <f t="shared" si="127"/>
        <v>49</v>
      </c>
      <c r="F395" s="34">
        <v>6</v>
      </c>
      <c r="G395" s="22">
        <v>6</v>
      </c>
      <c r="H395" t="s">
        <v>1614</v>
      </c>
      <c r="I395" t="s">
        <v>1561</v>
      </c>
      <c r="J395" t="str">
        <f t="shared" si="125"/>
        <v>db600.dbx49.6 := wrn.Q_afN1_L; //Расход после Н1-1/Н1-2 - превышен нижний рабочий предел  R25.6</v>
      </c>
      <c r="L395">
        <f t="shared" si="128"/>
        <v>25</v>
      </c>
      <c r="N395" s="33">
        <f t="shared" si="121"/>
        <v>352</v>
      </c>
      <c r="O395" s="33" t="s">
        <v>2023</v>
      </c>
      <c r="P395" s="33" t="str">
        <f t="shared" si="122"/>
        <v>MDB.R25</v>
      </c>
      <c r="Q395" s="33">
        <f t="shared" si="123"/>
        <v>6</v>
      </c>
      <c r="R395" s="33"/>
      <c r="S395" s="33"/>
      <c r="T395" s="33"/>
      <c r="U395" s="33"/>
      <c r="V395" s="33"/>
      <c r="W395" s="33"/>
      <c r="X395" s="33" t="str">
        <f t="shared" si="124"/>
        <v>en-US=Расход после Н1-1/Н1-2 - превышен нижний рабочий предел</v>
      </c>
      <c r="Y395" s="1"/>
      <c r="Z395" s="1" t="s">
        <v>1308</v>
      </c>
      <c r="AE395">
        <f t="shared" si="117"/>
        <v>40025</v>
      </c>
      <c r="AF395">
        <f t="shared" si="118"/>
        <v>6</v>
      </c>
    </row>
    <row r="396" spans="1:32" x14ac:dyDescent="0.25">
      <c r="A396" s="1">
        <v>353</v>
      </c>
      <c r="B396" s="1">
        <v>72</v>
      </c>
      <c r="C396" t="s">
        <v>1261</v>
      </c>
      <c r="D396" s="15" t="str">
        <f t="shared" si="126"/>
        <v>R25</v>
      </c>
      <c r="E396" s="34">
        <f t="shared" si="127"/>
        <v>49</v>
      </c>
      <c r="F396" s="34">
        <v>7</v>
      </c>
      <c r="G396" s="22">
        <v>7</v>
      </c>
      <c r="H396" t="s">
        <v>1614</v>
      </c>
      <c r="I396" t="s">
        <v>1562</v>
      </c>
      <c r="J396" t="str">
        <f t="shared" si="125"/>
        <v>db600.dbx49.7 := wrn.T_afN1_L; //Температура воды после Н1-1,1-2 - превышен нижний рабочий предел  R25.7</v>
      </c>
      <c r="L396">
        <f t="shared" si="128"/>
        <v>25</v>
      </c>
      <c r="N396" s="33">
        <f t="shared" si="121"/>
        <v>353</v>
      </c>
      <c r="O396" s="33" t="s">
        <v>2023</v>
      </c>
      <c r="P396" s="33" t="str">
        <f t="shared" si="122"/>
        <v>MDB.R25</v>
      </c>
      <c r="Q396" s="33">
        <f t="shared" si="123"/>
        <v>7</v>
      </c>
      <c r="R396" s="33"/>
      <c r="S396" s="33"/>
      <c r="T396" s="33"/>
      <c r="U396" s="33"/>
      <c r="V396" s="33"/>
      <c r="W396" s="33"/>
      <c r="X396" s="33" t="str">
        <f t="shared" si="124"/>
        <v>en-US=Температура воды после Н1-1,1-2 - превышен нижний рабочий предел</v>
      </c>
      <c r="Y396" s="1"/>
      <c r="Z396" s="1" t="s">
        <v>1308</v>
      </c>
      <c r="AE396">
        <f t="shared" si="117"/>
        <v>40025</v>
      </c>
      <c r="AF396">
        <f t="shared" si="118"/>
        <v>7</v>
      </c>
    </row>
    <row r="397" spans="1:32" x14ac:dyDescent="0.25">
      <c r="A397" s="1">
        <v>354</v>
      </c>
      <c r="B397" s="1">
        <v>73</v>
      </c>
      <c r="C397" t="s">
        <v>1262</v>
      </c>
      <c r="D397" s="15" t="str">
        <f t="shared" si="126"/>
        <v>R25</v>
      </c>
      <c r="E397">
        <f>E373+1</f>
        <v>48</v>
      </c>
      <c r="F397" s="34">
        <v>0</v>
      </c>
      <c r="G397" s="22">
        <v>8</v>
      </c>
      <c r="H397" t="s">
        <v>1614</v>
      </c>
      <c r="I397" t="s">
        <v>1563</v>
      </c>
      <c r="J397" t="str">
        <f t="shared" si="125"/>
        <v>db600.dbx48.0 := wrn.T_T1_L; //Температура воды в трубопроводе Т1 - превышен нижний рабочий предел  R25.8</v>
      </c>
      <c r="L397">
        <f t="shared" si="128"/>
        <v>25</v>
      </c>
      <c r="N397" s="33">
        <f t="shared" si="121"/>
        <v>354</v>
      </c>
      <c r="O397" s="33" t="s">
        <v>2023</v>
      </c>
      <c r="P397" s="33" t="str">
        <f t="shared" si="122"/>
        <v>MDB.R25</v>
      </c>
      <c r="Q397" s="33">
        <f t="shared" si="123"/>
        <v>8</v>
      </c>
      <c r="R397" s="33"/>
      <c r="S397" s="33"/>
      <c r="T397" s="33"/>
      <c r="U397" s="33"/>
      <c r="V397" s="33"/>
      <c r="W397" s="33"/>
      <c r="X397" s="33" t="str">
        <f t="shared" si="124"/>
        <v>en-US=Температура воды в трубопроводе Т1 - превышен нижний рабочий предел</v>
      </c>
      <c r="Y397" s="1"/>
      <c r="Z397" s="1" t="s">
        <v>1308</v>
      </c>
      <c r="AE397">
        <f t="shared" si="117"/>
        <v>40025</v>
      </c>
      <c r="AF397">
        <f t="shared" si="118"/>
        <v>8</v>
      </c>
    </row>
    <row r="398" spans="1:32" x14ac:dyDescent="0.25">
      <c r="A398" s="1">
        <v>355</v>
      </c>
      <c r="B398" s="1">
        <v>74</v>
      </c>
      <c r="C398" t="s">
        <v>1263</v>
      </c>
      <c r="D398" s="15" t="str">
        <f t="shared" si="126"/>
        <v>R25</v>
      </c>
      <c r="E398" s="34">
        <f>E397</f>
        <v>48</v>
      </c>
      <c r="F398" s="34">
        <v>1</v>
      </c>
      <c r="G398" s="22">
        <v>9</v>
      </c>
      <c r="H398" t="s">
        <v>1614</v>
      </c>
      <c r="I398" t="s">
        <v>1564</v>
      </c>
      <c r="J398" t="str">
        <f t="shared" si="125"/>
        <v>db600.dbx48.1 := wrn.T_BR1_L; //Температура воды в БР1 - превышен нижний рабочий предел  R25.9</v>
      </c>
      <c r="L398">
        <f t="shared" si="128"/>
        <v>25</v>
      </c>
      <c r="N398" s="33">
        <f t="shared" si="121"/>
        <v>355</v>
      </c>
      <c r="O398" s="33" t="s">
        <v>2023</v>
      </c>
      <c r="P398" s="33" t="str">
        <f t="shared" si="122"/>
        <v>MDB.R25</v>
      </c>
      <c r="Q398" s="33">
        <f t="shared" si="123"/>
        <v>9</v>
      </c>
      <c r="R398" s="33"/>
      <c r="S398" s="33"/>
      <c r="T398" s="33"/>
      <c r="U398" s="33"/>
      <c r="V398" s="33"/>
      <c r="W398" s="33"/>
      <c r="X398" s="33" t="str">
        <f t="shared" si="124"/>
        <v>en-US=Температура воды в БР1 - превышен нижний рабочий предел</v>
      </c>
      <c r="Y398" s="1"/>
      <c r="Z398" s="1" t="s">
        <v>1308</v>
      </c>
      <c r="AE398">
        <f t="shared" si="117"/>
        <v>40025</v>
      </c>
      <c r="AF398">
        <f t="shared" si="118"/>
        <v>9</v>
      </c>
    </row>
    <row r="399" spans="1:32" x14ac:dyDescent="0.25">
      <c r="A399" s="1">
        <v>356</v>
      </c>
      <c r="B399" s="1">
        <v>75</v>
      </c>
      <c r="C399" t="s">
        <v>1264</v>
      </c>
      <c r="D399" s="15" t="str">
        <f t="shared" si="126"/>
        <v>R25</v>
      </c>
      <c r="E399" s="34">
        <f t="shared" si="127"/>
        <v>48</v>
      </c>
      <c r="F399" s="34">
        <v>2</v>
      </c>
      <c r="G399" s="22">
        <v>10</v>
      </c>
      <c r="H399" t="s">
        <v>1614</v>
      </c>
      <c r="I399" t="s">
        <v>1565</v>
      </c>
      <c r="J399" t="str">
        <f t="shared" si="125"/>
        <v>db600.dbx48.2 := wrn.T_BR2_L; //Температура воды в БР2 - превышен нижний рабочий предел  R25.10</v>
      </c>
      <c r="L399">
        <f t="shared" si="128"/>
        <v>25</v>
      </c>
      <c r="N399" s="33">
        <f t="shared" si="121"/>
        <v>356</v>
      </c>
      <c r="O399" s="33" t="s">
        <v>2023</v>
      </c>
      <c r="P399" s="33" t="str">
        <f t="shared" si="122"/>
        <v>MDB.R25</v>
      </c>
      <c r="Q399" s="33">
        <f t="shared" si="123"/>
        <v>10</v>
      </c>
      <c r="R399" s="33"/>
      <c r="S399" s="33"/>
      <c r="T399" s="33"/>
      <c r="U399" s="33"/>
      <c r="V399" s="33"/>
      <c r="W399" s="33"/>
      <c r="X399" s="33" t="str">
        <f t="shared" si="124"/>
        <v>en-US=Температура воды в БР2 - превышен нижний рабочий предел</v>
      </c>
      <c r="Y399" s="1"/>
      <c r="Z399" s="1" t="s">
        <v>1308</v>
      </c>
      <c r="AE399">
        <f t="shared" si="117"/>
        <v>40025</v>
      </c>
      <c r="AF399">
        <f t="shared" si="118"/>
        <v>10</v>
      </c>
    </row>
    <row r="400" spans="1:32" x14ac:dyDescent="0.25">
      <c r="A400" s="1">
        <v>357</v>
      </c>
      <c r="B400" s="1">
        <v>76</v>
      </c>
      <c r="C400" t="s">
        <v>1265</v>
      </c>
      <c r="D400" s="15" t="str">
        <f t="shared" si="126"/>
        <v>R25</v>
      </c>
      <c r="E400" s="34">
        <f t="shared" si="127"/>
        <v>48</v>
      </c>
      <c r="F400" s="34">
        <v>3</v>
      </c>
      <c r="G400" s="22">
        <v>11</v>
      </c>
      <c r="H400" t="s">
        <v>1614</v>
      </c>
      <c r="I400" t="s">
        <v>1566</v>
      </c>
      <c r="J400" t="str">
        <f t="shared" si="125"/>
        <v>db600.dbx48.3 := wrn.P_afF1_L; //Давление после Ф1(1...7) - превышен нижний рабочий предел  R25.11</v>
      </c>
      <c r="L400">
        <f t="shared" si="128"/>
        <v>25</v>
      </c>
      <c r="N400" s="33">
        <f t="shared" si="121"/>
        <v>357</v>
      </c>
      <c r="O400" s="33" t="s">
        <v>2023</v>
      </c>
      <c r="P400" s="33" t="str">
        <f t="shared" si="122"/>
        <v>MDB.R25</v>
      </c>
      <c r="Q400" s="33">
        <f t="shared" si="123"/>
        <v>11</v>
      </c>
      <c r="R400" s="33"/>
      <c r="S400" s="33"/>
      <c r="T400" s="33"/>
      <c r="U400" s="33"/>
      <c r="V400" s="33"/>
      <c r="W400" s="33"/>
      <c r="X400" s="33" t="str">
        <f t="shared" si="124"/>
        <v>en-US=Давление после Ф1(1...7) - превышен нижний рабочий предел</v>
      </c>
      <c r="Y400" s="1"/>
      <c r="Z400" s="1" t="s">
        <v>1308</v>
      </c>
      <c r="AE400">
        <f t="shared" si="117"/>
        <v>40025</v>
      </c>
      <c r="AF400">
        <f t="shared" si="118"/>
        <v>11</v>
      </c>
    </row>
    <row r="401" spans="1:32" x14ac:dyDescent="0.25">
      <c r="A401" s="1">
        <v>358</v>
      </c>
      <c r="B401" s="1">
        <v>77</v>
      </c>
      <c r="C401" t="s">
        <v>1266</v>
      </c>
      <c r="D401" s="15" t="str">
        <f t="shared" si="126"/>
        <v>R25</v>
      </c>
      <c r="E401" s="34">
        <f t="shared" si="127"/>
        <v>48</v>
      </c>
      <c r="F401" s="34">
        <v>4</v>
      </c>
      <c r="G401" s="22">
        <v>12</v>
      </c>
      <c r="H401" t="s">
        <v>1614</v>
      </c>
      <c r="I401" t="s">
        <v>1567</v>
      </c>
      <c r="J401" t="str">
        <f t="shared" si="125"/>
        <v>db600.dbx48.4 := wrn.P_drF1_L; //Давление в сливном трубопроводе  после (1...7)  - превышен нижний рабочий предел  R25.12</v>
      </c>
      <c r="L401">
        <f t="shared" si="128"/>
        <v>25</v>
      </c>
      <c r="N401" s="33">
        <f t="shared" si="121"/>
        <v>358</v>
      </c>
      <c r="O401" s="33" t="s">
        <v>2023</v>
      </c>
      <c r="P401" s="33" t="str">
        <f t="shared" si="122"/>
        <v>MDB.R25</v>
      </c>
      <c r="Q401" s="33">
        <f t="shared" si="123"/>
        <v>12</v>
      </c>
      <c r="R401" s="33"/>
      <c r="S401" s="33"/>
      <c r="T401" s="33"/>
      <c r="U401" s="33"/>
      <c r="V401" s="33"/>
      <c r="W401" s="33"/>
      <c r="X401" s="33" t="str">
        <f t="shared" si="124"/>
        <v>en-US=Давление в сливном трубопроводе  после (1...7)  - превышен нижний рабочий предел</v>
      </c>
      <c r="Y401" s="1"/>
      <c r="Z401" s="1" t="s">
        <v>1308</v>
      </c>
      <c r="AE401">
        <f t="shared" si="117"/>
        <v>40025</v>
      </c>
      <c r="AF401">
        <f t="shared" si="118"/>
        <v>12</v>
      </c>
    </row>
    <row r="402" spans="1:32" x14ac:dyDescent="0.25">
      <c r="A402" s="1">
        <v>359</v>
      </c>
      <c r="B402" s="1">
        <v>78</v>
      </c>
      <c r="C402" t="s">
        <v>1267</v>
      </c>
      <c r="D402" s="15" t="str">
        <f t="shared" si="126"/>
        <v>R25</v>
      </c>
      <c r="E402" s="34">
        <f t="shared" si="127"/>
        <v>48</v>
      </c>
      <c r="F402" s="34">
        <v>5</v>
      </c>
      <c r="G402" s="22">
        <v>13</v>
      </c>
      <c r="H402" t="s">
        <v>1614</v>
      </c>
      <c r="I402" t="s">
        <v>1568</v>
      </c>
      <c r="J402" t="str">
        <f t="shared" si="125"/>
        <v>db600.dbx48.5 := wrn.O2_BR1_L; //Кислород в БР1 - превышен нижний рабочий предел  R25.13</v>
      </c>
      <c r="L402">
        <f t="shared" si="128"/>
        <v>25</v>
      </c>
      <c r="N402" s="33">
        <f t="shared" si="121"/>
        <v>359</v>
      </c>
      <c r="O402" s="33" t="s">
        <v>2023</v>
      </c>
      <c r="P402" s="33" t="str">
        <f t="shared" si="122"/>
        <v>MDB.R25</v>
      </c>
      <c r="Q402" s="33">
        <f t="shared" si="123"/>
        <v>13</v>
      </c>
      <c r="R402" s="33"/>
      <c r="S402" s="33"/>
      <c r="T402" s="33"/>
      <c r="U402" s="33"/>
      <c r="V402" s="33"/>
      <c r="W402" s="33"/>
      <c r="X402" s="33" t="str">
        <f t="shared" si="124"/>
        <v>en-US=Кислород в БР1 - превышен нижний рабочий предел</v>
      </c>
      <c r="Y402" s="1"/>
      <c r="Z402" s="1" t="s">
        <v>1308</v>
      </c>
      <c r="AE402">
        <f t="shared" si="117"/>
        <v>40025</v>
      </c>
      <c r="AF402">
        <f t="shared" si="118"/>
        <v>13</v>
      </c>
    </row>
    <row r="403" spans="1:32" x14ac:dyDescent="0.25">
      <c r="A403" s="1">
        <v>360</v>
      </c>
      <c r="B403" s="1">
        <v>79</v>
      </c>
      <c r="C403" t="s">
        <v>1268</v>
      </c>
      <c r="D403" s="15" t="str">
        <f t="shared" si="126"/>
        <v>R25</v>
      </c>
      <c r="E403" s="34">
        <f t="shared" si="127"/>
        <v>48</v>
      </c>
      <c r="F403" s="34">
        <v>6</v>
      </c>
      <c r="G403" s="22">
        <v>14</v>
      </c>
      <c r="H403" t="s">
        <v>1614</v>
      </c>
      <c r="I403" t="s">
        <v>1569</v>
      </c>
      <c r="J403" t="str">
        <f t="shared" si="125"/>
        <v>db600.dbx48.6 := wrn.O2_BR2_L; //Кислород в БР2 - превышен нижний рабочий предел  R25.14</v>
      </c>
      <c r="L403">
        <f t="shared" si="128"/>
        <v>25</v>
      </c>
      <c r="N403" s="33">
        <f t="shared" si="121"/>
        <v>360</v>
      </c>
      <c r="O403" s="33" t="s">
        <v>2023</v>
      </c>
      <c r="P403" s="33" t="str">
        <f t="shared" si="122"/>
        <v>MDB.R25</v>
      </c>
      <c r="Q403" s="33">
        <f t="shared" si="123"/>
        <v>14</v>
      </c>
      <c r="R403" s="33"/>
      <c r="S403" s="33"/>
      <c r="T403" s="33"/>
      <c r="U403" s="33"/>
      <c r="V403" s="33"/>
      <c r="W403" s="33"/>
      <c r="X403" s="33" t="str">
        <f t="shared" si="124"/>
        <v>en-US=Кислород в БР2 - превышен нижний рабочий предел</v>
      </c>
      <c r="Y403" s="1"/>
      <c r="Z403" s="1" t="s">
        <v>1308</v>
      </c>
      <c r="AE403">
        <f t="shared" si="117"/>
        <v>40025</v>
      </c>
      <c r="AF403">
        <f t="shared" si="118"/>
        <v>14</v>
      </c>
    </row>
    <row r="404" spans="1:32" x14ac:dyDescent="0.25">
      <c r="A404" s="1">
        <v>361</v>
      </c>
      <c r="B404" s="1">
        <v>80</v>
      </c>
      <c r="C404" t="s">
        <v>1269</v>
      </c>
      <c r="D404" s="15" t="str">
        <f t="shared" si="126"/>
        <v>R25</v>
      </c>
      <c r="E404" s="34">
        <f t="shared" si="127"/>
        <v>48</v>
      </c>
      <c r="F404" s="34">
        <v>7</v>
      </c>
      <c r="G404" s="22">
        <v>15</v>
      </c>
      <c r="H404" t="s">
        <v>1614</v>
      </c>
      <c r="I404" t="s">
        <v>1570</v>
      </c>
      <c r="J404" t="str">
        <f t="shared" si="125"/>
        <v>db600.dbx48.7 := wrn.pH_BR1_L; //pH БР1 - превышен нижний рабочий предел  R25.15</v>
      </c>
      <c r="L404">
        <f t="shared" si="128"/>
        <v>25</v>
      </c>
      <c r="N404" s="33">
        <f t="shared" si="121"/>
        <v>361</v>
      </c>
      <c r="O404" s="33" t="s">
        <v>2023</v>
      </c>
      <c r="P404" s="33" t="str">
        <f t="shared" si="122"/>
        <v>MDB.R25</v>
      </c>
      <c r="Q404" s="33">
        <f t="shared" si="123"/>
        <v>15</v>
      </c>
      <c r="R404" s="33"/>
      <c r="S404" s="33"/>
      <c r="T404" s="33"/>
      <c r="U404" s="33"/>
      <c r="V404" s="33"/>
      <c r="W404" s="33"/>
      <c r="X404" s="33" t="str">
        <f t="shared" si="124"/>
        <v>en-US=pH БР1 - превышен нижний рабочий предел</v>
      </c>
      <c r="Y404" s="1"/>
      <c r="Z404" s="1" t="s">
        <v>1308</v>
      </c>
      <c r="AE404">
        <f t="shared" si="117"/>
        <v>40025</v>
      </c>
      <c r="AF404">
        <f t="shared" si="118"/>
        <v>15</v>
      </c>
    </row>
    <row r="405" spans="1:32" x14ac:dyDescent="0.25">
      <c r="A405" s="1">
        <v>362</v>
      </c>
      <c r="B405" s="1">
        <v>81</v>
      </c>
      <c r="C405" t="s">
        <v>1270</v>
      </c>
      <c r="D405" s="15" t="str">
        <f t="shared" si="126"/>
        <v>R26</v>
      </c>
      <c r="E405">
        <f>E413+1</f>
        <v>51</v>
      </c>
      <c r="F405" s="34">
        <v>0</v>
      </c>
      <c r="G405" s="22">
        <v>0</v>
      </c>
      <c r="H405" t="s">
        <v>1614</v>
      </c>
      <c r="I405" t="s">
        <v>1571</v>
      </c>
      <c r="J405" t="str">
        <f t="shared" si="125"/>
        <v>db600.dbx51.0 := wrn.pH_BR2_L; //pH БР2 - превышен нижний рабочий предел  R26.0</v>
      </c>
      <c r="L405">
        <f>L403+1</f>
        <v>26</v>
      </c>
      <c r="N405" s="33">
        <f t="shared" si="121"/>
        <v>362</v>
      </c>
      <c r="O405" s="33" t="s">
        <v>2023</v>
      </c>
      <c r="P405" s="33" t="str">
        <f t="shared" si="122"/>
        <v>MDB.R26</v>
      </c>
      <c r="Q405" s="33">
        <f t="shared" si="123"/>
        <v>0</v>
      </c>
      <c r="R405" s="33"/>
      <c r="S405" s="33"/>
      <c r="T405" s="33"/>
      <c r="U405" s="33"/>
      <c r="V405" s="33"/>
      <c r="W405" s="33"/>
      <c r="X405" s="33" t="str">
        <f t="shared" si="124"/>
        <v>en-US=pH БР2 - превышен нижний рабочий предел</v>
      </c>
      <c r="Y405" s="1"/>
      <c r="Z405" s="1" t="s">
        <v>1308</v>
      </c>
      <c r="AE405">
        <f t="shared" si="117"/>
        <v>40026</v>
      </c>
      <c r="AF405">
        <f t="shared" si="118"/>
        <v>0</v>
      </c>
    </row>
    <row r="406" spans="1:32" x14ac:dyDescent="0.25">
      <c r="A406" s="1">
        <v>363</v>
      </c>
      <c r="B406" s="1">
        <v>82</v>
      </c>
      <c r="C406" t="s">
        <v>1271</v>
      </c>
      <c r="D406" s="15" t="str">
        <f t="shared" si="126"/>
        <v>R26</v>
      </c>
      <c r="E406" s="34">
        <f>E405</f>
        <v>51</v>
      </c>
      <c r="F406" s="34">
        <v>1</v>
      </c>
      <c r="G406" s="22">
        <v>1</v>
      </c>
      <c r="H406" t="s">
        <v>1614</v>
      </c>
      <c r="I406" t="s">
        <v>1572</v>
      </c>
      <c r="J406" t="str">
        <f t="shared" si="125"/>
        <v>db600.dbx51.1 := wrn.pH_wUF_L; //pH промывной воды АУФ1, АУФ2 - превышен нижний рабочий предел  R26.1</v>
      </c>
      <c r="L406">
        <f>L405</f>
        <v>26</v>
      </c>
      <c r="N406" s="33">
        <f t="shared" si="121"/>
        <v>363</v>
      </c>
      <c r="O406" s="33" t="s">
        <v>2023</v>
      </c>
      <c r="P406" s="33" t="str">
        <f t="shared" si="122"/>
        <v>MDB.R26</v>
      </c>
      <c r="Q406" s="33">
        <f t="shared" si="123"/>
        <v>1</v>
      </c>
      <c r="R406" s="33"/>
      <c r="S406" s="33"/>
      <c r="T406" s="33"/>
      <c r="U406" s="33"/>
      <c r="V406" s="33"/>
      <c r="W406" s="33"/>
      <c r="X406" s="33" t="str">
        <f t="shared" si="124"/>
        <v>en-US=pH промывной воды АУФ1, АУФ2 - превышен нижний рабочий предел</v>
      </c>
      <c r="Y406" s="1"/>
      <c r="Z406" s="1" t="s">
        <v>1308</v>
      </c>
      <c r="AE406">
        <f t="shared" si="117"/>
        <v>40026</v>
      </c>
      <c r="AF406">
        <f t="shared" si="118"/>
        <v>1</v>
      </c>
    </row>
    <row r="407" spans="1:32" x14ac:dyDescent="0.25">
      <c r="A407" s="1">
        <v>364</v>
      </c>
      <c r="B407" s="1">
        <v>83</v>
      </c>
      <c r="C407" t="s">
        <v>1272</v>
      </c>
      <c r="D407" s="15" t="str">
        <f t="shared" si="126"/>
        <v>R26</v>
      </c>
      <c r="E407" s="34">
        <f t="shared" ref="E407:E420" si="129">E406</f>
        <v>51</v>
      </c>
      <c r="F407" s="34">
        <v>2</v>
      </c>
      <c r="G407" s="22">
        <v>2</v>
      </c>
      <c r="H407" t="s">
        <v>1614</v>
      </c>
      <c r="I407" t="s">
        <v>1573</v>
      </c>
      <c r="J407" t="str">
        <f t="shared" si="125"/>
        <v>db600.dbx51.2 := wrn.T_T2_L; //Температура воды в трубопроводе Т2 - превышен нижний рабочий предел  R26.2</v>
      </c>
      <c r="L407">
        <f t="shared" ref="L407:L420" si="130">L406</f>
        <v>26</v>
      </c>
      <c r="N407" s="33">
        <f t="shared" si="121"/>
        <v>364</v>
      </c>
      <c r="O407" s="33" t="s">
        <v>2023</v>
      </c>
      <c r="P407" s="33" t="str">
        <f t="shared" si="122"/>
        <v>MDB.R26</v>
      </c>
      <c r="Q407" s="33">
        <f t="shared" si="123"/>
        <v>2</v>
      </c>
      <c r="R407" s="33"/>
      <c r="S407" s="33"/>
      <c r="T407" s="33"/>
      <c r="U407" s="33"/>
      <c r="V407" s="33"/>
      <c r="W407" s="33"/>
      <c r="X407" s="33" t="str">
        <f t="shared" si="124"/>
        <v>en-US=Температура воды в трубопроводе Т2 - превышен нижний рабочий предел</v>
      </c>
      <c r="Y407" s="1"/>
      <c r="Z407" s="1" t="s">
        <v>1308</v>
      </c>
      <c r="AE407">
        <f t="shared" si="117"/>
        <v>40026</v>
      </c>
      <c r="AF407">
        <f t="shared" si="118"/>
        <v>2</v>
      </c>
    </row>
    <row r="408" spans="1:32" x14ac:dyDescent="0.25">
      <c r="A408" s="1">
        <v>365</v>
      </c>
      <c r="B408" s="1">
        <v>84</v>
      </c>
      <c r="C408" t="s">
        <v>1273</v>
      </c>
      <c r="D408" s="15" t="str">
        <f t="shared" si="126"/>
        <v>R26</v>
      </c>
      <c r="E408" s="34">
        <f t="shared" si="129"/>
        <v>51</v>
      </c>
      <c r="F408" s="34">
        <v>3</v>
      </c>
      <c r="G408" s="22">
        <v>3</v>
      </c>
      <c r="H408" t="s">
        <v>1614</v>
      </c>
      <c r="I408" t="s">
        <v>1574</v>
      </c>
      <c r="J408" t="str">
        <f t="shared" si="125"/>
        <v>db600.dbx51.3 := wrn.Qa_BR1_L; //Расход воздуха на БР1 - превышен нижний рабочий предел  R26.3</v>
      </c>
      <c r="L408">
        <f t="shared" si="130"/>
        <v>26</v>
      </c>
      <c r="N408" s="33">
        <f t="shared" si="121"/>
        <v>365</v>
      </c>
      <c r="O408" s="33" t="s">
        <v>2023</v>
      </c>
      <c r="P408" s="33" t="str">
        <f t="shared" si="122"/>
        <v>MDB.R26</v>
      </c>
      <c r="Q408" s="33">
        <f t="shared" si="123"/>
        <v>3</v>
      </c>
      <c r="R408" s="33"/>
      <c r="S408" s="33"/>
      <c r="T408" s="33"/>
      <c r="U408" s="33"/>
      <c r="V408" s="33"/>
      <c r="W408" s="33"/>
      <c r="X408" s="33" t="str">
        <f t="shared" si="124"/>
        <v>en-US=Расход воздуха на БР1 - превышен нижний рабочий предел</v>
      </c>
      <c r="Y408" s="1"/>
      <c r="Z408" s="1" t="s">
        <v>1308</v>
      </c>
      <c r="AE408">
        <f t="shared" si="117"/>
        <v>40026</v>
      </c>
      <c r="AF408">
        <f t="shared" si="118"/>
        <v>3</v>
      </c>
    </row>
    <row r="409" spans="1:32" x14ac:dyDescent="0.25">
      <c r="A409" s="1">
        <v>366</v>
      </c>
      <c r="B409" s="1">
        <v>85</v>
      </c>
      <c r="C409" t="s">
        <v>1274</v>
      </c>
      <c r="D409" s="15" t="str">
        <f t="shared" si="126"/>
        <v>R26</v>
      </c>
      <c r="E409" s="34">
        <f t="shared" si="129"/>
        <v>51</v>
      </c>
      <c r="F409" s="34">
        <v>4</v>
      </c>
      <c r="G409" s="22">
        <v>4</v>
      </c>
      <c r="H409" t="s">
        <v>1614</v>
      </c>
      <c r="I409" t="s">
        <v>1575</v>
      </c>
      <c r="J409" t="str">
        <f t="shared" si="125"/>
        <v>db600.dbx51.4 := wrn.Qa_BR2_L; //Расход воздуха на БР2 - превышен нижний рабочий предел  R26.4</v>
      </c>
      <c r="L409">
        <f t="shared" si="130"/>
        <v>26</v>
      </c>
      <c r="N409" s="33">
        <f t="shared" si="121"/>
        <v>366</v>
      </c>
      <c r="O409" s="33" t="s">
        <v>2023</v>
      </c>
      <c r="P409" s="33" t="str">
        <f t="shared" si="122"/>
        <v>MDB.R26</v>
      </c>
      <c r="Q409" s="33">
        <f t="shared" si="123"/>
        <v>4</v>
      </c>
      <c r="R409" s="33"/>
      <c r="S409" s="33"/>
      <c r="T409" s="33"/>
      <c r="U409" s="33"/>
      <c r="V409" s="33"/>
      <c r="W409" s="33"/>
      <c r="X409" s="33" t="str">
        <f t="shared" si="124"/>
        <v>en-US=Расход воздуха на БР2 - превышен нижний рабочий предел</v>
      </c>
      <c r="Y409" s="1"/>
      <c r="Z409" s="1" t="s">
        <v>1308</v>
      </c>
      <c r="AE409">
        <f t="shared" si="117"/>
        <v>40026</v>
      </c>
      <c r="AF409">
        <f t="shared" si="118"/>
        <v>4</v>
      </c>
    </row>
    <row r="410" spans="1:32" x14ac:dyDescent="0.25">
      <c r="A410" s="1">
        <v>367</v>
      </c>
      <c r="B410" s="1">
        <v>86</v>
      </c>
      <c r="C410" t="s">
        <v>1275</v>
      </c>
      <c r="D410" s="15" t="str">
        <f t="shared" si="126"/>
        <v>R26</v>
      </c>
      <c r="E410" s="34">
        <f t="shared" si="129"/>
        <v>51</v>
      </c>
      <c r="F410" s="34">
        <v>5</v>
      </c>
      <c r="G410" s="22">
        <v>5</v>
      </c>
      <c r="H410" t="s">
        <v>1614</v>
      </c>
      <c r="I410" t="s">
        <v>1576</v>
      </c>
      <c r="J410" t="str">
        <f t="shared" si="125"/>
        <v>db600.dbx51.5 := wrn.Qw_wUF_L; //Расход воды на промывку УФ1,2 - превышен нижний рабочий предел  R26.5</v>
      </c>
      <c r="L410">
        <f t="shared" si="130"/>
        <v>26</v>
      </c>
      <c r="N410" s="33">
        <f t="shared" si="121"/>
        <v>367</v>
      </c>
      <c r="O410" s="33" t="s">
        <v>2023</v>
      </c>
      <c r="P410" s="33" t="str">
        <f t="shared" si="122"/>
        <v>MDB.R26</v>
      </c>
      <c r="Q410" s="33">
        <f t="shared" si="123"/>
        <v>5</v>
      </c>
      <c r="R410" s="33"/>
      <c r="S410" s="33"/>
      <c r="T410" s="33"/>
      <c r="U410" s="33"/>
      <c r="V410" s="33"/>
      <c r="W410" s="33"/>
      <c r="X410" s="33" t="str">
        <f t="shared" si="124"/>
        <v>en-US=Расход воды на промывку УФ1,2 - превышен нижний рабочий предел</v>
      </c>
      <c r="Y410" s="1"/>
      <c r="Z410" s="1" t="s">
        <v>1308</v>
      </c>
      <c r="AE410">
        <f t="shared" si="117"/>
        <v>40026</v>
      </c>
      <c r="AF410">
        <f t="shared" si="118"/>
        <v>5</v>
      </c>
    </row>
    <row r="411" spans="1:32" x14ac:dyDescent="0.25">
      <c r="A411" s="1">
        <v>368</v>
      </c>
      <c r="B411" s="1">
        <v>87</v>
      </c>
      <c r="C411" t="s">
        <v>1276</v>
      </c>
      <c r="D411" s="15" t="str">
        <f t="shared" si="126"/>
        <v>R26</v>
      </c>
      <c r="E411" s="34">
        <f t="shared" si="129"/>
        <v>51</v>
      </c>
      <c r="F411" s="34">
        <v>6</v>
      </c>
      <c r="G411" s="22">
        <v>6</v>
      </c>
      <c r="H411" t="s">
        <v>1614</v>
      </c>
      <c r="I411" t="s">
        <v>1577</v>
      </c>
      <c r="J411" t="str">
        <f t="shared" si="125"/>
        <v>db600.dbx51.6 := wrn.Qw_afN4_1_L; //Расход воды после Н4-1, м3/ч - превышен нижний рабочий предел  R26.6</v>
      </c>
      <c r="L411">
        <f t="shared" si="130"/>
        <v>26</v>
      </c>
      <c r="N411" s="33">
        <f t="shared" si="121"/>
        <v>368</v>
      </c>
      <c r="O411" s="33" t="s">
        <v>2023</v>
      </c>
      <c r="P411" s="33" t="str">
        <f t="shared" si="122"/>
        <v>MDB.R26</v>
      </c>
      <c r="Q411" s="33">
        <f t="shared" si="123"/>
        <v>6</v>
      </c>
      <c r="R411" s="33"/>
      <c r="S411" s="33"/>
      <c r="T411" s="33"/>
      <c r="U411" s="33"/>
      <c r="V411" s="33"/>
      <c r="W411" s="33"/>
      <c r="X411" s="33" t="str">
        <f t="shared" si="124"/>
        <v>en-US=Расход воды после Н4-1, м3/ч - превышен нижний рабочий предел</v>
      </c>
      <c r="Y411" s="1"/>
      <c r="Z411" s="1" t="s">
        <v>1308</v>
      </c>
      <c r="AE411">
        <f t="shared" si="117"/>
        <v>40026</v>
      </c>
      <c r="AF411">
        <f t="shared" si="118"/>
        <v>6</v>
      </c>
    </row>
    <row r="412" spans="1:32" x14ac:dyDescent="0.25">
      <c r="A412" s="1">
        <v>369</v>
      </c>
      <c r="B412" s="1">
        <v>88</v>
      </c>
      <c r="C412" t="s">
        <v>1277</v>
      </c>
      <c r="D412" s="15" t="str">
        <f t="shared" si="126"/>
        <v>R26</v>
      </c>
      <c r="E412" s="34">
        <f t="shared" si="129"/>
        <v>51</v>
      </c>
      <c r="F412" s="34">
        <v>7</v>
      </c>
      <c r="G412" s="22">
        <v>7</v>
      </c>
      <c r="H412" t="s">
        <v>1614</v>
      </c>
      <c r="I412" t="s">
        <v>1578</v>
      </c>
      <c r="J412" t="str">
        <f t="shared" si="125"/>
        <v>db600.dbx51.7 := wrn.Qw_afN4_2_L; //Расход воды после Н4-2, м3/ч - превышен нижний рабочий предел  R26.7</v>
      </c>
      <c r="L412">
        <f t="shared" si="130"/>
        <v>26</v>
      </c>
      <c r="N412" s="33">
        <f t="shared" si="121"/>
        <v>369</v>
      </c>
      <c r="O412" s="33" t="s">
        <v>2023</v>
      </c>
      <c r="P412" s="33" t="str">
        <f t="shared" si="122"/>
        <v>MDB.R26</v>
      </c>
      <c r="Q412" s="33">
        <f t="shared" si="123"/>
        <v>7</v>
      </c>
      <c r="R412" s="33"/>
      <c r="S412" s="33"/>
      <c r="T412" s="33"/>
      <c r="U412" s="33"/>
      <c r="V412" s="33"/>
      <c r="W412" s="33"/>
      <c r="X412" s="33" t="str">
        <f t="shared" si="124"/>
        <v>en-US=Расход воды после Н4-2, м3/ч - превышен нижний рабочий предел</v>
      </c>
      <c r="Y412" s="1"/>
      <c r="Z412" s="1" t="s">
        <v>1308</v>
      </c>
      <c r="AE412">
        <f t="shared" si="117"/>
        <v>40026</v>
      </c>
      <c r="AF412">
        <f t="shared" si="118"/>
        <v>7</v>
      </c>
    </row>
    <row r="413" spans="1:32" x14ac:dyDescent="0.25">
      <c r="A413" s="1">
        <v>370</v>
      </c>
      <c r="B413" s="1">
        <v>89</v>
      </c>
      <c r="C413" t="s">
        <v>1278</v>
      </c>
      <c r="D413" s="15" t="str">
        <f t="shared" si="126"/>
        <v>R26</v>
      </c>
      <c r="E413">
        <f>E389+1</f>
        <v>50</v>
      </c>
      <c r="F413" s="34">
        <v>0</v>
      </c>
      <c r="G413" s="22">
        <v>8</v>
      </c>
      <c r="H413" t="s">
        <v>1614</v>
      </c>
      <c r="I413" t="s">
        <v>1579</v>
      </c>
      <c r="J413" t="str">
        <f t="shared" si="125"/>
        <v>db600.dbx50.0 := wrn.Qw_afN4_3_L; //Расход воды  после Н4-3, м3/ч - превышен нижний рабочий предел  R26.8</v>
      </c>
      <c r="L413">
        <f t="shared" si="130"/>
        <v>26</v>
      </c>
      <c r="N413" s="33">
        <f t="shared" si="121"/>
        <v>370</v>
      </c>
      <c r="O413" s="33" t="s">
        <v>2023</v>
      </c>
      <c r="P413" s="33" t="str">
        <f t="shared" si="122"/>
        <v>MDB.R26</v>
      </c>
      <c r="Q413" s="33">
        <f t="shared" si="123"/>
        <v>8</v>
      </c>
      <c r="R413" s="33"/>
      <c r="S413" s="33"/>
      <c r="T413" s="33"/>
      <c r="U413" s="33"/>
      <c r="V413" s="33"/>
      <c r="W413" s="33"/>
      <c r="X413" s="33" t="str">
        <f t="shared" si="124"/>
        <v>en-US=Расход воды  после Н4-3, м3/ч - превышен нижний рабочий предел</v>
      </c>
      <c r="Y413" s="1"/>
      <c r="Z413" s="1" t="s">
        <v>1308</v>
      </c>
      <c r="AE413">
        <f t="shared" si="117"/>
        <v>40026</v>
      </c>
      <c r="AF413">
        <f t="shared" si="118"/>
        <v>8</v>
      </c>
    </row>
    <row r="414" spans="1:32" x14ac:dyDescent="0.25">
      <c r="A414" s="1">
        <v>371</v>
      </c>
      <c r="B414" s="1">
        <v>90</v>
      </c>
      <c r="C414" t="s">
        <v>1279</v>
      </c>
      <c r="D414" s="15" t="str">
        <f t="shared" si="126"/>
        <v>R26</v>
      </c>
      <c r="E414" s="34">
        <f>E413</f>
        <v>50</v>
      </c>
      <c r="F414" s="34">
        <v>1</v>
      </c>
      <c r="G414" s="22">
        <v>9</v>
      </c>
      <c r="H414" t="s">
        <v>1614</v>
      </c>
      <c r="I414" t="s">
        <v>1580</v>
      </c>
      <c r="J414" t="str">
        <f t="shared" si="125"/>
        <v>db600.dbx50.1 := wrn.Qw_afN4_4_L; //Расход воды после Н4-4, м3/ч - превышен нижний рабочий предел  R26.9</v>
      </c>
      <c r="L414">
        <f t="shared" si="130"/>
        <v>26</v>
      </c>
      <c r="N414" s="33">
        <f t="shared" si="121"/>
        <v>371</v>
      </c>
      <c r="O414" s="33" t="s">
        <v>2023</v>
      </c>
      <c r="P414" s="33" t="str">
        <f t="shared" si="122"/>
        <v>MDB.R26</v>
      </c>
      <c r="Q414" s="33">
        <f t="shared" si="123"/>
        <v>9</v>
      </c>
      <c r="R414" s="33"/>
      <c r="S414" s="33"/>
      <c r="T414" s="33"/>
      <c r="U414" s="33"/>
      <c r="V414" s="33"/>
      <c r="W414" s="33"/>
      <c r="X414" s="33" t="str">
        <f t="shared" si="124"/>
        <v>en-US=Расход воды после Н4-4, м3/ч - превышен нижний рабочий предел</v>
      </c>
      <c r="Y414" s="1"/>
      <c r="Z414" s="1" t="s">
        <v>1308</v>
      </c>
      <c r="AE414">
        <f t="shared" si="117"/>
        <v>40026</v>
      </c>
      <c r="AF414">
        <f t="shared" si="118"/>
        <v>9</v>
      </c>
    </row>
    <row r="415" spans="1:32" x14ac:dyDescent="0.25">
      <c r="A415" s="1">
        <v>372</v>
      </c>
      <c r="B415" s="1">
        <v>91</v>
      </c>
      <c r="C415" t="s">
        <v>1280</v>
      </c>
      <c r="D415" s="15" t="str">
        <f t="shared" si="126"/>
        <v>R26</v>
      </c>
      <c r="E415" s="34">
        <f t="shared" si="129"/>
        <v>50</v>
      </c>
      <c r="F415" s="34">
        <v>2</v>
      </c>
      <c r="G415" s="22">
        <v>10</v>
      </c>
      <c r="H415" t="s">
        <v>1614</v>
      </c>
      <c r="I415" t="s">
        <v>1581</v>
      </c>
      <c r="J415" t="str">
        <f t="shared" si="125"/>
        <v>db600.dbx50.2 := wrn.Qa_afK4_1_L; //Расход воздуха после КРЛ4-1, м3/ч - превышен нижний рабочий предел  R26.10</v>
      </c>
      <c r="L415">
        <f t="shared" si="130"/>
        <v>26</v>
      </c>
      <c r="N415" s="33">
        <f t="shared" si="121"/>
        <v>372</v>
      </c>
      <c r="O415" s="33" t="s">
        <v>2023</v>
      </c>
      <c r="P415" s="33" t="str">
        <f t="shared" si="122"/>
        <v>MDB.R26</v>
      </c>
      <c r="Q415" s="33">
        <f t="shared" si="123"/>
        <v>10</v>
      </c>
      <c r="R415" s="33"/>
      <c r="S415" s="33"/>
      <c r="T415" s="33"/>
      <c r="U415" s="33"/>
      <c r="V415" s="33"/>
      <c r="W415" s="33"/>
      <c r="X415" s="33" t="str">
        <f t="shared" si="124"/>
        <v>en-US=Расход воздуха после КРЛ4-1, м3/ч - превышен нижний рабочий предел</v>
      </c>
      <c r="Y415" s="1"/>
      <c r="Z415" s="1" t="s">
        <v>1308</v>
      </c>
      <c r="AE415">
        <f t="shared" si="117"/>
        <v>40026</v>
      </c>
      <c r="AF415">
        <f t="shared" si="118"/>
        <v>10</v>
      </c>
    </row>
    <row r="416" spans="1:32" x14ac:dyDescent="0.25">
      <c r="A416" s="1">
        <v>373</v>
      </c>
      <c r="B416" s="1">
        <v>92</v>
      </c>
      <c r="C416" t="s">
        <v>1281</v>
      </c>
      <c r="D416" s="15" t="str">
        <f t="shared" si="126"/>
        <v>R26</v>
      </c>
      <c r="E416" s="34">
        <f t="shared" si="129"/>
        <v>50</v>
      </c>
      <c r="F416" s="34">
        <v>3</v>
      </c>
      <c r="G416" s="22">
        <v>11</v>
      </c>
      <c r="H416" t="s">
        <v>1614</v>
      </c>
      <c r="I416" t="s">
        <v>1582</v>
      </c>
      <c r="J416" t="str">
        <f t="shared" si="125"/>
        <v>db600.dbx50.3 := wrn.Pw_inUF1_L; //Давление воды на входе в УФ1, бар - превышен нижний рабочий предел  R26.11</v>
      </c>
      <c r="L416">
        <f t="shared" si="130"/>
        <v>26</v>
      </c>
      <c r="N416" s="33">
        <f t="shared" si="121"/>
        <v>373</v>
      </c>
      <c r="O416" s="33" t="s">
        <v>2023</v>
      </c>
      <c r="P416" s="33" t="str">
        <f t="shared" si="122"/>
        <v>MDB.R26</v>
      </c>
      <c r="Q416" s="33">
        <f t="shared" si="123"/>
        <v>11</v>
      </c>
      <c r="R416" s="33"/>
      <c r="S416" s="33"/>
      <c r="T416" s="33"/>
      <c r="U416" s="33"/>
      <c r="V416" s="33"/>
      <c r="W416" s="33"/>
      <c r="X416" s="33" t="str">
        <f t="shared" si="124"/>
        <v>en-US=Давление воды на входе в УФ1, бар - превышен нижний рабочий предел</v>
      </c>
      <c r="Y416" s="1"/>
      <c r="Z416" s="1" t="s">
        <v>1308</v>
      </c>
      <c r="AE416">
        <f t="shared" si="117"/>
        <v>40026</v>
      </c>
      <c r="AF416">
        <f t="shared" si="118"/>
        <v>11</v>
      </c>
    </row>
    <row r="417" spans="1:32" x14ac:dyDescent="0.25">
      <c r="A417" s="1">
        <v>374</v>
      </c>
      <c r="B417" s="1">
        <v>93</v>
      </c>
      <c r="C417" t="s">
        <v>1282</v>
      </c>
      <c r="D417" s="15" t="str">
        <f t="shared" si="126"/>
        <v>R26</v>
      </c>
      <c r="E417" s="34">
        <f t="shared" si="129"/>
        <v>50</v>
      </c>
      <c r="F417" s="34">
        <v>4</v>
      </c>
      <c r="G417" s="22">
        <v>12</v>
      </c>
      <c r="H417" t="s">
        <v>1614</v>
      </c>
      <c r="I417" t="s">
        <v>1583</v>
      </c>
      <c r="J417" t="str">
        <f t="shared" si="125"/>
        <v>db600.dbx50.4 := wrn.Pw_outUF1_L; //Давление воды на выходе из УФ1, бар - превышен нижний рабочий предел  R26.12</v>
      </c>
      <c r="L417">
        <f t="shared" si="130"/>
        <v>26</v>
      </c>
      <c r="N417" s="33">
        <f t="shared" si="121"/>
        <v>374</v>
      </c>
      <c r="O417" s="33" t="s">
        <v>2023</v>
      </c>
      <c r="P417" s="33" t="str">
        <f t="shared" si="122"/>
        <v>MDB.R26</v>
      </c>
      <c r="Q417" s="33">
        <f t="shared" si="123"/>
        <v>12</v>
      </c>
      <c r="R417" s="33"/>
      <c r="S417" s="33"/>
      <c r="T417" s="33"/>
      <c r="U417" s="33"/>
      <c r="V417" s="33"/>
      <c r="W417" s="33"/>
      <c r="X417" s="33" t="str">
        <f t="shared" si="124"/>
        <v>en-US=Давление воды на выходе из УФ1, бар - превышен нижний рабочий предел</v>
      </c>
      <c r="Y417" s="1"/>
      <c r="Z417" s="1" t="s">
        <v>1308</v>
      </c>
      <c r="AE417">
        <f t="shared" si="117"/>
        <v>40026</v>
      </c>
      <c r="AF417">
        <f t="shared" si="118"/>
        <v>12</v>
      </c>
    </row>
    <row r="418" spans="1:32" x14ac:dyDescent="0.25">
      <c r="A418" s="1">
        <v>375</v>
      </c>
      <c r="B418" s="1">
        <v>94</v>
      </c>
      <c r="C418" t="s">
        <v>1283</v>
      </c>
      <c r="D418" s="15" t="str">
        <f t="shared" si="126"/>
        <v>R26</v>
      </c>
      <c r="E418" s="34">
        <f t="shared" si="129"/>
        <v>50</v>
      </c>
      <c r="F418" s="34">
        <v>5</v>
      </c>
      <c r="G418" s="22">
        <v>13</v>
      </c>
      <c r="H418" t="s">
        <v>1614</v>
      </c>
      <c r="I418" t="s">
        <v>1584</v>
      </c>
      <c r="J418" t="str">
        <f t="shared" si="125"/>
        <v>db600.dbx50.5 := wrn.Pw_inUF2_L; //Давление воды на входе в УФ2, бар - превышен нижний рабочий предел  R26.13</v>
      </c>
      <c r="L418">
        <f t="shared" si="130"/>
        <v>26</v>
      </c>
      <c r="N418" s="33">
        <f t="shared" si="121"/>
        <v>375</v>
      </c>
      <c r="O418" s="33" t="s">
        <v>2023</v>
      </c>
      <c r="P418" s="33" t="str">
        <f t="shared" si="122"/>
        <v>MDB.R26</v>
      </c>
      <c r="Q418" s="33">
        <f t="shared" si="123"/>
        <v>13</v>
      </c>
      <c r="R418" s="33"/>
      <c r="S418" s="33"/>
      <c r="T418" s="33"/>
      <c r="U418" s="33"/>
      <c r="V418" s="33"/>
      <c r="W418" s="33"/>
      <c r="X418" s="33" t="str">
        <f t="shared" si="124"/>
        <v>en-US=Давление воды на входе в УФ2, бар - превышен нижний рабочий предел</v>
      </c>
      <c r="Y418" s="1"/>
      <c r="Z418" s="1" t="s">
        <v>1308</v>
      </c>
      <c r="AE418">
        <f t="shared" si="117"/>
        <v>40026</v>
      </c>
      <c r="AF418">
        <f t="shared" si="118"/>
        <v>13</v>
      </c>
    </row>
    <row r="419" spans="1:32" x14ac:dyDescent="0.25">
      <c r="A419" s="1">
        <v>376</v>
      </c>
      <c r="B419" s="1">
        <v>95</v>
      </c>
      <c r="C419" t="s">
        <v>1284</v>
      </c>
      <c r="D419" s="15" t="str">
        <f t="shared" si="126"/>
        <v>R26</v>
      </c>
      <c r="E419" s="34">
        <f t="shared" si="129"/>
        <v>50</v>
      </c>
      <c r="F419" s="34">
        <v>6</v>
      </c>
      <c r="G419" s="22">
        <v>14</v>
      </c>
      <c r="H419" t="s">
        <v>1614</v>
      </c>
      <c r="I419" t="s">
        <v>1585</v>
      </c>
      <c r="J419" t="str">
        <f t="shared" si="125"/>
        <v>db600.dbx50.6 := wrn.Pw_outUF2_L; //Давление воды на выходе из УФ2, бар - превышен нижний рабочий предел  R26.14</v>
      </c>
      <c r="L419">
        <f t="shared" si="130"/>
        <v>26</v>
      </c>
      <c r="N419" s="33">
        <f t="shared" si="121"/>
        <v>376</v>
      </c>
      <c r="O419" s="33" t="s">
        <v>2023</v>
      </c>
      <c r="P419" s="33" t="str">
        <f t="shared" si="122"/>
        <v>MDB.R26</v>
      </c>
      <c r="Q419" s="33">
        <f t="shared" si="123"/>
        <v>14</v>
      </c>
      <c r="R419" s="33"/>
      <c r="S419" s="33"/>
      <c r="T419" s="33"/>
      <c r="U419" s="33"/>
      <c r="V419" s="33"/>
      <c r="W419" s="33"/>
      <c r="X419" s="33" t="str">
        <f t="shared" si="124"/>
        <v>en-US=Давление воды на выходе из УФ2, бар - превышен нижний рабочий предел</v>
      </c>
      <c r="Y419" s="1"/>
      <c r="Z419" s="1" t="s">
        <v>1308</v>
      </c>
      <c r="AE419">
        <f t="shared" si="117"/>
        <v>40026</v>
      </c>
      <c r="AF419">
        <f t="shared" si="118"/>
        <v>14</v>
      </c>
    </row>
    <row r="420" spans="1:32" x14ac:dyDescent="0.25">
      <c r="A420" s="1">
        <v>377</v>
      </c>
      <c r="B420" s="1">
        <v>96</v>
      </c>
      <c r="C420" t="s">
        <v>1285</v>
      </c>
      <c r="D420" s="15" t="str">
        <f t="shared" si="126"/>
        <v>R26</v>
      </c>
      <c r="E420" s="34">
        <f t="shared" si="129"/>
        <v>50</v>
      </c>
      <c r="F420" s="34">
        <v>7</v>
      </c>
      <c r="G420" s="22">
        <v>15</v>
      </c>
      <c r="H420" t="s">
        <v>1614</v>
      </c>
      <c r="I420" t="s">
        <v>1586</v>
      </c>
      <c r="J420" t="str">
        <f t="shared" si="125"/>
        <v>db600.dbx50.7 := wrn.P_afN1_L; //Давление после Н1-1/Н1-2, бар - превышен нижний рабочий предел  R26.15</v>
      </c>
      <c r="L420">
        <f t="shared" si="130"/>
        <v>26</v>
      </c>
      <c r="N420" s="33">
        <f t="shared" si="121"/>
        <v>377</v>
      </c>
      <c r="O420" s="33" t="s">
        <v>2023</v>
      </c>
      <c r="P420" s="33" t="str">
        <f t="shared" si="122"/>
        <v>MDB.R26</v>
      </c>
      <c r="Q420" s="33">
        <f t="shared" si="123"/>
        <v>15</v>
      </c>
      <c r="R420" s="33"/>
      <c r="S420" s="33"/>
      <c r="T420" s="33"/>
      <c r="U420" s="33"/>
      <c r="V420" s="33"/>
      <c r="W420" s="33"/>
      <c r="X420" s="33" t="str">
        <f t="shared" si="124"/>
        <v>en-US=Давление после Н1-1/Н1-2, бар - превышен нижний рабочий предел</v>
      </c>
      <c r="Y420" s="1"/>
      <c r="Z420" s="1" t="s">
        <v>1308</v>
      </c>
      <c r="AE420">
        <f t="shared" si="117"/>
        <v>40026</v>
      </c>
      <c r="AF420">
        <f t="shared" si="118"/>
        <v>15</v>
      </c>
    </row>
    <row r="421" spans="1:32" x14ac:dyDescent="0.25">
      <c r="A421" s="1">
        <v>378</v>
      </c>
      <c r="B421" s="1">
        <v>97</v>
      </c>
      <c r="C421" t="s">
        <v>1286</v>
      </c>
      <c r="D421" s="15" t="str">
        <f t="shared" si="126"/>
        <v>R27</v>
      </c>
      <c r="E421">
        <f>E429+1</f>
        <v>53</v>
      </c>
      <c r="F421" s="34">
        <v>0</v>
      </c>
      <c r="G421" s="22">
        <v>0</v>
      </c>
      <c r="H421" t="s">
        <v>1614</v>
      </c>
      <c r="I421" t="s">
        <v>1587</v>
      </c>
      <c r="J421" t="str">
        <f t="shared" si="125"/>
        <v>db600.dbx53.0 := wrn.Qa_RU_L; //Расход воздуха на РУ, м3/ч - превышен нижний рабочий предел  R27.0</v>
      </c>
      <c r="L421">
        <f>L419+1</f>
        <v>27</v>
      </c>
      <c r="N421" s="33">
        <f t="shared" si="121"/>
        <v>378</v>
      </c>
      <c r="O421" s="33" t="s">
        <v>2023</v>
      </c>
      <c r="P421" s="33" t="str">
        <f t="shared" si="122"/>
        <v>MDB.R27</v>
      </c>
      <c r="Q421" s="33">
        <f t="shared" si="123"/>
        <v>0</v>
      </c>
      <c r="R421" s="33"/>
      <c r="S421" s="33"/>
      <c r="T421" s="33"/>
      <c r="U421" s="33"/>
      <c r="V421" s="33"/>
      <c r="W421" s="33"/>
      <c r="X421" s="33" t="str">
        <f t="shared" si="124"/>
        <v>en-US=Расход воздуха на РУ, м3/ч - превышен нижний рабочий предел</v>
      </c>
      <c r="Y421" s="1"/>
      <c r="Z421" s="1" t="s">
        <v>1308</v>
      </c>
      <c r="AE421">
        <f t="shared" si="117"/>
        <v>40027</v>
      </c>
      <c r="AF421">
        <f t="shared" si="118"/>
        <v>0</v>
      </c>
    </row>
    <row r="422" spans="1:32" x14ac:dyDescent="0.25">
      <c r="A422" s="1">
        <v>379</v>
      </c>
      <c r="B422" s="1">
        <v>98</v>
      </c>
      <c r="C422" t="s">
        <v>1287</v>
      </c>
      <c r="D422" s="15" t="str">
        <f t="shared" si="126"/>
        <v>R27</v>
      </c>
      <c r="E422" s="34">
        <f>E421</f>
        <v>53</v>
      </c>
      <c r="F422" s="34">
        <v>1</v>
      </c>
      <c r="G422" s="22">
        <v>1</v>
      </c>
      <c r="H422" t="s">
        <v>1614</v>
      </c>
      <c r="I422" t="s">
        <v>1588</v>
      </c>
      <c r="J422" t="str">
        <f t="shared" si="125"/>
        <v>db600.dbx53.1 := wrn.Qa_afK4_2_L; //Расход воздуха после КРЛ4-2, м3/ч - превышен нижний рабочий предел  R27.1</v>
      </c>
      <c r="L422">
        <f>L421</f>
        <v>27</v>
      </c>
      <c r="N422" s="33">
        <f t="shared" si="121"/>
        <v>379</v>
      </c>
      <c r="O422" s="33" t="s">
        <v>2023</v>
      </c>
      <c r="P422" s="33" t="str">
        <f t="shared" si="122"/>
        <v>MDB.R27</v>
      </c>
      <c r="Q422" s="33">
        <f t="shared" si="123"/>
        <v>1</v>
      </c>
      <c r="R422" s="33"/>
      <c r="S422" s="33"/>
      <c r="T422" s="33"/>
      <c r="U422" s="33"/>
      <c r="V422" s="33"/>
      <c r="W422" s="33"/>
      <c r="X422" s="33" t="str">
        <f t="shared" si="124"/>
        <v>en-US=Расход воздуха после КРЛ4-2, м3/ч - превышен нижний рабочий предел</v>
      </c>
      <c r="Y422" s="1"/>
      <c r="Z422" s="1" t="s">
        <v>1308</v>
      </c>
      <c r="AE422">
        <f t="shared" si="117"/>
        <v>40027</v>
      </c>
      <c r="AF422">
        <f t="shared" si="118"/>
        <v>1</v>
      </c>
    </row>
    <row r="423" spans="1:32" x14ac:dyDescent="0.25">
      <c r="A423" s="1">
        <v>380</v>
      </c>
      <c r="B423" s="1">
        <v>99</v>
      </c>
      <c r="C423" t="s">
        <v>1288</v>
      </c>
      <c r="D423" s="15" t="str">
        <f t="shared" si="126"/>
        <v>R27</v>
      </c>
      <c r="E423" s="34">
        <f t="shared" ref="E423:E436" si="131">E422</f>
        <v>53</v>
      </c>
      <c r="F423" s="34">
        <v>2</v>
      </c>
      <c r="G423" s="22">
        <v>2</v>
      </c>
      <c r="H423" t="s">
        <v>1614</v>
      </c>
      <c r="I423" t="s">
        <v>1589</v>
      </c>
      <c r="J423" t="str">
        <f t="shared" si="125"/>
        <v>db600.dbx53.2 := wrn.P_afF4_3_L; //Давление после Ф4-3, бар - превышен нижний рабочий предел  R27.2</v>
      </c>
      <c r="L423">
        <f t="shared" ref="L423:L436" si="132">L422</f>
        <v>27</v>
      </c>
      <c r="N423" s="33">
        <f t="shared" si="121"/>
        <v>380</v>
      </c>
      <c r="O423" s="33" t="s">
        <v>2023</v>
      </c>
      <c r="P423" s="33" t="str">
        <f t="shared" si="122"/>
        <v>MDB.R27</v>
      </c>
      <c r="Q423" s="33">
        <f t="shared" si="123"/>
        <v>2</v>
      </c>
      <c r="R423" s="33"/>
      <c r="S423" s="33"/>
      <c r="T423" s="33"/>
      <c r="U423" s="33"/>
      <c r="V423" s="33"/>
      <c r="W423" s="33"/>
      <c r="X423" s="33" t="str">
        <f t="shared" si="124"/>
        <v>en-US=Давление после Ф4-3, бар - превышен нижний рабочий предел</v>
      </c>
      <c r="Y423" s="1"/>
      <c r="Z423" s="1" t="s">
        <v>1308</v>
      </c>
      <c r="AE423">
        <f t="shared" si="117"/>
        <v>40027</v>
      </c>
      <c r="AF423">
        <f t="shared" si="118"/>
        <v>2</v>
      </c>
    </row>
    <row r="424" spans="1:32" x14ac:dyDescent="0.25">
      <c r="A424" s="1">
        <v>381</v>
      </c>
      <c r="B424" s="1">
        <v>100</v>
      </c>
      <c r="C424" t="s">
        <v>1289</v>
      </c>
      <c r="D424" s="15" t="str">
        <f t="shared" si="126"/>
        <v>R27</v>
      </c>
      <c r="E424" s="34">
        <f t="shared" si="131"/>
        <v>53</v>
      </c>
      <c r="F424" s="34">
        <v>3</v>
      </c>
      <c r="G424" s="22">
        <v>3</v>
      </c>
      <c r="H424" t="s">
        <v>1614</v>
      </c>
      <c r="I424" t="s">
        <v>1590</v>
      </c>
      <c r="J424" t="str">
        <f t="shared" si="125"/>
        <v>db600.dbx53.3 := wrn.pH_bfF5_L; //Значение pH перед Ф5(1...8) - превышен нижний рабочий предел  R27.3</v>
      </c>
      <c r="L424">
        <f t="shared" si="132"/>
        <v>27</v>
      </c>
      <c r="N424" s="33">
        <f t="shared" si="121"/>
        <v>381</v>
      </c>
      <c r="O424" s="33" t="s">
        <v>2023</v>
      </c>
      <c r="P424" s="33" t="str">
        <f t="shared" si="122"/>
        <v>MDB.R27</v>
      </c>
      <c r="Q424" s="33">
        <f t="shared" si="123"/>
        <v>3</v>
      </c>
      <c r="R424" s="33"/>
      <c r="S424" s="33"/>
      <c r="T424" s="33"/>
      <c r="U424" s="33"/>
      <c r="V424" s="33"/>
      <c r="W424" s="33"/>
      <c r="X424" s="33" t="str">
        <f t="shared" si="124"/>
        <v>en-US=Значение pH перед Ф5(1...8) - превышен нижний рабочий предел</v>
      </c>
      <c r="Y424" s="1"/>
      <c r="Z424" s="1" t="s">
        <v>1308</v>
      </c>
      <c r="AE424">
        <f t="shared" si="117"/>
        <v>40027</v>
      </c>
      <c r="AF424">
        <f t="shared" si="118"/>
        <v>3</v>
      </c>
    </row>
    <row r="425" spans="1:32" x14ac:dyDescent="0.25">
      <c r="A425" s="1">
        <v>382</v>
      </c>
      <c r="B425" s="1">
        <v>101</v>
      </c>
      <c r="C425" t="s">
        <v>1290</v>
      </c>
      <c r="D425" s="15" t="str">
        <f t="shared" si="126"/>
        <v>R27</v>
      </c>
      <c r="E425" s="34">
        <f t="shared" si="131"/>
        <v>53</v>
      </c>
      <c r="F425" s="34">
        <v>4</v>
      </c>
      <c r="G425" s="22">
        <v>4</v>
      </c>
      <c r="H425" t="s">
        <v>1614</v>
      </c>
      <c r="I425" t="s">
        <v>1591</v>
      </c>
      <c r="J425" t="str">
        <f t="shared" si="125"/>
        <v>db600.dbx53.4 := wrn.P_afN5_L; //Давление после Н5-1/Н5-2, бар - превышен нижний рабочий предел  R27.4</v>
      </c>
      <c r="L425">
        <f t="shared" si="132"/>
        <v>27</v>
      </c>
      <c r="N425" s="33">
        <f t="shared" si="121"/>
        <v>382</v>
      </c>
      <c r="O425" s="33" t="s">
        <v>2023</v>
      </c>
      <c r="P425" s="33" t="str">
        <f t="shared" si="122"/>
        <v>MDB.R27</v>
      </c>
      <c r="Q425" s="33">
        <f t="shared" si="123"/>
        <v>4</v>
      </c>
      <c r="R425" s="33"/>
      <c r="S425" s="33"/>
      <c r="T425" s="33"/>
      <c r="U425" s="33"/>
      <c r="V425" s="33"/>
      <c r="W425" s="33"/>
      <c r="X425" s="33" t="str">
        <f t="shared" si="124"/>
        <v>en-US=Давление после Н5-1/Н5-2, бар - превышен нижний рабочий предел</v>
      </c>
      <c r="Y425" s="1"/>
      <c r="Z425" s="1" t="s">
        <v>1308</v>
      </c>
      <c r="AE425">
        <f t="shared" si="117"/>
        <v>40027</v>
      </c>
      <c r="AF425">
        <f t="shared" si="118"/>
        <v>4</v>
      </c>
    </row>
    <row r="426" spans="1:32" x14ac:dyDescent="0.25">
      <c r="A426" s="1">
        <v>383</v>
      </c>
      <c r="B426" s="1">
        <v>102</v>
      </c>
      <c r="C426" t="s">
        <v>1291</v>
      </c>
      <c r="D426" s="15" t="str">
        <f t="shared" si="126"/>
        <v>R27</v>
      </c>
      <c r="E426" s="34">
        <f t="shared" si="131"/>
        <v>53</v>
      </c>
      <c r="F426" s="34">
        <v>5</v>
      </c>
      <c r="G426" s="22">
        <v>5</v>
      </c>
      <c r="H426" t="s">
        <v>1614</v>
      </c>
      <c r="I426" t="s">
        <v>1592</v>
      </c>
      <c r="J426" t="str">
        <f t="shared" si="125"/>
        <v>db600.dbx53.5 := wrn.Z3_1_pos_L; //Контроль ЗЭ3-1, % - превышен нижний рабочий предел  R27.5</v>
      </c>
      <c r="L426">
        <f t="shared" si="132"/>
        <v>27</v>
      </c>
      <c r="N426" s="33">
        <f t="shared" si="121"/>
        <v>383</v>
      </c>
      <c r="O426" s="33" t="s">
        <v>2023</v>
      </c>
      <c r="P426" s="33" t="str">
        <f t="shared" si="122"/>
        <v>MDB.R27</v>
      </c>
      <c r="Q426" s="33">
        <f t="shared" si="123"/>
        <v>5</v>
      </c>
      <c r="R426" s="33"/>
      <c r="S426" s="33"/>
      <c r="T426" s="33"/>
      <c r="U426" s="33"/>
      <c r="V426" s="33"/>
      <c r="W426" s="33"/>
      <c r="X426" s="33" t="str">
        <f t="shared" si="124"/>
        <v>en-US=Контроль ЗЭ3-1, % - превышен нижний рабочий предел</v>
      </c>
      <c r="Y426" s="1"/>
      <c r="Z426" s="1" t="s">
        <v>1308</v>
      </c>
      <c r="AE426">
        <f t="shared" si="117"/>
        <v>40027</v>
      </c>
      <c r="AF426">
        <f t="shared" si="118"/>
        <v>5</v>
      </c>
    </row>
    <row r="427" spans="1:32" x14ac:dyDescent="0.25">
      <c r="A427" s="1">
        <v>384</v>
      </c>
      <c r="B427" s="1">
        <v>103</v>
      </c>
      <c r="C427" t="s">
        <v>1292</v>
      </c>
      <c r="D427" s="15" t="str">
        <f t="shared" si="126"/>
        <v>R27</v>
      </c>
      <c r="E427" s="34">
        <f t="shared" si="131"/>
        <v>53</v>
      </c>
      <c r="F427" s="34">
        <v>6</v>
      </c>
      <c r="G427" s="22">
        <v>6</v>
      </c>
      <c r="H427" t="s">
        <v>1614</v>
      </c>
      <c r="I427" t="s">
        <v>1593</v>
      </c>
      <c r="J427" t="str">
        <f t="shared" si="125"/>
        <v>db600.dbx53.6 := wrn.Z3_2_pos_L; //Контроль ЗЭ3-2, % - превышен нижний рабочий предел  R27.6</v>
      </c>
      <c r="L427">
        <f t="shared" si="132"/>
        <v>27</v>
      </c>
      <c r="N427" s="33">
        <f t="shared" si="121"/>
        <v>384</v>
      </c>
      <c r="O427" s="33" t="s">
        <v>2023</v>
      </c>
      <c r="P427" s="33" t="str">
        <f t="shared" si="122"/>
        <v>MDB.R27</v>
      </c>
      <c r="Q427" s="33">
        <f t="shared" si="123"/>
        <v>6</v>
      </c>
      <c r="R427" s="33"/>
      <c r="S427" s="33"/>
      <c r="T427" s="33"/>
      <c r="U427" s="33"/>
      <c r="V427" s="33"/>
      <c r="W427" s="33"/>
      <c r="X427" s="33" t="str">
        <f t="shared" si="124"/>
        <v>en-US=Контроль ЗЭ3-2, % - превышен нижний рабочий предел</v>
      </c>
      <c r="Y427" s="1"/>
      <c r="Z427" s="1" t="s">
        <v>1308</v>
      </c>
      <c r="AE427">
        <f t="shared" si="117"/>
        <v>40027</v>
      </c>
      <c r="AF427">
        <f t="shared" si="118"/>
        <v>6</v>
      </c>
    </row>
    <row r="428" spans="1:32" x14ac:dyDescent="0.25">
      <c r="A428" s="1">
        <v>385</v>
      </c>
      <c r="B428" s="1">
        <v>104</v>
      </c>
      <c r="C428" t="s">
        <v>1293</v>
      </c>
      <c r="D428" s="15" t="str">
        <f t="shared" si="126"/>
        <v>R27</v>
      </c>
      <c r="E428" s="34">
        <f t="shared" si="131"/>
        <v>53</v>
      </c>
      <c r="F428" s="34">
        <v>7</v>
      </c>
      <c r="G428" s="22">
        <v>7</v>
      </c>
      <c r="H428" t="s">
        <v>1614</v>
      </c>
      <c r="I428" t="s">
        <v>1594</v>
      </c>
      <c r="J428" t="str">
        <f t="shared" si="125"/>
        <v>db600.dbx53.7 := wrn.ND4_1_ctrl_L; //Контроль НД4-1, мА - превышен нижний рабочий предел  R27.7</v>
      </c>
      <c r="L428">
        <f t="shared" si="132"/>
        <v>27</v>
      </c>
      <c r="N428" s="33">
        <f t="shared" si="121"/>
        <v>385</v>
      </c>
      <c r="O428" s="33" t="s">
        <v>2023</v>
      </c>
      <c r="P428" s="33" t="str">
        <f t="shared" si="122"/>
        <v>MDB.R27</v>
      </c>
      <c r="Q428" s="33">
        <f t="shared" si="123"/>
        <v>7</v>
      </c>
      <c r="R428" s="33"/>
      <c r="S428" s="33"/>
      <c r="T428" s="33"/>
      <c r="U428" s="33"/>
      <c r="V428" s="33"/>
      <c r="W428" s="33"/>
      <c r="X428" s="33" t="str">
        <f t="shared" si="124"/>
        <v>en-US=Контроль НД4-1, мА - превышен нижний рабочий предел</v>
      </c>
      <c r="Y428" s="1"/>
      <c r="Z428" s="1" t="s">
        <v>1308</v>
      </c>
      <c r="AE428">
        <f t="shared" si="117"/>
        <v>40027</v>
      </c>
      <c r="AF428">
        <f t="shared" si="118"/>
        <v>7</v>
      </c>
    </row>
    <row r="429" spans="1:32" x14ac:dyDescent="0.25">
      <c r="A429" s="1">
        <v>386</v>
      </c>
      <c r="B429" s="1">
        <v>105</v>
      </c>
      <c r="C429" t="s">
        <v>1294</v>
      </c>
      <c r="D429" s="15" t="str">
        <f t="shared" si="126"/>
        <v>R27</v>
      </c>
      <c r="E429">
        <f>E405+1</f>
        <v>52</v>
      </c>
      <c r="F429" s="34">
        <v>0</v>
      </c>
      <c r="G429" s="22">
        <v>8</v>
      </c>
      <c r="H429" t="s">
        <v>1614</v>
      </c>
      <c r="I429" t="s">
        <v>1595</v>
      </c>
      <c r="J429" t="str">
        <f t="shared" si="125"/>
        <v>db600.dbx52.0 := wrn.ND4_2_ctrl_L; //Контроль НД4-2, мА - превышен нижний рабочий предел  R27.8</v>
      </c>
      <c r="L429">
        <f t="shared" si="132"/>
        <v>27</v>
      </c>
      <c r="N429" s="33">
        <f t="shared" si="121"/>
        <v>386</v>
      </c>
      <c r="O429" s="33" t="s">
        <v>2023</v>
      </c>
      <c r="P429" s="33" t="str">
        <f t="shared" si="122"/>
        <v>MDB.R27</v>
      </c>
      <c r="Q429" s="33">
        <f t="shared" si="123"/>
        <v>8</v>
      </c>
      <c r="R429" s="33"/>
      <c r="S429" s="33"/>
      <c r="T429" s="33"/>
      <c r="U429" s="33"/>
      <c r="V429" s="33"/>
      <c r="W429" s="33"/>
      <c r="X429" s="33" t="str">
        <f t="shared" si="124"/>
        <v>en-US=Контроль НД4-2, мА - превышен нижний рабочий предел</v>
      </c>
      <c r="Y429" s="1"/>
      <c r="Z429" s="1" t="s">
        <v>1308</v>
      </c>
      <c r="AE429">
        <f t="shared" ref="AE429:AE492" si="133">L429+40000</f>
        <v>40027</v>
      </c>
      <c r="AF429">
        <f t="shared" ref="AF429:AF492" si="134">G429</f>
        <v>8</v>
      </c>
    </row>
    <row r="430" spans="1:32" x14ac:dyDescent="0.25">
      <c r="A430" s="1">
        <v>387</v>
      </c>
      <c r="B430" s="1">
        <v>106</v>
      </c>
      <c r="C430" t="s">
        <v>1485</v>
      </c>
      <c r="D430" s="15" t="str">
        <f t="shared" si="126"/>
        <v>R27</v>
      </c>
      <c r="E430" s="34">
        <f>E429</f>
        <v>52</v>
      </c>
      <c r="F430" s="34">
        <v>1</v>
      </c>
      <c r="G430" s="22">
        <v>9</v>
      </c>
      <c r="H430" t="s">
        <v>1614</v>
      </c>
      <c r="I430" t="s">
        <v>1596</v>
      </c>
      <c r="J430" t="str">
        <f t="shared" si="125"/>
        <v>db600.dbx52.1 := wrn.K3_1_pid_HLM; //Регулирование К3-1 достигло верхнего предела  R27.9</v>
      </c>
      <c r="L430">
        <f t="shared" si="132"/>
        <v>27</v>
      </c>
      <c r="N430" s="33">
        <f t="shared" si="121"/>
        <v>387</v>
      </c>
      <c r="O430" s="33" t="s">
        <v>2023</v>
      </c>
      <c r="P430" s="33" t="str">
        <f t="shared" si="122"/>
        <v>MDB.R27</v>
      </c>
      <c r="Q430" s="33">
        <f t="shared" si="123"/>
        <v>9</v>
      </c>
      <c r="R430" s="33"/>
      <c r="S430" s="33"/>
      <c r="T430" s="33"/>
      <c r="U430" s="33"/>
      <c r="V430" s="33"/>
      <c r="W430" s="33"/>
      <c r="X430" s="33" t="str">
        <f t="shared" si="124"/>
        <v>en-US=Регулирование К3-1 достигло верхнего предела</v>
      </c>
      <c r="Y430" s="1"/>
      <c r="Z430" s="1" t="s">
        <v>1308</v>
      </c>
      <c r="AE430">
        <f t="shared" si="133"/>
        <v>40027</v>
      </c>
      <c r="AF430">
        <f t="shared" si="134"/>
        <v>9</v>
      </c>
    </row>
    <row r="431" spans="1:32" x14ac:dyDescent="0.25">
      <c r="A431" s="1">
        <v>388</v>
      </c>
      <c r="B431" s="1">
        <v>107</v>
      </c>
      <c r="C431" t="s">
        <v>1486</v>
      </c>
      <c r="D431" s="15" t="str">
        <f t="shared" si="126"/>
        <v>R27</v>
      </c>
      <c r="E431" s="34">
        <f t="shared" si="131"/>
        <v>52</v>
      </c>
      <c r="F431" s="34">
        <v>2</v>
      </c>
      <c r="G431" s="22">
        <v>10</v>
      </c>
      <c r="H431" t="s">
        <v>1614</v>
      </c>
      <c r="I431" t="s">
        <v>1597</v>
      </c>
      <c r="J431" t="str">
        <f t="shared" si="125"/>
        <v>db600.dbx52.2 := wrn.K3_2_pid_HLM; //Регулирование К3-2 достигло верхнего предела  R27.10</v>
      </c>
      <c r="L431">
        <f t="shared" si="132"/>
        <v>27</v>
      </c>
      <c r="N431" s="33">
        <f t="shared" si="121"/>
        <v>388</v>
      </c>
      <c r="O431" s="33" t="s">
        <v>2023</v>
      </c>
      <c r="P431" s="33" t="str">
        <f t="shared" si="122"/>
        <v>MDB.R27</v>
      </c>
      <c r="Q431" s="33">
        <f t="shared" si="123"/>
        <v>10</v>
      </c>
      <c r="R431" s="33"/>
      <c r="S431" s="33"/>
      <c r="T431" s="33"/>
      <c r="U431" s="33"/>
      <c r="V431" s="33"/>
      <c r="W431" s="33"/>
      <c r="X431" s="33" t="str">
        <f t="shared" si="124"/>
        <v>en-US=Регулирование К3-2 достигло верхнего предела</v>
      </c>
      <c r="Y431" s="1"/>
      <c r="Z431" s="1" t="s">
        <v>1308</v>
      </c>
      <c r="AE431">
        <f t="shared" si="133"/>
        <v>40027</v>
      </c>
      <c r="AF431">
        <f t="shared" si="134"/>
        <v>10</v>
      </c>
    </row>
    <row r="432" spans="1:32" x14ac:dyDescent="0.25">
      <c r="A432" s="1">
        <v>389</v>
      </c>
      <c r="B432" s="1">
        <v>108</v>
      </c>
      <c r="C432" t="s">
        <v>1487</v>
      </c>
      <c r="D432" s="15" t="str">
        <f t="shared" si="126"/>
        <v>R27</v>
      </c>
      <c r="E432" s="34">
        <f t="shared" si="131"/>
        <v>52</v>
      </c>
      <c r="F432" s="34">
        <v>3</v>
      </c>
      <c r="G432" s="22">
        <v>11</v>
      </c>
      <c r="H432" t="s">
        <v>1614</v>
      </c>
      <c r="I432" t="s">
        <v>1598</v>
      </c>
      <c r="J432" t="str">
        <f t="shared" si="125"/>
        <v>db600.dbx52.3 := wrn.K4_1_pid_HLM; //Регулирование К4-1 достигло верхнего предела  R27.11</v>
      </c>
      <c r="L432">
        <f t="shared" si="132"/>
        <v>27</v>
      </c>
      <c r="N432" s="33">
        <f t="shared" si="121"/>
        <v>389</v>
      </c>
      <c r="O432" s="33" t="s">
        <v>2023</v>
      </c>
      <c r="P432" s="33" t="str">
        <f t="shared" si="122"/>
        <v>MDB.R27</v>
      </c>
      <c r="Q432" s="33">
        <f t="shared" si="123"/>
        <v>11</v>
      </c>
      <c r="R432" s="33"/>
      <c r="S432" s="33"/>
      <c r="T432" s="33"/>
      <c r="U432" s="33"/>
      <c r="V432" s="33"/>
      <c r="W432" s="33"/>
      <c r="X432" s="33" t="str">
        <f t="shared" si="124"/>
        <v>en-US=Регулирование К4-1 достигло верхнего предела</v>
      </c>
      <c r="Y432" s="1"/>
      <c r="Z432" s="1" t="s">
        <v>1308</v>
      </c>
      <c r="AE432">
        <f t="shared" si="133"/>
        <v>40027</v>
      </c>
      <c r="AF432">
        <f t="shared" si="134"/>
        <v>11</v>
      </c>
    </row>
    <row r="433" spans="1:32" x14ac:dyDescent="0.25">
      <c r="A433" s="1">
        <v>390</v>
      </c>
      <c r="B433" s="1">
        <v>109</v>
      </c>
      <c r="C433" t="s">
        <v>1488</v>
      </c>
      <c r="D433" s="15" t="str">
        <f t="shared" si="126"/>
        <v>R27</v>
      </c>
      <c r="E433" s="34">
        <f t="shared" si="131"/>
        <v>52</v>
      </c>
      <c r="F433" s="34">
        <v>4</v>
      </c>
      <c r="G433" s="22">
        <v>12</v>
      </c>
      <c r="H433" t="s">
        <v>1614</v>
      </c>
      <c r="I433" t="s">
        <v>1599</v>
      </c>
      <c r="J433" t="str">
        <f t="shared" si="125"/>
        <v>db600.dbx52.4 := wrn.K4_2_pid_HLM; //Регулирование К4-2 достигло верхнего предела  R27.12</v>
      </c>
      <c r="L433">
        <f t="shared" si="132"/>
        <v>27</v>
      </c>
      <c r="N433" s="33">
        <f t="shared" si="121"/>
        <v>390</v>
      </c>
      <c r="O433" s="33" t="s">
        <v>2023</v>
      </c>
      <c r="P433" s="33" t="str">
        <f t="shared" si="122"/>
        <v>MDB.R27</v>
      </c>
      <c r="Q433" s="33">
        <f t="shared" si="123"/>
        <v>12</v>
      </c>
      <c r="R433" s="33"/>
      <c r="S433" s="33"/>
      <c r="T433" s="33"/>
      <c r="U433" s="33"/>
      <c r="V433" s="33"/>
      <c r="W433" s="33"/>
      <c r="X433" s="33" t="str">
        <f t="shared" si="124"/>
        <v>en-US=Регулирование К4-2 достигло верхнего предела</v>
      </c>
      <c r="Y433" s="1"/>
      <c r="Z433" s="1" t="s">
        <v>1308</v>
      </c>
      <c r="AE433">
        <f t="shared" si="133"/>
        <v>40027</v>
      </c>
      <c r="AF433">
        <f t="shared" si="134"/>
        <v>12</v>
      </c>
    </row>
    <row r="434" spans="1:32" x14ac:dyDescent="0.25">
      <c r="A434" s="1">
        <v>391</v>
      </c>
      <c r="B434" s="1">
        <v>110</v>
      </c>
      <c r="C434" t="s">
        <v>1489</v>
      </c>
      <c r="D434" s="15" t="str">
        <f t="shared" si="126"/>
        <v>R27</v>
      </c>
      <c r="E434" s="34">
        <f t="shared" si="131"/>
        <v>52</v>
      </c>
      <c r="F434" s="34">
        <v>5</v>
      </c>
      <c r="G434" s="22">
        <v>13</v>
      </c>
      <c r="H434" t="s">
        <v>1614</v>
      </c>
      <c r="I434" t="s">
        <v>1600</v>
      </c>
      <c r="J434" t="str">
        <f t="shared" si="125"/>
        <v>db600.dbx52.5 := wrn.N4_1_pid_HLM; //Регулирование Н4-1 достигло верхнего предела  R27.13</v>
      </c>
      <c r="L434">
        <f t="shared" si="132"/>
        <v>27</v>
      </c>
      <c r="N434" s="33">
        <f t="shared" si="121"/>
        <v>391</v>
      </c>
      <c r="O434" s="33" t="s">
        <v>2023</v>
      </c>
      <c r="P434" s="33" t="str">
        <f t="shared" si="122"/>
        <v>MDB.R27</v>
      </c>
      <c r="Q434" s="33">
        <f t="shared" si="123"/>
        <v>13</v>
      </c>
      <c r="R434" s="33"/>
      <c r="S434" s="33"/>
      <c r="T434" s="33"/>
      <c r="U434" s="33"/>
      <c r="V434" s="33"/>
      <c r="W434" s="33"/>
      <c r="X434" s="33" t="str">
        <f t="shared" si="124"/>
        <v>en-US=Регулирование Н4-1 достигло верхнего предела</v>
      </c>
      <c r="Y434" s="1"/>
      <c r="Z434" s="1" t="s">
        <v>1308</v>
      </c>
      <c r="AE434">
        <f t="shared" si="133"/>
        <v>40027</v>
      </c>
      <c r="AF434">
        <f t="shared" si="134"/>
        <v>13</v>
      </c>
    </row>
    <row r="435" spans="1:32" x14ac:dyDescent="0.25">
      <c r="A435" s="1">
        <v>392</v>
      </c>
      <c r="B435" s="1">
        <v>111</v>
      </c>
      <c r="C435" t="s">
        <v>1490</v>
      </c>
      <c r="D435" s="15" t="str">
        <f t="shared" si="126"/>
        <v>R27</v>
      </c>
      <c r="E435" s="34">
        <f t="shared" si="131"/>
        <v>52</v>
      </c>
      <c r="F435" s="34">
        <v>6</v>
      </c>
      <c r="G435" s="22">
        <v>14</v>
      </c>
      <c r="H435" t="s">
        <v>1614</v>
      </c>
      <c r="I435" t="s">
        <v>1601</v>
      </c>
      <c r="J435" t="str">
        <f t="shared" si="125"/>
        <v>db600.dbx52.6 := wrn.N4_2_pid_HLM; //Регулирование Н4-2 достигло верхнего предела  R27.14</v>
      </c>
      <c r="L435">
        <f t="shared" si="132"/>
        <v>27</v>
      </c>
      <c r="N435" s="33">
        <f t="shared" ref="N435:N449" si="135">A435</f>
        <v>392</v>
      </c>
      <c r="O435" s="33" t="s">
        <v>2023</v>
      </c>
      <c r="P435" s="33" t="str">
        <f t="shared" ref="P435:P447" si="136">"MDB.R"&amp;L435</f>
        <v>MDB.R27</v>
      </c>
      <c r="Q435" s="33">
        <f t="shared" ref="Q435:Q447" si="137">G435</f>
        <v>14</v>
      </c>
      <c r="R435" s="33"/>
      <c r="S435" s="33"/>
      <c r="T435" s="33"/>
      <c r="U435" s="33"/>
      <c r="V435" s="33"/>
      <c r="W435" s="33"/>
      <c r="X435" s="33" t="str">
        <f t="shared" ref="X435:X447" si="138">Z435&amp;C435</f>
        <v>en-US=Регулирование Н4-2 достигло верхнего предела</v>
      </c>
      <c r="Y435" s="1"/>
      <c r="Z435" s="1" t="s">
        <v>1308</v>
      </c>
      <c r="AE435">
        <f t="shared" si="133"/>
        <v>40027</v>
      </c>
      <c r="AF435">
        <f t="shared" si="134"/>
        <v>14</v>
      </c>
    </row>
    <row r="436" spans="1:32" x14ac:dyDescent="0.25">
      <c r="A436" s="1">
        <v>393</v>
      </c>
      <c r="B436" s="1">
        <v>112</v>
      </c>
      <c r="C436" t="s">
        <v>1491</v>
      </c>
      <c r="D436" s="15" t="str">
        <f t="shared" si="126"/>
        <v>R27</v>
      </c>
      <c r="E436" s="34">
        <f t="shared" si="131"/>
        <v>52</v>
      </c>
      <c r="F436" s="34">
        <v>7</v>
      </c>
      <c r="G436" s="22">
        <v>15</v>
      </c>
      <c r="H436" t="s">
        <v>1614</v>
      </c>
      <c r="I436" t="s">
        <v>1602</v>
      </c>
      <c r="J436" t="str">
        <f t="shared" si="125"/>
        <v>db600.dbx52.7 := wrn.N4_3_pid_HLM; //Регулирование Н4-3 достигло верхнего предела  R27.15</v>
      </c>
      <c r="L436">
        <f t="shared" si="132"/>
        <v>27</v>
      </c>
      <c r="N436" s="33">
        <f t="shared" si="135"/>
        <v>393</v>
      </c>
      <c r="O436" s="33" t="s">
        <v>2023</v>
      </c>
      <c r="P436" s="33" t="str">
        <f t="shared" si="136"/>
        <v>MDB.R27</v>
      </c>
      <c r="Q436" s="33">
        <f t="shared" si="137"/>
        <v>15</v>
      </c>
      <c r="R436" s="33"/>
      <c r="S436" s="33"/>
      <c r="T436" s="33"/>
      <c r="U436" s="33"/>
      <c r="V436" s="33"/>
      <c r="W436" s="33"/>
      <c r="X436" s="33" t="str">
        <f t="shared" si="138"/>
        <v>en-US=Регулирование Н4-3 достигло верхнего предела</v>
      </c>
      <c r="Y436" s="1"/>
      <c r="Z436" s="1" t="s">
        <v>1308</v>
      </c>
      <c r="AE436">
        <f t="shared" si="133"/>
        <v>40027</v>
      </c>
      <c r="AF436">
        <f t="shared" si="134"/>
        <v>15</v>
      </c>
    </row>
    <row r="437" spans="1:32" x14ac:dyDescent="0.25">
      <c r="A437" s="1">
        <v>394</v>
      </c>
      <c r="B437" s="1">
        <v>113</v>
      </c>
      <c r="C437" t="s">
        <v>1492</v>
      </c>
      <c r="D437" s="15" t="str">
        <f t="shared" si="126"/>
        <v>R28</v>
      </c>
      <c r="E437">
        <f>E445+1</f>
        <v>55</v>
      </c>
      <c r="F437" s="34">
        <v>0</v>
      </c>
      <c r="G437" s="22">
        <v>0</v>
      </c>
      <c r="H437" t="s">
        <v>1614</v>
      </c>
      <c r="I437" t="s">
        <v>1603</v>
      </c>
      <c r="J437" t="str">
        <f t="shared" si="125"/>
        <v>db600.dbx55.0 := wrn.N4_4_pid_HLM; //Регулирование Н4-4 достигло верхнего предела  R28.0</v>
      </c>
      <c r="L437">
        <f>L435+1</f>
        <v>28</v>
      </c>
      <c r="N437" s="33">
        <f t="shared" si="135"/>
        <v>394</v>
      </c>
      <c r="O437" s="33" t="s">
        <v>2023</v>
      </c>
      <c r="P437" s="33" t="str">
        <f t="shared" si="136"/>
        <v>MDB.R28</v>
      </c>
      <c r="Q437" s="33">
        <f t="shared" si="137"/>
        <v>0</v>
      </c>
      <c r="R437" s="33"/>
      <c r="S437" s="33"/>
      <c r="T437" s="33"/>
      <c r="U437" s="33"/>
      <c r="V437" s="33"/>
      <c r="W437" s="33"/>
      <c r="X437" s="33" t="str">
        <f t="shared" si="138"/>
        <v>en-US=Регулирование Н4-4 достигло верхнего предела</v>
      </c>
      <c r="Y437" s="1"/>
      <c r="Z437" s="1" t="s">
        <v>1308</v>
      </c>
      <c r="AE437">
        <f t="shared" si="133"/>
        <v>40028</v>
      </c>
      <c r="AF437">
        <f t="shared" si="134"/>
        <v>0</v>
      </c>
    </row>
    <row r="438" spans="1:32" x14ac:dyDescent="0.25">
      <c r="A438" s="1">
        <v>395</v>
      </c>
      <c r="B438" s="1">
        <v>114</v>
      </c>
      <c r="C438" t="s">
        <v>1493</v>
      </c>
      <c r="D438" s="15" t="str">
        <f t="shared" si="126"/>
        <v>R28</v>
      </c>
      <c r="E438" s="34">
        <f>E437</f>
        <v>55</v>
      </c>
      <c r="F438" s="34">
        <v>1</v>
      </c>
      <c r="G438" s="22">
        <v>1</v>
      </c>
      <c r="H438" t="s">
        <v>1614</v>
      </c>
      <c r="I438" t="s">
        <v>1604</v>
      </c>
      <c r="J438" t="str">
        <f t="shared" si="125"/>
        <v>db600.dbx55.1 := wrn.N4_5_pid_HLM; //Регулирование Н4-5 достигло верхнего предела  R28.1</v>
      </c>
      <c r="L438">
        <f>L437</f>
        <v>28</v>
      </c>
      <c r="N438" s="33">
        <f t="shared" si="135"/>
        <v>395</v>
      </c>
      <c r="O438" s="33" t="s">
        <v>2023</v>
      </c>
      <c r="P438" s="33" t="str">
        <f t="shared" si="136"/>
        <v>MDB.R28</v>
      </c>
      <c r="Q438" s="33">
        <f t="shared" si="137"/>
        <v>1</v>
      </c>
      <c r="R438" s="33"/>
      <c r="S438" s="33"/>
      <c r="T438" s="33"/>
      <c r="U438" s="33"/>
      <c r="V438" s="33"/>
      <c r="W438" s="33"/>
      <c r="X438" s="33" t="str">
        <f t="shared" si="138"/>
        <v>en-US=Регулирование Н4-5 достигло верхнего предела</v>
      </c>
      <c r="Y438" s="1"/>
      <c r="Z438" s="1" t="s">
        <v>1308</v>
      </c>
      <c r="AE438">
        <f t="shared" si="133"/>
        <v>40028</v>
      </c>
      <c r="AF438">
        <f t="shared" si="134"/>
        <v>1</v>
      </c>
    </row>
    <row r="439" spans="1:32" x14ac:dyDescent="0.25">
      <c r="A439" s="1">
        <v>396</v>
      </c>
      <c r="B439" s="1">
        <v>115</v>
      </c>
      <c r="C439" t="s">
        <v>1494</v>
      </c>
      <c r="D439" s="15" t="str">
        <f t="shared" si="126"/>
        <v>R28</v>
      </c>
      <c r="E439" s="34">
        <f t="shared" ref="E439:E452" si="139">E438</f>
        <v>55</v>
      </c>
      <c r="F439" s="34">
        <v>2</v>
      </c>
      <c r="G439" s="22">
        <v>2</v>
      </c>
      <c r="H439" t="s">
        <v>1614</v>
      </c>
      <c r="I439" t="s">
        <v>1605</v>
      </c>
      <c r="J439" t="str">
        <f t="shared" si="125"/>
        <v>db600.dbx55.2 := wrn.K3_1_pid_LLM; //Регулирование К3-1 достигло нижнего предела  R28.2</v>
      </c>
      <c r="L439">
        <f t="shared" ref="L439:L452" si="140">L438</f>
        <v>28</v>
      </c>
      <c r="N439" s="33">
        <f t="shared" si="135"/>
        <v>396</v>
      </c>
      <c r="O439" s="33" t="s">
        <v>2023</v>
      </c>
      <c r="P439" s="33" t="str">
        <f t="shared" si="136"/>
        <v>MDB.R28</v>
      </c>
      <c r="Q439" s="33">
        <f t="shared" si="137"/>
        <v>2</v>
      </c>
      <c r="R439" s="33"/>
      <c r="S439" s="33"/>
      <c r="T439" s="33"/>
      <c r="U439" s="33"/>
      <c r="V439" s="33"/>
      <c r="W439" s="33"/>
      <c r="X439" s="33" t="str">
        <f t="shared" si="138"/>
        <v>en-US=Регулирование К3-1 достигло нижнего предела</v>
      </c>
      <c r="Y439" s="1"/>
      <c r="Z439" s="1" t="s">
        <v>1308</v>
      </c>
      <c r="AE439">
        <f t="shared" si="133"/>
        <v>40028</v>
      </c>
      <c r="AF439">
        <f t="shared" si="134"/>
        <v>2</v>
      </c>
    </row>
    <row r="440" spans="1:32" x14ac:dyDescent="0.25">
      <c r="A440" s="1">
        <v>397</v>
      </c>
      <c r="B440" s="1">
        <v>116</v>
      </c>
      <c r="C440" t="s">
        <v>1495</v>
      </c>
      <c r="D440" s="15" t="str">
        <f t="shared" si="126"/>
        <v>R28</v>
      </c>
      <c r="E440" s="34">
        <f t="shared" si="139"/>
        <v>55</v>
      </c>
      <c r="F440" s="34">
        <v>3</v>
      </c>
      <c r="G440" s="22">
        <v>3</v>
      </c>
      <c r="H440" t="s">
        <v>1614</v>
      </c>
      <c r="I440" t="s">
        <v>1606</v>
      </c>
      <c r="J440" t="str">
        <f t="shared" si="125"/>
        <v>db600.dbx55.3 := wrn.K3_2_pid_LLM; //Регулирование К3-2 достигло нижнего предела  R28.3</v>
      </c>
      <c r="L440">
        <f t="shared" si="140"/>
        <v>28</v>
      </c>
      <c r="N440" s="33">
        <f t="shared" si="135"/>
        <v>397</v>
      </c>
      <c r="O440" s="33" t="s">
        <v>2023</v>
      </c>
      <c r="P440" s="33" t="str">
        <f t="shared" si="136"/>
        <v>MDB.R28</v>
      </c>
      <c r="Q440" s="33">
        <f t="shared" si="137"/>
        <v>3</v>
      </c>
      <c r="R440" s="33"/>
      <c r="S440" s="33"/>
      <c r="T440" s="33"/>
      <c r="U440" s="33"/>
      <c r="V440" s="33"/>
      <c r="W440" s="33"/>
      <c r="X440" s="33" t="str">
        <f t="shared" si="138"/>
        <v>en-US=Регулирование К3-2 достигло нижнего предела</v>
      </c>
      <c r="Y440" s="1"/>
      <c r="Z440" s="1" t="s">
        <v>1308</v>
      </c>
      <c r="AE440">
        <f t="shared" si="133"/>
        <v>40028</v>
      </c>
      <c r="AF440">
        <f t="shared" si="134"/>
        <v>3</v>
      </c>
    </row>
    <row r="441" spans="1:32" x14ac:dyDescent="0.25">
      <c r="A441" s="1">
        <v>398</v>
      </c>
      <c r="B441" s="1">
        <v>117</v>
      </c>
      <c r="C441" t="s">
        <v>1496</v>
      </c>
      <c r="D441" s="15" t="str">
        <f t="shared" si="126"/>
        <v>R28</v>
      </c>
      <c r="E441" s="34">
        <f t="shared" si="139"/>
        <v>55</v>
      </c>
      <c r="F441" s="34">
        <v>4</v>
      </c>
      <c r="G441" s="22">
        <v>4</v>
      </c>
      <c r="H441" t="s">
        <v>1614</v>
      </c>
      <c r="I441" t="s">
        <v>1607</v>
      </c>
      <c r="J441" t="str">
        <f t="shared" si="125"/>
        <v>db600.dbx55.4 := wrn.K4_1_pid_LLM; //Регулирование К4-1 достигло нижнего предела  R28.4</v>
      </c>
      <c r="L441">
        <f t="shared" si="140"/>
        <v>28</v>
      </c>
      <c r="N441" s="33">
        <f t="shared" si="135"/>
        <v>398</v>
      </c>
      <c r="O441" s="33" t="s">
        <v>2023</v>
      </c>
      <c r="P441" s="33" t="str">
        <f t="shared" si="136"/>
        <v>MDB.R28</v>
      </c>
      <c r="Q441" s="33">
        <f t="shared" si="137"/>
        <v>4</v>
      </c>
      <c r="R441" s="33"/>
      <c r="S441" s="33"/>
      <c r="T441" s="33"/>
      <c r="U441" s="33"/>
      <c r="V441" s="33"/>
      <c r="W441" s="33"/>
      <c r="X441" s="33" t="str">
        <f t="shared" si="138"/>
        <v>en-US=Регулирование К4-1 достигло нижнего предела</v>
      </c>
      <c r="Y441" s="1"/>
      <c r="Z441" s="1" t="s">
        <v>1308</v>
      </c>
      <c r="AE441">
        <f t="shared" si="133"/>
        <v>40028</v>
      </c>
      <c r="AF441">
        <f t="shared" si="134"/>
        <v>4</v>
      </c>
    </row>
    <row r="442" spans="1:32" x14ac:dyDescent="0.25">
      <c r="A442" s="1">
        <v>399</v>
      </c>
      <c r="B442" s="1">
        <v>118</v>
      </c>
      <c r="C442" t="s">
        <v>1497</v>
      </c>
      <c r="D442" s="15" t="str">
        <f t="shared" si="126"/>
        <v>R28</v>
      </c>
      <c r="E442" s="34">
        <f t="shared" si="139"/>
        <v>55</v>
      </c>
      <c r="F442" s="34">
        <v>5</v>
      </c>
      <c r="G442" s="22">
        <v>5</v>
      </c>
      <c r="H442" t="s">
        <v>1614</v>
      </c>
      <c r="I442" t="s">
        <v>1608</v>
      </c>
      <c r="J442" t="str">
        <f t="shared" si="125"/>
        <v>db600.dbx55.5 := wrn.K4_2_pid_LLM; //Регулирование К4-2 достигло нижнего предела  R28.5</v>
      </c>
      <c r="L442">
        <f t="shared" si="140"/>
        <v>28</v>
      </c>
      <c r="N442" s="33">
        <f t="shared" si="135"/>
        <v>399</v>
      </c>
      <c r="O442" s="33" t="s">
        <v>2023</v>
      </c>
      <c r="P442" s="33" t="str">
        <f t="shared" si="136"/>
        <v>MDB.R28</v>
      </c>
      <c r="Q442" s="33">
        <f t="shared" si="137"/>
        <v>5</v>
      </c>
      <c r="R442" s="33"/>
      <c r="S442" s="33"/>
      <c r="T442" s="33"/>
      <c r="U442" s="33"/>
      <c r="V442" s="33"/>
      <c r="W442" s="33"/>
      <c r="X442" s="33" t="str">
        <f t="shared" si="138"/>
        <v>en-US=Регулирование К4-2 достигло нижнего предела</v>
      </c>
      <c r="Y442" s="1"/>
      <c r="Z442" s="1" t="s">
        <v>1308</v>
      </c>
      <c r="AE442">
        <f t="shared" si="133"/>
        <v>40028</v>
      </c>
      <c r="AF442">
        <f t="shared" si="134"/>
        <v>5</v>
      </c>
    </row>
    <row r="443" spans="1:32" x14ac:dyDescent="0.25">
      <c r="A443" s="1">
        <v>400</v>
      </c>
      <c r="B443" s="1">
        <v>119</v>
      </c>
      <c r="C443" t="s">
        <v>1498</v>
      </c>
      <c r="D443" s="15" t="str">
        <f t="shared" si="126"/>
        <v>R28</v>
      </c>
      <c r="E443" s="34">
        <f t="shared" si="139"/>
        <v>55</v>
      </c>
      <c r="F443" s="34">
        <v>6</v>
      </c>
      <c r="G443" s="22">
        <v>6</v>
      </c>
      <c r="H443" t="s">
        <v>1614</v>
      </c>
      <c r="I443" t="s">
        <v>1609</v>
      </c>
      <c r="J443" t="str">
        <f t="shared" si="125"/>
        <v>db600.dbx55.6 := wrn.N4_1_pid_LLM; //Регулирование Н4-1 достигло нижнего предела  R28.6</v>
      </c>
      <c r="L443">
        <f t="shared" si="140"/>
        <v>28</v>
      </c>
      <c r="N443" s="33">
        <f t="shared" si="135"/>
        <v>400</v>
      </c>
      <c r="O443" s="33" t="s">
        <v>2023</v>
      </c>
      <c r="P443" s="33" t="str">
        <f t="shared" si="136"/>
        <v>MDB.R28</v>
      </c>
      <c r="Q443" s="33">
        <f t="shared" si="137"/>
        <v>6</v>
      </c>
      <c r="R443" s="33"/>
      <c r="S443" s="33"/>
      <c r="T443" s="33"/>
      <c r="U443" s="33"/>
      <c r="V443" s="33"/>
      <c r="W443" s="33"/>
      <c r="X443" s="33" t="str">
        <f t="shared" si="138"/>
        <v>en-US=Регулирование Н4-1 достигло нижнего предела</v>
      </c>
      <c r="Y443" s="1"/>
      <c r="Z443" s="1" t="s">
        <v>1308</v>
      </c>
      <c r="AE443">
        <f t="shared" si="133"/>
        <v>40028</v>
      </c>
      <c r="AF443">
        <f t="shared" si="134"/>
        <v>6</v>
      </c>
    </row>
    <row r="444" spans="1:32" x14ac:dyDescent="0.25">
      <c r="A444" s="1">
        <v>401</v>
      </c>
      <c r="B444" s="1">
        <v>120</v>
      </c>
      <c r="C444" t="s">
        <v>1499</v>
      </c>
      <c r="D444" s="15" t="str">
        <f t="shared" si="126"/>
        <v>R28</v>
      </c>
      <c r="E444" s="34">
        <f t="shared" si="139"/>
        <v>55</v>
      </c>
      <c r="F444" s="34">
        <v>7</v>
      </c>
      <c r="G444" s="22">
        <v>7</v>
      </c>
      <c r="H444" t="s">
        <v>1614</v>
      </c>
      <c r="I444" t="s">
        <v>1610</v>
      </c>
      <c r="J444" t="str">
        <f t="shared" si="125"/>
        <v>db600.dbx55.7 := wrn.N4_2_pid_LLM; //Регулирование Н4-2 достигло нижнего предела  R28.7</v>
      </c>
      <c r="L444">
        <f t="shared" si="140"/>
        <v>28</v>
      </c>
      <c r="N444" s="33">
        <f t="shared" si="135"/>
        <v>401</v>
      </c>
      <c r="O444" s="33" t="s">
        <v>2023</v>
      </c>
      <c r="P444" s="33" t="str">
        <f t="shared" si="136"/>
        <v>MDB.R28</v>
      </c>
      <c r="Q444" s="33">
        <f t="shared" si="137"/>
        <v>7</v>
      </c>
      <c r="R444" s="33"/>
      <c r="S444" s="33"/>
      <c r="T444" s="33"/>
      <c r="U444" s="33"/>
      <c r="V444" s="33"/>
      <c r="W444" s="33"/>
      <c r="X444" s="33" t="str">
        <f t="shared" si="138"/>
        <v>en-US=Регулирование Н4-2 достигло нижнего предела</v>
      </c>
      <c r="Y444" s="1"/>
      <c r="Z444" s="1" t="s">
        <v>1308</v>
      </c>
      <c r="AE444">
        <f t="shared" si="133"/>
        <v>40028</v>
      </c>
      <c r="AF444">
        <f t="shared" si="134"/>
        <v>7</v>
      </c>
    </row>
    <row r="445" spans="1:32" x14ac:dyDescent="0.25">
      <c r="A445" s="1">
        <v>402</v>
      </c>
      <c r="B445" s="1">
        <v>121</v>
      </c>
      <c r="C445" t="s">
        <v>1500</v>
      </c>
      <c r="D445" s="15" t="str">
        <f t="shared" si="126"/>
        <v>R28</v>
      </c>
      <c r="E445">
        <f>E421+1</f>
        <v>54</v>
      </c>
      <c r="F445" s="34">
        <v>0</v>
      </c>
      <c r="G445" s="22">
        <v>8</v>
      </c>
      <c r="H445" t="s">
        <v>1614</v>
      </c>
      <c r="I445" t="s">
        <v>1611</v>
      </c>
      <c r="J445" t="str">
        <f t="shared" si="125"/>
        <v>db600.dbx54.0 := wrn.N4_3_pid_LLM; //Регулирование Н4-3 достигло нижнего предела  R28.8</v>
      </c>
      <c r="L445">
        <f t="shared" si="140"/>
        <v>28</v>
      </c>
      <c r="N445" s="33">
        <f t="shared" si="135"/>
        <v>402</v>
      </c>
      <c r="O445" s="33" t="s">
        <v>2023</v>
      </c>
      <c r="P445" s="33" t="str">
        <f t="shared" si="136"/>
        <v>MDB.R28</v>
      </c>
      <c r="Q445" s="33">
        <f t="shared" si="137"/>
        <v>8</v>
      </c>
      <c r="R445" s="33"/>
      <c r="S445" s="33"/>
      <c r="T445" s="33"/>
      <c r="U445" s="33"/>
      <c r="V445" s="33"/>
      <c r="W445" s="33"/>
      <c r="X445" s="33" t="str">
        <f t="shared" si="138"/>
        <v>en-US=Регулирование Н4-3 достигло нижнего предела</v>
      </c>
      <c r="Y445" s="1"/>
      <c r="Z445" s="1" t="s">
        <v>1308</v>
      </c>
      <c r="AE445">
        <f t="shared" si="133"/>
        <v>40028</v>
      </c>
      <c r="AF445">
        <f t="shared" si="134"/>
        <v>8</v>
      </c>
    </row>
    <row r="446" spans="1:32" x14ac:dyDescent="0.25">
      <c r="A446" s="1">
        <v>403</v>
      </c>
      <c r="B446" s="1">
        <v>122</v>
      </c>
      <c r="C446" t="s">
        <v>1501</v>
      </c>
      <c r="D446" s="15" t="str">
        <f t="shared" si="126"/>
        <v>R28</v>
      </c>
      <c r="E446" s="34">
        <f>E445</f>
        <v>54</v>
      </c>
      <c r="F446" s="34">
        <v>1</v>
      </c>
      <c r="G446" s="22">
        <v>9</v>
      </c>
      <c r="H446" t="s">
        <v>1614</v>
      </c>
      <c r="I446" t="s">
        <v>1612</v>
      </c>
      <c r="J446" t="str">
        <f t="shared" si="125"/>
        <v>db600.dbx54.1 := wrn.N4_4_pid_LLM; //Регулирование Н4-4 достигло нижнего предела  R28.9</v>
      </c>
      <c r="L446">
        <f t="shared" si="140"/>
        <v>28</v>
      </c>
      <c r="N446" s="33">
        <f t="shared" si="135"/>
        <v>403</v>
      </c>
      <c r="O446" s="33" t="s">
        <v>2023</v>
      </c>
      <c r="P446" s="33" t="str">
        <f t="shared" si="136"/>
        <v>MDB.R28</v>
      </c>
      <c r="Q446" s="33">
        <f t="shared" si="137"/>
        <v>9</v>
      </c>
      <c r="R446" s="33"/>
      <c r="S446" s="33"/>
      <c r="T446" s="33"/>
      <c r="U446" s="33"/>
      <c r="V446" s="33"/>
      <c r="W446" s="33"/>
      <c r="X446" s="33" t="str">
        <f t="shared" si="138"/>
        <v>en-US=Регулирование Н4-4 достигло нижнего предела</v>
      </c>
      <c r="Y446" s="1"/>
      <c r="Z446" s="1" t="s">
        <v>1308</v>
      </c>
      <c r="AE446">
        <f t="shared" si="133"/>
        <v>40028</v>
      </c>
      <c r="AF446">
        <f t="shared" si="134"/>
        <v>9</v>
      </c>
    </row>
    <row r="447" spans="1:32" x14ac:dyDescent="0.25">
      <c r="A447" s="1">
        <v>404</v>
      </c>
      <c r="B447" s="1">
        <v>123</v>
      </c>
      <c r="C447" t="s">
        <v>1502</v>
      </c>
      <c r="D447" s="15" t="str">
        <f t="shared" si="126"/>
        <v>R28</v>
      </c>
      <c r="E447" s="34">
        <f t="shared" si="139"/>
        <v>54</v>
      </c>
      <c r="F447" s="34">
        <v>2</v>
      </c>
      <c r="G447" s="22">
        <v>10</v>
      </c>
      <c r="H447" t="s">
        <v>1614</v>
      </c>
      <c r="I447" t="s">
        <v>1613</v>
      </c>
      <c r="J447" t="str">
        <f t="shared" si="125"/>
        <v>db600.dbx54.2 := wrn.N4_5_pid_LLM; //Регулирование Н4-5 достигло нижнего предела  R28.10</v>
      </c>
      <c r="L447">
        <f t="shared" si="140"/>
        <v>28</v>
      </c>
      <c r="N447" s="33">
        <f t="shared" si="135"/>
        <v>404</v>
      </c>
      <c r="O447" s="33" t="s">
        <v>2023</v>
      </c>
      <c r="P447" s="33" t="str">
        <f t="shared" si="136"/>
        <v>MDB.R28</v>
      </c>
      <c r="Q447" s="33">
        <f t="shared" si="137"/>
        <v>10</v>
      </c>
      <c r="R447" s="33"/>
      <c r="S447" s="33"/>
      <c r="T447" s="33"/>
      <c r="U447" s="33"/>
      <c r="V447" s="33"/>
      <c r="W447" s="33"/>
      <c r="X447" s="33" t="str">
        <f t="shared" si="138"/>
        <v>en-US=Регулирование Н4-5 достигло нижнего предела</v>
      </c>
      <c r="Y447" s="1"/>
      <c r="Z447" s="1" t="s">
        <v>1308</v>
      </c>
      <c r="AE447">
        <f t="shared" si="133"/>
        <v>40028</v>
      </c>
      <c r="AF447">
        <f t="shared" si="134"/>
        <v>10</v>
      </c>
    </row>
    <row r="448" spans="1:32" x14ac:dyDescent="0.25">
      <c r="A448" s="1">
        <v>908</v>
      </c>
      <c r="C448" s="30" t="s">
        <v>2057</v>
      </c>
      <c r="D448" s="15" t="str">
        <f t="shared" si="126"/>
        <v>R28</v>
      </c>
      <c r="E448" s="34">
        <f t="shared" si="139"/>
        <v>54</v>
      </c>
      <c r="F448" s="34">
        <v>3</v>
      </c>
      <c r="G448" s="22">
        <v>11</v>
      </c>
      <c r="H448" t="s">
        <v>1310</v>
      </c>
      <c r="I448" t="s">
        <v>2081</v>
      </c>
      <c r="J448" t="str">
        <f t="shared" si="125"/>
        <v>db600.dbx54.3 := alr.TMP2_L; //Трансмембранное давление 2  - превышен нижний аварийный предел  R28.11</v>
      </c>
      <c r="L448">
        <f t="shared" si="140"/>
        <v>28</v>
      </c>
      <c r="N448" s="33">
        <f t="shared" si="135"/>
        <v>908</v>
      </c>
      <c r="AE448">
        <f t="shared" si="133"/>
        <v>40028</v>
      </c>
      <c r="AF448">
        <f t="shared" si="134"/>
        <v>11</v>
      </c>
    </row>
    <row r="449" spans="1:32" x14ac:dyDescent="0.25">
      <c r="A449" s="1">
        <v>909</v>
      </c>
      <c r="C449" s="37" t="s">
        <v>2036</v>
      </c>
      <c r="D449" s="15" t="str">
        <f t="shared" si="126"/>
        <v>R28</v>
      </c>
      <c r="E449" s="34">
        <f t="shared" si="139"/>
        <v>54</v>
      </c>
      <c r="F449" s="34">
        <v>4</v>
      </c>
      <c r="G449" s="22">
        <v>12</v>
      </c>
      <c r="H449" t="s">
        <v>1614</v>
      </c>
      <c r="I449" t="s">
        <v>2085</v>
      </c>
      <c r="J449" t="str">
        <f t="shared" si="125"/>
        <v>db600.dbx54.4 := wrn.Qp1_lmh_H; //Расход пермеата во время фильтрации lmh 1 - превышен верхний рабочий предел  R28.12</v>
      </c>
      <c r="L449">
        <f t="shared" si="140"/>
        <v>28</v>
      </c>
      <c r="N449" s="33">
        <f t="shared" si="135"/>
        <v>909</v>
      </c>
      <c r="AE449">
        <f t="shared" si="133"/>
        <v>40028</v>
      </c>
      <c r="AF449">
        <f t="shared" si="134"/>
        <v>12</v>
      </c>
    </row>
    <row r="450" spans="1:32" x14ac:dyDescent="0.25">
      <c r="A450" s="1">
        <v>910</v>
      </c>
      <c r="C450" s="37" t="s">
        <v>2037</v>
      </c>
      <c r="D450" s="15" t="str">
        <f t="shared" si="126"/>
        <v>R28</v>
      </c>
      <c r="E450" s="34">
        <f t="shared" si="139"/>
        <v>54</v>
      </c>
      <c r="F450" s="34">
        <v>5</v>
      </c>
      <c r="G450" s="22">
        <v>13</v>
      </c>
      <c r="H450" t="s">
        <v>1614</v>
      </c>
      <c r="I450" t="s">
        <v>2086</v>
      </c>
      <c r="J450" t="str">
        <f t="shared" si="125"/>
        <v>db600.dbx54.5 := wrn.Qp2_lmh_H; //Расход пермеата во время фильтрации lmh 2 - превышен верхний рабочий предел  R28.13</v>
      </c>
      <c r="L450">
        <f t="shared" si="140"/>
        <v>28</v>
      </c>
      <c r="AE450">
        <f t="shared" si="133"/>
        <v>40028</v>
      </c>
      <c r="AF450">
        <f t="shared" si="134"/>
        <v>13</v>
      </c>
    </row>
    <row r="451" spans="1:32" x14ac:dyDescent="0.25">
      <c r="A451" s="1">
        <v>911</v>
      </c>
      <c r="C451" s="37" t="s">
        <v>2038</v>
      </c>
      <c r="D451" s="15" t="str">
        <f t="shared" si="126"/>
        <v>R28</v>
      </c>
      <c r="E451" s="34">
        <f t="shared" si="139"/>
        <v>54</v>
      </c>
      <c r="F451" s="34">
        <v>6</v>
      </c>
      <c r="G451" s="22">
        <v>14</v>
      </c>
      <c r="H451" t="s">
        <v>1614</v>
      </c>
      <c r="I451" t="s">
        <v>2087</v>
      </c>
      <c r="J451" t="str">
        <f t="shared" si="125"/>
        <v>db600.dbx54.6 := wrn.Qbw1_lmh_H; //Расход пермеата во время обратной промывки lmh 1 - превышен верхний рабочий предел  R28.14</v>
      </c>
      <c r="L451">
        <f t="shared" si="140"/>
        <v>28</v>
      </c>
      <c r="AE451">
        <f t="shared" si="133"/>
        <v>40028</v>
      </c>
      <c r="AF451">
        <f t="shared" si="134"/>
        <v>14</v>
      </c>
    </row>
    <row r="452" spans="1:32" x14ac:dyDescent="0.25">
      <c r="A452" s="1">
        <v>912</v>
      </c>
      <c r="C452" s="37" t="s">
        <v>2039</v>
      </c>
      <c r="D452" s="15" t="str">
        <f t="shared" si="126"/>
        <v>R28</v>
      </c>
      <c r="E452" s="34">
        <f t="shared" si="139"/>
        <v>54</v>
      </c>
      <c r="F452" s="34">
        <v>7</v>
      </c>
      <c r="G452" s="22">
        <v>15</v>
      </c>
      <c r="H452" t="s">
        <v>1614</v>
      </c>
      <c r="I452" t="s">
        <v>2088</v>
      </c>
      <c r="J452" t="str">
        <f t="shared" si="125"/>
        <v>db600.dbx54.7 := wrn.Qbw2_lmh_H; //Расход пермеата во время обратной промывки lmh 2 - превышен верхний рабочий предел  R28.15</v>
      </c>
      <c r="L452">
        <f t="shared" si="140"/>
        <v>28</v>
      </c>
      <c r="AE452">
        <f t="shared" si="133"/>
        <v>40028</v>
      </c>
      <c r="AF452">
        <f t="shared" si="134"/>
        <v>15</v>
      </c>
    </row>
    <row r="453" spans="1:32" x14ac:dyDescent="0.25">
      <c r="F453" s="34"/>
      <c r="G453" s="22"/>
      <c r="J453" t="s">
        <v>1622</v>
      </c>
      <c r="AE453">
        <f t="shared" si="133"/>
        <v>40000</v>
      </c>
      <c r="AF453">
        <f t="shared" si="134"/>
        <v>0</v>
      </c>
    </row>
    <row r="454" spans="1:32" x14ac:dyDescent="0.25">
      <c r="A454" s="1">
        <v>405</v>
      </c>
      <c r="B454" s="1">
        <v>1</v>
      </c>
      <c r="C454" t="s">
        <v>72</v>
      </c>
      <c r="D454" s="15" t="str">
        <f t="shared" si="126"/>
        <v>R29</v>
      </c>
      <c r="E454">
        <f>E462+1</f>
        <v>57</v>
      </c>
      <c r="F454" s="34">
        <v>0</v>
      </c>
      <c r="G454" s="22">
        <v>0</v>
      </c>
      <c r="H454" t="s">
        <v>1003</v>
      </c>
      <c r="I454" t="s">
        <v>643</v>
      </c>
      <c r="J454" t="str">
        <f t="shared" ref="J454:J517" si="141">"db600.dbx"&amp;E454&amp;"."&amp;F454&amp;" := "&amp;H454&amp;"."&amp;I454&amp;"; //"&amp;C454&amp;"  "&amp;D454&amp;"."&amp;G454</f>
        <v>db600.dbx57.0 := dgi.Z1_1_on; //ЗЭ1-1 Открыта  R29.0</v>
      </c>
      <c r="L454">
        <f>L452+1</f>
        <v>29</v>
      </c>
      <c r="N454" s="33">
        <f>A454</f>
        <v>405</v>
      </c>
      <c r="O454" s="33" t="s">
        <v>2024</v>
      </c>
      <c r="P454" s="33" t="str">
        <f>"MDB.R"&amp;L454</f>
        <v>MDB.R29</v>
      </c>
      <c r="Q454" s="33">
        <f>G454</f>
        <v>0</v>
      </c>
      <c r="R454" s="33"/>
      <c r="S454" s="33"/>
      <c r="T454" s="33"/>
      <c r="U454" s="33"/>
      <c r="V454" s="33"/>
      <c r="W454" s="33"/>
      <c r="X454" s="33" t="str">
        <f>Z454&amp;C454</f>
        <v>en-US=ЗЭ1-1 Открыта</v>
      </c>
      <c r="Y454" s="1"/>
      <c r="Z454" s="1" t="s">
        <v>1308</v>
      </c>
      <c r="AE454">
        <f t="shared" si="133"/>
        <v>40029</v>
      </c>
      <c r="AF454">
        <f t="shared" si="134"/>
        <v>0</v>
      </c>
    </row>
    <row r="455" spans="1:32" x14ac:dyDescent="0.25">
      <c r="A455" s="1">
        <v>406</v>
      </c>
      <c r="B455" s="1">
        <v>2</v>
      </c>
      <c r="C455" t="s">
        <v>73</v>
      </c>
      <c r="D455" s="15" t="str">
        <f t="shared" ref="D455:D518" si="142">"R"&amp;L455</f>
        <v>R29</v>
      </c>
      <c r="E455" s="34">
        <f>E454</f>
        <v>57</v>
      </c>
      <c r="F455" s="34">
        <v>1</v>
      </c>
      <c r="G455" s="22">
        <v>1</v>
      </c>
      <c r="H455" t="s">
        <v>1003</v>
      </c>
      <c r="I455" t="s">
        <v>644</v>
      </c>
      <c r="J455" t="str">
        <f t="shared" si="141"/>
        <v>db600.dbx57.1 := dgi.Z1_1_of; //ЗЭ1-1 Закрыта  R29.1</v>
      </c>
      <c r="L455">
        <f>L454</f>
        <v>29</v>
      </c>
      <c r="N455" s="33">
        <f>A455</f>
        <v>406</v>
      </c>
      <c r="O455" s="33" t="s">
        <v>2024</v>
      </c>
      <c r="P455" s="33" t="str">
        <f>"MDB.R"&amp;L455</f>
        <v>MDB.R29</v>
      </c>
      <c r="Q455" s="33">
        <f>G455</f>
        <v>1</v>
      </c>
      <c r="R455" s="33"/>
      <c r="S455" s="33"/>
      <c r="T455" s="33"/>
      <c r="U455" s="33"/>
      <c r="V455" s="33"/>
      <c r="W455" s="33"/>
      <c r="X455" s="33" t="str">
        <f>Z455&amp;C455</f>
        <v>en-US=ЗЭ1-1 Закрыта</v>
      </c>
      <c r="Y455" s="1"/>
      <c r="Z455" s="1" t="s">
        <v>1308</v>
      </c>
      <c r="AE455">
        <f t="shared" si="133"/>
        <v>40029</v>
      </c>
      <c r="AF455">
        <f t="shared" si="134"/>
        <v>1</v>
      </c>
    </row>
    <row r="456" spans="1:32" x14ac:dyDescent="0.25">
      <c r="A456" s="1">
        <v>407</v>
      </c>
      <c r="B456" s="1">
        <v>3</v>
      </c>
      <c r="C456" t="s">
        <v>74</v>
      </c>
      <c r="D456" s="15" t="str">
        <f t="shared" si="142"/>
        <v>R29</v>
      </c>
      <c r="E456" s="34">
        <f t="shared" ref="E456:E469" si="143">E455</f>
        <v>57</v>
      </c>
      <c r="F456" s="34">
        <v>2</v>
      </c>
      <c r="G456" s="22">
        <v>2</v>
      </c>
      <c r="H456" t="s">
        <v>1003</v>
      </c>
      <c r="I456" t="s">
        <v>645</v>
      </c>
      <c r="J456" t="str">
        <f t="shared" si="141"/>
        <v>db600.dbx57.2 := dgi.Z1_2_on; //ЗЭ1-2 Открыта  R29.2</v>
      </c>
      <c r="L456">
        <f t="shared" ref="L456:L469" si="144">L455</f>
        <v>29</v>
      </c>
      <c r="N456" s="33">
        <f t="shared" ref="N456:N519" si="145">A456</f>
        <v>407</v>
      </c>
      <c r="O456" s="33" t="s">
        <v>2024</v>
      </c>
      <c r="P456" s="33" t="str">
        <f t="shared" ref="P456:P519" si="146">"MDB.R"&amp;L456</f>
        <v>MDB.R29</v>
      </c>
      <c r="Q456" s="33">
        <f t="shared" ref="Q456:Q519" si="147">G456</f>
        <v>2</v>
      </c>
      <c r="R456" s="33"/>
      <c r="S456" s="33"/>
      <c r="T456" s="33"/>
      <c r="U456" s="33"/>
      <c r="V456" s="33"/>
      <c r="W456" s="33"/>
      <c r="X456" s="33" t="str">
        <f t="shared" ref="X456:X519" si="148">Z456&amp;C456</f>
        <v>en-US=ЗЭ1-2 Открыта</v>
      </c>
      <c r="Y456" s="1"/>
      <c r="Z456" s="1" t="s">
        <v>1308</v>
      </c>
      <c r="AE456">
        <f t="shared" si="133"/>
        <v>40029</v>
      </c>
      <c r="AF456">
        <f t="shared" si="134"/>
        <v>2</v>
      </c>
    </row>
    <row r="457" spans="1:32" x14ac:dyDescent="0.25">
      <c r="A457" s="1">
        <v>408</v>
      </c>
      <c r="B457" s="1">
        <v>4</v>
      </c>
      <c r="C457" t="s">
        <v>75</v>
      </c>
      <c r="D457" s="15" t="str">
        <f t="shared" si="142"/>
        <v>R29</v>
      </c>
      <c r="E457" s="34">
        <f t="shared" si="143"/>
        <v>57</v>
      </c>
      <c r="F457" s="34">
        <v>3</v>
      </c>
      <c r="G457" s="22">
        <v>3</v>
      </c>
      <c r="H457" t="s">
        <v>1003</v>
      </c>
      <c r="I457" t="s">
        <v>646</v>
      </c>
      <c r="J457" t="str">
        <f t="shared" si="141"/>
        <v>db600.dbx57.3 := dgi.Z1_2_of; //ЗЭ1-2 Закрыта  R29.3</v>
      </c>
      <c r="L457">
        <f t="shared" si="144"/>
        <v>29</v>
      </c>
      <c r="N457" s="33">
        <f t="shared" si="145"/>
        <v>408</v>
      </c>
      <c r="O457" s="33" t="s">
        <v>2024</v>
      </c>
      <c r="P457" s="33" t="str">
        <f t="shared" si="146"/>
        <v>MDB.R29</v>
      </c>
      <c r="Q457" s="33">
        <f t="shared" si="147"/>
        <v>3</v>
      </c>
      <c r="R457" s="33"/>
      <c r="S457" s="33"/>
      <c r="T457" s="33"/>
      <c r="U457" s="33"/>
      <c r="V457" s="33"/>
      <c r="W457" s="33"/>
      <c r="X457" s="33" t="str">
        <f t="shared" si="148"/>
        <v>en-US=ЗЭ1-2 Закрыта</v>
      </c>
      <c r="Y457" s="1"/>
      <c r="Z457" s="1" t="s">
        <v>1308</v>
      </c>
      <c r="AE457">
        <f t="shared" si="133"/>
        <v>40029</v>
      </c>
      <c r="AF457">
        <f t="shared" si="134"/>
        <v>3</v>
      </c>
    </row>
    <row r="458" spans="1:32" x14ac:dyDescent="0.25">
      <c r="A458" s="1">
        <v>409</v>
      </c>
      <c r="B458" s="1">
        <v>5</v>
      </c>
      <c r="C458" t="s">
        <v>76</v>
      </c>
      <c r="D458" s="15" t="str">
        <f t="shared" si="142"/>
        <v>R29</v>
      </c>
      <c r="E458" s="34">
        <f t="shared" si="143"/>
        <v>57</v>
      </c>
      <c r="F458" s="34">
        <v>4</v>
      </c>
      <c r="G458" s="22">
        <v>4</v>
      </c>
      <c r="H458" t="s">
        <v>1003</v>
      </c>
      <c r="I458" t="s">
        <v>647</v>
      </c>
      <c r="J458" t="str">
        <f t="shared" si="141"/>
        <v>db600.dbx57.4 := dgi.Z1_3_on; //ЗЭ1-3 Открыта  R29.4</v>
      </c>
      <c r="L458">
        <f t="shared" si="144"/>
        <v>29</v>
      </c>
      <c r="N458" s="33">
        <f t="shared" si="145"/>
        <v>409</v>
      </c>
      <c r="O458" s="33" t="s">
        <v>2024</v>
      </c>
      <c r="P458" s="33" t="str">
        <f t="shared" si="146"/>
        <v>MDB.R29</v>
      </c>
      <c r="Q458" s="33">
        <f t="shared" si="147"/>
        <v>4</v>
      </c>
      <c r="R458" s="33"/>
      <c r="S458" s="33"/>
      <c r="T458" s="33"/>
      <c r="U458" s="33"/>
      <c r="V458" s="33"/>
      <c r="W458" s="33"/>
      <c r="X458" s="33" t="str">
        <f t="shared" si="148"/>
        <v>en-US=ЗЭ1-3 Открыта</v>
      </c>
      <c r="Y458" s="1"/>
      <c r="Z458" s="1" t="s">
        <v>1308</v>
      </c>
      <c r="AE458">
        <f t="shared" si="133"/>
        <v>40029</v>
      </c>
      <c r="AF458">
        <f t="shared" si="134"/>
        <v>4</v>
      </c>
    </row>
    <row r="459" spans="1:32" x14ac:dyDescent="0.25">
      <c r="A459" s="1">
        <v>410</v>
      </c>
      <c r="B459" s="1">
        <v>6</v>
      </c>
      <c r="C459" t="s">
        <v>77</v>
      </c>
      <c r="D459" s="15" t="str">
        <f t="shared" si="142"/>
        <v>R29</v>
      </c>
      <c r="E459" s="34">
        <f t="shared" si="143"/>
        <v>57</v>
      </c>
      <c r="F459" s="34">
        <v>5</v>
      </c>
      <c r="G459" s="22">
        <v>5</v>
      </c>
      <c r="H459" t="s">
        <v>1003</v>
      </c>
      <c r="I459" t="s">
        <v>648</v>
      </c>
      <c r="J459" t="str">
        <f t="shared" si="141"/>
        <v>db600.dbx57.5 := dgi.Z1_3_of; //ЗЭ1-3 Закрыта  R29.5</v>
      </c>
      <c r="L459">
        <f t="shared" si="144"/>
        <v>29</v>
      </c>
      <c r="N459" s="33">
        <f t="shared" si="145"/>
        <v>410</v>
      </c>
      <c r="O459" s="33" t="s">
        <v>2024</v>
      </c>
      <c r="P459" s="33" t="str">
        <f t="shared" si="146"/>
        <v>MDB.R29</v>
      </c>
      <c r="Q459" s="33">
        <f t="shared" si="147"/>
        <v>5</v>
      </c>
      <c r="R459" s="33"/>
      <c r="S459" s="33"/>
      <c r="T459" s="33"/>
      <c r="U459" s="33"/>
      <c r="V459" s="33"/>
      <c r="W459" s="33"/>
      <c r="X459" s="33" t="str">
        <f t="shared" si="148"/>
        <v>en-US=ЗЭ1-3 Закрыта</v>
      </c>
      <c r="Y459" s="1"/>
      <c r="Z459" s="1" t="s">
        <v>1308</v>
      </c>
      <c r="AE459">
        <f t="shared" si="133"/>
        <v>40029</v>
      </c>
      <c r="AF459">
        <f t="shared" si="134"/>
        <v>5</v>
      </c>
    </row>
    <row r="460" spans="1:32" x14ac:dyDescent="0.25">
      <c r="A460" s="1">
        <v>411</v>
      </c>
      <c r="B460" s="1">
        <v>7</v>
      </c>
      <c r="C460" t="s">
        <v>78</v>
      </c>
      <c r="D460" s="15" t="str">
        <f t="shared" si="142"/>
        <v>R29</v>
      </c>
      <c r="E460" s="34">
        <f t="shared" si="143"/>
        <v>57</v>
      </c>
      <c r="F460" s="34">
        <v>6</v>
      </c>
      <c r="G460" s="22">
        <v>6</v>
      </c>
      <c r="H460" t="s">
        <v>1003</v>
      </c>
      <c r="I460" t="s">
        <v>649</v>
      </c>
      <c r="J460" t="str">
        <f t="shared" si="141"/>
        <v>db600.dbx57.6 := dgi.Z1_4_on; //ЗЭ1-4 Открыта  R29.6</v>
      </c>
      <c r="L460">
        <f t="shared" si="144"/>
        <v>29</v>
      </c>
      <c r="N460" s="33">
        <f t="shared" si="145"/>
        <v>411</v>
      </c>
      <c r="O460" s="33" t="s">
        <v>2024</v>
      </c>
      <c r="P460" s="33" t="str">
        <f t="shared" si="146"/>
        <v>MDB.R29</v>
      </c>
      <c r="Q460" s="33">
        <f t="shared" si="147"/>
        <v>6</v>
      </c>
      <c r="R460" s="33"/>
      <c r="S460" s="33"/>
      <c r="T460" s="33"/>
      <c r="U460" s="33"/>
      <c r="V460" s="33"/>
      <c r="W460" s="33"/>
      <c r="X460" s="33" t="str">
        <f t="shared" si="148"/>
        <v>en-US=ЗЭ1-4 Открыта</v>
      </c>
      <c r="Y460" s="1"/>
      <c r="Z460" s="1" t="s">
        <v>1308</v>
      </c>
      <c r="AE460">
        <f t="shared" si="133"/>
        <v>40029</v>
      </c>
      <c r="AF460">
        <f t="shared" si="134"/>
        <v>6</v>
      </c>
    </row>
    <row r="461" spans="1:32" x14ac:dyDescent="0.25">
      <c r="A461" s="1">
        <v>412</v>
      </c>
      <c r="B461" s="1">
        <v>8</v>
      </c>
      <c r="C461" t="s">
        <v>79</v>
      </c>
      <c r="D461" s="15" t="str">
        <f t="shared" si="142"/>
        <v>R29</v>
      </c>
      <c r="E461" s="34">
        <f t="shared" si="143"/>
        <v>57</v>
      </c>
      <c r="F461" s="34">
        <v>7</v>
      </c>
      <c r="G461" s="22">
        <v>7</v>
      </c>
      <c r="H461" t="s">
        <v>1003</v>
      </c>
      <c r="I461" t="s">
        <v>650</v>
      </c>
      <c r="J461" t="str">
        <f t="shared" si="141"/>
        <v>db600.dbx57.7 := dgi.Z1_4_of; //ЗЭ1-4 Закрыта  R29.7</v>
      </c>
      <c r="L461">
        <f t="shared" si="144"/>
        <v>29</v>
      </c>
      <c r="N461" s="33">
        <f t="shared" si="145"/>
        <v>412</v>
      </c>
      <c r="O461" s="33" t="s">
        <v>2024</v>
      </c>
      <c r="P461" s="33" t="str">
        <f t="shared" si="146"/>
        <v>MDB.R29</v>
      </c>
      <c r="Q461" s="33">
        <f t="shared" si="147"/>
        <v>7</v>
      </c>
      <c r="R461" s="33"/>
      <c r="S461" s="33"/>
      <c r="T461" s="33"/>
      <c r="U461" s="33"/>
      <c r="V461" s="33"/>
      <c r="W461" s="33"/>
      <c r="X461" s="33" t="str">
        <f t="shared" si="148"/>
        <v>en-US=ЗЭ1-4 Закрыта</v>
      </c>
      <c r="Y461" s="1"/>
      <c r="Z461" s="1" t="s">
        <v>1308</v>
      </c>
      <c r="AE461">
        <f t="shared" si="133"/>
        <v>40029</v>
      </c>
      <c r="AF461">
        <f t="shared" si="134"/>
        <v>7</v>
      </c>
    </row>
    <row r="462" spans="1:32" x14ac:dyDescent="0.25">
      <c r="A462" s="1">
        <v>413</v>
      </c>
      <c r="B462" s="1">
        <v>9</v>
      </c>
      <c r="C462" t="s">
        <v>80</v>
      </c>
      <c r="D462" s="15" t="str">
        <f t="shared" si="142"/>
        <v>R29</v>
      </c>
      <c r="E462">
        <f>E438+1</f>
        <v>56</v>
      </c>
      <c r="F462" s="34">
        <v>0</v>
      </c>
      <c r="G462" s="22">
        <v>8</v>
      </c>
      <c r="H462" t="s">
        <v>1003</v>
      </c>
      <c r="I462" t="s">
        <v>651</v>
      </c>
      <c r="J462" t="str">
        <f t="shared" si="141"/>
        <v>db600.dbx56.0 := dgi.Z1_5_on; //ЗЭ1-5 Открыта  R29.8</v>
      </c>
      <c r="L462">
        <f t="shared" si="144"/>
        <v>29</v>
      </c>
      <c r="N462" s="33">
        <f t="shared" si="145"/>
        <v>413</v>
      </c>
      <c r="O462" s="33" t="s">
        <v>2024</v>
      </c>
      <c r="P462" s="33" t="str">
        <f t="shared" si="146"/>
        <v>MDB.R29</v>
      </c>
      <c r="Q462" s="33">
        <f t="shared" si="147"/>
        <v>8</v>
      </c>
      <c r="R462" s="33"/>
      <c r="S462" s="33"/>
      <c r="T462" s="33"/>
      <c r="U462" s="33"/>
      <c r="V462" s="33"/>
      <c r="W462" s="33"/>
      <c r="X462" s="33" t="str">
        <f t="shared" si="148"/>
        <v>en-US=ЗЭ1-5 Открыта</v>
      </c>
      <c r="Y462" s="1"/>
      <c r="Z462" s="1" t="s">
        <v>1308</v>
      </c>
      <c r="AE462">
        <f t="shared" si="133"/>
        <v>40029</v>
      </c>
      <c r="AF462">
        <f t="shared" si="134"/>
        <v>8</v>
      </c>
    </row>
    <row r="463" spans="1:32" x14ac:dyDescent="0.25">
      <c r="A463" s="1">
        <v>414</v>
      </c>
      <c r="B463" s="1">
        <v>10</v>
      </c>
      <c r="C463" t="s">
        <v>81</v>
      </c>
      <c r="D463" s="15" t="str">
        <f t="shared" si="142"/>
        <v>R29</v>
      </c>
      <c r="E463" s="34">
        <f>E462</f>
        <v>56</v>
      </c>
      <c r="F463" s="34">
        <v>1</v>
      </c>
      <c r="G463" s="22">
        <v>9</v>
      </c>
      <c r="H463" t="s">
        <v>1003</v>
      </c>
      <c r="I463" t="s">
        <v>652</v>
      </c>
      <c r="J463" t="str">
        <f t="shared" si="141"/>
        <v>db600.dbx56.1 := dgi.Z1_5_of; //ЗЭ1-5 Закрыта  R29.9</v>
      </c>
      <c r="L463">
        <f t="shared" si="144"/>
        <v>29</v>
      </c>
      <c r="N463" s="33">
        <f t="shared" si="145"/>
        <v>414</v>
      </c>
      <c r="O463" s="33" t="s">
        <v>2024</v>
      </c>
      <c r="P463" s="33" t="str">
        <f t="shared" si="146"/>
        <v>MDB.R29</v>
      </c>
      <c r="Q463" s="33">
        <f t="shared" si="147"/>
        <v>9</v>
      </c>
      <c r="R463" s="33"/>
      <c r="S463" s="33"/>
      <c r="T463" s="33"/>
      <c r="U463" s="33"/>
      <c r="V463" s="33"/>
      <c r="W463" s="33"/>
      <c r="X463" s="33" t="str">
        <f t="shared" si="148"/>
        <v>en-US=ЗЭ1-5 Закрыта</v>
      </c>
      <c r="Y463" s="1"/>
      <c r="Z463" s="1" t="s">
        <v>1308</v>
      </c>
      <c r="AE463">
        <f t="shared" si="133"/>
        <v>40029</v>
      </c>
      <c r="AF463">
        <f t="shared" si="134"/>
        <v>9</v>
      </c>
    </row>
    <row r="464" spans="1:32" x14ac:dyDescent="0.25">
      <c r="A464" s="1">
        <v>415</v>
      </c>
      <c r="B464" s="1">
        <v>11</v>
      </c>
      <c r="C464" t="s">
        <v>82</v>
      </c>
      <c r="D464" s="15" t="str">
        <f t="shared" si="142"/>
        <v>R29</v>
      </c>
      <c r="E464" s="34">
        <f t="shared" si="143"/>
        <v>56</v>
      </c>
      <c r="F464" s="34">
        <v>2</v>
      </c>
      <c r="G464" s="22">
        <v>10</v>
      </c>
      <c r="H464" t="s">
        <v>1003</v>
      </c>
      <c r="I464" t="s">
        <v>653</v>
      </c>
      <c r="J464" t="str">
        <f t="shared" si="141"/>
        <v>db600.dbx56.2 := dgi.Z1_6_on; //ЗЭ1-6 Открыта  R29.10</v>
      </c>
      <c r="L464">
        <f t="shared" si="144"/>
        <v>29</v>
      </c>
      <c r="N464" s="33">
        <f t="shared" si="145"/>
        <v>415</v>
      </c>
      <c r="O464" s="33" t="s">
        <v>2024</v>
      </c>
      <c r="P464" s="33" t="str">
        <f t="shared" si="146"/>
        <v>MDB.R29</v>
      </c>
      <c r="Q464" s="33">
        <f t="shared" si="147"/>
        <v>10</v>
      </c>
      <c r="R464" s="33"/>
      <c r="S464" s="33"/>
      <c r="T464" s="33"/>
      <c r="U464" s="33"/>
      <c r="V464" s="33"/>
      <c r="W464" s="33"/>
      <c r="X464" s="33" t="str">
        <f t="shared" si="148"/>
        <v>en-US=ЗЭ1-6 Открыта</v>
      </c>
      <c r="Y464" s="1"/>
      <c r="Z464" s="1" t="s">
        <v>1308</v>
      </c>
      <c r="AE464">
        <f t="shared" si="133"/>
        <v>40029</v>
      </c>
      <c r="AF464">
        <f t="shared" si="134"/>
        <v>10</v>
      </c>
    </row>
    <row r="465" spans="1:32" x14ac:dyDescent="0.25">
      <c r="A465" s="1">
        <v>416</v>
      </c>
      <c r="B465" s="1">
        <v>12</v>
      </c>
      <c r="C465" t="s">
        <v>83</v>
      </c>
      <c r="D465" s="15" t="str">
        <f t="shared" si="142"/>
        <v>R29</v>
      </c>
      <c r="E465" s="34">
        <f t="shared" si="143"/>
        <v>56</v>
      </c>
      <c r="F465" s="34">
        <v>3</v>
      </c>
      <c r="G465" s="22">
        <v>11</v>
      </c>
      <c r="H465" t="s">
        <v>1003</v>
      </c>
      <c r="I465" t="s">
        <v>654</v>
      </c>
      <c r="J465" t="str">
        <f t="shared" si="141"/>
        <v>db600.dbx56.3 := dgi.Z1_6_of; //ЗЭ1-6 Закрыта  R29.11</v>
      </c>
      <c r="L465">
        <f t="shared" si="144"/>
        <v>29</v>
      </c>
      <c r="N465" s="33">
        <f t="shared" si="145"/>
        <v>416</v>
      </c>
      <c r="O465" s="33" t="s">
        <v>2024</v>
      </c>
      <c r="P465" s="33" t="str">
        <f t="shared" si="146"/>
        <v>MDB.R29</v>
      </c>
      <c r="Q465" s="33">
        <f t="shared" si="147"/>
        <v>11</v>
      </c>
      <c r="R465" s="33"/>
      <c r="S465" s="33"/>
      <c r="T465" s="33"/>
      <c r="U465" s="33"/>
      <c r="V465" s="33"/>
      <c r="W465" s="33"/>
      <c r="X465" s="33" t="str">
        <f t="shared" si="148"/>
        <v>en-US=ЗЭ1-6 Закрыта</v>
      </c>
      <c r="Y465" s="1"/>
      <c r="Z465" s="1" t="s">
        <v>1308</v>
      </c>
      <c r="AE465">
        <f t="shared" si="133"/>
        <v>40029</v>
      </c>
      <c r="AF465">
        <f t="shared" si="134"/>
        <v>11</v>
      </c>
    </row>
    <row r="466" spans="1:32" x14ac:dyDescent="0.25">
      <c r="A466" s="1">
        <v>417</v>
      </c>
      <c r="B466" s="1">
        <v>13</v>
      </c>
      <c r="C466" t="s">
        <v>84</v>
      </c>
      <c r="D466" s="15" t="str">
        <f t="shared" si="142"/>
        <v>R29</v>
      </c>
      <c r="E466" s="34">
        <f t="shared" si="143"/>
        <v>56</v>
      </c>
      <c r="F466" s="34">
        <v>4</v>
      </c>
      <c r="G466" s="22">
        <v>12</v>
      </c>
      <c r="H466" t="s">
        <v>1003</v>
      </c>
      <c r="I466" t="s">
        <v>655</v>
      </c>
      <c r="J466" t="str">
        <f t="shared" si="141"/>
        <v>db600.dbx56.4 := dgi.Z1_7_on; //ЗЭ1-7 Открыта  R29.12</v>
      </c>
      <c r="L466">
        <f t="shared" si="144"/>
        <v>29</v>
      </c>
      <c r="N466" s="33">
        <f t="shared" si="145"/>
        <v>417</v>
      </c>
      <c r="O466" s="33" t="s">
        <v>2024</v>
      </c>
      <c r="P466" s="33" t="str">
        <f t="shared" si="146"/>
        <v>MDB.R29</v>
      </c>
      <c r="Q466" s="33">
        <f t="shared" si="147"/>
        <v>12</v>
      </c>
      <c r="R466" s="33"/>
      <c r="S466" s="33"/>
      <c r="T466" s="33"/>
      <c r="U466" s="33"/>
      <c r="V466" s="33"/>
      <c r="W466" s="33"/>
      <c r="X466" s="33" t="str">
        <f t="shared" si="148"/>
        <v>en-US=ЗЭ1-7 Открыта</v>
      </c>
      <c r="Y466" s="1"/>
      <c r="Z466" s="1" t="s">
        <v>1308</v>
      </c>
      <c r="AE466">
        <f t="shared" si="133"/>
        <v>40029</v>
      </c>
      <c r="AF466">
        <f t="shared" si="134"/>
        <v>12</v>
      </c>
    </row>
    <row r="467" spans="1:32" x14ac:dyDescent="0.25">
      <c r="A467" s="1">
        <v>418</v>
      </c>
      <c r="B467" s="1">
        <v>14</v>
      </c>
      <c r="C467" t="s">
        <v>85</v>
      </c>
      <c r="D467" s="15" t="str">
        <f t="shared" si="142"/>
        <v>R29</v>
      </c>
      <c r="E467" s="34">
        <f t="shared" si="143"/>
        <v>56</v>
      </c>
      <c r="F467" s="34">
        <v>5</v>
      </c>
      <c r="G467" s="22">
        <v>13</v>
      </c>
      <c r="H467" t="s">
        <v>1003</v>
      </c>
      <c r="I467" t="s">
        <v>656</v>
      </c>
      <c r="J467" t="str">
        <f t="shared" si="141"/>
        <v>db600.dbx56.5 := dgi.Z1_7_of; //ЗЭ1-7 Закрыта  R29.13</v>
      </c>
      <c r="L467">
        <f t="shared" si="144"/>
        <v>29</v>
      </c>
      <c r="N467" s="33">
        <f t="shared" si="145"/>
        <v>418</v>
      </c>
      <c r="O467" s="33" t="s">
        <v>2024</v>
      </c>
      <c r="P467" s="33" t="str">
        <f t="shared" si="146"/>
        <v>MDB.R29</v>
      </c>
      <c r="Q467" s="33">
        <f t="shared" si="147"/>
        <v>13</v>
      </c>
      <c r="R467" s="33"/>
      <c r="S467" s="33"/>
      <c r="T467" s="33"/>
      <c r="U467" s="33"/>
      <c r="V467" s="33"/>
      <c r="W467" s="33"/>
      <c r="X467" s="33" t="str">
        <f t="shared" si="148"/>
        <v>en-US=ЗЭ1-7 Закрыта</v>
      </c>
      <c r="Y467" s="1"/>
      <c r="Z467" s="1" t="s">
        <v>1308</v>
      </c>
      <c r="AE467">
        <f t="shared" si="133"/>
        <v>40029</v>
      </c>
      <c r="AF467">
        <f t="shared" si="134"/>
        <v>13</v>
      </c>
    </row>
    <row r="468" spans="1:32" x14ac:dyDescent="0.25">
      <c r="A468" s="1">
        <v>419</v>
      </c>
      <c r="B468" s="1">
        <v>15</v>
      </c>
      <c r="C468" t="s">
        <v>86</v>
      </c>
      <c r="D468" s="15" t="str">
        <f t="shared" si="142"/>
        <v>R29</v>
      </c>
      <c r="E468" s="34">
        <f t="shared" si="143"/>
        <v>56</v>
      </c>
      <c r="F468" s="34">
        <v>6</v>
      </c>
      <c r="G468" s="22">
        <v>14</v>
      </c>
      <c r="H468" t="s">
        <v>1003</v>
      </c>
      <c r="I468" t="s">
        <v>657</v>
      </c>
      <c r="J468" t="str">
        <f t="shared" si="141"/>
        <v>db600.dbx56.6 := dgi.Z1_8_on; //ЗЭ1-8 Открыта  R29.14</v>
      </c>
      <c r="L468">
        <f t="shared" si="144"/>
        <v>29</v>
      </c>
      <c r="N468" s="33">
        <f t="shared" si="145"/>
        <v>419</v>
      </c>
      <c r="O468" s="33" t="s">
        <v>2024</v>
      </c>
      <c r="P468" s="33" t="str">
        <f t="shared" si="146"/>
        <v>MDB.R29</v>
      </c>
      <c r="Q468" s="33">
        <f t="shared" si="147"/>
        <v>14</v>
      </c>
      <c r="R468" s="33"/>
      <c r="S468" s="33"/>
      <c r="T468" s="33"/>
      <c r="U468" s="33"/>
      <c r="V468" s="33"/>
      <c r="W468" s="33"/>
      <c r="X468" s="33" t="str">
        <f t="shared" si="148"/>
        <v>en-US=ЗЭ1-8 Открыта</v>
      </c>
      <c r="Y468" s="1"/>
      <c r="Z468" s="1" t="s">
        <v>1308</v>
      </c>
      <c r="AE468">
        <f t="shared" si="133"/>
        <v>40029</v>
      </c>
      <c r="AF468">
        <f t="shared" si="134"/>
        <v>14</v>
      </c>
    </row>
    <row r="469" spans="1:32" x14ac:dyDescent="0.25">
      <c r="A469" s="1">
        <v>420</v>
      </c>
      <c r="B469" s="1">
        <v>16</v>
      </c>
      <c r="C469" t="s">
        <v>87</v>
      </c>
      <c r="D469" s="15" t="str">
        <f t="shared" si="142"/>
        <v>R29</v>
      </c>
      <c r="E469" s="34">
        <f t="shared" si="143"/>
        <v>56</v>
      </c>
      <c r="F469" s="34">
        <v>7</v>
      </c>
      <c r="G469" s="22">
        <v>15</v>
      </c>
      <c r="H469" t="s">
        <v>1003</v>
      </c>
      <c r="I469" t="s">
        <v>658</v>
      </c>
      <c r="J469" t="str">
        <f t="shared" si="141"/>
        <v>db600.dbx56.7 := dgi.Z1_8_of; //ЗЭ1-8 Закрыта  R29.15</v>
      </c>
      <c r="L469">
        <f t="shared" si="144"/>
        <v>29</v>
      </c>
      <c r="N469" s="33">
        <f t="shared" si="145"/>
        <v>420</v>
      </c>
      <c r="O469" s="33" t="s">
        <v>2024</v>
      </c>
      <c r="P469" s="33" t="str">
        <f t="shared" si="146"/>
        <v>MDB.R29</v>
      </c>
      <c r="Q469" s="33">
        <f t="shared" si="147"/>
        <v>15</v>
      </c>
      <c r="R469" s="33"/>
      <c r="S469" s="33"/>
      <c r="T469" s="33"/>
      <c r="U469" s="33"/>
      <c r="V469" s="33"/>
      <c r="W469" s="33"/>
      <c r="X469" s="33" t="str">
        <f t="shared" si="148"/>
        <v>en-US=ЗЭ1-8 Закрыта</v>
      </c>
      <c r="Y469" s="1"/>
      <c r="Z469" s="1" t="s">
        <v>1308</v>
      </c>
      <c r="AE469">
        <f t="shared" si="133"/>
        <v>40029</v>
      </c>
      <c r="AF469">
        <f t="shared" si="134"/>
        <v>15</v>
      </c>
    </row>
    <row r="470" spans="1:32" x14ac:dyDescent="0.25">
      <c r="A470" s="1">
        <v>421</v>
      </c>
      <c r="B470" s="1">
        <v>17</v>
      </c>
      <c r="C470" t="s">
        <v>88</v>
      </c>
      <c r="D470" s="15" t="str">
        <f t="shared" si="142"/>
        <v>R30</v>
      </c>
      <c r="E470">
        <f>E478+1</f>
        <v>59</v>
      </c>
      <c r="F470" s="34">
        <v>0</v>
      </c>
      <c r="G470" s="22">
        <v>0</v>
      </c>
      <c r="H470" t="s">
        <v>1003</v>
      </c>
      <c r="I470" t="s">
        <v>659</v>
      </c>
      <c r="J470" t="str">
        <f t="shared" si="141"/>
        <v>db600.dbx59.0 := dgi.Z1_9_on; //ЗЭ1-9 Открыта  R30.0</v>
      </c>
      <c r="L470">
        <f>L468+1</f>
        <v>30</v>
      </c>
      <c r="N470" s="33">
        <f t="shared" si="145"/>
        <v>421</v>
      </c>
      <c r="O470" s="33" t="s">
        <v>2024</v>
      </c>
      <c r="P470" s="33" t="str">
        <f t="shared" si="146"/>
        <v>MDB.R30</v>
      </c>
      <c r="Q470" s="33">
        <f t="shared" si="147"/>
        <v>0</v>
      </c>
      <c r="R470" s="33"/>
      <c r="S470" s="33"/>
      <c r="T470" s="33"/>
      <c r="U470" s="33"/>
      <c r="V470" s="33"/>
      <c r="W470" s="33"/>
      <c r="X470" s="33" t="str">
        <f t="shared" si="148"/>
        <v>en-US=ЗЭ1-9 Открыта</v>
      </c>
      <c r="Y470" s="1"/>
      <c r="Z470" s="1" t="s">
        <v>1308</v>
      </c>
      <c r="AE470">
        <f t="shared" si="133"/>
        <v>40030</v>
      </c>
      <c r="AF470">
        <f t="shared" si="134"/>
        <v>0</v>
      </c>
    </row>
    <row r="471" spans="1:32" x14ac:dyDescent="0.25">
      <c r="A471" s="1">
        <v>422</v>
      </c>
      <c r="B471" s="1">
        <v>18</v>
      </c>
      <c r="C471" t="s">
        <v>89</v>
      </c>
      <c r="D471" s="15" t="str">
        <f t="shared" si="142"/>
        <v>R30</v>
      </c>
      <c r="E471" s="34">
        <f>E470</f>
        <v>59</v>
      </c>
      <c r="F471" s="34">
        <v>1</v>
      </c>
      <c r="G471" s="22">
        <v>1</v>
      </c>
      <c r="H471" t="s">
        <v>1003</v>
      </c>
      <c r="I471" t="s">
        <v>660</v>
      </c>
      <c r="J471" t="str">
        <f t="shared" si="141"/>
        <v>db600.dbx59.1 := dgi.Z1_9_of; //ЗЭ1-9 Закрыта  R30.1</v>
      </c>
      <c r="L471">
        <f>L470</f>
        <v>30</v>
      </c>
      <c r="N471" s="33">
        <f t="shared" si="145"/>
        <v>422</v>
      </c>
      <c r="O471" s="33" t="s">
        <v>2024</v>
      </c>
      <c r="P471" s="33" t="str">
        <f t="shared" si="146"/>
        <v>MDB.R30</v>
      </c>
      <c r="Q471" s="33">
        <f t="shared" si="147"/>
        <v>1</v>
      </c>
      <c r="R471" s="33"/>
      <c r="S471" s="33"/>
      <c r="T471" s="33"/>
      <c r="U471" s="33"/>
      <c r="V471" s="33"/>
      <c r="W471" s="33"/>
      <c r="X471" s="33" t="str">
        <f t="shared" si="148"/>
        <v>en-US=ЗЭ1-9 Закрыта</v>
      </c>
      <c r="Y471" s="1"/>
      <c r="Z471" s="1" t="s">
        <v>1308</v>
      </c>
      <c r="AE471">
        <f t="shared" si="133"/>
        <v>40030</v>
      </c>
      <c r="AF471">
        <f t="shared" si="134"/>
        <v>1</v>
      </c>
    </row>
    <row r="472" spans="1:32" x14ac:dyDescent="0.25">
      <c r="A472" s="1">
        <v>423</v>
      </c>
      <c r="B472" s="1">
        <v>19</v>
      </c>
      <c r="C472" t="s">
        <v>90</v>
      </c>
      <c r="D472" s="15" t="str">
        <f t="shared" si="142"/>
        <v>R30</v>
      </c>
      <c r="E472" s="34">
        <f t="shared" ref="E472:E485" si="149">E471</f>
        <v>59</v>
      </c>
      <c r="F472" s="34">
        <v>2</v>
      </c>
      <c r="G472" s="22">
        <v>2</v>
      </c>
      <c r="H472" t="s">
        <v>1003</v>
      </c>
      <c r="I472" t="s">
        <v>661</v>
      </c>
      <c r="J472" t="str">
        <f t="shared" si="141"/>
        <v>db600.dbx59.2 := dgi.Z1_10_on; //ЗЭ1-10 Открыта  R30.2</v>
      </c>
      <c r="L472">
        <f t="shared" ref="L472:L485" si="150">L471</f>
        <v>30</v>
      </c>
      <c r="N472" s="33">
        <f t="shared" si="145"/>
        <v>423</v>
      </c>
      <c r="O472" s="33" t="s">
        <v>2024</v>
      </c>
      <c r="P472" s="33" t="str">
        <f t="shared" si="146"/>
        <v>MDB.R30</v>
      </c>
      <c r="Q472" s="33">
        <f t="shared" si="147"/>
        <v>2</v>
      </c>
      <c r="R472" s="33"/>
      <c r="S472" s="33"/>
      <c r="T472" s="33"/>
      <c r="U472" s="33"/>
      <c r="V472" s="33"/>
      <c r="W472" s="33"/>
      <c r="X472" s="33" t="str">
        <f t="shared" si="148"/>
        <v>en-US=ЗЭ1-10 Открыта</v>
      </c>
      <c r="Y472" s="1"/>
      <c r="Z472" s="1" t="s">
        <v>1308</v>
      </c>
      <c r="AE472">
        <f t="shared" si="133"/>
        <v>40030</v>
      </c>
      <c r="AF472">
        <f t="shared" si="134"/>
        <v>2</v>
      </c>
    </row>
    <row r="473" spans="1:32" x14ac:dyDescent="0.25">
      <c r="A473" s="1">
        <v>424</v>
      </c>
      <c r="B473" s="1">
        <v>20</v>
      </c>
      <c r="C473" t="s">
        <v>91</v>
      </c>
      <c r="D473" s="15" t="str">
        <f t="shared" si="142"/>
        <v>R30</v>
      </c>
      <c r="E473" s="34">
        <f t="shared" si="149"/>
        <v>59</v>
      </c>
      <c r="F473" s="34">
        <v>3</v>
      </c>
      <c r="G473" s="22">
        <v>3</v>
      </c>
      <c r="H473" t="s">
        <v>1003</v>
      </c>
      <c r="I473" t="s">
        <v>662</v>
      </c>
      <c r="J473" t="str">
        <f t="shared" si="141"/>
        <v>db600.dbx59.3 := dgi.Z1_10_of; //ЗЭ1-10 Закрыта  R30.3</v>
      </c>
      <c r="L473">
        <f t="shared" si="150"/>
        <v>30</v>
      </c>
      <c r="N473" s="33">
        <f t="shared" si="145"/>
        <v>424</v>
      </c>
      <c r="O473" s="33" t="s">
        <v>2024</v>
      </c>
      <c r="P473" s="33" t="str">
        <f t="shared" si="146"/>
        <v>MDB.R30</v>
      </c>
      <c r="Q473" s="33">
        <f t="shared" si="147"/>
        <v>3</v>
      </c>
      <c r="R473" s="33"/>
      <c r="S473" s="33"/>
      <c r="T473" s="33"/>
      <c r="U473" s="33"/>
      <c r="V473" s="33"/>
      <c r="W473" s="33"/>
      <c r="X473" s="33" t="str">
        <f t="shared" si="148"/>
        <v>en-US=ЗЭ1-10 Закрыта</v>
      </c>
      <c r="Y473" s="1"/>
      <c r="Z473" s="1" t="s">
        <v>1308</v>
      </c>
      <c r="AE473">
        <f t="shared" si="133"/>
        <v>40030</v>
      </c>
      <c r="AF473">
        <f t="shared" si="134"/>
        <v>3</v>
      </c>
    </row>
    <row r="474" spans="1:32" x14ac:dyDescent="0.25">
      <c r="A474" s="1">
        <v>425</v>
      </c>
      <c r="B474" s="1">
        <v>21</v>
      </c>
      <c r="C474" t="s">
        <v>92</v>
      </c>
      <c r="D474" s="15" t="str">
        <f t="shared" si="142"/>
        <v>R30</v>
      </c>
      <c r="E474" s="34">
        <f t="shared" si="149"/>
        <v>59</v>
      </c>
      <c r="F474" s="34">
        <v>4</v>
      </c>
      <c r="G474" s="22">
        <v>4</v>
      </c>
      <c r="H474" t="s">
        <v>1003</v>
      </c>
      <c r="I474" t="s">
        <v>663</v>
      </c>
      <c r="J474" t="str">
        <f t="shared" si="141"/>
        <v>db600.dbx59.4 := dgi.Z1_11_on; //ЗЭ1-11 Открыта  R30.4</v>
      </c>
      <c r="L474">
        <f t="shared" si="150"/>
        <v>30</v>
      </c>
      <c r="N474" s="33">
        <f t="shared" si="145"/>
        <v>425</v>
      </c>
      <c r="O474" s="33" t="s">
        <v>2024</v>
      </c>
      <c r="P474" s="33" t="str">
        <f t="shared" si="146"/>
        <v>MDB.R30</v>
      </c>
      <c r="Q474" s="33">
        <f t="shared" si="147"/>
        <v>4</v>
      </c>
      <c r="R474" s="33"/>
      <c r="S474" s="33"/>
      <c r="T474" s="33"/>
      <c r="U474" s="33"/>
      <c r="V474" s="33"/>
      <c r="W474" s="33"/>
      <c r="X474" s="33" t="str">
        <f t="shared" si="148"/>
        <v>en-US=ЗЭ1-11 Открыта</v>
      </c>
      <c r="Y474" s="1"/>
      <c r="Z474" s="1" t="s">
        <v>1308</v>
      </c>
      <c r="AE474">
        <f t="shared" si="133"/>
        <v>40030</v>
      </c>
      <c r="AF474">
        <f t="shared" si="134"/>
        <v>4</v>
      </c>
    </row>
    <row r="475" spans="1:32" x14ac:dyDescent="0.25">
      <c r="A475" s="1">
        <v>426</v>
      </c>
      <c r="B475" s="1">
        <v>22</v>
      </c>
      <c r="C475" t="s">
        <v>93</v>
      </c>
      <c r="D475" s="15" t="str">
        <f t="shared" si="142"/>
        <v>R30</v>
      </c>
      <c r="E475" s="34">
        <f t="shared" si="149"/>
        <v>59</v>
      </c>
      <c r="F475" s="34">
        <v>5</v>
      </c>
      <c r="G475" s="22">
        <v>5</v>
      </c>
      <c r="H475" t="s">
        <v>1003</v>
      </c>
      <c r="I475" t="s">
        <v>664</v>
      </c>
      <c r="J475" t="str">
        <f t="shared" si="141"/>
        <v>db600.dbx59.5 := dgi.Z1_11_of; //ЗЭ1-11 Закрыта  R30.5</v>
      </c>
      <c r="L475">
        <f t="shared" si="150"/>
        <v>30</v>
      </c>
      <c r="N475" s="33">
        <f t="shared" si="145"/>
        <v>426</v>
      </c>
      <c r="O475" s="33" t="s">
        <v>2024</v>
      </c>
      <c r="P475" s="33" t="str">
        <f t="shared" si="146"/>
        <v>MDB.R30</v>
      </c>
      <c r="Q475" s="33">
        <f t="shared" si="147"/>
        <v>5</v>
      </c>
      <c r="R475" s="33"/>
      <c r="S475" s="33"/>
      <c r="T475" s="33"/>
      <c r="U475" s="33"/>
      <c r="V475" s="33"/>
      <c r="W475" s="33"/>
      <c r="X475" s="33" t="str">
        <f t="shared" si="148"/>
        <v>en-US=ЗЭ1-11 Закрыта</v>
      </c>
      <c r="Y475" s="1"/>
      <c r="Z475" s="1" t="s">
        <v>1308</v>
      </c>
      <c r="AE475">
        <f t="shared" si="133"/>
        <v>40030</v>
      </c>
      <c r="AF475">
        <f t="shared" si="134"/>
        <v>5</v>
      </c>
    </row>
    <row r="476" spans="1:32" x14ac:dyDescent="0.25">
      <c r="A476" s="1">
        <v>427</v>
      </c>
      <c r="B476" s="1">
        <v>23</v>
      </c>
      <c r="C476" t="s">
        <v>94</v>
      </c>
      <c r="D476" s="15" t="str">
        <f t="shared" si="142"/>
        <v>R30</v>
      </c>
      <c r="E476" s="34">
        <f t="shared" si="149"/>
        <v>59</v>
      </c>
      <c r="F476" s="34">
        <v>6</v>
      </c>
      <c r="G476" s="22">
        <v>6</v>
      </c>
      <c r="H476" t="s">
        <v>1003</v>
      </c>
      <c r="I476" t="s">
        <v>665</v>
      </c>
      <c r="J476" t="str">
        <f t="shared" si="141"/>
        <v>db600.dbx59.6 := dgi.Z1_12_on; //ЗЭ1-12 Открыта  R30.6</v>
      </c>
      <c r="L476">
        <f t="shared" si="150"/>
        <v>30</v>
      </c>
      <c r="N476" s="33">
        <f t="shared" si="145"/>
        <v>427</v>
      </c>
      <c r="O476" s="33" t="s">
        <v>2024</v>
      </c>
      <c r="P476" s="33" t="str">
        <f t="shared" si="146"/>
        <v>MDB.R30</v>
      </c>
      <c r="Q476" s="33">
        <f t="shared" si="147"/>
        <v>6</v>
      </c>
      <c r="R476" s="33"/>
      <c r="S476" s="33"/>
      <c r="T476" s="33"/>
      <c r="U476" s="33"/>
      <c r="V476" s="33"/>
      <c r="W476" s="33"/>
      <c r="X476" s="33" t="str">
        <f t="shared" si="148"/>
        <v>en-US=ЗЭ1-12 Открыта</v>
      </c>
      <c r="Y476" s="1"/>
      <c r="Z476" s="1" t="s">
        <v>1308</v>
      </c>
      <c r="AE476">
        <f t="shared" si="133"/>
        <v>40030</v>
      </c>
      <c r="AF476">
        <f t="shared" si="134"/>
        <v>6</v>
      </c>
    </row>
    <row r="477" spans="1:32" x14ac:dyDescent="0.25">
      <c r="A477" s="1">
        <v>428</v>
      </c>
      <c r="B477" s="1">
        <v>24</v>
      </c>
      <c r="C477" t="s">
        <v>95</v>
      </c>
      <c r="D477" s="15" t="str">
        <f t="shared" si="142"/>
        <v>R30</v>
      </c>
      <c r="E477" s="34">
        <f t="shared" si="149"/>
        <v>59</v>
      </c>
      <c r="F477" s="34">
        <v>7</v>
      </c>
      <c r="G477" s="22">
        <v>7</v>
      </c>
      <c r="H477" t="s">
        <v>1003</v>
      </c>
      <c r="I477" t="s">
        <v>666</v>
      </c>
      <c r="J477" t="str">
        <f t="shared" si="141"/>
        <v>db600.dbx59.7 := dgi.Z1_12_of; //ЗЭ1-12 Закрыта  R30.7</v>
      </c>
      <c r="L477">
        <f t="shared" si="150"/>
        <v>30</v>
      </c>
      <c r="N477" s="33">
        <f t="shared" si="145"/>
        <v>428</v>
      </c>
      <c r="O477" s="33" t="s">
        <v>2024</v>
      </c>
      <c r="P477" s="33" t="str">
        <f t="shared" si="146"/>
        <v>MDB.R30</v>
      </c>
      <c r="Q477" s="33">
        <f t="shared" si="147"/>
        <v>7</v>
      </c>
      <c r="R477" s="33"/>
      <c r="S477" s="33"/>
      <c r="T477" s="33"/>
      <c r="U477" s="33"/>
      <c r="V477" s="33"/>
      <c r="W477" s="33"/>
      <c r="X477" s="33" t="str">
        <f t="shared" si="148"/>
        <v>en-US=ЗЭ1-12 Закрыта</v>
      </c>
      <c r="Y477" s="1"/>
      <c r="Z477" s="1" t="s">
        <v>1308</v>
      </c>
      <c r="AE477">
        <f t="shared" si="133"/>
        <v>40030</v>
      </c>
      <c r="AF477">
        <f t="shared" si="134"/>
        <v>7</v>
      </c>
    </row>
    <row r="478" spans="1:32" x14ac:dyDescent="0.25">
      <c r="A478" s="1">
        <v>429</v>
      </c>
      <c r="B478" s="1">
        <v>25</v>
      </c>
      <c r="C478" t="s">
        <v>96</v>
      </c>
      <c r="D478" s="15" t="str">
        <f t="shared" si="142"/>
        <v>R30</v>
      </c>
      <c r="E478">
        <f>E454+1</f>
        <v>58</v>
      </c>
      <c r="F478" s="34">
        <v>0</v>
      </c>
      <c r="G478" s="22">
        <v>8</v>
      </c>
      <c r="H478" t="s">
        <v>1003</v>
      </c>
      <c r="I478" t="s">
        <v>667</v>
      </c>
      <c r="J478" t="str">
        <f t="shared" si="141"/>
        <v>db600.dbx58.0 := dgi.Z1_13_on; //ЗЭ1-13 Открыта  R30.8</v>
      </c>
      <c r="L478">
        <f t="shared" si="150"/>
        <v>30</v>
      </c>
      <c r="N478" s="33">
        <f t="shared" si="145"/>
        <v>429</v>
      </c>
      <c r="O478" s="33" t="s">
        <v>2024</v>
      </c>
      <c r="P478" s="33" t="str">
        <f t="shared" si="146"/>
        <v>MDB.R30</v>
      </c>
      <c r="Q478" s="33">
        <f t="shared" si="147"/>
        <v>8</v>
      </c>
      <c r="R478" s="33"/>
      <c r="S478" s="33"/>
      <c r="T478" s="33"/>
      <c r="U478" s="33"/>
      <c r="V478" s="33"/>
      <c r="W478" s="33"/>
      <c r="X478" s="33" t="str">
        <f t="shared" si="148"/>
        <v>en-US=ЗЭ1-13 Открыта</v>
      </c>
      <c r="Y478" s="1"/>
      <c r="Z478" s="1" t="s">
        <v>1308</v>
      </c>
      <c r="AE478">
        <f t="shared" si="133"/>
        <v>40030</v>
      </c>
      <c r="AF478">
        <f t="shared" si="134"/>
        <v>8</v>
      </c>
    </row>
    <row r="479" spans="1:32" x14ac:dyDescent="0.25">
      <c r="A479" s="1">
        <v>430</v>
      </c>
      <c r="B479" s="1">
        <v>26</v>
      </c>
      <c r="C479" t="s">
        <v>97</v>
      </c>
      <c r="D479" s="15" t="str">
        <f t="shared" si="142"/>
        <v>R30</v>
      </c>
      <c r="E479" s="34">
        <f>E478</f>
        <v>58</v>
      </c>
      <c r="F479" s="34">
        <v>1</v>
      </c>
      <c r="G479" s="22">
        <v>9</v>
      </c>
      <c r="H479" t="s">
        <v>1003</v>
      </c>
      <c r="I479" t="s">
        <v>668</v>
      </c>
      <c r="J479" t="str">
        <f t="shared" si="141"/>
        <v>db600.dbx58.1 := dgi.Z1_13_of; //ЗЭ1-13 Закрыта  R30.9</v>
      </c>
      <c r="L479">
        <f t="shared" si="150"/>
        <v>30</v>
      </c>
      <c r="N479" s="33">
        <f t="shared" si="145"/>
        <v>430</v>
      </c>
      <c r="O479" s="33" t="s">
        <v>2024</v>
      </c>
      <c r="P479" s="33" t="str">
        <f t="shared" si="146"/>
        <v>MDB.R30</v>
      </c>
      <c r="Q479" s="33">
        <f t="shared" si="147"/>
        <v>9</v>
      </c>
      <c r="R479" s="33"/>
      <c r="S479" s="33"/>
      <c r="T479" s="33"/>
      <c r="U479" s="33"/>
      <c r="V479" s="33"/>
      <c r="W479" s="33"/>
      <c r="X479" s="33" t="str">
        <f t="shared" si="148"/>
        <v>en-US=ЗЭ1-13 Закрыта</v>
      </c>
      <c r="Y479" s="1"/>
      <c r="Z479" s="1" t="s">
        <v>1308</v>
      </c>
      <c r="AE479">
        <f t="shared" si="133"/>
        <v>40030</v>
      </c>
      <c r="AF479">
        <f t="shared" si="134"/>
        <v>9</v>
      </c>
    </row>
    <row r="480" spans="1:32" x14ac:dyDescent="0.25">
      <c r="A480" s="1">
        <v>431</v>
      </c>
      <c r="B480" s="1">
        <v>27</v>
      </c>
      <c r="C480" t="s">
        <v>98</v>
      </c>
      <c r="D480" s="15" t="str">
        <f t="shared" si="142"/>
        <v>R30</v>
      </c>
      <c r="E480" s="34">
        <f t="shared" si="149"/>
        <v>58</v>
      </c>
      <c r="F480" s="34">
        <v>2</v>
      </c>
      <c r="G480" s="22">
        <v>10</v>
      </c>
      <c r="H480" t="s">
        <v>1003</v>
      </c>
      <c r="I480" t="s">
        <v>669</v>
      </c>
      <c r="J480" t="str">
        <f t="shared" si="141"/>
        <v>db600.dbx58.2 := dgi.Z1_14_on; //ЗЭ1-14 Открыта  R30.10</v>
      </c>
      <c r="L480">
        <f t="shared" si="150"/>
        <v>30</v>
      </c>
      <c r="N480" s="33">
        <f t="shared" si="145"/>
        <v>431</v>
      </c>
      <c r="O480" s="33" t="s">
        <v>2024</v>
      </c>
      <c r="P480" s="33" t="str">
        <f t="shared" si="146"/>
        <v>MDB.R30</v>
      </c>
      <c r="Q480" s="33">
        <f t="shared" si="147"/>
        <v>10</v>
      </c>
      <c r="R480" s="33"/>
      <c r="S480" s="33"/>
      <c r="T480" s="33"/>
      <c r="U480" s="33"/>
      <c r="V480" s="33"/>
      <c r="W480" s="33"/>
      <c r="X480" s="33" t="str">
        <f t="shared" si="148"/>
        <v>en-US=ЗЭ1-14 Открыта</v>
      </c>
      <c r="Y480" s="1"/>
      <c r="Z480" s="1" t="s">
        <v>1308</v>
      </c>
      <c r="AE480">
        <f t="shared" si="133"/>
        <v>40030</v>
      </c>
      <c r="AF480">
        <f t="shared" si="134"/>
        <v>10</v>
      </c>
    </row>
    <row r="481" spans="1:32" x14ac:dyDescent="0.25">
      <c r="A481" s="1">
        <v>432</v>
      </c>
      <c r="B481" s="1">
        <v>28</v>
      </c>
      <c r="C481" t="s">
        <v>99</v>
      </c>
      <c r="D481" s="15" t="str">
        <f t="shared" si="142"/>
        <v>R30</v>
      </c>
      <c r="E481" s="34">
        <f t="shared" si="149"/>
        <v>58</v>
      </c>
      <c r="F481" s="34">
        <v>3</v>
      </c>
      <c r="G481" s="22">
        <v>11</v>
      </c>
      <c r="H481" t="s">
        <v>1003</v>
      </c>
      <c r="I481" t="s">
        <v>670</v>
      </c>
      <c r="J481" t="str">
        <f t="shared" si="141"/>
        <v>db600.dbx58.3 := dgi.Z1_14_of; //ЗЭ1-14 Закрыта  R30.11</v>
      </c>
      <c r="L481">
        <f t="shared" si="150"/>
        <v>30</v>
      </c>
      <c r="N481" s="33">
        <f t="shared" si="145"/>
        <v>432</v>
      </c>
      <c r="O481" s="33" t="s">
        <v>2024</v>
      </c>
      <c r="P481" s="33" t="str">
        <f t="shared" si="146"/>
        <v>MDB.R30</v>
      </c>
      <c r="Q481" s="33">
        <f t="shared" si="147"/>
        <v>11</v>
      </c>
      <c r="R481" s="33"/>
      <c r="S481" s="33"/>
      <c r="T481" s="33"/>
      <c r="U481" s="33"/>
      <c r="V481" s="33"/>
      <c r="W481" s="33"/>
      <c r="X481" s="33" t="str">
        <f t="shared" si="148"/>
        <v>en-US=ЗЭ1-14 Закрыта</v>
      </c>
      <c r="Y481" s="1"/>
      <c r="Z481" s="1" t="s">
        <v>1308</v>
      </c>
      <c r="AE481">
        <f t="shared" si="133"/>
        <v>40030</v>
      </c>
      <c r="AF481">
        <f t="shared" si="134"/>
        <v>11</v>
      </c>
    </row>
    <row r="482" spans="1:32" x14ac:dyDescent="0.25">
      <c r="A482" s="1">
        <v>433</v>
      </c>
      <c r="B482" s="1">
        <v>29</v>
      </c>
      <c r="C482" t="s">
        <v>100</v>
      </c>
      <c r="D482" s="15" t="str">
        <f t="shared" si="142"/>
        <v>R30</v>
      </c>
      <c r="E482" s="34">
        <f t="shared" si="149"/>
        <v>58</v>
      </c>
      <c r="F482" s="34">
        <v>4</v>
      </c>
      <c r="G482" s="22">
        <v>12</v>
      </c>
      <c r="H482" t="s">
        <v>1003</v>
      </c>
      <c r="I482" t="s">
        <v>671</v>
      </c>
      <c r="J482" t="str">
        <f t="shared" si="141"/>
        <v>db600.dbx58.4 := dgi.Z1_15_on; //ЗЭ1-15 Открыта  R30.12</v>
      </c>
      <c r="L482">
        <f t="shared" si="150"/>
        <v>30</v>
      </c>
      <c r="N482" s="33">
        <f t="shared" si="145"/>
        <v>433</v>
      </c>
      <c r="O482" s="33" t="s">
        <v>2024</v>
      </c>
      <c r="P482" s="33" t="str">
        <f t="shared" si="146"/>
        <v>MDB.R30</v>
      </c>
      <c r="Q482" s="33">
        <f t="shared" si="147"/>
        <v>12</v>
      </c>
      <c r="R482" s="33"/>
      <c r="S482" s="33"/>
      <c r="T482" s="33"/>
      <c r="U482" s="33"/>
      <c r="V482" s="33"/>
      <c r="W482" s="33"/>
      <c r="X482" s="33" t="str">
        <f t="shared" si="148"/>
        <v>en-US=ЗЭ1-15 Открыта</v>
      </c>
      <c r="Y482" s="1"/>
      <c r="Z482" s="1" t="s">
        <v>1308</v>
      </c>
      <c r="AE482">
        <f t="shared" si="133"/>
        <v>40030</v>
      </c>
      <c r="AF482">
        <f t="shared" si="134"/>
        <v>12</v>
      </c>
    </row>
    <row r="483" spans="1:32" x14ac:dyDescent="0.25">
      <c r="A483" s="1">
        <v>434</v>
      </c>
      <c r="B483" s="1">
        <v>30</v>
      </c>
      <c r="C483" t="s">
        <v>101</v>
      </c>
      <c r="D483" s="15" t="str">
        <f t="shared" si="142"/>
        <v>R30</v>
      </c>
      <c r="E483" s="34">
        <f t="shared" si="149"/>
        <v>58</v>
      </c>
      <c r="F483" s="34">
        <v>5</v>
      </c>
      <c r="G483" s="22">
        <v>13</v>
      </c>
      <c r="H483" t="s">
        <v>1003</v>
      </c>
      <c r="I483" t="s">
        <v>672</v>
      </c>
      <c r="J483" t="str">
        <f t="shared" si="141"/>
        <v>db600.dbx58.5 := dgi.Z1_15_of; //ЗЭ1-15 Закрыта  R30.13</v>
      </c>
      <c r="L483">
        <f t="shared" si="150"/>
        <v>30</v>
      </c>
      <c r="N483" s="33">
        <f t="shared" si="145"/>
        <v>434</v>
      </c>
      <c r="O483" s="33" t="s">
        <v>2024</v>
      </c>
      <c r="P483" s="33" t="str">
        <f t="shared" si="146"/>
        <v>MDB.R30</v>
      </c>
      <c r="Q483" s="33">
        <f t="shared" si="147"/>
        <v>13</v>
      </c>
      <c r="R483" s="33"/>
      <c r="S483" s="33"/>
      <c r="T483" s="33"/>
      <c r="U483" s="33"/>
      <c r="V483" s="33"/>
      <c r="W483" s="33"/>
      <c r="X483" s="33" t="str">
        <f t="shared" si="148"/>
        <v>en-US=ЗЭ1-15 Закрыта</v>
      </c>
      <c r="Y483" s="1"/>
      <c r="Z483" s="1" t="s">
        <v>1308</v>
      </c>
      <c r="AE483">
        <f t="shared" si="133"/>
        <v>40030</v>
      </c>
      <c r="AF483">
        <f t="shared" si="134"/>
        <v>13</v>
      </c>
    </row>
    <row r="484" spans="1:32" x14ac:dyDescent="0.25">
      <c r="A484" s="1">
        <v>435</v>
      </c>
      <c r="B484" s="1">
        <v>31</v>
      </c>
      <c r="C484" t="s">
        <v>102</v>
      </c>
      <c r="D484" s="15" t="str">
        <f t="shared" si="142"/>
        <v>R30</v>
      </c>
      <c r="E484" s="34">
        <f t="shared" si="149"/>
        <v>58</v>
      </c>
      <c r="F484" s="34">
        <v>6</v>
      </c>
      <c r="G484" s="22">
        <v>14</v>
      </c>
      <c r="H484" t="s">
        <v>1003</v>
      </c>
      <c r="I484" t="s">
        <v>673</v>
      </c>
      <c r="J484" t="str">
        <f t="shared" si="141"/>
        <v>db600.dbx58.6 := dgi.Z1_16_on; //ЗЭ1-16 Открыта  R30.14</v>
      </c>
      <c r="L484">
        <f t="shared" si="150"/>
        <v>30</v>
      </c>
      <c r="N484" s="33">
        <f t="shared" si="145"/>
        <v>435</v>
      </c>
      <c r="O484" s="33" t="s">
        <v>2024</v>
      </c>
      <c r="P484" s="33" t="str">
        <f t="shared" si="146"/>
        <v>MDB.R30</v>
      </c>
      <c r="Q484" s="33">
        <f t="shared" si="147"/>
        <v>14</v>
      </c>
      <c r="R484" s="33"/>
      <c r="S484" s="33"/>
      <c r="T484" s="33"/>
      <c r="U484" s="33"/>
      <c r="V484" s="33"/>
      <c r="W484" s="33"/>
      <c r="X484" s="33" t="str">
        <f t="shared" si="148"/>
        <v>en-US=ЗЭ1-16 Открыта</v>
      </c>
      <c r="Y484" s="1"/>
      <c r="Z484" s="1" t="s">
        <v>1308</v>
      </c>
      <c r="AE484">
        <f t="shared" si="133"/>
        <v>40030</v>
      </c>
      <c r="AF484">
        <f t="shared" si="134"/>
        <v>14</v>
      </c>
    </row>
    <row r="485" spans="1:32" x14ac:dyDescent="0.25">
      <c r="A485" s="1">
        <v>436</v>
      </c>
      <c r="B485" s="1">
        <v>32</v>
      </c>
      <c r="C485" t="s">
        <v>103</v>
      </c>
      <c r="D485" s="15" t="str">
        <f t="shared" si="142"/>
        <v>R30</v>
      </c>
      <c r="E485" s="34">
        <f t="shared" si="149"/>
        <v>58</v>
      </c>
      <c r="F485" s="34">
        <v>7</v>
      </c>
      <c r="G485" s="22">
        <v>15</v>
      </c>
      <c r="H485" t="s">
        <v>1003</v>
      </c>
      <c r="I485" t="s">
        <v>674</v>
      </c>
      <c r="J485" t="str">
        <f t="shared" si="141"/>
        <v>db600.dbx58.7 := dgi.Z1_16_of; //ЗЭ1-16 Закрыта  R30.15</v>
      </c>
      <c r="L485">
        <f t="shared" si="150"/>
        <v>30</v>
      </c>
      <c r="N485" s="33">
        <f t="shared" si="145"/>
        <v>436</v>
      </c>
      <c r="O485" s="33" t="s">
        <v>2024</v>
      </c>
      <c r="P485" s="33" t="str">
        <f t="shared" si="146"/>
        <v>MDB.R30</v>
      </c>
      <c r="Q485" s="33">
        <f t="shared" si="147"/>
        <v>15</v>
      </c>
      <c r="R485" s="33"/>
      <c r="S485" s="33"/>
      <c r="T485" s="33"/>
      <c r="U485" s="33"/>
      <c r="V485" s="33"/>
      <c r="W485" s="33"/>
      <c r="X485" s="33" t="str">
        <f t="shared" si="148"/>
        <v>en-US=ЗЭ1-16 Закрыта</v>
      </c>
      <c r="Y485" s="1"/>
      <c r="Z485" s="1" t="s">
        <v>1308</v>
      </c>
      <c r="AE485">
        <f t="shared" si="133"/>
        <v>40030</v>
      </c>
      <c r="AF485">
        <f t="shared" si="134"/>
        <v>15</v>
      </c>
    </row>
    <row r="486" spans="1:32" x14ac:dyDescent="0.25">
      <c r="A486" s="1">
        <v>437</v>
      </c>
      <c r="B486" s="1">
        <v>33</v>
      </c>
      <c r="C486" t="s">
        <v>104</v>
      </c>
      <c r="D486" s="15" t="str">
        <f t="shared" si="142"/>
        <v>R31</v>
      </c>
      <c r="E486">
        <f>E494+1</f>
        <v>61</v>
      </c>
      <c r="F486" s="34">
        <v>0</v>
      </c>
      <c r="G486" s="22">
        <v>0</v>
      </c>
      <c r="H486" t="s">
        <v>1003</v>
      </c>
      <c r="I486" t="s">
        <v>675</v>
      </c>
      <c r="J486" t="str">
        <f t="shared" si="141"/>
        <v>db600.dbx61.0 := dgi.Z1_17_on; //ЗЭ1-17 Открыта  R31.0</v>
      </c>
      <c r="L486">
        <f>L484+1</f>
        <v>31</v>
      </c>
      <c r="N486" s="33">
        <f t="shared" si="145"/>
        <v>437</v>
      </c>
      <c r="O486" s="33" t="s">
        <v>2024</v>
      </c>
      <c r="P486" s="33" t="str">
        <f t="shared" si="146"/>
        <v>MDB.R31</v>
      </c>
      <c r="Q486" s="33">
        <f t="shared" si="147"/>
        <v>0</v>
      </c>
      <c r="R486" s="33"/>
      <c r="S486" s="33"/>
      <c r="T486" s="33"/>
      <c r="U486" s="33"/>
      <c r="V486" s="33"/>
      <c r="W486" s="33"/>
      <c r="X486" s="33" t="str">
        <f t="shared" si="148"/>
        <v>en-US=ЗЭ1-17 Открыта</v>
      </c>
      <c r="Y486" s="1"/>
      <c r="Z486" s="1" t="s">
        <v>1308</v>
      </c>
      <c r="AE486">
        <f t="shared" si="133"/>
        <v>40031</v>
      </c>
      <c r="AF486">
        <f t="shared" si="134"/>
        <v>0</v>
      </c>
    </row>
    <row r="487" spans="1:32" x14ac:dyDescent="0.25">
      <c r="A487" s="1">
        <v>438</v>
      </c>
      <c r="B487" s="1">
        <v>34</v>
      </c>
      <c r="C487" t="s">
        <v>105</v>
      </c>
      <c r="D487" s="15" t="str">
        <f t="shared" si="142"/>
        <v>R31</v>
      </c>
      <c r="E487" s="34">
        <f>E486</f>
        <v>61</v>
      </c>
      <c r="F487" s="34">
        <v>1</v>
      </c>
      <c r="G487" s="22">
        <v>1</v>
      </c>
      <c r="H487" t="s">
        <v>1003</v>
      </c>
      <c r="I487" t="s">
        <v>676</v>
      </c>
      <c r="J487" t="str">
        <f t="shared" si="141"/>
        <v>db600.dbx61.1 := dgi.Z1_17_of; //ЗЭ1-17 Закрыта  R31.1</v>
      </c>
      <c r="L487">
        <f>L486</f>
        <v>31</v>
      </c>
      <c r="N487" s="33">
        <f t="shared" si="145"/>
        <v>438</v>
      </c>
      <c r="O487" s="33" t="s">
        <v>2024</v>
      </c>
      <c r="P487" s="33" t="str">
        <f t="shared" si="146"/>
        <v>MDB.R31</v>
      </c>
      <c r="Q487" s="33">
        <f t="shared" si="147"/>
        <v>1</v>
      </c>
      <c r="R487" s="33"/>
      <c r="S487" s="33"/>
      <c r="T487" s="33"/>
      <c r="U487" s="33"/>
      <c r="V487" s="33"/>
      <c r="W487" s="33"/>
      <c r="X487" s="33" t="str">
        <f t="shared" si="148"/>
        <v>en-US=ЗЭ1-17 Закрыта</v>
      </c>
      <c r="Y487" s="1"/>
      <c r="Z487" s="1" t="s">
        <v>1308</v>
      </c>
      <c r="AE487">
        <f t="shared" si="133"/>
        <v>40031</v>
      </c>
      <c r="AF487">
        <f t="shared" si="134"/>
        <v>1</v>
      </c>
    </row>
    <row r="488" spans="1:32" x14ac:dyDescent="0.25">
      <c r="A488" s="1">
        <v>439</v>
      </c>
      <c r="B488" s="1">
        <v>35</v>
      </c>
      <c r="C488" t="s">
        <v>106</v>
      </c>
      <c r="D488" s="15" t="str">
        <f t="shared" si="142"/>
        <v>R31</v>
      </c>
      <c r="E488" s="34">
        <f t="shared" ref="E488:E501" si="151">E487</f>
        <v>61</v>
      </c>
      <c r="F488" s="34">
        <v>2</v>
      </c>
      <c r="G488" s="22">
        <v>2</v>
      </c>
      <c r="H488" t="s">
        <v>1003</v>
      </c>
      <c r="I488" t="s">
        <v>677</v>
      </c>
      <c r="J488" t="str">
        <f t="shared" si="141"/>
        <v>db600.dbx61.2 := dgi.Z1_18_on; //ЗЭ1-18 Открыта  R31.2</v>
      </c>
      <c r="L488">
        <f t="shared" ref="L488:L501" si="152">L487</f>
        <v>31</v>
      </c>
      <c r="N488" s="33">
        <f t="shared" si="145"/>
        <v>439</v>
      </c>
      <c r="O488" s="33" t="s">
        <v>2024</v>
      </c>
      <c r="P488" s="33" t="str">
        <f t="shared" si="146"/>
        <v>MDB.R31</v>
      </c>
      <c r="Q488" s="33">
        <f t="shared" si="147"/>
        <v>2</v>
      </c>
      <c r="R488" s="33"/>
      <c r="S488" s="33"/>
      <c r="T488" s="33"/>
      <c r="U488" s="33"/>
      <c r="V488" s="33"/>
      <c r="W488" s="33"/>
      <c r="X488" s="33" t="str">
        <f t="shared" si="148"/>
        <v>en-US=ЗЭ1-18 Открыта</v>
      </c>
      <c r="Y488" s="1"/>
      <c r="Z488" s="1" t="s">
        <v>1308</v>
      </c>
      <c r="AE488">
        <f t="shared" si="133"/>
        <v>40031</v>
      </c>
      <c r="AF488">
        <f t="shared" si="134"/>
        <v>2</v>
      </c>
    </row>
    <row r="489" spans="1:32" x14ac:dyDescent="0.25">
      <c r="A489" s="1">
        <v>440</v>
      </c>
      <c r="B489" s="1">
        <v>36</v>
      </c>
      <c r="C489" t="s">
        <v>107</v>
      </c>
      <c r="D489" s="15" t="str">
        <f t="shared" si="142"/>
        <v>R31</v>
      </c>
      <c r="E489" s="34">
        <f t="shared" si="151"/>
        <v>61</v>
      </c>
      <c r="F489" s="34">
        <v>3</v>
      </c>
      <c r="G489" s="22">
        <v>3</v>
      </c>
      <c r="H489" t="s">
        <v>1003</v>
      </c>
      <c r="I489" t="s">
        <v>678</v>
      </c>
      <c r="J489" t="str">
        <f t="shared" si="141"/>
        <v>db600.dbx61.3 := dgi.Z1_18_of; //ЗЭ1-18 Закрыта  R31.3</v>
      </c>
      <c r="L489">
        <f t="shared" si="152"/>
        <v>31</v>
      </c>
      <c r="N489" s="33">
        <f t="shared" si="145"/>
        <v>440</v>
      </c>
      <c r="O489" s="33" t="s">
        <v>2024</v>
      </c>
      <c r="P489" s="33" t="str">
        <f t="shared" si="146"/>
        <v>MDB.R31</v>
      </c>
      <c r="Q489" s="33">
        <f t="shared" si="147"/>
        <v>3</v>
      </c>
      <c r="R489" s="33"/>
      <c r="S489" s="33"/>
      <c r="T489" s="33"/>
      <c r="U489" s="33"/>
      <c r="V489" s="33"/>
      <c r="W489" s="33"/>
      <c r="X489" s="33" t="str">
        <f t="shared" si="148"/>
        <v>en-US=ЗЭ1-18 Закрыта</v>
      </c>
      <c r="Y489" s="1"/>
      <c r="Z489" s="1" t="s">
        <v>1308</v>
      </c>
      <c r="AE489">
        <f t="shared" si="133"/>
        <v>40031</v>
      </c>
      <c r="AF489">
        <f t="shared" si="134"/>
        <v>3</v>
      </c>
    </row>
    <row r="490" spans="1:32" x14ac:dyDescent="0.25">
      <c r="A490" s="1">
        <v>441</v>
      </c>
      <c r="B490" s="1">
        <v>37</v>
      </c>
      <c r="C490" t="s">
        <v>108</v>
      </c>
      <c r="D490" s="15" t="str">
        <f t="shared" si="142"/>
        <v>R31</v>
      </c>
      <c r="E490" s="34">
        <f t="shared" si="151"/>
        <v>61</v>
      </c>
      <c r="F490" s="34">
        <v>4</v>
      </c>
      <c r="G490" s="22">
        <v>4</v>
      </c>
      <c r="H490" t="s">
        <v>1003</v>
      </c>
      <c r="I490" t="s">
        <v>679</v>
      </c>
      <c r="J490" t="str">
        <f t="shared" si="141"/>
        <v>db600.dbx61.4 := dgi.Z1_19_on; //ЗЭ1-19 Открыта  R31.4</v>
      </c>
      <c r="L490">
        <f t="shared" si="152"/>
        <v>31</v>
      </c>
      <c r="N490" s="33">
        <f t="shared" si="145"/>
        <v>441</v>
      </c>
      <c r="O490" s="33" t="s">
        <v>2024</v>
      </c>
      <c r="P490" s="33" t="str">
        <f t="shared" si="146"/>
        <v>MDB.R31</v>
      </c>
      <c r="Q490" s="33">
        <f t="shared" si="147"/>
        <v>4</v>
      </c>
      <c r="R490" s="33"/>
      <c r="S490" s="33"/>
      <c r="T490" s="33"/>
      <c r="U490" s="33"/>
      <c r="V490" s="33"/>
      <c r="W490" s="33"/>
      <c r="X490" s="33" t="str">
        <f t="shared" si="148"/>
        <v>en-US=ЗЭ1-19 Открыта</v>
      </c>
      <c r="Y490" s="1"/>
      <c r="Z490" s="1" t="s">
        <v>1308</v>
      </c>
      <c r="AE490">
        <f t="shared" si="133"/>
        <v>40031</v>
      </c>
      <c r="AF490">
        <f t="shared" si="134"/>
        <v>4</v>
      </c>
    </row>
    <row r="491" spans="1:32" x14ac:dyDescent="0.25">
      <c r="A491" s="1">
        <v>442</v>
      </c>
      <c r="B491" s="1">
        <v>38</v>
      </c>
      <c r="C491" t="s">
        <v>109</v>
      </c>
      <c r="D491" s="15" t="str">
        <f t="shared" si="142"/>
        <v>R31</v>
      </c>
      <c r="E491" s="34">
        <f t="shared" si="151"/>
        <v>61</v>
      </c>
      <c r="F491" s="34">
        <v>5</v>
      </c>
      <c r="G491" s="22">
        <v>5</v>
      </c>
      <c r="H491" t="s">
        <v>1003</v>
      </c>
      <c r="I491" t="s">
        <v>680</v>
      </c>
      <c r="J491" t="str">
        <f t="shared" si="141"/>
        <v>db600.dbx61.5 := dgi.Z1_19_of; //ЗЭ1-19 Закрыта  R31.5</v>
      </c>
      <c r="L491">
        <f t="shared" si="152"/>
        <v>31</v>
      </c>
      <c r="N491" s="33">
        <f t="shared" si="145"/>
        <v>442</v>
      </c>
      <c r="O491" s="33" t="s">
        <v>2024</v>
      </c>
      <c r="P491" s="33" t="str">
        <f t="shared" si="146"/>
        <v>MDB.R31</v>
      </c>
      <c r="Q491" s="33">
        <f t="shared" si="147"/>
        <v>5</v>
      </c>
      <c r="R491" s="33"/>
      <c r="S491" s="33"/>
      <c r="T491" s="33"/>
      <c r="U491" s="33"/>
      <c r="V491" s="33"/>
      <c r="W491" s="33"/>
      <c r="X491" s="33" t="str">
        <f t="shared" si="148"/>
        <v>en-US=ЗЭ1-19 Закрыта</v>
      </c>
      <c r="Y491" s="1"/>
      <c r="Z491" s="1" t="s">
        <v>1308</v>
      </c>
      <c r="AE491">
        <f t="shared" si="133"/>
        <v>40031</v>
      </c>
      <c r="AF491">
        <f t="shared" si="134"/>
        <v>5</v>
      </c>
    </row>
    <row r="492" spans="1:32" x14ac:dyDescent="0.25">
      <c r="A492" s="1">
        <v>443</v>
      </c>
      <c r="B492" s="1">
        <v>39</v>
      </c>
      <c r="C492" t="s">
        <v>110</v>
      </c>
      <c r="D492" s="15" t="str">
        <f t="shared" si="142"/>
        <v>R31</v>
      </c>
      <c r="E492" s="34">
        <f t="shared" si="151"/>
        <v>61</v>
      </c>
      <c r="F492" s="34">
        <v>6</v>
      </c>
      <c r="G492" s="22">
        <v>6</v>
      </c>
      <c r="H492" t="s">
        <v>1003</v>
      </c>
      <c r="I492" t="s">
        <v>681</v>
      </c>
      <c r="J492" t="str">
        <f t="shared" si="141"/>
        <v>db600.dbx61.6 := dgi.Z1_20_on; //ЗЭ1-20 Открыта  R31.6</v>
      </c>
      <c r="L492">
        <f t="shared" si="152"/>
        <v>31</v>
      </c>
      <c r="N492" s="33">
        <f t="shared" si="145"/>
        <v>443</v>
      </c>
      <c r="O492" s="33" t="s">
        <v>2024</v>
      </c>
      <c r="P492" s="33" t="str">
        <f t="shared" si="146"/>
        <v>MDB.R31</v>
      </c>
      <c r="Q492" s="33">
        <f t="shared" si="147"/>
        <v>6</v>
      </c>
      <c r="R492" s="33"/>
      <c r="S492" s="33"/>
      <c r="T492" s="33"/>
      <c r="U492" s="33"/>
      <c r="V492" s="33"/>
      <c r="W492" s="33"/>
      <c r="X492" s="33" t="str">
        <f t="shared" si="148"/>
        <v>en-US=ЗЭ1-20 Открыта</v>
      </c>
      <c r="Y492" s="1"/>
      <c r="Z492" s="1" t="s">
        <v>1308</v>
      </c>
      <c r="AE492">
        <f t="shared" si="133"/>
        <v>40031</v>
      </c>
      <c r="AF492">
        <f t="shared" si="134"/>
        <v>6</v>
      </c>
    </row>
    <row r="493" spans="1:32" x14ac:dyDescent="0.25">
      <c r="A493" s="1">
        <v>444</v>
      </c>
      <c r="B493" s="1">
        <v>40</v>
      </c>
      <c r="C493" t="s">
        <v>111</v>
      </c>
      <c r="D493" s="15" t="str">
        <f t="shared" si="142"/>
        <v>R31</v>
      </c>
      <c r="E493" s="34">
        <f t="shared" si="151"/>
        <v>61</v>
      </c>
      <c r="F493" s="34">
        <v>7</v>
      </c>
      <c r="G493" s="22">
        <v>7</v>
      </c>
      <c r="H493" t="s">
        <v>1003</v>
      </c>
      <c r="I493" t="s">
        <v>682</v>
      </c>
      <c r="J493" t="str">
        <f t="shared" si="141"/>
        <v>db600.dbx61.7 := dgi.Z1_20_of; //ЗЭ1-20 Закрыта  R31.7</v>
      </c>
      <c r="L493">
        <f t="shared" si="152"/>
        <v>31</v>
      </c>
      <c r="N493" s="33">
        <f t="shared" si="145"/>
        <v>444</v>
      </c>
      <c r="O493" s="33" t="s">
        <v>2024</v>
      </c>
      <c r="P493" s="33" t="str">
        <f t="shared" si="146"/>
        <v>MDB.R31</v>
      </c>
      <c r="Q493" s="33">
        <f t="shared" si="147"/>
        <v>7</v>
      </c>
      <c r="R493" s="33"/>
      <c r="S493" s="33"/>
      <c r="T493" s="33"/>
      <c r="U493" s="33"/>
      <c r="V493" s="33"/>
      <c r="W493" s="33"/>
      <c r="X493" s="33" t="str">
        <f t="shared" si="148"/>
        <v>en-US=ЗЭ1-20 Закрыта</v>
      </c>
      <c r="Y493" s="1"/>
      <c r="Z493" s="1" t="s">
        <v>1308</v>
      </c>
      <c r="AE493">
        <f t="shared" ref="AE493:AE556" si="153">L493+40000</f>
        <v>40031</v>
      </c>
      <c r="AF493">
        <f t="shared" ref="AF493:AF556" si="154">G493</f>
        <v>7</v>
      </c>
    </row>
    <row r="494" spans="1:32" x14ac:dyDescent="0.25">
      <c r="A494" s="1">
        <v>445</v>
      </c>
      <c r="B494" s="1">
        <v>41</v>
      </c>
      <c r="C494" t="s">
        <v>112</v>
      </c>
      <c r="D494" s="15" t="str">
        <f t="shared" si="142"/>
        <v>R31</v>
      </c>
      <c r="E494">
        <f>E470+1</f>
        <v>60</v>
      </c>
      <c r="F494" s="34">
        <v>0</v>
      </c>
      <c r="G494" s="22">
        <v>8</v>
      </c>
      <c r="H494" t="s">
        <v>1003</v>
      </c>
      <c r="I494" t="s">
        <v>683</v>
      </c>
      <c r="J494" t="str">
        <f t="shared" si="141"/>
        <v>db600.dbx60.0 := dgi.Z1_21_on; //ЗЭ1-21 Открыта  R31.8</v>
      </c>
      <c r="L494">
        <f t="shared" si="152"/>
        <v>31</v>
      </c>
      <c r="N494" s="33">
        <f t="shared" si="145"/>
        <v>445</v>
      </c>
      <c r="O494" s="33" t="s">
        <v>2024</v>
      </c>
      <c r="P494" s="33" t="str">
        <f t="shared" si="146"/>
        <v>MDB.R31</v>
      </c>
      <c r="Q494" s="33">
        <f t="shared" si="147"/>
        <v>8</v>
      </c>
      <c r="R494" s="33"/>
      <c r="S494" s="33"/>
      <c r="T494" s="33"/>
      <c r="U494" s="33"/>
      <c r="V494" s="33"/>
      <c r="W494" s="33"/>
      <c r="X494" s="33" t="str">
        <f t="shared" si="148"/>
        <v>en-US=ЗЭ1-21 Открыта</v>
      </c>
      <c r="Y494" s="1"/>
      <c r="Z494" s="1" t="s">
        <v>1308</v>
      </c>
      <c r="AE494">
        <f t="shared" si="153"/>
        <v>40031</v>
      </c>
      <c r="AF494">
        <f t="shared" si="154"/>
        <v>8</v>
      </c>
    </row>
    <row r="495" spans="1:32" x14ac:dyDescent="0.25">
      <c r="A495" s="1">
        <v>446</v>
      </c>
      <c r="B495" s="1">
        <v>42</v>
      </c>
      <c r="C495" t="s">
        <v>113</v>
      </c>
      <c r="D495" s="15" t="str">
        <f t="shared" si="142"/>
        <v>R31</v>
      </c>
      <c r="E495" s="34">
        <f>E494</f>
        <v>60</v>
      </c>
      <c r="F495" s="34">
        <v>1</v>
      </c>
      <c r="G495" s="22">
        <v>9</v>
      </c>
      <c r="H495" t="s">
        <v>1003</v>
      </c>
      <c r="I495" t="s">
        <v>684</v>
      </c>
      <c r="J495" t="str">
        <f t="shared" si="141"/>
        <v>db600.dbx60.1 := dgi.Z1_21_of; //ЗЭ1-21 Закрыта  R31.9</v>
      </c>
      <c r="L495">
        <f t="shared" si="152"/>
        <v>31</v>
      </c>
      <c r="N495" s="33">
        <f t="shared" si="145"/>
        <v>446</v>
      </c>
      <c r="O495" s="33" t="s">
        <v>2024</v>
      </c>
      <c r="P495" s="33" t="str">
        <f t="shared" si="146"/>
        <v>MDB.R31</v>
      </c>
      <c r="Q495" s="33">
        <f t="shared" si="147"/>
        <v>9</v>
      </c>
      <c r="R495" s="33"/>
      <c r="S495" s="33"/>
      <c r="T495" s="33"/>
      <c r="U495" s="33"/>
      <c r="V495" s="33"/>
      <c r="W495" s="33"/>
      <c r="X495" s="33" t="str">
        <f t="shared" si="148"/>
        <v>en-US=ЗЭ1-21 Закрыта</v>
      </c>
      <c r="Y495" s="1"/>
      <c r="Z495" s="1" t="s">
        <v>1308</v>
      </c>
      <c r="AE495">
        <f t="shared" si="153"/>
        <v>40031</v>
      </c>
      <c r="AF495">
        <f t="shared" si="154"/>
        <v>9</v>
      </c>
    </row>
    <row r="496" spans="1:32" x14ac:dyDescent="0.25">
      <c r="A496" s="1">
        <v>447</v>
      </c>
      <c r="B496" s="1">
        <v>43</v>
      </c>
      <c r="C496" t="s">
        <v>114</v>
      </c>
      <c r="D496" s="15" t="str">
        <f t="shared" si="142"/>
        <v>R31</v>
      </c>
      <c r="E496" s="34">
        <f t="shared" si="151"/>
        <v>60</v>
      </c>
      <c r="F496" s="34">
        <v>2</v>
      </c>
      <c r="G496" s="22">
        <v>10</v>
      </c>
      <c r="H496" t="s">
        <v>1003</v>
      </c>
      <c r="I496" t="s">
        <v>685</v>
      </c>
      <c r="J496" t="str">
        <f t="shared" si="141"/>
        <v>db600.dbx60.2 := dgi.Z1_22_on; //ЗЭ1-22 Открыта  R31.10</v>
      </c>
      <c r="L496">
        <f t="shared" si="152"/>
        <v>31</v>
      </c>
      <c r="N496" s="33">
        <f t="shared" si="145"/>
        <v>447</v>
      </c>
      <c r="O496" s="33" t="s">
        <v>2024</v>
      </c>
      <c r="P496" s="33" t="str">
        <f t="shared" si="146"/>
        <v>MDB.R31</v>
      </c>
      <c r="Q496" s="33">
        <f t="shared" si="147"/>
        <v>10</v>
      </c>
      <c r="R496" s="33"/>
      <c r="S496" s="33"/>
      <c r="T496" s="33"/>
      <c r="U496" s="33"/>
      <c r="V496" s="33"/>
      <c r="W496" s="33"/>
      <c r="X496" s="33" t="str">
        <f t="shared" si="148"/>
        <v>en-US=ЗЭ1-22 Открыта</v>
      </c>
      <c r="Y496" s="1"/>
      <c r="Z496" s="1" t="s">
        <v>1308</v>
      </c>
      <c r="AE496">
        <f t="shared" si="153"/>
        <v>40031</v>
      </c>
      <c r="AF496">
        <f t="shared" si="154"/>
        <v>10</v>
      </c>
    </row>
    <row r="497" spans="1:32" x14ac:dyDescent="0.25">
      <c r="A497" s="1">
        <v>448</v>
      </c>
      <c r="B497" s="1">
        <v>44</v>
      </c>
      <c r="C497" t="s">
        <v>115</v>
      </c>
      <c r="D497" s="15" t="str">
        <f t="shared" si="142"/>
        <v>R31</v>
      </c>
      <c r="E497" s="34">
        <f t="shared" si="151"/>
        <v>60</v>
      </c>
      <c r="F497" s="34">
        <v>3</v>
      </c>
      <c r="G497" s="22">
        <v>11</v>
      </c>
      <c r="H497" t="s">
        <v>1003</v>
      </c>
      <c r="I497" t="s">
        <v>686</v>
      </c>
      <c r="J497" t="str">
        <f t="shared" si="141"/>
        <v>db600.dbx60.3 := dgi.Z1_22_of; //ЗЭ1-22 Закрыта  R31.11</v>
      </c>
      <c r="L497">
        <f t="shared" si="152"/>
        <v>31</v>
      </c>
      <c r="N497" s="33">
        <f t="shared" si="145"/>
        <v>448</v>
      </c>
      <c r="O497" s="33" t="s">
        <v>2024</v>
      </c>
      <c r="P497" s="33" t="str">
        <f t="shared" si="146"/>
        <v>MDB.R31</v>
      </c>
      <c r="Q497" s="33">
        <f t="shared" si="147"/>
        <v>11</v>
      </c>
      <c r="R497" s="33"/>
      <c r="S497" s="33"/>
      <c r="T497" s="33"/>
      <c r="U497" s="33"/>
      <c r="V497" s="33"/>
      <c r="W497" s="33"/>
      <c r="X497" s="33" t="str">
        <f t="shared" si="148"/>
        <v>en-US=ЗЭ1-22 Закрыта</v>
      </c>
      <c r="Y497" s="1"/>
      <c r="Z497" s="1" t="s">
        <v>1308</v>
      </c>
      <c r="AE497">
        <f t="shared" si="153"/>
        <v>40031</v>
      </c>
      <c r="AF497">
        <f t="shared" si="154"/>
        <v>11</v>
      </c>
    </row>
    <row r="498" spans="1:32" x14ac:dyDescent="0.25">
      <c r="A498" s="1">
        <v>449</v>
      </c>
      <c r="B498" s="1">
        <v>45</v>
      </c>
      <c r="C498" t="s">
        <v>116</v>
      </c>
      <c r="D498" s="15" t="str">
        <f t="shared" si="142"/>
        <v>R31</v>
      </c>
      <c r="E498" s="34">
        <f t="shared" si="151"/>
        <v>60</v>
      </c>
      <c r="F498" s="34">
        <v>4</v>
      </c>
      <c r="G498" s="22">
        <v>12</v>
      </c>
      <c r="H498" t="s">
        <v>1003</v>
      </c>
      <c r="I498" t="s">
        <v>687</v>
      </c>
      <c r="J498" t="str">
        <f t="shared" si="141"/>
        <v>db600.dbx60.4 := dgi.Z1_23_on; //ЗЭ1-23 Открыта  R31.12</v>
      </c>
      <c r="L498">
        <f t="shared" si="152"/>
        <v>31</v>
      </c>
      <c r="N498" s="33">
        <f t="shared" si="145"/>
        <v>449</v>
      </c>
      <c r="O498" s="33" t="s">
        <v>2024</v>
      </c>
      <c r="P498" s="33" t="str">
        <f t="shared" si="146"/>
        <v>MDB.R31</v>
      </c>
      <c r="Q498" s="33">
        <f t="shared" si="147"/>
        <v>12</v>
      </c>
      <c r="R498" s="33"/>
      <c r="S498" s="33"/>
      <c r="T498" s="33"/>
      <c r="U498" s="33"/>
      <c r="V498" s="33"/>
      <c r="W498" s="33"/>
      <c r="X498" s="33" t="str">
        <f t="shared" si="148"/>
        <v>en-US=ЗЭ1-23 Открыта</v>
      </c>
      <c r="Y498" s="1"/>
      <c r="Z498" s="1" t="s">
        <v>1308</v>
      </c>
      <c r="AE498">
        <f t="shared" si="153"/>
        <v>40031</v>
      </c>
      <c r="AF498">
        <f t="shared" si="154"/>
        <v>12</v>
      </c>
    </row>
    <row r="499" spans="1:32" x14ac:dyDescent="0.25">
      <c r="A499" s="1">
        <v>450</v>
      </c>
      <c r="B499" s="1">
        <v>46</v>
      </c>
      <c r="C499" t="s">
        <v>117</v>
      </c>
      <c r="D499" s="15" t="str">
        <f t="shared" si="142"/>
        <v>R31</v>
      </c>
      <c r="E499" s="34">
        <f t="shared" si="151"/>
        <v>60</v>
      </c>
      <c r="F499" s="34">
        <v>5</v>
      </c>
      <c r="G499" s="22">
        <v>13</v>
      </c>
      <c r="H499" t="s">
        <v>1003</v>
      </c>
      <c r="I499" t="s">
        <v>688</v>
      </c>
      <c r="J499" t="str">
        <f t="shared" si="141"/>
        <v>db600.dbx60.5 := dgi.Z1_23_of; //ЗЭ1-23 Закрыта  R31.13</v>
      </c>
      <c r="L499">
        <f t="shared" si="152"/>
        <v>31</v>
      </c>
      <c r="N499" s="33">
        <f t="shared" si="145"/>
        <v>450</v>
      </c>
      <c r="O499" s="33" t="s">
        <v>2024</v>
      </c>
      <c r="P499" s="33" t="str">
        <f t="shared" si="146"/>
        <v>MDB.R31</v>
      </c>
      <c r="Q499" s="33">
        <f t="shared" si="147"/>
        <v>13</v>
      </c>
      <c r="R499" s="33"/>
      <c r="S499" s="33"/>
      <c r="T499" s="33"/>
      <c r="U499" s="33"/>
      <c r="V499" s="33"/>
      <c r="W499" s="33"/>
      <c r="X499" s="33" t="str">
        <f t="shared" si="148"/>
        <v>en-US=ЗЭ1-23 Закрыта</v>
      </c>
      <c r="Y499" s="1"/>
      <c r="Z499" s="1" t="s">
        <v>1308</v>
      </c>
      <c r="AE499">
        <f t="shared" si="153"/>
        <v>40031</v>
      </c>
      <c r="AF499">
        <f t="shared" si="154"/>
        <v>13</v>
      </c>
    </row>
    <row r="500" spans="1:32" x14ac:dyDescent="0.25">
      <c r="A500" s="1">
        <v>451</v>
      </c>
      <c r="B500" s="1">
        <v>47</v>
      </c>
      <c r="C500" t="s">
        <v>118</v>
      </c>
      <c r="D500" s="15" t="str">
        <f t="shared" si="142"/>
        <v>R31</v>
      </c>
      <c r="E500" s="34">
        <f t="shared" si="151"/>
        <v>60</v>
      </c>
      <c r="F500" s="34">
        <v>6</v>
      </c>
      <c r="G500" s="22">
        <v>14</v>
      </c>
      <c r="H500" t="s">
        <v>1003</v>
      </c>
      <c r="I500" t="s">
        <v>689</v>
      </c>
      <c r="J500" t="str">
        <f t="shared" si="141"/>
        <v>db600.dbx60.6 := dgi.Z1_24_on; //ЗЭ1-24 Открыта  R31.14</v>
      </c>
      <c r="L500">
        <f t="shared" si="152"/>
        <v>31</v>
      </c>
      <c r="N500" s="33">
        <f t="shared" si="145"/>
        <v>451</v>
      </c>
      <c r="O500" s="33" t="s">
        <v>2024</v>
      </c>
      <c r="P500" s="33" t="str">
        <f t="shared" si="146"/>
        <v>MDB.R31</v>
      </c>
      <c r="Q500" s="33">
        <f t="shared" si="147"/>
        <v>14</v>
      </c>
      <c r="R500" s="33"/>
      <c r="S500" s="33"/>
      <c r="T500" s="33"/>
      <c r="U500" s="33"/>
      <c r="V500" s="33"/>
      <c r="W500" s="33"/>
      <c r="X500" s="33" t="str">
        <f t="shared" si="148"/>
        <v>en-US=ЗЭ1-24 Открыта</v>
      </c>
      <c r="Y500" s="1"/>
      <c r="Z500" s="1" t="s">
        <v>1308</v>
      </c>
      <c r="AE500">
        <f t="shared" si="153"/>
        <v>40031</v>
      </c>
      <c r="AF500">
        <f t="shared" si="154"/>
        <v>14</v>
      </c>
    </row>
    <row r="501" spans="1:32" x14ac:dyDescent="0.25">
      <c r="A501" s="1">
        <v>452</v>
      </c>
      <c r="B501" s="1">
        <v>48</v>
      </c>
      <c r="C501" t="s">
        <v>119</v>
      </c>
      <c r="D501" s="15" t="str">
        <f t="shared" si="142"/>
        <v>R31</v>
      </c>
      <c r="E501" s="34">
        <f t="shared" si="151"/>
        <v>60</v>
      </c>
      <c r="F501" s="34">
        <v>7</v>
      </c>
      <c r="G501" s="22">
        <v>15</v>
      </c>
      <c r="H501" t="s">
        <v>1003</v>
      </c>
      <c r="I501" t="s">
        <v>690</v>
      </c>
      <c r="J501" t="str">
        <f t="shared" si="141"/>
        <v>db600.dbx60.7 := dgi.Z1_24_of; //ЗЭ1-24 Закрыта  R31.15</v>
      </c>
      <c r="L501">
        <f t="shared" si="152"/>
        <v>31</v>
      </c>
      <c r="N501" s="33">
        <f t="shared" si="145"/>
        <v>452</v>
      </c>
      <c r="O501" s="33" t="s">
        <v>2024</v>
      </c>
      <c r="P501" s="33" t="str">
        <f t="shared" si="146"/>
        <v>MDB.R31</v>
      </c>
      <c r="Q501" s="33">
        <f t="shared" si="147"/>
        <v>15</v>
      </c>
      <c r="R501" s="33"/>
      <c r="S501" s="33"/>
      <c r="T501" s="33"/>
      <c r="U501" s="33"/>
      <c r="V501" s="33"/>
      <c r="W501" s="33"/>
      <c r="X501" s="33" t="str">
        <f t="shared" si="148"/>
        <v>en-US=ЗЭ1-24 Закрыта</v>
      </c>
      <c r="Y501" s="1"/>
      <c r="Z501" s="1" t="s">
        <v>1308</v>
      </c>
      <c r="AE501">
        <f t="shared" si="153"/>
        <v>40031</v>
      </c>
      <c r="AF501">
        <f t="shared" si="154"/>
        <v>15</v>
      </c>
    </row>
    <row r="502" spans="1:32" x14ac:dyDescent="0.25">
      <c r="A502" s="1">
        <v>453</v>
      </c>
      <c r="B502" s="1">
        <v>49</v>
      </c>
      <c r="C502" t="s">
        <v>120</v>
      </c>
      <c r="D502" s="15" t="str">
        <f t="shared" si="142"/>
        <v>R32</v>
      </c>
      <c r="E502">
        <f>E510+1</f>
        <v>63</v>
      </c>
      <c r="F502" s="34">
        <v>0</v>
      </c>
      <c r="G502" s="22">
        <v>0</v>
      </c>
      <c r="H502" t="s">
        <v>1003</v>
      </c>
      <c r="I502" t="s">
        <v>1615</v>
      </c>
      <c r="J502" t="str">
        <f t="shared" si="141"/>
        <v>db600.dbx63.0 := dgi.Z3_1_on; //ЗЭ3-1 Открыта  R32.0</v>
      </c>
      <c r="L502">
        <f>L500+1</f>
        <v>32</v>
      </c>
      <c r="N502" s="33">
        <f t="shared" si="145"/>
        <v>453</v>
      </c>
      <c r="O502" s="33" t="s">
        <v>2024</v>
      </c>
      <c r="P502" s="33" t="str">
        <f t="shared" si="146"/>
        <v>MDB.R32</v>
      </c>
      <c r="Q502" s="33">
        <f t="shared" si="147"/>
        <v>0</v>
      </c>
      <c r="R502" s="33"/>
      <c r="S502" s="33"/>
      <c r="T502" s="33"/>
      <c r="U502" s="33"/>
      <c r="V502" s="33"/>
      <c r="W502" s="33"/>
      <c r="X502" s="33" t="str">
        <f t="shared" si="148"/>
        <v>en-US=ЗЭ3-1 Открыта</v>
      </c>
      <c r="Y502" s="1"/>
      <c r="Z502" s="1" t="s">
        <v>1308</v>
      </c>
      <c r="AE502">
        <f t="shared" si="153"/>
        <v>40032</v>
      </c>
      <c r="AF502">
        <f t="shared" si="154"/>
        <v>0</v>
      </c>
    </row>
    <row r="503" spans="1:32" x14ac:dyDescent="0.25">
      <c r="A503" s="1">
        <v>454</v>
      </c>
      <c r="B503" s="1">
        <v>50</v>
      </c>
      <c r="C503" t="s">
        <v>121</v>
      </c>
      <c r="D503" s="15" t="str">
        <f t="shared" si="142"/>
        <v>R32</v>
      </c>
      <c r="E503" s="34">
        <f>E502</f>
        <v>63</v>
      </c>
      <c r="F503" s="34">
        <v>1</v>
      </c>
      <c r="G503" s="22">
        <v>1</v>
      </c>
      <c r="H503" t="s">
        <v>1003</v>
      </c>
      <c r="I503" t="s">
        <v>1616</v>
      </c>
      <c r="J503" t="str">
        <f t="shared" si="141"/>
        <v>db600.dbx63.1 := dgi.Z3_1_of; //ЗЭ3-1 Закрыта  R32.1</v>
      </c>
      <c r="L503">
        <f>L502</f>
        <v>32</v>
      </c>
      <c r="N503" s="33">
        <f t="shared" si="145"/>
        <v>454</v>
      </c>
      <c r="O503" s="33" t="s">
        <v>2024</v>
      </c>
      <c r="P503" s="33" t="str">
        <f t="shared" si="146"/>
        <v>MDB.R32</v>
      </c>
      <c r="Q503" s="33">
        <f t="shared" si="147"/>
        <v>1</v>
      </c>
      <c r="R503" s="33"/>
      <c r="S503" s="33"/>
      <c r="T503" s="33"/>
      <c r="U503" s="33"/>
      <c r="V503" s="33"/>
      <c r="W503" s="33"/>
      <c r="X503" s="33" t="str">
        <f t="shared" si="148"/>
        <v>en-US=ЗЭ3-1 Закрыта</v>
      </c>
      <c r="Y503" s="1"/>
      <c r="Z503" s="1" t="s">
        <v>1308</v>
      </c>
      <c r="AE503">
        <f t="shared" si="153"/>
        <v>40032</v>
      </c>
      <c r="AF503">
        <f t="shared" si="154"/>
        <v>1</v>
      </c>
    </row>
    <row r="504" spans="1:32" x14ac:dyDescent="0.25">
      <c r="A504" s="1">
        <v>455</v>
      </c>
      <c r="B504" s="1">
        <v>51</v>
      </c>
      <c r="C504" t="s">
        <v>122</v>
      </c>
      <c r="D504" s="15" t="str">
        <f t="shared" si="142"/>
        <v>R32</v>
      </c>
      <c r="E504" s="34">
        <f t="shared" ref="E504:E517" si="155">E503</f>
        <v>63</v>
      </c>
      <c r="F504" s="34">
        <v>2</v>
      </c>
      <c r="G504" s="22">
        <v>2</v>
      </c>
      <c r="H504" t="s">
        <v>1003</v>
      </c>
      <c r="I504" t="s">
        <v>1617</v>
      </c>
      <c r="J504" t="str">
        <f t="shared" si="141"/>
        <v>db600.dbx63.2 := dgi.Z3_2_on; //ЗЭ3-2 Открыта  R32.2</v>
      </c>
      <c r="L504">
        <f t="shared" ref="L504:L517" si="156">L503</f>
        <v>32</v>
      </c>
      <c r="N504" s="33">
        <f t="shared" si="145"/>
        <v>455</v>
      </c>
      <c r="O504" s="33" t="s">
        <v>2024</v>
      </c>
      <c r="P504" s="33" t="str">
        <f t="shared" si="146"/>
        <v>MDB.R32</v>
      </c>
      <c r="Q504" s="33">
        <f t="shared" si="147"/>
        <v>2</v>
      </c>
      <c r="R504" s="33"/>
      <c r="S504" s="33"/>
      <c r="T504" s="33"/>
      <c r="U504" s="33"/>
      <c r="V504" s="33"/>
      <c r="W504" s="33"/>
      <c r="X504" s="33" t="str">
        <f t="shared" si="148"/>
        <v>en-US=ЗЭ3-2 Открыта</v>
      </c>
      <c r="Y504" s="1"/>
      <c r="Z504" s="1" t="s">
        <v>1308</v>
      </c>
      <c r="AE504">
        <f t="shared" si="153"/>
        <v>40032</v>
      </c>
      <c r="AF504">
        <f t="shared" si="154"/>
        <v>2</v>
      </c>
    </row>
    <row r="505" spans="1:32" x14ac:dyDescent="0.25">
      <c r="A505" s="1">
        <v>456</v>
      </c>
      <c r="B505" s="1">
        <v>52</v>
      </c>
      <c r="C505" t="s">
        <v>123</v>
      </c>
      <c r="D505" s="15" t="str">
        <f t="shared" si="142"/>
        <v>R32</v>
      </c>
      <c r="E505" s="34">
        <f t="shared" si="155"/>
        <v>63</v>
      </c>
      <c r="F505" s="34">
        <v>3</v>
      </c>
      <c r="G505" s="22">
        <v>3</v>
      </c>
      <c r="H505" t="s">
        <v>1003</v>
      </c>
      <c r="I505" t="s">
        <v>1618</v>
      </c>
      <c r="J505" t="str">
        <f t="shared" si="141"/>
        <v>db600.dbx63.3 := dgi.Z3_2_of; //ЗЭ3-2 Закрыта  R32.3</v>
      </c>
      <c r="L505">
        <f t="shared" si="156"/>
        <v>32</v>
      </c>
      <c r="N505" s="33">
        <f t="shared" si="145"/>
        <v>456</v>
      </c>
      <c r="O505" s="33" t="s">
        <v>2024</v>
      </c>
      <c r="P505" s="33" t="str">
        <f t="shared" si="146"/>
        <v>MDB.R32</v>
      </c>
      <c r="Q505" s="33">
        <f t="shared" si="147"/>
        <v>3</v>
      </c>
      <c r="R505" s="33"/>
      <c r="S505" s="33"/>
      <c r="T505" s="33"/>
      <c r="U505" s="33"/>
      <c r="V505" s="33"/>
      <c r="W505" s="33"/>
      <c r="X505" s="33" t="str">
        <f t="shared" si="148"/>
        <v>en-US=ЗЭ3-2 Закрыта</v>
      </c>
      <c r="Y505" s="1"/>
      <c r="Z505" s="1" t="s">
        <v>1308</v>
      </c>
      <c r="AE505">
        <f t="shared" si="153"/>
        <v>40032</v>
      </c>
      <c r="AF505">
        <f t="shared" si="154"/>
        <v>3</v>
      </c>
    </row>
    <row r="506" spans="1:32" x14ac:dyDescent="0.25">
      <c r="A506" s="1">
        <v>457</v>
      </c>
      <c r="B506" s="1">
        <v>53</v>
      </c>
      <c r="C506" t="s">
        <v>124</v>
      </c>
      <c r="D506" s="15" t="str">
        <f t="shared" si="142"/>
        <v>R32</v>
      </c>
      <c r="E506" s="34">
        <f t="shared" si="155"/>
        <v>63</v>
      </c>
      <c r="F506" s="34">
        <v>4</v>
      </c>
      <c r="G506" s="22">
        <v>4</v>
      </c>
      <c r="H506" t="s">
        <v>1003</v>
      </c>
      <c r="I506" t="s">
        <v>691</v>
      </c>
      <c r="J506" t="str">
        <f t="shared" si="141"/>
        <v>db600.dbx63.4 := dgi.Z5_1_on; //ЗЭ5-1 Открыта  R32.4</v>
      </c>
      <c r="L506">
        <f t="shared" si="156"/>
        <v>32</v>
      </c>
      <c r="N506" s="33">
        <f t="shared" si="145"/>
        <v>457</v>
      </c>
      <c r="O506" s="33" t="s">
        <v>2024</v>
      </c>
      <c r="P506" s="33" t="str">
        <f t="shared" si="146"/>
        <v>MDB.R32</v>
      </c>
      <c r="Q506" s="33">
        <f t="shared" si="147"/>
        <v>4</v>
      </c>
      <c r="R506" s="33"/>
      <c r="S506" s="33"/>
      <c r="T506" s="33"/>
      <c r="U506" s="33"/>
      <c r="V506" s="33"/>
      <c r="W506" s="33"/>
      <c r="X506" s="33" t="str">
        <f t="shared" si="148"/>
        <v>en-US=ЗЭ5-1 Открыта</v>
      </c>
      <c r="Y506" s="1"/>
      <c r="Z506" s="1" t="s">
        <v>1308</v>
      </c>
      <c r="AE506">
        <f t="shared" si="153"/>
        <v>40032</v>
      </c>
      <c r="AF506">
        <f t="shared" si="154"/>
        <v>4</v>
      </c>
    </row>
    <row r="507" spans="1:32" x14ac:dyDescent="0.25">
      <c r="A507" s="1">
        <v>458</v>
      </c>
      <c r="B507" s="1">
        <v>54</v>
      </c>
      <c r="C507" t="s">
        <v>125</v>
      </c>
      <c r="D507" s="15" t="str">
        <f t="shared" si="142"/>
        <v>R32</v>
      </c>
      <c r="E507" s="34">
        <f t="shared" si="155"/>
        <v>63</v>
      </c>
      <c r="F507" s="34">
        <v>5</v>
      </c>
      <c r="G507" s="22">
        <v>5</v>
      </c>
      <c r="H507" t="s">
        <v>1003</v>
      </c>
      <c r="I507" t="s">
        <v>692</v>
      </c>
      <c r="J507" t="str">
        <f t="shared" si="141"/>
        <v>db600.dbx63.5 := dgi.Z5_1_of; //ЗЭ5-1 Закрыта  R32.5</v>
      </c>
      <c r="L507">
        <f t="shared" si="156"/>
        <v>32</v>
      </c>
      <c r="N507" s="33">
        <f t="shared" si="145"/>
        <v>458</v>
      </c>
      <c r="O507" s="33" t="s">
        <v>2024</v>
      </c>
      <c r="P507" s="33" t="str">
        <f t="shared" si="146"/>
        <v>MDB.R32</v>
      </c>
      <c r="Q507" s="33">
        <f t="shared" si="147"/>
        <v>5</v>
      </c>
      <c r="R507" s="33"/>
      <c r="S507" s="33"/>
      <c r="T507" s="33"/>
      <c r="U507" s="33"/>
      <c r="V507" s="33"/>
      <c r="W507" s="33"/>
      <c r="X507" s="33" t="str">
        <f t="shared" si="148"/>
        <v>en-US=ЗЭ5-1 Закрыта</v>
      </c>
      <c r="Y507" s="1"/>
      <c r="Z507" s="1" t="s">
        <v>1308</v>
      </c>
      <c r="AE507">
        <f t="shared" si="153"/>
        <v>40032</v>
      </c>
      <c r="AF507">
        <f t="shared" si="154"/>
        <v>5</v>
      </c>
    </row>
    <row r="508" spans="1:32" x14ac:dyDescent="0.25">
      <c r="A508" s="1">
        <v>459</v>
      </c>
      <c r="B508" s="1">
        <v>55</v>
      </c>
      <c r="C508" t="s">
        <v>126</v>
      </c>
      <c r="D508" s="15" t="str">
        <f t="shared" si="142"/>
        <v>R32</v>
      </c>
      <c r="E508" s="34">
        <f t="shared" si="155"/>
        <v>63</v>
      </c>
      <c r="F508" s="34">
        <v>6</v>
      </c>
      <c r="G508" s="22">
        <v>6</v>
      </c>
      <c r="H508" t="s">
        <v>1003</v>
      </c>
      <c r="I508" t="s">
        <v>693</v>
      </c>
      <c r="J508" t="str">
        <f t="shared" si="141"/>
        <v>db600.dbx63.6 := dgi.Z5_2_on; //ЗЭ5-2 Открыта  R32.6</v>
      </c>
      <c r="L508">
        <f t="shared" si="156"/>
        <v>32</v>
      </c>
      <c r="N508" s="33">
        <f t="shared" si="145"/>
        <v>459</v>
      </c>
      <c r="O508" s="33" t="s">
        <v>2024</v>
      </c>
      <c r="P508" s="33" t="str">
        <f t="shared" si="146"/>
        <v>MDB.R32</v>
      </c>
      <c r="Q508" s="33">
        <f t="shared" si="147"/>
        <v>6</v>
      </c>
      <c r="R508" s="33"/>
      <c r="S508" s="33"/>
      <c r="T508" s="33"/>
      <c r="U508" s="33"/>
      <c r="V508" s="33"/>
      <c r="W508" s="33"/>
      <c r="X508" s="33" t="str">
        <f t="shared" si="148"/>
        <v>en-US=ЗЭ5-2 Открыта</v>
      </c>
      <c r="Y508" s="1"/>
      <c r="Z508" s="1" t="s">
        <v>1308</v>
      </c>
      <c r="AE508">
        <f t="shared" si="153"/>
        <v>40032</v>
      </c>
      <c r="AF508">
        <f t="shared" si="154"/>
        <v>6</v>
      </c>
    </row>
    <row r="509" spans="1:32" x14ac:dyDescent="0.25">
      <c r="A509" s="1">
        <v>460</v>
      </c>
      <c r="B509" s="1">
        <v>56</v>
      </c>
      <c r="C509" t="s">
        <v>127</v>
      </c>
      <c r="D509" s="15" t="str">
        <f t="shared" si="142"/>
        <v>R32</v>
      </c>
      <c r="E509" s="34">
        <f t="shared" si="155"/>
        <v>63</v>
      </c>
      <c r="F509" s="34">
        <v>7</v>
      </c>
      <c r="G509" s="22">
        <v>7</v>
      </c>
      <c r="H509" t="s">
        <v>1003</v>
      </c>
      <c r="I509" t="s">
        <v>694</v>
      </c>
      <c r="J509" t="str">
        <f t="shared" si="141"/>
        <v>db600.dbx63.7 := dgi.Z5_2_of; //ЗЭ5-2 Закрыта  R32.7</v>
      </c>
      <c r="L509">
        <f t="shared" si="156"/>
        <v>32</v>
      </c>
      <c r="N509" s="33">
        <f t="shared" si="145"/>
        <v>460</v>
      </c>
      <c r="O509" s="33" t="s">
        <v>2024</v>
      </c>
      <c r="P509" s="33" t="str">
        <f t="shared" si="146"/>
        <v>MDB.R32</v>
      </c>
      <c r="Q509" s="33">
        <f t="shared" si="147"/>
        <v>7</v>
      </c>
      <c r="R509" s="33"/>
      <c r="S509" s="33"/>
      <c r="T509" s="33"/>
      <c r="U509" s="33"/>
      <c r="V509" s="33"/>
      <c r="W509" s="33"/>
      <c r="X509" s="33" t="str">
        <f t="shared" si="148"/>
        <v>en-US=ЗЭ5-2 Закрыта</v>
      </c>
      <c r="Y509" s="1"/>
      <c r="Z509" s="1" t="s">
        <v>1308</v>
      </c>
      <c r="AE509">
        <f t="shared" si="153"/>
        <v>40032</v>
      </c>
      <c r="AF509">
        <f t="shared" si="154"/>
        <v>7</v>
      </c>
    </row>
    <row r="510" spans="1:32" x14ac:dyDescent="0.25">
      <c r="A510" s="1">
        <v>461</v>
      </c>
      <c r="B510" s="1">
        <v>57</v>
      </c>
      <c r="C510" t="s">
        <v>458</v>
      </c>
      <c r="D510" s="15" t="str">
        <f t="shared" si="142"/>
        <v>R32</v>
      </c>
      <c r="E510">
        <f>E486+1</f>
        <v>62</v>
      </c>
      <c r="F510" s="34">
        <v>0</v>
      </c>
      <c r="G510" s="22">
        <v>8</v>
      </c>
      <c r="H510" t="s">
        <v>1003</v>
      </c>
      <c r="I510" t="s">
        <v>477</v>
      </c>
      <c r="J510" t="str">
        <f t="shared" si="141"/>
        <v>db600.dbx62.0 := dgi.GR_ready; //Решетка готова  R32.8</v>
      </c>
      <c r="L510">
        <f t="shared" si="156"/>
        <v>32</v>
      </c>
      <c r="N510" s="33">
        <f t="shared" si="145"/>
        <v>461</v>
      </c>
      <c r="O510" s="33" t="s">
        <v>2024</v>
      </c>
      <c r="P510" s="33" t="str">
        <f t="shared" si="146"/>
        <v>MDB.R32</v>
      </c>
      <c r="Q510" s="33">
        <f t="shared" si="147"/>
        <v>8</v>
      </c>
      <c r="R510" s="33"/>
      <c r="S510" s="33"/>
      <c r="T510" s="33"/>
      <c r="U510" s="33"/>
      <c r="V510" s="33"/>
      <c r="W510" s="33"/>
      <c r="X510" s="33" t="str">
        <f t="shared" si="148"/>
        <v>en-US=Решетка готова</v>
      </c>
      <c r="Y510" s="1"/>
      <c r="Z510" s="1" t="s">
        <v>1308</v>
      </c>
      <c r="AE510">
        <f t="shared" si="153"/>
        <v>40032</v>
      </c>
      <c r="AF510">
        <f t="shared" si="154"/>
        <v>8</v>
      </c>
    </row>
    <row r="511" spans="1:32" x14ac:dyDescent="0.25">
      <c r="A511" s="1">
        <v>462</v>
      </c>
      <c r="B511" s="1">
        <v>58</v>
      </c>
      <c r="C511" t="s">
        <v>7</v>
      </c>
      <c r="D511" s="15" t="str">
        <f t="shared" si="142"/>
        <v>R32</v>
      </c>
      <c r="E511" s="34">
        <f>E510</f>
        <v>62</v>
      </c>
      <c r="F511" s="34">
        <v>1</v>
      </c>
      <c r="G511" s="22">
        <v>9</v>
      </c>
      <c r="H511" t="s">
        <v>1003</v>
      </c>
      <c r="I511" t="s">
        <v>709</v>
      </c>
      <c r="J511" t="str">
        <f t="shared" si="141"/>
        <v>db600.dbx62.1 := dgi.N1_3_on; //Работа Н1-3  R32.9</v>
      </c>
      <c r="L511">
        <f t="shared" si="156"/>
        <v>32</v>
      </c>
      <c r="N511" s="33">
        <f t="shared" si="145"/>
        <v>462</v>
      </c>
      <c r="O511" s="33" t="s">
        <v>2024</v>
      </c>
      <c r="P511" s="33" t="str">
        <f t="shared" si="146"/>
        <v>MDB.R32</v>
      </c>
      <c r="Q511" s="33">
        <f t="shared" si="147"/>
        <v>9</v>
      </c>
      <c r="R511" s="33"/>
      <c r="S511" s="33"/>
      <c r="T511" s="33"/>
      <c r="U511" s="33"/>
      <c r="V511" s="33"/>
      <c r="W511" s="33"/>
      <c r="X511" s="33" t="str">
        <f t="shared" si="148"/>
        <v>en-US=Работа Н1-3</v>
      </c>
      <c r="Y511" s="1"/>
      <c r="Z511" s="1" t="s">
        <v>1308</v>
      </c>
      <c r="AE511">
        <f t="shared" si="153"/>
        <v>40032</v>
      </c>
      <c r="AF511">
        <f t="shared" si="154"/>
        <v>9</v>
      </c>
    </row>
    <row r="512" spans="1:32" x14ac:dyDescent="0.25">
      <c r="A512" s="1">
        <v>463</v>
      </c>
      <c r="B512" s="1">
        <v>59</v>
      </c>
      <c r="C512" t="s">
        <v>330</v>
      </c>
      <c r="D512" s="15" t="str">
        <f t="shared" si="142"/>
        <v>R32</v>
      </c>
      <c r="E512" s="34">
        <f t="shared" si="155"/>
        <v>62</v>
      </c>
      <c r="F512" s="34">
        <v>2</v>
      </c>
      <c r="G512" s="22">
        <v>10</v>
      </c>
      <c r="H512" t="s">
        <v>1003</v>
      </c>
      <c r="I512" t="s">
        <v>1619</v>
      </c>
      <c r="J512" t="str">
        <f t="shared" si="141"/>
        <v>db600.dbx62.2 := dgi.MP1_1_on; //Работа МП1-1  R32.10</v>
      </c>
      <c r="L512">
        <f t="shared" si="156"/>
        <v>32</v>
      </c>
      <c r="N512" s="33">
        <f t="shared" si="145"/>
        <v>463</v>
      </c>
      <c r="O512" s="33" t="s">
        <v>2024</v>
      </c>
      <c r="P512" s="33" t="str">
        <f t="shared" si="146"/>
        <v>MDB.R32</v>
      </c>
      <c r="Q512" s="33">
        <f t="shared" si="147"/>
        <v>10</v>
      </c>
      <c r="R512" s="33"/>
      <c r="S512" s="33"/>
      <c r="T512" s="33"/>
      <c r="U512" s="33"/>
      <c r="V512" s="33"/>
      <c r="W512" s="33"/>
      <c r="X512" s="33" t="str">
        <f t="shared" si="148"/>
        <v>en-US=Работа МП1-1</v>
      </c>
      <c r="Y512" s="1"/>
      <c r="Z512" s="1" t="s">
        <v>1308</v>
      </c>
      <c r="AE512">
        <f t="shared" si="153"/>
        <v>40032</v>
      </c>
      <c r="AF512">
        <f t="shared" si="154"/>
        <v>10</v>
      </c>
    </row>
    <row r="513" spans="1:32" x14ac:dyDescent="0.25">
      <c r="A513" s="1">
        <v>464</v>
      </c>
      <c r="B513" s="1">
        <v>60</v>
      </c>
      <c r="C513" t="s">
        <v>332</v>
      </c>
      <c r="D513" s="15" t="str">
        <f t="shared" si="142"/>
        <v>R32</v>
      </c>
      <c r="E513" s="34">
        <f t="shared" si="155"/>
        <v>62</v>
      </c>
      <c r="F513" s="34">
        <v>3</v>
      </c>
      <c r="G513" s="22">
        <v>11</v>
      </c>
      <c r="H513" t="s">
        <v>1003</v>
      </c>
      <c r="I513" t="s">
        <v>1620</v>
      </c>
      <c r="J513" t="str">
        <f t="shared" si="141"/>
        <v>db600.dbx62.3 := dgi.MP4_1_on; //Работа МП4-1  R32.11</v>
      </c>
      <c r="L513">
        <f t="shared" si="156"/>
        <v>32</v>
      </c>
      <c r="N513" s="33">
        <f t="shared" si="145"/>
        <v>464</v>
      </c>
      <c r="O513" s="33" t="s">
        <v>2024</v>
      </c>
      <c r="P513" s="33" t="str">
        <f t="shared" si="146"/>
        <v>MDB.R32</v>
      </c>
      <c r="Q513" s="33">
        <f t="shared" si="147"/>
        <v>11</v>
      </c>
      <c r="R513" s="33"/>
      <c r="S513" s="33"/>
      <c r="T513" s="33"/>
      <c r="U513" s="33"/>
      <c r="V513" s="33"/>
      <c r="W513" s="33"/>
      <c r="X513" s="33" t="str">
        <f t="shared" si="148"/>
        <v>en-US=Работа МП4-1</v>
      </c>
      <c r="Y513" s="1"/>
      <c r="Z513" s="1" t="s">
        <v>1308</v>
      </c>
      <c r="AE513">
        <f t="shared" si="153"/>
        <v>40032</v>
      </c>
      <c r="AF513">
        <f t="shared" si="154"/>
        <v>11</v>
      </c>
    </row>
    <row r="514" spans="1:32" x14ac:dyDescent="0.25">
      <c r="A514" s="1">
        <v>465</v>
      </c>
      <c r="B514" s="1">
        <v>61</v>
      </c>
      <c r="C514" t="s">
        <v>334</v>
      </c>
      <c r="D514" s="15" t="str">
        <f t="shared" si="142"/>
        <v>R32</v>
      </c>
      <c r="E514" s="34">
        <f t="shared" si="155"/>
        <v>62</v>
      </c>
      <c r="F514" s="34">
        <v>4</v>
      </c>
      <c r="G514" s="22">
        <v>12</v>
      </c>
      <c r="H514" t="s">
        <v>1003</v>
      </c>
      <c r="I514" t="s">
        <v>1621</v>
      </c>
      <c r="J514" t="str">
        <f t="shared" si="141"/>
        <v>db600.dbx62.4 := dgi.MP4_2_on; //Работа МП4-2  R32.12</v>
      </c>
      <c r="L514">
        <f t="shared" si="156"/>
        <v>32</v>
      </c>
      <c r="N514" s="33">
        <f t="shared" si="145"/>
        <v>465</v>
      </c>
      <c r="O514" s="33" t="s">
        <v>2024</v>
      </c>
      <c r="P514" s="33" t="str">
        <f t="shared" si="146"/>
        <v>MDB.R32</v>
      </c>
      <c r="Q514" s="33">
        <f t="shared" si="147"/>
        <v>12</v>
      </c>
      <c r="R514" s="33"/>
      <c r="S514" s="33"/>
      <c r="T514" s="33"/>
      <c r="U514" s="33"/>
      <c r="V514" s="33"/>
      <c r="W514" s="33"/>
      <c r="X514" s="33" t="str">
        <f t="shared" si="148"/>
        <v>en-US=Работа МП4-2</v>
      </c>
      <c r="Y514" s="1"/>
      <c r="Z514" s="1" t="s">
        <v>1308</v>
      </c>
      <c r="AE514">
        <f t="shared" si="153"/>
        <v>40032</v>
      </c>
      <c r="AF514">
        <f t="shared" si="154"/>
        <v>12</v>
      </c>
    </row>
    <row r="515" spans="1:32" x14ac:dyDescent="0.25">
      <c r="A515" s="1">
        <v>466</v>
      </c>
      <c r="B515" s="1">
        <v>62</v>
      </c>
      <c r="C515" t="s">
        <v>9</v>
      </c>
      <c r="D515" s="15" t="str">
        <f t="shared" si="142"/>
        <v>R32</v>
      </c>
      <c r="E515" s="34">
        <f t="shared" si="155"/>
        <v>62</v>
      </c>
      <c r="F515" s="34">
        <v>5</v>
      </c>
      <c r="G515" s="22">
        <v>13</v>
      </c>
      <c r="H515" t="s">
        <v>1003</v>
      </c>
      <c r="I515" t="s">
        <v>726</v>
      </c>
      <c r="J515" t="str">
        <f t="shared" si="141"/>
        <v>db600.dbx62.5 := dgi.N4_6_on; //Работа Н4-6  R32.13</v>
      </c>
      <c r="L515">
        <f t="shared" si="156"/>
        <v>32</v>
      </c>
      <c r="N515" s="33">
        <f t="shared" si="145"/>
        <v>466</v>
      </c>
      <c r="O515" s="33" t="s">
        <v>2024</v>
      </c>
      <c r="P515" s="33" t="str">
        <f t="shared" si="146"/>
        <v>MDB.R32</v>
      </c>
      <c r="Q515" s="33">
        <f t="shared" si="147"/>
        <v>13</v>
      </c>
      <c r="R515" s="33"/>
      <c r="S515" s="33"/>
      <c r="T515" s="33"/>
      <c r="U515" s="33"/>
      <c r="V515" s="33"/>
      <c r="W515" s="33"/>
      <c r="X515" s="33" t="str">
        <f t="shared" si="148"/>
        <v>en-US=Работа Н4-6</v>
      </c>
      <c r="Y515" s="1"/>
      <c r="Z515" s="1" t="s">
        <v>1308</v>
      </c>
      <c r="AE515">
        <f t="shared" si="153"/>
        <v>40032</v>
      </c>
      <c r="AF515">
        <f t="shared" si="154"/>
        <v>13</v>
      </c>
    </row>
    <row r="516" spans="1:32" x14ac:dyDescent="0.25">
      <c r="A516" s="1">
        <v>467</v>
      </c>
      <c r="B516" s="1">
        <v>63</v>
      </c>
      <c r="C516" t="s">
        <v>11</v>
      </c>
      <c r="D516" s="15" t="str">
        <f t="shared" si="142"/>
        <v>R32</v>
      </c>
      <c r="E516" s="34">
        <f t="shared" si="155"/>
        <v>62</v>
      </c>
      <c r="F516" s="34">
        <v>6</v>
      </c>
      <c r="G516" s="22">
        <v>14</v>
      </c>
      <c r="H516" t="s">
        <v>1003</v>
      </c>
      <c r="I516" t="s">
        <v>741</v>
      </c>
      <c r="J516" t="str">
        <f t="shared" si="141"/>
        <v>db600.dbx62.6 := dgi.N5_1_on; //Работа Н5-1  R32.14</v>
      </c>
      <c r="L516">
        <f t="shared" si="156"/>
        <v>32</v>
      </c>
      <c r="N516" s="33">
        <f t="shared" si="145"/>
        <v>467</v>
      </c>
      <c r="O516" s="33" t="s">
        <v>2024</v>
      </c>
      <c r="P516" s="33" t="str">
        <f t="shared" si="146"/>
        <v>MDB.R32</v>
      </c>
      <c r="Q516" s="33">
        <f t="shared" si="147"/>
        <v>14</v>
      </c>
      <c r="R516" s="33"/>
      <c r="S516" s="33"/>
      <c r="T516" s="33"/>
      <c r="U516" s="33"/>
      <c r="V516" s="33"/>
      <c r="W516" s="33"/>
      <c r="X516" s="33" t="str">
        <f t="shared" si="148"/>
        <v>en-US=Работа Н5-1</v>
      </c>
      <c r="Y516" s="1"/>
      <c r="Z516" s="1" t="s">
        <v>1308</v>
      </c>
      <c r="AE516">
        <f t="shared" si="153"/>
        <v>40032</v>
      </c>
      <c r="AF516">
        <f t="shared" si="154"/>
        <v>14</v>
      </c>
    </row>
    <row r="517" spans="1:32" x14ac:dyDescent="0.25">
      <c r="A517" s="1">
        <v>468</v>
      </c>
      <c r="B517" s="1">
        <v>64</v>
      </c>
      <c r="C517" t="s">
        <v>12</v>
      </c>
      <c r="D517" s="15" t="str">
        <f t="shared" si="142"/>
        <v>R32</v>
      </c>
      <c r="E517" s="34">
        <f t="shared" si="155"/>
        <v>62</v>
      </c>
      <c r="F517" s="34">
        <v>7</v>
      </c>
      <c r="G517" s="22">
        <v>15</v>
      </c>
      <c r="H517" t="s">
        <v>1003</v>
      </c>
      <c r="I517" t="s">
        <v>982</v>
      </c>
      <c r="J517" t="str">
        <f t="shared" si="141"/>
        <v>db600.dbx62.7 := dgi.N5_2_on; //Работа Н5-2  R32.15</v>
      </c>
      <c r="L517">
        <f t="shared" si="156"/>
        <v>32</v>
      </c>
      <c r="N517" s="33">
        <f t="shared" si="145"/>
        <v>468</v>
      </c>
      <c r="O517" s="33" t="s">
        <v>2024</v>
      </c>
      <c r="P517" s="33" t="str">
        <f t="shared" si="146"/>
        <v>MDB.R32</v>
      </c>
      <c r="Q517" s="33">
        <f t="shared" si="147"/>
        <v>15</v>
      </c>
      <c r="R517" s="33"/>
      <c r="S517" s="33"/>
      <c r="T517" s="33"/>
      <c r="U517" s="33"/>
      <c r="V517" s="33"/>
      <c r="W517" s="33"/>
      <c r="X517" s="33" t="str">
        <f t="shared" si="148"/>
        <v>en-US=Работа Н5-2</v>
      </c>
      <c r="Y517" s="1"/>
      <c r="Z517" s="1" t="s">
        <v>1308</v>
      </c>
      <c r="AE517">
        <f t="shared" si="153"/>
        <v>40032</v>
      </c>
      <c r="AF517">
        <f t="shared" si="154"/>
        <v>15</v>
      </c>
    </row>
    <row r="518" spans="1:32" x14ac:dyDescent="0.25">
      <c r="A518" s="1">
        <v>469</v>
      </c>
      <c r="B518" s="1">
        <v>65</v>
      </c>
      <c r="C518" t="s">
        <v>983</v>
      </c>
      <c r="D518" s="15" t="str">
        <f t="shared" si="142"/>
        <v>R33</v>
      </c>
      <c r="E518">
        <f>E526+1</f>
        <v>65</v>
      </c>
      <c r="F518" s="34">
        <v>0</v>
      </c>
      <c r="G518" s="22">
        <v>0</v>
      </c>
      <c r="H518" t="s">
        <v>1003</v>
      </c>
      <c r="I518" t="s">
        <v>986</v>
      </c>
      <c r="J518" t="str">
        <f t="shared" ref="J518:J581" si="157">"db600.dbx"&amp;E518&amp;"."&amp;F518&amp;" := "&amp;H518&amp;"."&amp;I518&amp;"; //"&amp;C518&amp;"  "&amp;D518&amp;"."&amp;G518</f>
        <v>db600.dbx65.0 := dgi.doON_ND6_2; //Включить НД6-2  R33.0</v>
      </c>
      <c r="L518">
        <f>L516+1</f>
        <v>33</v>
      </c>
      <c r="N518" s="33">
        <f t="shared" si="145"/>
        <v>469</v>
      </c>
      <c r="O518" s="33" t="s">
        <v>2024</v>
      </c>
      <c r="P518" s="33" t="str">
        <f t="shared" si="146"/>
        <v>MDB.R33</v>
      </c>
      <c r="Q518" s="33">
        <f t="shared" si="147"/>
        <v>0</v>
      </c>
      <c r="R518" s="33"/>
      <c r="S518" s="33"/>
      <c r="T518" s="33"/>
      <c r="U518" s="33"/>
      <c r="V518" s="33"/>
      <c r="W518" s="33"/>
      <c r="X518" s="33" t="str">
        <f t="shared" si="148"/>
        <v>en-US=Включить НД6-2</v>
      </c>
      <c r="Y518" s="1"/>
      <c r="Z518" s="1" t="s">
        <v>1308</v>
      </c>
      <c r="AE518">
        <f t="shared" si="153"/>
        <v>40033</v>
      </c>
      <c r="AF518">
        <f t="shared" si="154"/>
        <v>0</v>
      </c>
    </row>
    <row r="519" spans="1:32" x14ac:dyDescent="0.25">
      <c r="A519" s="1">
        <v>470</v>
      </c>
      <c r="B519" s="1">
        <v>66</v>
      </c>
      <c r="C519" t="s">
        <v>984</v>
      </c>
      <c r="D519" s="15" t="str">
        <f t="shared" ref="D519:D582" si="158">"R"&amp;L519</f>
        <v>R33</v>
      </c>
      <c r="E519" s="34">
        <f>E518</f>
        <v>65</v>
      </c>
      <c r="F519" s="34">
        <v>1</v>
      </c>
      <c r="G519" s="22">
        <v>1</v>
      </c>
      <c r="H519" t="s">
        <v>1003</v>
      </c>
      <c r="I519" t="s">
        <v>985</v>
      </c>
      <c r="J519" t="str">
        <f t="shared" si="157"/>
        <v>db600.dbx65.1 := dgi.doON_N6_1; //Включить Н6-1  R33.1</v>
      </c>
      <c r="L519">
        <f>L518</f>
        <v>33</v>
      </c>
      <c r="N519" s="33">
        <f t="shared" si="145"/>
        <v>470</v>
      </c>
      <c r="O519" s="33" t="s">
        <v>2024</v>
      </c>
      <c r="P519" s="33" t="str">
        <f t="shared" si="146"/>
        <v>MDB.R33</v>
      </c>
      <c r="Q519" s="33">
        <f t="shared" si="147"/>
        <v>1</v>
      </c>
      <c r="R519" s="33"/>
      <c r="S519" s="33"/>
      <c r="T519" s="33"/>
      <c r="U519" s="33"/>
      <c r="V519" s="33"/>
      <c r="W519" s="33"/>
      <c r="X519" s="33" t="str">
        <f t="shared" si="148"/>
        <v>en-US=Включить Н6-1</v>
      </c>
      <c r="Y519" s="1"/>
      <c r="Z519" s="1" t="s">
        <v>1308</v>
      </c>
      <c r="AE519">
        <f t="shared" si="153"/>
        <v>40033</v>
      </c>
      <c r="AF519">
        <f t="shared" si="154"/>
        <v>1</v>
      </c>
    </row>
    <row r="520" spans="1:32" x14ac:dyDescent="0.25">
      <c r="A520" s="1">
        <v>471</v>
      </c>
      <c r="B520" s="1">
        <v>67</v>
      </c>
      <c r="C520" t="s">
        <v>456</v>
      </c>
      <c r="D520" s="15" t="str">
        <f t="shared" si="158"/>
        <v>R33</v>
      </c>
      <c r="E520" s="34">
        <f t="shared" ref="E520:E533" si="159">E519</f>
        <v>65</v>
      </c>
      <c r="F520" s="34">
        <v>2</v>
      </c>
      <c r="G520" s="22">
        <v>2</v>
      </c>
      <c r="H520" t="s">
        <v>1003</v>
      </c>
      <c r="I520" t="s">
        <v>485</v>
      </c>
      <c r="J520" t="str">
        <f t="shared" si="157"/>
        <v>db600.dbx65.2 := dgi.OD_on; //Работа Обезвоживатель  R33.2</v>
      </c>
      <c r="L520">
        <f t="shared" ref="L520:L533" si="160">L519</f>
        <v>33</v>
      </c>
      <c r="N520" s="33">
        <f t="shared" ref="N520:N583" si="161">A520</f>
        <v>471</v>
      </c>
      <c r="O520" s="33" t="s">
        <v>2024</v>
      </c>
      <c r="P520" s="33" t="str">
        <f t="shared" ref="P520:P583" si="162">"MDB.R"&amp;L520</f>
        <v>MDB.R33</v>
      </c>
      <c r="Q520" s="33">
        <f t="shared" ref="Q520:Q583" si="163">G520</f>
        <v>2</v>
      </c>
      <c r="R520" s="33"/>
      <c r="S520" s="33"/>
      <c r="T520" s="33"/>
      <c r="U520" s="33"/>
      <c r="V520" s="33"/>
      <c r="W520" s="33"/>
      <c r="X520" s="33" t="str">
        <f t="shared" ref="X520:X583" si="164">Z520&amp;C520</f>
        <v>en-US=Работа Обезвоживатель</v>
      </c>
      <c r="Y520" s="1"/>
      <c r="Z520" s="1" t="s">
        <v>1308</v>
      </c>
      <c r="AE520">
        <f t="shared" si="153"/>
        <v>40033</v>
      </c>
      <c r="AF520">
        <f t="shared" si="154"/>
        <v>2</v>
      </c>
    </row>
    <row r="521" spans="1:32" x14ac:dyDescent="0.25">
      <c r="A521" s="1">
        <v>472</v>
      </c>
      <c r="B521" s="1">
        <v>68</v>
      </c>
      <c r="C521" t="s">
        <v>16</v>
      </c>
      <c r="D521" s="15" t="str">
        <f t="shared" si="158"/>
        <v>R33</v>
      </c>
      <c r="E521" s="34">
        <f t="shared" si="159"/>
        <v>65</v>
      </c>
      <c r="F521" s="34">
        <v>3</v>
      </c>
      <c r="G521" s="22">
        <v>3</v>
      </c>
      <c r="H521" t="s">
        <v>1003</v>
      </c>
      <c r="I521" t="s">
        <v>487</v>
      </c>
      <c r="J521" t="str">
        <f t="shared" si="157"/>
        <v>db600.dbx65.3 := dgi.N6_1_on; //Работа Н6-1  R33.3</v>
      </c>
      <c r="L521">
        <f t="shared" si="160"/>
        <v>33</v>
      </c>
      <c r="N521" s="33">
        <f t="shared" si="161"/>
        <v>472</v>
      </c>
      <c r="O521" s="33" t="s">
        <v>2024</v>
      </c>
      <c r="P521" s="33" t="str">
        <f t="shared" si="162"/>
        <v>MDB.R33</v>
      </c>
      <c r="Q521" s="33">
        <f t="shared" si="163"/>
        <v>3</v>
      </c>
      <c r="R521" s="33"/>
      <c r="S521" s="33"/>
      <c r="T521" s="33"/>
      <c r="U521" s="33"/>
      <c r="V521" s="33"/>
      <c r="W521" s="33"/>
      <c r="X521" s="33" t="str">
        <f t="shared" si="164"/>
        <v>en-US=Работа Н6-1</v>
      </c>
      <c r="Y521" s="1"/>
      <c r="Z521" s="1" t="s">
        <v>1308</v>
      </c>
      <c r="AE521">
        <f t="shared" si="153"/>
        <v>40033</v>
      </c>
      <c r="AF521">
        <f t="shared" si="154"/>
        <v>3</v>
      </c>
    </row>
    <row r="522" spans="1:32" x14ac:dyDescent="0.25">
      <c r="A522" s="1">
        <v>473</v>
      </c>
      <c r="B522" s="1">
        <v>69</v>
      </c>
      <c r="C522" t="s">
        <v>22</v>
      </c>
      <c r="D522" s="15" t="str">
        <f t="shared" si="158"/>
        <v>R33</v>
      </c>
      <c r="E522" s="34">
        <f t="shared" si="159"/>
        <v>65</v>
      </c>
      <c r="F522" s="34">
        <v>4</v>
      </c>
      <c r="G522" s="22">
        <v>4</v>
      </c>
      <c r="H522" t="s">
        <v>1003</v>
      </c>
      <c r="I522" t="s">
        <v>493</v>
      </c>
      <c r="J522" t="str">
        <f t="shared" si="157"/>
        <v>db600.dbx65.4 := dgi.K3_3_on; //Работа КРЛ3-3  R33.4</v>
      </c>
      <c r="L522">
        <f t="shared" si="160"/>
        <v>33</v>
      </c>
      <c r="N522" s="33">
        <f t="shared" si="161"/>
        <v>473</v>
      </c>
      <c r="O522" s="33" t="s">
        <v>2024</v>
      </c>
      <c r="P522" s="33" t="str">
        <f t="shared" si="162"/>
        <v>MDB.R33</v>
      </c>
      <c r="Q522" s="33">
        <f t="shared" si="163"/>
        <v>4</v>
      </c>
      <c r="R522" s="33"/>
      <c r="S522" s="33"/>
      <c r="T522" s="33"/>
      <c r="U522" s="33"/>
      <c r="V522" s="33"/>
      <c r="W522" s="33"/>
      <c r="X522" s="33" t="str">
        <f t="shared" si="164"/>
        <v>en-US=Работа КРЛ3-3</v>
      </c>
      <c r="Y522" s="1"/>
      <c r="Z522" s="1" t="s">
        <v>1308</v>
      </c>
      <c r="AE522">
        <f t="shared" si="153"/>
        <v>40033</v>
      </c>
      <c r="AF522">
        <f t="shared" si="154"/>
        <v>4</v>
      </c>
    </row>
    <row r="523" spans="1:32" x14ac:dyDescent="0.25">
      <c r="A523" s="1">
        <v>474</v>
      </c>
      <c r="B523" s="1">
        <v>70</v>
      </c>
      <c r="C523" t="s">
        <v>24</v>
      </c>
      <c r="D523" s="15" t="str">
        <f t="shared" si="158"/>
        <v>R33</v>
      </c>
      <c r="E523" s="34">
        <f t="shared" si="159"/>
        <v>65</v>
      </c>
      <c r="F523" s="34">
        <v>5</v>
      </c>
      <c r="G523" s="22">
        <v>5</v>
      </c>
      <c r="H523" t="s">
        <v>1003</v>
      </c>
      <c r="I523" t="s">
        <v>495</v>
      </c>
      <c r="J523" t="str">
        <f t="shared" si="157"/>
        <v>db600.dbx65.5 := dgi.K3_4_on; //Работа КРЛ3-4  R33.5</v>
      </c>
      <c r="L523">
        <f t="shared" si="160"/>
        <v>33</v>
      </c>
      <c r="N523" s="33">
        <f t="shared" si="161"/>
        <v>474</v>
      </c>
      <c r="O523" s="33" t="s">
        <v>2024</v>
      </c>
      <c r="P523" s="33" t="str">
        <f t="shared" si="162"/>
        <v>MDB.R33</v>
      </c>
      <c r="Q523" s="33">
        <f t="shared" si="163"/>
        <v>5</v>
      </c>
      <c r="R523" s="33"/>
      <c r="S523" s="33"/>
      <c r="T523" s="33"/>
      <c r="U523" s="33"/>
      <c r="V523" s="33"/>
      <c r="W523" s="33"/>
      <c r="X523" s="33" t="str">
        <f t="shared" si="164"/>
        <v>en-US=Работа КРЛ3-4</v>
      </c>
      <c r="Y523" s="1"/>
      <c r="Z523" s="1" t="s">
        <v>1308</v>
      </c>
      <c r="AE523">
        <f t="shared" si="153"/>
        <v>40033</v>
      </c>
      <c r="AF523">
        <f t="shared" si="154"/>
        <v>5</v>
      </c>
    </row>
    <row r="524" spans="1:32" x14ac:dyDescent="0.25">
      <c r="A524" s="1">
        <v>475</v>
      </c>
      <c r="B524" s="1">
        <v>71</v>
      </c>
      <c r="C524" t="s">
        <v>338</v>
      </c>
      <c r="D524" s="15" t="str">
        <f t="shared" si="158"/>
        <v>R33</v>
      </c>
      <c r="E524" s="34">
        <f t="shared" si="159"/>
        <v>65</v>
      </c>
      <c r="F524" s="34">
        <v>6</v>
      </c>
      <c r="G524" s="22">
        <v>6</v>
      </c>
      <c r="H524" t="s">
        <v>1003</v>
      </c>
      <c r="I524" t="s">
        <v>499</v>
      </c>
      <c r="J524" t="str">
        <f t="shared" si="157"/>
        <v>db600.dbx65.6 := dgi.F1_1_on; //Работа Ф1-1  R33.6</v>
      </c>
      <c r="L524">
        <f t="shared" si="160"/>
        <v>33</v>
      </c>
      <c r="N524" s="33">
        <f t="shared" si="161"/>
        <v>475</v>
      </c>
      <c r="O524" s="33" t="s">
        <v>2024</v>
      </c>
      <c r="P524" s="33" t="str">
        <f t="shared" si="162"/>
        <v>MDB.R33</v>
      </c>
      <c r="Q524" s="33">
        <f t="shared" si="163"/>
        <v>6</v>
      </c>
      <c r="R524" s="33"/>
      <c r="S524" s="33"/>
      <c r="T524" s="33"/>
      <c r="U524" s="33"/>
      <c r="V524" s="33"/>
      <c r="W524" s="33"/>
      <c r="X524" s="33" t="str">
        <f t="shared" si="164"/>
        <v>en-US=Работа Ф1-1</v>
      </c>
      <c r="Y524" s="1"/>
      <c r="Z524" s="1" t="s">
        <v>1308</v>
      </c>
      <c r="AE524">
        <f t="shared" si="153"/>
        <v>40033</v>
      </c>
      <c r="AF524">
        <f t="shared" si="154"/>
        <v>6</v>
      </c>
    </row>
    <row r="525" spans="1:32" x14ac:dyDescent="0.25">
      <c r="A525" s="1">
        <v>476</v>
      </c>
      <c r="B525" s="1">
        <v>72</v>
      </c>
      <c r="C525" t="s">
        <v>339</v>
      </c>
      <c r="D525" s="15" t="str">
        <f t="shared" si="158"/>
        <v>R33</v>
      </c>
      <c r="E525" s="34">
        <f t="shared" si="159"/>
        <v>65</v>
      </c>
      <c r="F525" s="34">
        <v>7</v>
      </c>
      <c r="G525" s="22">
        <v>7</v>
      </c>
      <c r="H525" t="s">
        <v>1003</v>
      </c>
      <c r="I525" t="s">
        <v>500</v>
      </c>
      <c r="J525" t="str">
        <f t="shared" si="157"/>
        <v>db600.dbx65.7 := dgi.F1_2_on; //Работа Ф1-2  R33.7</v>
      </c>
      <c r="L525">
        <f t="shared" si="160"/>
        <v>33</v>
      </c>
      <c r="N525" s="33">
        <f t="shared" si="161"/>
        <v>476</v>
      </c>
      <c r="O525" s="33" t="s">
        <v>2024</v>
      </c>
      <c r="P525" s="33" t="str">
        <f t="shared" si="162"/>
        <v>MDB.R33</v>
      </c>
      <c r="Q525" s="33">
        <f t="shared" si="163"/>
        <v>7</v>
      </c>
      <c r="R525" s="33"/>
      <c r="S525" s="33"/>
      <c r="T525" s="33"/>
      <c r="U525" s="33"/>
      <c r="V525" s="33"/>
      <c r="W525" s="33"/>
      <c r="X525" s="33" t="str">
        <f t="shared" si="164"/>
        <v>en-US=Работа Ф1-2</v>
      </c>
      <c r="Y525" s="1"/>
      <c r="Z525" s="1" t="s">
        <v>1308</v>
      </c>
      <c r="AE525">
        <f t="shared" si="153"/>
        <v>40033</v>
      </c>
      <c r="AF525">
        <f t="shared" si="154"/>
        <v>7</v>
      </c>
    </row>
    <row r="526" spans="1:32" x14ac:dyDescent="0.25">
      <c r="A526" s="1">
        <v>477</v>
      </c>
      <c r="B526" s="1">
        <v>73</v>
      </c>
      <c r="C526" t="s">
        <v>340</v>
      </c>
      <c r="D526" s="15" t="str">
        <f t="shared" si="158"/>
        <v>R33</v>
      </c>
      <c r="E526">
        <f>E502+1</f>
        <v>64</v>
      </c>
      <c r="F526" s="34">
        <v>0</v>
      </c>
      <c r="G526" s="22">
        <v>8</v>
      </c>
      <c r="H526" t="s">
        <v>1003</v>
      </c>
      <c r="I526" t="s">
        <v>501</v>
      </c>
      <c r="J526" t="str">
        <f t="shared" si="157"/>
        <v>db600.dbx64.0 := dgi.F1_3_on; //Работа Ф1-3  R33.8</v>
      </c>
      <c r="L526">
        <f t="shared" si="160"/>
        <v>33</v>
      </c>
      <c r="N526" s="33">
        <f t="shared" si="161"/>
        <v>477</v>
      </c>
      <c r="O526" s="33" t="s">
        <v>2024</v>
      </c>
      <c r="P526" s="33" t="str">
        <f t="shared" si="162"/>
        <v>MDB.R33</v>
      </c>
      <c r="Q526" s="33">
        <f t="shared" si="163"/>
        <v>8</v>
      </c>
      <c r="R526" s="33"/>
      <c r="S526" s="33"/>
      <c r="T526" s="33"/>
      <c r="U526" s="33"/>
      <c r="V526" s="33"/>
      <c r="W526" s="33"/>
      <c r="X526" s="33" t="str">
        <f t="shared" si="164"/>
        <v>en-US=Работа Ф1-3</v>
      </c>
      <c r="Y526" s="1"/>
      <c r="Z526" s="1" t="s">
        <v>1308</v>
      </c>
      <c r="AE526">
        <f t="shared" si="153"/>
        <v>40033</v>
      </c>
      <c r="AF526">
        <f t="shared" si="154"/>
        <v>8</v>
      </c>
    </row>
    <row r="527" spans="1:32" x14ac:dyDescent="0.25">
      <c r="A527" s="1">
        <v>478</v>
      </c>
      <c r="B527" s="1">
        <v>74</v>
      </c>
      <c r="C527" t="s">
        <v>341</v>
      </c>
      <c r="D527" s="15" t="str">
        <f t="shared" si="158"/>
        <v>R33</v>
      </c>
      <c r="E527" s="34">
        <f>E526</f>
        <v>64</v>
      </c>
      <c r="F527" s="34">
        <v>1</v>
      </c>
      <c r="G527" s="22">
        <v>9</v>
      </c>
      <c r="H527" t="s">
        <v>1003</v>
      </c>
      <c r="I527" t="s">
        <v>502</v>
      </c>
      <c r="J527" t="str">
        <f t="shared" si="157"/>
        <v>db600.dbx64.1 := dgi.F1_4_on; //Работа Ф1-4  R33.9</v>
      </c>
      <c r="L527">
        <f t="shared" si="160"/>
        <v>33</v>
      </c>
      <c r="N527" s="33">
        <f t="shared" si="161"/>
        <v>478</v>
      </c>
      <c r="O527" s="33" t="s">
        <v>2024</v>
      </c>
      <c r="P527" s="33" t="str">
        <f t="shared" si="162"/>
        <v>MDB.R33</v>
      </c>
      <c r="Q527" s="33">
        <f t="shared" si="163"/>
        <v>9</v>
      </c>
      <c r="R527" s="33"/>
      <c r="S527" s="33"/>
      <c r="T527" s="33"/>
      <c r="U527" s="33"/>
      <c r="V527" s="33"/>
      <c r="W527" s="33"/>
      <c r="X527" s="33" t="str">
        <f t="shared" si="164"/>
        <v>en-US=Работа Ф1-4</v>
      </c>
      <c r="Y527" s="1"/>
      <c r="Z527" s="1" t="s">
        <v>1308</v>
      </c>
      <c r="AE527">
        <f t="shared" si="153"/>
        <v>40033</v>
      </c>
      <c r="AF527">
        <f t="shared" si="154"/>
        <v>9</v>
      </c>
    </row>
    <row r="528" spans="1:32" x14ac:dyDescent="0.25">
      <c r="A528" s="1">
        <v>479</v>
      </c>
      <c r="B528" s="1">
        <v>75</v>
      </c>
      <c r="C528" t="s">
        <v>342</v>
      </c>
      <c r="D528" s="15" t="str">
        <f t="shared" si="158"/>
        <v>R33</v>
      </c>
      <c r="E528" s="34">
        <f t="shared" si="159"/>
        <v>64</v>
      </c>
      <c r="F528" s="34">
        <v>2</v>
      </c>
      <c r="G528" s="22">
        <v>10</v>
      </c>
      <c r="H528" t="s">
        <v>1003</v>
      </c>
      <c r="I528" t="s">
        <v>503</v>
      </c>
      <c r="J528" t="str">
        <f t="shared" si="157"/>
        <v>db600.dbx64.2 := dgi.F1_5_on; //Работа Ф1-5  R33.10</v>
      </c>
      <c r="L528">
        <f t="shared" si="160"/>
        <v>33</v>
      </c>
      <c r="N528" s="33">
        <f t="shared" si="161"/>
        <v>479</v>
      </c>
      <c r="O528" s="33" t="s">
        <v>2024</v>
      </c>
      <c r="P528" s="33" t="str">
        <f t="shared" si="162"/>
        <v>MDB.R33</v>
      </c>
      <c r="Q528" s="33">
        <f t="shared" si="163"/>
        <v>10</v>
      </c>
      <c r="R528" s="33"/>
      <c r="S528" s="33"/>
      <c r="T528" s="33"/>
      <c r="U528" s="33"/>
      <c r="V528" s="33"/>
      <c r="W528" s="33"/>
      <c r="X528" s="33" t="str">
        <f t="shared" si="164"/>
        <v>en-US=Работа Ф1-5</v>
      </c>
      <c r="Y528" s="1"/>
      <c r="Z528" s="1" t="s">
        <v>1308</v>
      </c>
      <c r="AE528">
        <f t="shared" si="153"/>
        <v>40033</v>
      </c>
      <c r="AF528">
        <f t="shared" si="154"/>
        <v>10</v>
      </c>
    </row>
    <row r="529" spans="1:32" x14ac:dyDescent="0.25">
      <c r="A529" s="1">
        <v>480</v>
      </c>
      <c r="B529" s="1">
        <v>76</v>
      </c>
      <c r="C529" t="s">
        <v>343</v>
      </c>
      <c r="D529" s="15" t="str">
        <f t="shared" si="158"/>
        <v>R33</v>
      </c>
      <c r="E529" s="34">
        <f t="shared" si="159"/>
        <v>64</v>
      </c>
      <c r="F529" s="34">
        <v>3</v>
      </c>
      <c r="G529" s="22">
        <v>11</v>
      </c>
      <c r="H529" t="s">
        <v>1003</v>
      </c>
      <c r="I529" t="s">
        <v>504</v>
      </c>
      <c r="J529" t="str">
        <f t="shared" si="157"/>
        <v>db600.dbx64.3 := dgi.F1_6_on; //Работа Ф1-6  R33.11</v>
      </c>
      <c r="L529">
        <f t="shared" si="160"/>
        <v>33</v>
      </c>
      <c r="N529" s="33">
        <f t="shared" si="161"/>
        <v>480</v>
      </c>
      <c r="O529" s="33" t="s">
        <v>2024</v>
      </c>
      <c r="P529" s="33" t="str">
        <f t="shared" si="162"/>
        <v>MDB.R33</v>
      </c>
      <c r="Q529" s="33">
        <f t="shared" si="163"/>
        <v>11</v>
      </c>
      <c r="R529" s="33"/>
      <c r="S529" s="33"/>
      <c r="T529" s="33"/>
      <c r="U529" s="33"/>
      <c r="V529" s="33"/>
      <c r="W529" s="33"/>
      <c r="X529" s="33" t="str">
        <f t="shared" si="164"/>
        <v>en-US=Работа Ф1-6</v>
      </c>
      <c r="Y529" s="1"/>
      <c r="Z529" s="1" t="s">
        <v>1308</v>
      </c>
      <c r="AE529">
        <f t="shared" si="153"/>
        <v>40033</v>
      </c>
      <c r="AF529">
        <f t="shared" si="154"/>
        <v>11</v>
      </c>
    </row>
    <row r="530" spans="1:32" x14ac:dyDescent="0.25">
      <c r="A530" s="1">
        <v>481</v>
      </c>
      <c r="B530" s="1">
        <v>77</v>
      </c>
      <c r="C530" t="s">
        <v>344</v>
      </c>
      <c r="D530" s="15" t="str">
        <f t="shared" si="158"/>
        <v>R33</v>
      </c>
      <c r="E530" s="34">
        <f t="shared" si="159"/>
        <v>64</v>
      </c>
      <c r="F530" s="34">
        <v>4</v>
      </c>
      <c r="G530" s="22">
        <v>12</v>
      </c>
      <c r="H530" t="s">
        <v>1003</v>
      </c>
      <c r="I530" t="s">
        <v>505</v>
      </c>
      <c r="J530" t="str">
        <f t="shared" si="157"/>
        <v>db600.dbx64.4 := dgi.F1_7_on; //Работа Ф1-7  R33.12</v>
      </c>
      <c r="L530">
        <f t="shared" si="160"/>
        <v>33</v>
      </c>
      <c r="N530" s="33">
        <f t="shared" si="161"/>
        <v>481</v>
      </c>
      <c r="O530" s="33" t="s">
        <v>2024</v>
      </c>
      <c r="P530" s="33" t="str">
        <f t="shared" si="162"/>
        <v>MDB.R33</v>
      </c>
      <c r="Q530" s="33">
        <f t="shared" si="163"/>
        <v>12</v>
      </c>
      <c r="R530" s="33"/>
      <c r="S530" s="33"/>
      <c r="T530" s="33"/>
      <c r="U530" s="33"/>
      <c r="V530" s="33"/>
      <c r="W530" s="33"/>
      <c r="X530" s="33" t="str">
        <f t="shared" si="164"/>
        <v>en-US=Работа Ф1-7</v>
      </c>
      <c r="Y530" s="1"/>
      <c r="Z530" s="1" t="s">
        <v>1308</v>
      </c>
      <c r="AE530">
        <f t="shared" si="153"/>
        <v>40033</v>
      </c>
      <c r="AF530">
        <f t="shared" si="154"/>
        <v>12</v>
      </c>
    </row>
    <row r="531" spans="1:32" x14ac:dyDescent="0.25">
      <c r="A531" s="1">
        <v>482</v>
      </c>
      <c r="B531" s="1">
        <v>78</v>
      </c>
      <c r="C531" t="s">
        <v>849</v>
      </c>
      <c r="D531" s="15" t="str">
        <f t="shared" si="158"/>
        <v>R33</v>
      </c>
      <c r="E531" s="34">
        <f t="shared" si="159"/>
        <v>64</v>
      </c>
      <c r="F531" s="34">
        <v>5</v>
      </c>
      <c r="G531" s="22">
        <v>13</v>
      </c>
      <c r="H531" t="s">
        <v>1003</v>
      </c>
      <c r="I531" t="s">
        <v>509</v>
      </c>
      <c r="J531" t="str">
        <f t="shared" si="157"/>
        <v>db600.dbx64.5 := dgi.K3_1_on; //Работа КРЛ3-1  R33.13</v>
      </c>
      <c r="L531">
        <f t="shared" si="160"/>
        <v>33</v>
      </c>
      <c r="N531" s="33">
        <f t="shared" si="161"/>
        <v>482</v>
      </c>
      <c r="O531" s="33" t="s">
        <v>2024</v>
      </c>
      <c r="P531" s="33" t="str">
        <f t="shared" si="162"/>
        <v>MDB.R33</v>
      </c>
      <c r="Q531" s="33">
        <f t="shared" si="163"/>
        <v>13</v>
      </c>
      <c r="R531" s="33"/>
      <c r="S531" s="33"/>
      <c r="T531" s="33"/>
      <c r="U531" s="33"/>
      <c r="V531" s="33"/>
      <c r="W531" s="33"/>
      <c r="X531" s="33" t="str">
        <f t="shared" si="164"/>
        <v>en-US=Работа КРЛ3-1</v>
      </c>
      <c r="Y531" s="1"/>
      <c r="Z531" s="1" t="s">
        <v>1308</v>
      </c>
      <c r="AE531">
        <f t="shared" si="153"/>
        <v>40033</v>
      </c>
      <c r="AF531">
        <f t="shared" si="154"/>
        <v>13</v>
      </c>
    </row>
    <row r="532" spans="1:32" x14ac:dyDescent="0.25">
      <c r="A532" s="1">
        <v>483</v>
      </c>
      <c r="B532" s="1">
        <v>79</v>
      </c>
      <c r="C532" t="s">
        <v>851</v>
      </c>
      <c r="D532" s="15" t="str">
        <f t="shared" si="158"/>
        <v>R33</v>
      </c>
      <c r="E532" s="34">
        <f t="shared" si="159"/>
        <v>64</v>
      </c>
      <c r="F532" s="34">
        <v>6</v>
      </c>
      <c r="G532" s="22">
        <v>14</v>
      </c>
      <c r="H532" t="s">
        <v>1003</v>
      </c>
      <c r="I532" t="s">
        <v>511</v>
      </c>
      <c r="J532" t="str">
        <f t="shared" si="157"/>
        <v>db600.dbx64.6 := dgi.K3_2_on; //Работа КРЛ3-2  R33.14</v>
      </c>
      <c r="L532">
        <f t="shared" si="160"/>
        <v>33</v>
      </c>
      <c r="N532" s="33">
        <f t="shared" si="161"/>
        <v>483</v>
      </c>
      <c r="O532" s="33" t="s">
        <v>2024</v>
      </c>
      <c r="P532" s="33" t="str">
        <f t="shared" si="162"/>
        <v>MDB.R33</v>
      </c>
      <c r="Q532" s="33">
        <f t="shared" si="163"/>
        <v>14</v>
      </c>
      <c r="R532" s="33"/>
      <c r="S532" s="33"/>
      <c r="T532" s="33"/>
      <c r="U532" s="33"/>
      <c r="V532" s="33"/>
      <c r="W532" s="33"/>
      <c r="X532" s="33" t="str">
        <f t="shared" si="164"/>
        <v>en-US=Работа КРЛ3-2</v>
      </c>
      <c r="Y532" s="1"/>
      <c r="Z532" s="1" t="s">
        <v>1308</v>
      </c>
      <c r="AE532">
        <f t="shared" si="153"/>
        <v>40033</v>
      </c>
      <c r="AF532">
        <f t="shared" si="154"/>
        <v>14</v>
      </c>
    </row>
    <row r="533" spans="1:32" x14ac:dyDescent="0.25">
      <c r="A533" s="1">
        <v>484</v>
      </c>
      <c r="B533" s="1">
        <v>80</v>
      </c>
      <c r="C533" t="s">
        <v>28</v>
      </c>
      <c r="D533" s="15" t="str">
        <f t="shared" si="158"/>
        <v>R33</v>
      </c>
      <c r="E533" s="34">
        <f t="shared" si="159"/>
        <v>64</v>
      </c>
      <c r="F533" s="34">
        <v>7</v>
      </c>
      <c r="G533" s="22">
        <v>15</v>
      </c>
      <c r="H533" t="s">
        <v>1003</v>
      </c>
      <c r="I533" t="s">
        <v>513</v>
      </c>
      <c r="J533" t="str">
        <f t="shared" si="157"/>
        <v>db600.dbx64.7 := dgi.N4_1_on; //Работа Н4-1  R33.15</v>
      </c>
      <c r="L533">
        <f t="shared" si="160"/>
        <v>33</v>
      </c>
      <c r="N533" s="33">
        <f t="shared" si="161"/>
        <v>484</v>
      </c>
      <c r="O533" s="33" t="s">
        <v>2024</v>
      </c>
      <c r="P533" s="33" t="str">
        <f t="shared" si="162"/>
        <v>MDB.R33</v>
      </c>
      <c r="Q533" s="33">
        <f t="shared" si="163"/>
        <v>15</v>
      </c>
      <c r="R533" s="33"/>
      <c r="S533" s="33"/>
      <c r="T533" s="33"/>
      <c r="U533" s="33"/>
      <c r="V533" s="33"/>
      <c r="W533" s="33"/>
      <c r="X533" s="33" t="str">
        <f t="shared" si="164"/>
        <v>en-US=Работа Н4-1</v>
      </c>
      <c r="Y533" s="1"/>
      <c r="Z533" s="1" t="s">
        <v>1308</v>
      </c>
      <c r="AE533">
        <f t="shared" si="153"/>
        <v>40033</v>
      </c>
      <c r="AF533">
        <f t="shared" si="154"/>
        <v>15</v>
      </c>
    </row>
    <row r="534" spans="1:32" x14ac:dyDescent="0.25">
      <c r="A534" s="1">
        <v>485</v>
      </c>
      <c r="B534" s="1">
        <v>81</v>
      </c>
      <c r="C534" t="s">
        <v>30</v>
      </c>
      <c r="D534" s="15" t="str">
        <f t="shared" si="158"/>
        <v>R34</v>
      </c>
      <c r="E534">
        <f>E542+1</f>
        <v>67</v>
      </c>
      <c r="F534" s="34">
        <v>0</v>
      </c>
      <c r="G534" s="22">
        <v>0</v>
      </c>
      <c r="H534" t="s">
        <v>1003</v>
      </c>
      <c r="I534" t="s">
        <v>514</v>
      </c>
      <c r="J534" t="str">
        <f t="shared" si="157"/>
        <v>db600.dbx67.0 := dgi.N4_3_on; //Работа Н4-3  R34.0</v>
      </c>
      <c r="L534">
        <f>L532+1</f>
        <v>34</v>
      </c>
      <c r="N534" s="33">
        <f t="shared" si="161"/>
        <v>485</v>
      </c>
      <c r="O534" s="33" t="s">
        <v>2024</v>
      </c>
      <c r="P534" s="33" t="str">
        <f t="shared" si="162"/>
        <v>MDB.R34</v>
      </c>
      <c r="Q534" s="33">
        <f t="shared" si="163"/>
        <v>0</v>
      </c>
      <c r="R534" s="33"/>
      <c r="S534" s="33"/>
      <c r="T534" s="33"/>
      <c r="U534" s="33"/>
      <c r="V534" s="33"/>
      <c r="W534" s="33"/>
      <c r="X534" s="33" t="str">
        <f t="shared" si="164"/>
        <v>en-US=Работа Н4-3</v>
      </c>
      <c r="Y534" s="1"/>
      <c r="Z534" s="1" t="s">
        <v>1308</v>
      </c>
      <c r="AE534">
        <f t="shared" si="153"/>
        <v>40034</v>
      </c>
      <c r="AF534">
        <f t="shared" si="154"/>
        <v>0</v>
      </c>
    </row>
    <row r="535" spans="1:32" x14ac:dyDescent="0.25">
      <c r="A535" s="1">
        <v>486</v>
      </c>
      <c r="B535" s="1">
        <v>82</v>
      </c>
      <c r="C535" t="s">
        <v>32</v>
      </c>
      <c r="D535" s="15" t="str">
        <f t="shared" si="158"/>
        <v>R34</v>
      </c>
      <c r="E535" s="34">
        <f>E534</f>
        <v>67</v>
      </c>
      <c r="F535" s="34">
        <v>1</v>
      </c>
      <c r="G535" s="22">
        <v>1</v>
      </c>
      <c r="H535" t="s">
        <v>1003</v>
      </c>
      <c r="I535" t="s">
        <v>515</v>
      </c>
      <c r="J535" t="str">
        <f t="shared" si="157"/>
        <v>db600.dbx67.1 := dgi.K4_1_on; //Работа КРЛ4-1  R34.1</v>
      </c>
      <c r="L535">
        <f>L534</f>
        <v>34</v>
      </c>
      <c r="N535" s="33">
        <f t="shared" si="161"/>
        <v>486</v>
      </c>
      <c r="O535" s="33" t="s">
        <v>2024</v>
      </c>
      <c r="P535" s="33" t="str">
        <f t="shared" si="162"/>
        <v>MDB.R34</v>
      </c>
      <c r="Q535" s="33">
        <f t="shared" si="163"/>
        <v>1</v>
      </c>
      <c r="R535" s="33"/>
      <c r="S535" s="33"/>
      <c r="T535" s="33"/>
      <c r="U535" s="33"/>
      <c r="V535" s="33"/>
      <c r="W535" s="33"/>
      <c r="X535" s="33" t="str">
        <f t="shared" si="164"/>
        <v>en-US=Работа КРЛ4-1</v>
      </c>
      <c r="Y535" s="1"/>
      <c r="Z535" s="1" t="s">
        <v>1308</v>
      </c>
      <c r="AE535">
        <f t="shared" si="153"/>
        <v>40034</v>
      </c>
      <c r="AF535">
        <f t="shared" si="154"/>
        <v>1</v>
      </c>
    </row>
    <row r="536" spans="1:32" x14ac:dyDescent="0.25">
      <c r="A536" s="1">
        <v>487</v>
      </c>
      <c r="B536" s="1">
        <v>83</v>
      </c>
      <c r="C536" t="s">
        <v>34</v>
      </c>
      <c r="D536" s="15" t="str">
        <f t="shared" si="158"/>
        <v>R34</v>
      </c>
      <c r="E536" s="34">
        <f t="shared" ref="E536:E549" si="165">E535</f>
        <v>67</v>
      </c>
      <c r="F536" s="34">
        <v>2</v>
      </c>
      <c r="G536" s="22">
        <v>2</v>
      </c>
      <c r="H536" t="s">
        <v>1003</v>
      </c>
      <c r="I536" t="s">
        <v>516</v>
      </c>
      <c r="J536" t="str">
        <f t="shared" si="157"/>
        <v>db600.dbx67.2 := dgi.N4_5_on; //Работа Н4-5  R34.2</v>
      </c>
      <c r="L536">
        <f t="shared" ref="L536:L549" si="166">L535</f>
        <v>34</v>
      </c>
      <c r="N536" s="33">
        <f t="shared" si="161"/>
        <v>487</v>
      </c>
      <c r="O536" s="33" t="s">
        <v>2024</v>
      </c>
      <c r="P536" s="33" t="str">
        <f t="shared" si="162"/>
        <v>MDB.R34</v>
      </c>
      <c r="Q536" s="33">
        <f t="shared" si="163"/>
        <v>2</v>
      </c>
      <c r="R536" s="33"/>
      <c r="S536" s="33"/>
      <c r="T536" s="33"/>
      <c r="U536" s="33"/>
      <c r="V536" s="33"/>
      <c r="W536" s="33"/>
      <c r="X536" s="33" t="str">
        <f t="shared" si="164"/>
        <v>en-US=Работа Н4-5</v>
      </c>
      <c r="Y536" s="1"/>
      <c r="Z536" s="1" t="s">
        <v>1308</v>
      </c>
      <c r="AE536">
        <f t="shared" si="153"/>
        <v>40034</v>
      </c>
      <c r="AF536">
        <f t="shared" si="154"/>
        <v>2</v>
      </c>
    </row>
    <row r="537" spans="1:32" x14ac:dyDescent="0.25">
      <c r="A537" s="1">
        <v>488</v>
      </c>
      <c r="B537" s="1">
        <v>84</v>
      </c>
      <c r="C537" t="s">
        <v>128</v>
      </c>
      <c r="D537" s="15" t="str">
        <f t="shared" si="158"/>
        <v>R34</v>
      </c>
      <c r="E537" s="34">
        <f t="shared" si="165"/>
        <v>67</v>
      </c>
      <c r="F537" s="34">
        <v>3</v>
      </c>
      <c r="G537" s="22">
        <v>3</v>
      </c>
      <c r="H537" t="s">
        <v>1003</v>
      </c>
      <c r="I537" t="s">
        <v>748</v>
      </c>
      <c r="J537" t="str">
        <f t="shared" si="157"/>
        <v>db600.dbx67.3 := dgi.Z4_1_on; //ЗЭ4-1 Открыта  R34.3</v>
      </c>
      <c r="L537">
        <f t="shared" si="166"/>
        <v>34</v>
      </c>
      <c r="N537" s="33">
        <f t="shared" si="161"/>
        <v>488</v>
      </c>
      <c r="O537" s="33" t="s">
        <v>2024</v>
      </c>
      <c r="P537" s="33" t="str">
        <f t="shared" si="162"/>
        <v>MDB.R34</v>
      </c>
      <c r="Q537" s="33">
        <f t="shared" si="163"/>
        <v>3</v>
      </c>
      <c r="R537" s="33"/>
      <c r="S537" s="33"/>
      <c r="T537" s="33"/>
      <c r="U537" s="33"/>
      <c r="V537" s="33"/>
      <c r="W537" s="33"/>
      <c r="X537" s="33" t="str">
        <f t="shared" si="164"/>
        <v>en-US=ЗЭ4-1 Открыта</v>
      </c>
      <c r="Y537" s="1"/>
      <c r="Z537" s="1" t="s">
        <v>1308</v>
      </c>
      <c r="AE537">
        <f t="shared" si="153"/>
        <v>40034</v>
      </c>
      <c r="AF537">
        <f t="shared" si="154"/>
        <v>3</v>
      </c>
    </row>
    <row r="538" spans="1:32" x14ac:dyDescent="0.25">
      <c r="A538" s="1">
        <v>489</v>
      </c>
      <c r="B538" s="1">
        <v>85</v>
      </c>
      <c r="C538" t="s">
        <v>129</v>
      </c>
      <c r="D538" s="15" t="str">
        <f t="shared" si="158"/>
        <v>R34</v>
      </c>
      <c r="E538" s="34">
        <f t="shared" si="165"/>
        <v>67</v>
      </c>
      <c r="F538" s="34">
        <v>4</v>
      </c>
      <c r="G538" s="22">
        <v>4</v>
      </c>
      <c r="H538" t="s">
        <v>1003</v>
      </c>
      <c r="I538" t="s">
        <v>749</v>
      </c>
      <c r="J538" t="str">
        <f t="shared" si="157"/>
        <v>db600.dbx67.4 := dgi.Z4_1_of; //ЗЭ4-1 Закрыта  R34.4</v>
      </c>
      <c r="L538">
        <f t="shared" si="166"/>
        <v>34</v>
      </c>
      <c r="N538" s="33">
        <f t="shared" si="161"/>
        <v>489</v>
      </c>
      <c r="O538" s="33" t="s">
        <v>2024</v>
      </c>
      <c r="P538" s="33" t="str">
        <f t="shared" si="162"/>
        <v>MDB.R34</v>
      </c>
      <c r="Q538" s="33">
        <f t="shared" si="163"/>
        <v>4</v>
      </c>
      <c r="R538" s="33"/>
      <c r="S538" s="33"/>
      <c r="T538" s="33"/>
      <c r="U538" s="33"/>
      <c r="V538" s="33"/>
      <c r="W538" s="33"/>
      <c r="X538" s="33" t="str">
        <f t="shared" si="164"/>
        <v>en-US=ЗЭ4-1 Закрыта</v>
      </c>
      <c r="Y538" s="1"/>
      <c r="Z538" s="1" t="s">
        <v>1308</v>
      </c>
      <c r="AE538">
        <f t="shared" si="153"/>
        <v>40034</v>
      </c>
      <c r="AF538">
        <f t="shared" si="154"/>
        <v>4</v>
      </c>
    </row>
    <row r="539" spans="1:32" x14ac:dyDescent="0.25">
      <c r="A539" s="1">
        <v>490</v>
      </c>
      <c r="B539" s="1">
        <v>86</v>
      </c>
      <c r="C539" t="s">
        <v>130</v>
      </c>
      <c r="D539" s="15" t="str">
        <f t="shared" si="158"/>
        <v>R34</v>
      </c>
      <c r="E539" s="34">
        <f t="shared" si="165"/>
        <v>67</v>
      </c>
      <c r="F539" s="34">
        <v>5</v>
      </c>
      <c r="G539" s="22">
        <v>5</v>
      </c>
      <c r="H539" t="s">
        <v>1003</v>
      </c>
      <c r="I539" t="s">
        <v>750</v>
      </c>
      <c r="J539" t="str">
        <f t="shared" si="157"/>
        <v>db600.dbx67.5 := dgi.Z4_2_on; //ЗЭ4-2 Открыта  R34.5</v>
      </c>
      <c r="L539">
        <f t="shared" si="166"/>
        <v>34</v>
      </c>
      <c r="N539" s="33">
        <f t="shared" si="161"/>
        <v>490</v>
      </c>
      <c r="O539" s="33" t="s">
        <v>2024</v>
      </c>
      <c r="P539" s="33" t="str">
        <f t="shared" si="162"/>
        <v>MDB.R34</v>
      </c>
      <c r="Q539" s="33">
        <f t="shared" si="163"/>
        <v>5</v>
      </c>
      <c r="R539" s="33"/>
      <c r="S539" s="33"/>
      <c r="T539" s="33"/>
      <c r="U539" s="33"/>
      <c r="V539" s="33"/>
      <c r="W539" s="33"/>
      <c r="X539" s="33" t="str">
        <f t="shared" si="164"/>
        <v>en-US=ЗЭ4-2 Открыта</v>
      </c>
      <c r="Y539" s="1"/>
      <c r="Z539" s="1" t="s">
        <v>1308</v>
      </c>
      <c r="AE539">
        <f t="shared" si="153"/>
        <v>40034</v>
      </c>
      <c r="AF539">
        <f t="shared" si="154"/>
        <v>5</v>
      </c>
    </row>
    <row r="540" spans="1:32" x14ac:dyDescent="0.25">
      <c r="A540" s="1">
        <v>491</v>
      </c>
      <c r="B540" s="1">
        <v>87</v>
      </c>
      <c r="C540" t="s">
        <v>131</v>
      </c>
      <c r="D540" s="15" t="str">
        <f t="shared" si="158"/>
        <v>R34</v>
      </c>
      <c r="E540" s="34">
        <f t="shared" si="165"/>
        <v>67</v>
      </c>
      <c r="F540" s="34">
        <v>6</v>
      </c>
      <c r="G540" s="22">
        <v>6</v>
      </c>
      <c r="H540" t="s">
        <v>1003</v>
      </c>
      <c r="I540" t="s">
        <v>751</v>
      </c>
      <c r="J540" t="str">
        <f t="shared" si="157"/>
        <v>db600.dbx67.6 := dgi.Z4_2_of; //ЗЭ4-2 Закрыта  R34.6</v>
      </c>
      <c r="L540">
        <f t="shared" si="166"/>
        <v>34</v>
      </c>
      <c r="N540" s="33">
        <f t="shared" si="161"/>
        <v>491</v>
      </c>
      <c r="O540" s="33" t="s">
        <v>2024</v>
      </c>
      <c r="P540" s="33" t="str">
        <f t="shared" si="162"/>
        <v>MDB.R34</v>
      </c>
      <c r="Q540" s="33">
        <f t="shared" si="163"/>
        <v>6</v>
      </c>
      <c r="R540" s="33"/>
      <c r="S540" s="33"/>
      <c r="T540" s="33"/>
      <c r="U540" s="33"/>
      <c r="V540" s="33"/>
      <c r="W540" s="33"/>
      <c r="X540" s="33" t="str">
        <f t="shared" si="164"/>
        <v>en-US=ЗЭ4-2 Закрыта</v>
      </c>
      <c r="Y540" s="1"/>
      <c r="Z540" s="1" t="s">
        <v>1308</v>
      </c>
      <c r="AE540">
        <f t="shared" si="153"/>
        <v>40034</v>
      </c>
      <c r="AF540">
        <f t="shared" si="154"/>
        <v>6</v>
      </c>
    </row>
    <row r="541" spans="1:32" x14ac:dyDescent="0.25">
      <c r="A541" s="1">
        <v>492</v>
      </c>
      <c r="B541" s="1">
        <v>88</v>
      </c>
      <c r="C541" t="s">
        <v>132</v>
      </c>
      <c r="D541" s="15" t="str">
        <f t="shared" si="158"/>
        <v>R34</v>
      </c>
      <c r="E541" s="34">
        <f t="shared" si="165"/>
        <v>67</v>
      </c>
      <c r="F541" s="34">
        <v>7</v>
      </c>
      <c r="G541" s="22">
        <v>7</v>
      </c>
      <c r="H541" t="s">
        <v>1003</v>
      </c>
      <c r="I541" t="s">
        <v>752</v>
      </c>
      <c r="J541" t="str">
        <f t="shared" si="157"/>
        <v>db600.dbx67.7 := dgi.Z4_3_on; //ЗЭ4-3 Открыта  R34.7</v>
      </c>
      <c r="L541">
        <f t="shared" si="166"/>
        <v>34</v>
      </c>
      <c r="N541" s="33">
        <f t="shared" si="161"/>
        <v>492</v>
      </c>
      <c r="O541" s="33" t="s">
        <v>2024</v>
      </c>
      <c r="P541" s="33" t="str">
        <f t="shared" si="162"/>
        <v>MDB.R34</v>
      </c>
      <c r="Q541" s="33">
        <f t="shared" si="163"/>
        <v>7</v>
      </c>
      <c r="R541" s="33"/>
      <c r="S541" s="33"/>
      <c r="T541" s="33"/>
      <c r="U541" s="33"/>
      <c r="V541" s="33"/>
      <c r="W541" s="33"/>
      <c r="X541" s="33" t="str">
        <f t="shared" si="164"/>
        <v>en-US=ЗЭ4-3 Открыта</v>
      </c>
      <c r="Y541" s="1"/>
      <c r="Z541" s="1" t="s">
        <v>1308</v>
      </c>
      <c r="AE541">
        <f t="shared" si="153"/>
        <v>40034</v>
      </c>
      <c r="AF541">
        <f t="shared" si="154"/>
        <v>7</v>
      </c>
    </row>
    <row r="542" spans="1:32" x14ac:dyDescent="0.25">
      <c r="A542" s="1">
        <v>493</v>
      </c>
      <c r="B542" s="1">
        <v>89</v>
      </c>
      <c r="C542" t="s">
        <v>133</v>
      </c>
      <c r="D542" s="15" t="str">
        <f t="shared" si="158"/>
        <v>R34</v>
      </c>
      <c r="E542">
        <f>E518+1</f>
        <v>66</v>
      </c>
      <c r="F542" s="34">
        <v>0</v>
      </c>
      <c r="G542" s="22">
        <v>8</v>
      </c>
      <c r="H542" t="s">
        <v>1003</v>
      </c>
      <c r="I542" t="s">
        <v>753</v>
      </c>
      <c r="J542" t="str">
        <f t="shared" si="157"/>
        <v>db600.dbx66.0 := dgi.Z4_3_of; //ЗЭ4-3 Закрыта  R34.8</v>
      </c>
      <c r="L542">
        <f t="shared" si="166"/>
        <v>34</v>
      </c>
      <c r="N542" s="33">
        <f t="shared" si="161"/>
        <v>493</v>
      </c>
      <c r="O542" s="33" t="s">
        <v>2024</v>
      </c>
      <c r="P542" s="33" t="str">
        <f t="shared" si="162"/>
        <v>MDB.R34</v>
      </c>
      <c r="Q542" s="33">
        <f t="shared" si="163"/>
        <v>8</v>
      </c>
      <c r="R542" s="33"/>
      <c r="S542" s="33"/>
      <c r="T542" s="33"/>
      <c r="U542" s="33"/>
      <c r="V542" s="33"/>
      <c r="W542" s="33"/>
      <c r="X542" s="33" t="str">
        <f t="shared" si="164"/>
        <v>en-US=ЗЭ4-3 Закрыта</v>
      </c>
      <c r="Y542" s="1"/>
      <c r="Z542" s="1" t="s">
        <v>1308</v>
      </c>
      <c r="AE542">
        <f t="shared" si="153"/>
        <v>40034</v>
      </c>
      <c r="AF542">
        <f t="shared" si="154"/>
        <v>8</v>
      </c>
    </row>
    <row r="543" spans="1:32" x14ac:dyDescent="0.25">
      <c r="A543" s="1">
        <v>494</v>
      </c>
      <c r="B543" s="1">
        <v>90</v>
      </c>
      <c r="C543" t="s">
        <v>134</v>
      </c>
      <c r="D543" s="15" t="str">
        <f t="shared" si="158"/>
        <v>R34</v>
      </c>
      <c r="E543" s="34">
        <f>E542</f>
        <v>66</v>
      </c>
      <c r="F543" s="34">
        <v>1</v>
      </c>
      <c r="G543" s="22">
        <v>9</v>
      </c>
      <c r="H543" t="s">
        <v>1003</v>
      </c>
      <c r="I543" t="s">
        <v>754</v>
      </c>
      <c r="J543" t="str">
        <f t="shared" si="157"/>
        <v>db600.dbx66.1 := dgi.Z4_4_on; //ЗЭ4-4 Открыта  R34.9</v>
      </c>
      <c r="L543">
        <f t="shared" si="166"/>
        <v>34</v>
      </c>
      <c r="N543" s="33">
        <f t="shared" si="161"/>
        <v>494</v>
      </c>
      <c r="O543" s="33" t="s">
        <v>2024</v>
      </c>
      <c r="P543" s="33" t="str">
        <f t="shared" si="162"/>
        <v>MDB.R34</v>
      </c>
      <c r="Q543" s="33">
        <f t="shared" si="163"/>
        <v>9</v>
      </c>
      <c r="R543" s="33"/>
      <c r="S543" s="33"/>
      <c r="T543" s="33"/>
      <c r="U543" s="33"/>
      <c r="V543" s="33"/>
      <c r="W543" s="33"/>
      <c r="X543" s="33" t="str">
        <f t="shared" si="164"/>
        <v>en-US=ЗЭ4-4 Открыта</v>
      </c>
      <c r="Y543" s="1"/>
      <c r="Z543" s="1" t="s">
        <v>1308</v>
      </c>
      <c r="AE543">
        <f t="shared" si="153"/>
        <v>40034</v>
      </c>
      <c r="AF543">
        <f t="shared" si="154"/>
        <v>9</v>
      </c>
    </row>
    <row r="544" spans="1:32" x14ac:dyDescent="0.25">
      <c r="A544" s="1">
        <v>495</v>
      </c>
      <c r="B544" s="1">
        <v>91</v>
      </c>
      <c r="C544" t="s">
        <v>135</v>
      </c>
      <c r="D544" s="15" t="str">
        <f t="shared" si="158"/>
        <v>R34</v>
      </c>
      <c r="E544" s="34">
        <f t="shared" si="165"/>
        <v>66</v>
      </c>
      <c r="F544" s="34">
        <v>2</v>
      </c>
      <c r="G544" s="22">
        <v>10</v>
      </c>
      <c r="H544" t="s">
        <v>1003</v>
      </c>
      <c r="I544" t="s">
        <v>755</v>
      </c>
      <c r="J544" t="str">
        <f t="shared" si="157"/>
        <v>db600.dbx66.2 := dgi.Z4_4_of; //ЗЭ4-4 Закрыта  R34.10</v>
      </c>
      <c r="L544">
        <f t="shared" si="166"/>
        <v>34</v>
      </c>
      <c r="N544" s="33">
        <f t="shared" si="161"/>
        <v>495</v>
      </c>
      <c r="O544" s="33" t="s">
        <v>2024</v>
      </c>
      <c r="P544" s="33" t="str">
        <f t="shared" si="162"/>
        <v>MDB.R34</v>
      </c>
      <c r="Q544" s="33">
        <f t="shared" si="163"/>
        <v>10</v>
      </c>
      <c r="R544" s="33"/>
      <c r="S544" s="33"/>
      <c r="T544" s="33"/>
      <c r="U544" s="33"/>
      <c r="V544" s="33"/>
      <c r="W544" s="33"/>
      <c r="X544" s="33" t="str">
        <f t="shared" si="164"/>
        <v>en-US=ЗЭ4-4 Закрыта</v>
      </c>
      <c r="Y544" s="1"/>
      <c r="Z544" s="1" t="s">
        <v>1308</v>
      </c>
      <c r="AE544">
        <f t="shared" si="153"/>
        <v>40034</v>
      </c>
      <c r="AF544">
        <f t="shared" si="154"/>
        <v>10</v>
      </c>
    </row>
    <row r="545" spans="1:32" x14ac:dyDescent="0.25">
      <c r="A545" s="1">
        <v>496</v>
      </c>
      <c r="B545" s="1">
        <v>92</v>
      </c>
      <c r="C545" t="s">
        <v>136</v>
      </c>
      <c r="D545" s="15" t="str">
        <f t="shared" si="158"/>
        <v>R34</v>
      </c>
      <c r="E545" s="34">
        <f t="shared" si="165"/>
        <v>66</v>
      </c>
      <c r="F545" s="34">
        <v>3</v>
      </c>
      <c r="G545" s="22">
        <v>11</v>
      </c>
      <c r="H545" t="s">
        <v>1003</v>
      </c>
      <c r="I545" t="s">
        <v>756</v>
      </c>
      <c r="J545" t="str">
        <f t="shared" si="157"/>
        <v>db600.dbx66.3 := dgi.Z4_5_on; //ЗЭ4-5 Открыта  R34.11</v>
      </c>
      <c r="L545">
        <f t="shared" si="166"/>
        <v>34</v>
      </c>
      <c r="N545" s="33">
        <f t="shared" si="161"/>
        <v>496</v>
      </c>
      <c r="O545" s="33" t="s">
        <v>2024</v>
      </c>
      <c r="P545" s="33" t="str">
        <f t="shared" si="162"/>
        <v>MDB.R34</v>
      </c>
      <c r="Q545" s="33">
        <f t="shared" si="163"/>
        <v>11</v>
      </c>
      <c r="R545" s="33"/>
      <c r="S545" s="33"/>
      <c r="T545" s="33"/>
      <c r="U545" s="33"/>
      <c r="V545" s="33"/>
      <c r="W545" s="33"/>
      <c r="X545" s="33" t="str">
        <f t="shared" si="164"/>
        <v>en-US=ЗЭ4-5 Открыта</v>
      </c>
      <c r="Y545" s="1"/>
      <c r="Z545" s="1" t="s">
        <v>1308</v>
      </c>
      <c r="AE545">
        <f t="shared" si="153"/>
        <v>40034</v>
      </c>
      <c r="AF545">
        <f t="shared" si="154"/>
        <v>11</v>
      </c>
    </row>
    <row r="546" spans="1:32" x14ac:dyDescent="0.25">
      <c r="A546" s="1">
        <v>497</v>
      </c>
      <c r="B546" s="1">
        <v>93</v>
      </c>
      <c r="C546" t="s">
        <v>137</v>
      </c>
      <c r="D546" s="15" t="str">
        <f t="shared" si="158"/>
        <v>R34</v>
      </c>
      <c r="E546" s="34">
        <f t="shared" si="165"/>
        <v>66</v>
      </c>
      <c r="F546" s="34">
        <v>4</v>
      </c>
      <c r="G546" s="22">
        <v>12</v>
      </c>
      <c r="H546" t="s">
        <v>1003</v>
      </c>
      <c r="I546" t="s">
        <v>757</v>
      </c>
      <c r="J546" t="str">
        <f t="shared" si="157"/>
        <v>db600.dbx66.4 := dgi.Z4_5_of; //ЗЭ4-5 Закрыта  R34.12</v>
      </c>
      <c r="L546">
        <f t="shared" si="166"/>
        <v>34</v>
      </c>
      <c r="N546" s="33">
        <f t="shared" si="161"/>
        <v>497</v>
      </c>
      <c r="O546" s="33" t="s">
        <v>2024</v>
      </c>
      <c r="P546" s="33" t="str">
        <f t="shared" si="162"/>
        <v>MDB.R34</v>
      </c>
      <c r="Q546" s="33">
        <f t="shared" si="163"/>
        <v>12</v>
      </c>
      <c r="R546" s="33"/>
      <c r="S546" s="33"/>
      <c r="T546" s="33"/>
      <c r="U546" s="33"/>
      <c r="V546" s="33"/>
      <c r="W546" s="33"/>
      <c r="X546" s="33" t="str">
        <f t="shared" si="164"/>
        <v>en-US=ЗЭ4-5 Закрыта</v>
      </c>
      <c r="Y546" s="1"/>
      <c r="Z546" s="1" t="s">
        <v>1308</v>
      </c>
      <c r="AE546">
        <f t="shared" si="153"/>
        <v>40034</v>
      </c>
      <c r="AF546">
        <f t="shared" si="154"/>
        <v>12</v>
      </c>
    </row>
    <row r="547" spans="1:32" x14ac:dyDescent="0.25">
      <c r="A547" s="1">
        <v>498</v>
      </c>
      <c r="B547" s="1">
        <v>94</v>
      </c>
      <c r="C547" t="s">
        <v>138</v>
      </c>
      <c r="D547" s="15" t="str">
        <f t="shared" si="158"/>
        <v>R34</v>
      </c>
      <c r="E547" s="34">
        <f t="shared" si="165"/>
        <v>66</v>
      </c>
      <c r="F547" s="34">
        <v>5</v>
      </c>
      <c r="G547" s="22">
        <v>13</v>
      </c>
      <c r="H547" t="s">
        <v>1003</v>
      </c>
      <c r="I547" t="s">
        <v>758</v>
      </c>
      <c r="J547" t="str">
        <f t="shared" si="157"/>
        <v>db600.dbx66.5 := dgi.Z4_6_on; //ЗЭ4-6 Открыта  R34.13</v>
      </c>
      <c r="L547">
        <f t="shared" si="166"/>
        <v>34</v>
      </c>
      <c r="N547" s="33">
        <f t="shared" si="161"/>
        <v>498</v>
      </c>
      <c r="O547" s="33" t="s">
        <v>2024</v>
      </c>
      <c r="P547" s="33" t="str">
        <f t="shared" si="162"/>
        <v>MDB.R34</v>
      </c>
      <c r="Q547" s="33">
        <f t="shared" si="163"/>
        <v>13</v>
      </c>
      <c r="R547" s="33"/>
      <c r="S547" s="33"/>
      <c r="T547" s="33"/>
      <c r="U547" s="33"/>
      <c r="V547" s="33"/>
      <c r="W547" s="33"/>
      <c r="X547" s="33" t="str">
        <f t="shared" si="164"/>
        <v>en-US=ЗЭ4-6 Открыта</v>
      </c>
      <c r="Y547" s="1"/>
      <c r="Z547" s="1" t="s">
        <v>1308</v>
      </c>
      <c r="AE547">
        <f t="shared" si="153"/>
        <v>40034</v>
      </c>
      <c r="AF547">
        <f t="shared" si="154"/>
        <v>13</v>
      </c>
    </row>
    <row r="548" spans="1:32" x14ac:dyDescent="0.25">
      <c r="A548" s="1">
        <v>499</v>
      </c>
      <c r="B548" s="1">
        <v>95</v>
      </c>
      <c r="C548" t="s">
        <v>139</v>
      </c>
      <c r="D548" s="15" t="str">
        <f t="shared" si="158"/>
        <v>R34</v>
      </c>
      <c r="E548" s="34">
        <f t="shared" si="165"/>
        <v>66</v>
      </c>
      <c r="F548" s="34">
        <v>6</v>
      </c>
      <c r="G548" s="22">
        <v>14</v>
      </c>
      <c r="H548" t="s">
        <v>1003</v>
      </c>
      <c r="I548" t="s">
        <v>759</v>
      </c>
      <c r="J548" t="str">
        <f t="shared" si="157"/>
        <v>db600.dbx66.6 := dgi.Z4_6_of; //ЗЭ4-6 Закрыта  R34.14</v>
      </c>
      <c r="L548">
        <f t="shared" si="166"/>
        <v>34</v>
      </c>
      <c r="N548" s="33">
        <f t="shared" si="161"/>
        <v>499</v>
      </c>
      <c r="O548" s="33" t="s">
        <v>2024</v>
      </c>
      <c r="P548" s="33" t="str">
        <f t="shared" si="162"/>
        <v>MDB.R34</v>
      </c>
      <c r="Q548" s="33">
        <f t="shared" si="163"/>
        <v>14</v>
      </c>
      <c r="R548" s="33"/>
      <c r="S548" s="33"/>
      <c r="T548" s="33"/>
      <c r="U548" s="33"/>
      <c r="V548" s="33"/>
      <c r="W548" s="33"/>
      <c r="X548" s="33" t="str">
        <f t="shared" si="164"/>
        <v>en-US=ЗЭ4-6 Закрыта</v>
      </c>
      <c r="Y548" s="1"/>
      <c r="Z548" s="1" t="s">
        <v>1308</v>
      </c>
      <c r="AE548">
        <f t="shared" si="153"/>
        <v>40034</v>
      </c>
      <c r="AF548">
        <f t="shared" si="154"/>
        <v>14</v>
      </c>
    </row>
    <row r="549" spans="1:32" x14ac:dyDescent="0.25">
      <c r="A549" s="1">
        <v>500</v>
      </c>
      <c r="B549" s="1">
        <v>96</v>
      </c>
      <c r="C549" t="s">
        <v>41</v>
      </c>
      <c r="D549" s="15" t="str">
        <f t="shared" si="158"/>
        <v>R34</v>
      </c>
      <c r="E549" s="34">
        <f t="shared" si="165"/>
        <v>66</v>
      </c>
      <c r="F549" s="34">
        <v>7</v>
      </c>
      <c r="G549" s="22">
        <v>15</v>
      </c>
      <c r="H549" t="s">
        <v>1003</v>
      </c>
      <c r="I549" t="s">
        <v>527</v>
      </c>
      <c r="J549" t="str">
        <f t="shared" si="157"/>
        <v>db600.dbx66.7 := dgi.N1_1_on; //Работа Н1-1  R34.15</v>
      </c>
      <c r="L549">
        <f t="shared" si="166"/>
        <v>34</v>
      </c>
      <c r="N549" s="33">
        <f t="shared" si="161"/>
        <v>500</v>
      </c>
      <c r="O549" s="33" t="s">
        <v>2024</v>
      </c>
      <c r="P549" s="33" t="str">
        <f t="shared" si="162"/>
        <v>MDB.R34</v>
      </c>
      <c r="Q549" s="33">
        <f t="shared" si="163"/>
        <v>15</v>
      </c>
      <c r="R549" s="33"/>
      <c r="S549" s="33"/>
      <c r="T549" s="33"/>
      <c r="U549" s="33"/>
      <c r="V549" s="33"/>
      <c r="W549" s="33"/>
      <c r="X549" s="33" t="str">
        <f t="shared" si="164"/>
        <v>en-US=Работа Н1-1</v>
      </c>
      <c r="Y549" s="1"/>
      <c r="Z549" s="1" t="s">
        <v>1308</v>
      </c>
      <c r="AE549">
        <f t="shared" si="153"/>
        <v>40034</v>
      </c>
      <c r="AF549">
        <f t="shared" si="154"/>
        <v>15</v>
      </c>
    </row>
    <row r="550" spans="1:32" x14ac:dyDescent="0.25">
      <c r="A550" s="1">
        <v>501</v>
      </c>
      <c r="B550" s="1">
        <v>97</v>
      </c>
      <c r="C550" t="s">
        <v>43</v>
      </c>
      <c r="D550" s="15" t="str">
        <f t="shared" si="158"/>
        <v>R35</v>
      </c>
      <c r="E550">
        <f>E558+1</f>
        <v>69</v>
      </c>
      <c r="F550" s="34">
        <v>0</v>
      </c>
      <c r="G550" s="22">
        <v>0</v>
      </c>
      <c r="H550" t="s">
        <v>1003</v>
      </c>
      <c r="I550" t="s">
        <v>529</v>
      </c>
      <c r="J550" t="str">
        <f t="shared" si="157"/>
        <v>db600.dbx69.0 := dgi.N1_2_on; //Работа Н1-2  R35.0</v>
      </c>
      <c r="L550">
        <f>L548+1</f>
        <v>35</v>
      </c>
      <c r="N550" s="33">
        <f t="shared" si="161"/>
        <v>501</v>
      </c>
      <c r="O550" s="33" t="s">
        <v>2024</v>
      </c>
      <c r="P550" s="33" t="str">
        <f t="shared" si="162"/>
        <v>MDB.R35</v>
      </c>
      <c r="Q550" s="33">
        <f t="shared" si="163"/>
        <v>0</v>
      </c>
      <c r="R550" s="33"/>
      <c r="S550" s="33"/>
      <c r="T550" s="33"/>
      <c r="U550" s="33"/>
      <c r="V550" s="33"/>
      <c r="W550" s="33"/>
      <c r="X550" s="33" t="str">
        <f t="shared" si="164"/>
        <v>en-US=Работа Н1-2</v>
      </c>
      <c r="Y550" s="1"/>
      <c r="Z550" s="1" t="s">
        <v>1308</v>
      </c>
      <c r="AE550">
        <f t="shared" si="153"/>
        <v>40035</v>
      </c>
      <c r="AF550">
        <f t="shared" si="154"/>
        <v>0</v>
      </c>
    </row>
    <row r="551" spans="1:32" x14ac:dyDescent="0.25">
      <c r="A551" s="1">
        <v>502</v>
      </c>
      <c r="B551" s="1">
        <v>98</v>
      </c>
      <c r="C551" t="s">
        <v>45</v>
      </c>
      <c r="D551" s="15" t="str">
        <f t="shared" si="158"/>
        <v>R35</v>
      </c>
      <c r="E551" s="34">
        <f>E550</f>
        <v>69</v>
      </c>
      <c r="F551" s="34">
        <v>1</v>
      </c>
      <c r="G551" s="22">
        <v>1</v>
      </c>
      <c r="H551" t="s">
        <v>1003</v>
      </c>
      <c r="I551" t="s">
        <v>531</v>
      </c>
      <c r="J551" t="str">
        <f t="shared" si="157"/>
        <v>db600.dbx69.1 := dgi.M1_1_on; //Работа Мш1-1  R35.1</v>
      </c>
      <c r="L551">
        <f>L550</f>
        <v>35</v>
      </c>
      <c r="N551" s="33">
        <f t="shared" si="161"/>
        <v>502</v>
      </c>
      <c r="O551" s="33" t="s">
        <v>2024</v>
      </c>
      <c r="P551" s="33" t="str">
        <f t="shared" si="162"/>
        <v>MDB.R35</v>
      </c>
      <c r="Q551" s="33">
        <f t="shared" si="163"/>
        <v>1</v>
      </c>
      <c r="R551" s="33"/>
      <c r="S551" s="33"/>
      <c r="T551" s="33"/>
      <c r="U551" s="33"/>
      <c r="V551" s="33"/>
      <c r="W551" s="33"/>
      <c r="X551" s="33" t="str">
        <f t="shared" si="164"/>
        <v>en-US=Работа Мш1-1</v>
      </c>
      <c r="Y551" s="1"/>
      <c r="Z551" s="1" t="s">
        <v>1308</v>
      </c>
      <c r="AE551">
        <f t="shared" si="153"/>
        <v>40035</v>
      </c>
      <c r="AF551">
        <f t="shared" si="154"/>
        <v>1</v>
      </c>
    </row>
    <row r="552" spans="1:32" x14ac:dyDescent="0.25">
      <c r="A552" s="1">
        <v>503</v>
      </c>
      <c r="B552" s="1">
        <v>99</v>
      </c>
      <c r="C552" t="s">
        <v>46</v>
      </c>
      <c r="D552" s="15" t="str">
        <f t="shared" si="158"/>
        <v>R35</v>
      </c>
      <c r="E552" s="34">
        <f t="shared" ref="E552:E565" si="167">E551</f>
        <v>69</v>
      </c>
      <c r="F552" s="34">
        <v>2</v>
      </c>
      <c r="G552" s="22">
        <v>2</v>
      </c>
      <c r="H552" t="s">
        <v>1003</v>
      </c>
      <c r="I552" t="s">
        <v>533</v>
      </c>
      <c r="J552" t="str">
        <f t="shared" si="157"/>
        <v>db600.dbx69.2 := dgi.M2_1_on; //Работа Мш2-1  R35.2</v>
      </c>
      <c r="L552">
        <f t="shared" ref="L552:L565" si="168">L551</f>
        <v>35</v>
      </c>
      <c r="N552" s="33">
        <f t="shared" si="161"/>
        <v>503</v>
      </c>
      <c r="O552" s="33" t="s">
        <v>2024</v>
      </c>
      <c r="P552" s="33" t="str">
        <f t="shared" si="162"/>
        <v>MDB.R35</v>
      </c>
      <c r="Q552" s="33">
        <f t="shared" si="163"/>
        <v>2</v>
      </c>
      <c r="R552" s="33"/>
      <c r="S552" s="33"/>
      <c r="T552" s="33"/>
      <c r="U552" s="33"/>
      <c r="V552" s="33"/>
      <c r="W552" s="33"/>
      <c r="X552" s="33" t="str">
        <f t="shared" si="164"/>
        <v>en-US=Работа Мш2-1</v>
      </c>
      <c r="Y552" s="1"/>
      <c r="Z552" s="1" t="s">
        <v>1308</v>
      </c>
      <c r="AE552">
        <f t="shared" si="153"/>
        <v>40035</v>
      </c>
      <c r="AF552">
        <f t="shared" si="154"/>
        <v>2</v>
      </c>
    </row>
    <row r="553" spans="1:32" x14ac:dyDescent="0.25">
      <c r="A553" s="1">
        <v>504</v>
      </c>
      <c r="B553" s="1">
        <v>100</v>
      </c>
      <c r="C553" t="s">
        <v>49</v>
      </c>
      <c r="D553" s="15" t="str">
        <f t="shared" si="158"/>
        <v>R35</v>
      </c>
      <c r="E553" s="34">
        <f t="shared" si="167"/>
        <v>69</v>
      </c>
      <c r="F553" s="34">
        <v>3</v>
      </c>
      <c r="G553" s="22">
        <v>3</v>
      </c>
      <c r="H553" t="s">
        <v>1003</v>
      </c>
      <c r="I553" t="s">
        <v>535</v>
      </c>
      <c r="J553" t="str">
        <f t="shared" si="157"/>
        <v>db600.dbx69.3 := dgi.M2_2_on; //Работа Мш2-2  R35.3</v>
      </c>
      <c r="L553">
        <f t="shared" si="168"/>
        <v>35</v>
      </c>
      <c r="N553" s="33">
        <f t="shared" si="161"/>
        <v>504</v>
      </c>
      <c r="O553" s="33" t="s">
        <v>2024</v>
      </c>
      <c r="P553" s="33" t="str">
        <f t="shared" si="162"/>
        <v>MDB.R35</v>
      </c>
      <c r="Q553" s="33">
        <f t="shared" si="163"/>
        <v>3</v>
      </c>
      <c r="R553" s="33"/>
      <c r="S553" s="33"/>
      <c r="T553" s="33"/>
      <c r="U553" s="33"/>
      <c r="V553" s="33"/>
      <c r="W553" s="33"/>
      <c r="X553" s="33" t="str">
        <f t="shared" si="164"/>
        <v>en-US=Работа Мш2-2</v>
      </c>
      <c r="Y553" s="1"/>
      <c r="Z553" s="1" t="s">
        <v>1308</v>
      </c>
      <c r="AE553">
        <f t="shared" si="153"/>
        <v>40035</v>
      </c>
      <c r="AF553">
        <f t="shared" si="154"/>
        <v>3</v>
      </c>
    </row>
    <row r="554" spans="1:32" x14ac:dyDescent="0.25">
      <c r="A554" s="1">
        <v>505</v>
      </c>
      <c r="B554" s="1">
        <v>101</v>
      </c>
      <c r="C554" t="s">
        <v>51</v>
      </c>
      <c r="D554" s="15" t="str">
        <f t="shared" si="158"/>
        <v>R35</v>
      </c>
      <c r="E554" s="34">
        <f t="shared" si="167"/>
        <v>69</v>
      </c>
      <c r="F554" s="34">
        <v>4</v>
      </c>
      <c r="G554" s="22">
        <v>4</v>
      </c>
      <c r="H554" t="s">
        <v>1003</v>
      </c>
      <c r="I554" t="s">
        <v>537</v>
      </c>
      <c r="J554" t="str">
        <f t="shared" si="157"/>
        <v>db600.dbx69.4 := dgi.M2_3_on; //Работа Мш2-3  R35.4</v>
      </c>
      <c r="L554">
        <f t="shared" si="168"/>
        <v>35</v>
      </c>
      <c r="N554" s="33">
        <f t="shared" si="161"/>
        <v>505</v>
      </c>
      <c r="O554" s="33" t="s">
        <v>2024</v>
      </c>
      <c r="P554" s="33" t="str">
        <f t="shared" si="162"/>
        <v>MDB.R35</v>
      </c>
      <c r="Q554" s="33">
        <f t="shared" si="163"/>
        <v>4</v>
      </c>
      <c r="R554" s="33"/>
      <c r="S554" s="33"/>
      <c r="T554" s="33"/>
      <c r="U554" s="33"/>
      <c r="V554" s="33"/>
      <c r="W554" s="33"/>
      <c r="X554" s="33" t="str">
        <f t="shared" si="164"/>
        <v>en-US=Работа Мш2-3</v>
      </c>
      <c r="Y554" s="1"/>
      <c r="Z554" s="1" t="s">
        <v>1308</v>
      </c>
      <c r="AE554">
        <f t="shared" si="153"/>
        <v>40035</v>
      </c>
      <c r="AF554">
        <f t="shared" si="154"/>
        <v>4</v>
      </c>
    </row>
    <row r="555" spans="1:32" x14ac:dyDescent="0.25">
      <c r="A555" s="1">
        <v>506</v>
      </c>
      <c r="B555" s="1">
        <v>102</v>
      </c>
      <c r="C555" t="s">
        <v>53</v>
      </c>
      <c r="D555" s="15" t="str">
        <f t="shared" si="158"/>
        <v>R35</v>
      </c>
      <c r="E555" s="34">
        <f t="shared" si="167"/>
        <v>69</v>
      </c>
      <c r="F555" s="34">
        <v>5</v>
      </c>
      <c r="G555" s="22">
        <v>5</v>
      </c>
      <c r="H555" t="s">
        <v>1003</v>
      </c>
      <c r="I555" t="s">
        <v>539</v>
      </c>
      <c r="J555" t="str">
        <f t="shared" si="157"/>
        <v>db600.dbx69.5 := dgi.M2_4_on; //Работа Мш2-4  R35.5</v>
      </c>
      <c r="L555">
        <f t="shared" si="168"/>
        <v>35</v>
      </c>
      <c r="N555" s="33">
        <f t="shared" si="161"/>
        <v>506</v>
      </c>
      <c r="O555" s="33" t="s">
        <v>2024</v>
      </c>
      <c r="P555" s="33" t="str">
        <f t="shared" si="162"/>
        <v>MDB.R35</v>
      </c>
      <c r="Q555" s="33">
        <f t="shared" si="163"/>
        <v>5</v>
      </c>
      <c r="R555" s="33"/>
      <c r="S555" s="33"/>
      <c r="T555" s="33"/>
      <c r="U555" s="33"/>
      <c r="V555" s="33"/>
      <c r="W555" s="33"/>
      <c r="X555" s="33" t="str">
        <f t="shared" si="164"/>
        <v>en-US=Работа Мш2-4</v>
      </c>
      <c r="Y555" s="1"/>
      <c r="Z555" s="1" t="s">
        <v>1308</v>
      </c>
      <c r="AE555">
        <f t="shared" si="153"/>
        <v>40035</v>
      </c>
      <c r="AF555">
        <f t="shared" si="154"/>
        <v>5</v>
      </c>
    </row>
    <row r="556" spans="1:32" x14ac:dyDescent="0.25">
      <c r="A556" s="1">
        <v>507</v>
      </c>
      <c r="B556" s="1">
        <v>103</v>
      </c>
      <c r="C556" t="s">
        <v>55</v>
      </c>
      <c r="D556" s="15" t="str">
        <f t="shared" si="158"/>
        <v>R35</v>
      </c>
      <c r="E556" s="34">
        <f t="shared" si="167"/>
        <v>69</v>
      </c>
      <c r="F556" s="34">
        <v>6</v>
      </c>
      <c r="G556" s="22">
        <v>6</v>
      </c>
      <c r="H556" t="s">
        <v>1003</v>
      </c>
      <c r="I556" t="s">
        <v>541</v>
      </c>
      <c r="J556" t="str">
        <f t="shared" si="157"/>
        <v>db600.dbx69.6 := dgi.N2_1_on; //Работа Н2-1  R35.6</v>
      </c>
      <c r="L556">
        <f t="shared" si="168"/>
        <v>35</v>
      </c>
      <c r="N556" s="33">
        <f t="shared" si="161"/>
        <v>507</v>
      </c>
      <c r="O556" s="33" t="s">
        <v>2024</v>
      </c>
      <c r="P556" s="33" t="str">
        <f t="shared" si="162"/>
        <v>MDB.R35</v>
      </c>
      <c r="Q556" s="33">
        <f t="shared" si="163"/>
        <v>6</v>
      </c>
      <c r="R556" s="33"/>
      <c r="S556" s="33"/>
      <c r="T556" s="33"/>
      <c r="U556" s="33"/>
      <c r="V556" s="33"/>
      <c r="W556" s="33"/>
      <c r="X556" s="33" t="str">
        <f t="shared" si="164"/>
        <v>en-US=Работа Н2-1</v>
      </c>
      <c r="Y556" s="1"/>
      <c r="Z556" s="1" t="s">
        <v>1308</v>
      </c>
      <c r="AE556">
        <f t="shared" si="153"/>
        <v>40035</v>
      </c>
      <c r="AF556">
        <f t="shared" si="154"/>
        <v>6</v>
      </c>
    </row>
    <row r="557" spans="1:32" x14ac:dyDescent="0.25">
      <c r="A557" s="1">
        <v>508</v>
      </c>
      <c r="B557" s="1">
        <v>104</v>
      </c>
      <c r="C557" t="s">
        <v>57</v>
      </c>
      <c r="D557" s="15" t="str">
        <f t="shared" si="158"/>
        <v>R35</v>
      </c>
      <c r="E557" s="34">
        <f t="shared" si="167"/>
        <v>69</v>
      </c>
      <c r="F557" s="34">
        <v>7</v>
      </c>
      <c r="G557" s="22">
        <v>7</v>
      </c>
      <c r="H557" t="s">
        <v>1003</v>
      </c>
      <c r="I557" t="s">
        <v>543</v>
      </c>
      <c r="J557" t="str">
        <f t="shared" si="157"/>
        <v>db600.dbx69.7 := dgi.N2_2_on; //Работа Н2-2  R35.7</v>
      </c>
      <c r="L557">
        <f t="shared" si="168"/>
        <v>35</v>
      </c>
      <c r="N557" s="33">
        <f t="shared" si="161"/>
        <v>508</v>
      </c>
      <c r="O557" s="33" t="s">
        <v>2024</v>
      </c>
      <c r="P557" s="33" t="str">
        <f t="shared" si="162"/>
        <v>MDB.R35</v>
      </c>
      <c r="Q557" s="33">
        <f t="shared" si="163"/>
        <v>7</v>
      </c>
      <c r="R557" s="33"/>
      <c r="S557" s="33"/>
      <c r="T557" s="33"/>
      <c r="U557" s="33"/>
      <c r="V557" s="33"/>
      <c r="W557" s="33"/>
      <c r="X557" s="33" t="str">
        <f t="shared" si="164"/>
        <v>en-US=Работа Н2-2</v>
      </c>
      <c r="Y557" s="1"/>
      <c r="Z557" s="1" t="s">
        <v>1308</v>
      </c>
      <c r="AE557">
        <f t="shared" ref="AE557:AE615" si="169">L557+40000</f>
        <v>40035</v>
      </c>
      <c r="AF557">
        <f t="shared" ref="AF557:AF615" si="170">G557</f>
        <v>7</v>
      </c>
    </row>
    <row r="558" spans="1:32" x14ac:dyDescent="0.25">
      <c r="A558" s="1">
        <v>509</v>
      </c>
      <c r="B558" s="1">
        <v>105</v>
      </c>
      <c r="C558" t="s">
        <v>59</v>
      </c>
      <c r="D558" s="15" t="str">
        <f t="shared" si="158"/>
        <v>R35</v>
      </c>
      <c r="E558">
        <f>E534+1</f>
        <v>68</v>
      </c>
      <c r="F558" s="34">
        <v>0</v>
      </c>
      <c r="G558" s="22">
        <v>8</v>
      </c>
      <c r="H558" t="s">
        <v>1003</v>
      </c>
      <c r="I558" t="s">
        <v>545</v>
      </c>
      <c r="J558" t="str">
        <f t="shared" si="157"/>
        <v>db600.dbx68.0 := dgi.N2_3_on; //Работа Н2-3  R35.8</v>
      </c>
      <c r="L558">
        <f t="shared" si="168"/>
        <v>35</v>
      </c>
      <c r="N558" s="33">
        <f t="shared" si="161"/>
        <v>509</v>
      </c>
      <c r="O558" s="33" t="s">
        <v>2024</v>
      </c>
      <c r="P558" s="33" t="str">
        <f t="shared" si="162"/>
        <v>MDB.R35</v>
      </c>
      <c r="Q558" s="33">
        <f t="shared" si="163"/>
        <v>8</v>
      </c>
      <c r="R558" s="33"/>
      <c r="S558" s="33"/>
      <c r="T558" s="33"/>
      <c r="U558" s="33"/>
      <c r="V558" s="33"/>
      <c r="W558" s="33"/>
      <c r="X558" s="33" t="str">
        <f t="shared" si="164"/>
        <v>en-US=Работа Н2-3</v>
      </c>
      <c r="Y558" s="1"/>
      <c r="Z558" s="1" t="s">
        <v>1308</v>
      </c>
      <c r="AE558">
        <f t="shared" si="169"/>
        <v>40035</v>
      </c>
      <c r="AF558">
        <f t="shared" si="170"/>
        <v>8</v>
      </c>
    </row>
    <row r="559" spans="1:32" x14ac:dyDescent="0.25">
      <c r="A559" s="1">
        <v>510</v>
      </c>
      <c r="B559" s="1">
        <v>106</v>
      </c>
      <c r="C559" t="s">
        <v>61</v>
      </c>
      <c r="D559" s="15" t="str">
        <f t="shared" si="158"/>
        <v>R35</v>
      </c>
      <c r="E559" s="34">
        <f>E558</f>
        <v>68</v>
      </c>
      <c r="F559" s="34">
        <v>1</v>
      </c>
      <c r="G559" s="22">
        <v>9</v>
      </c>
      <c r="H559" t="s">
        <v>1003</v>
      </c>
      <c r="I559" t="s">
        <v>547</v>
      </c>
      <c r="J559" t="str">
        <f t="shared" si="157"/>
        <v>db600.dbx68.1 := dgi.N2_4_on; //Работа Н2-4  R35.9</v>
      </c>
      <c r="L559">
        <f t="shared" si="168"/>
        <v>35</v>
      </c>
      <c r="N559" s="33">
        <f t="shared" si="161"/>
        <v>510</v>
      </c>
      <c r="O559" s="33" t="s">
        <v>2024</v>
      </c>
      <c r="P559" s="33" t="str">
        <f t="shared" si="162"/>
        <v>MDB.R35</v>
      </c>
      <c r="Q559" s="33">
        <f t="shared" si="163"/>
        <v>9</v>
      </c>
      <c r="R559" s="33"/>
      <c r="S559" s="33"/>
      <c r="T559" s="33"/>
      <c r="U559" s="33"/>
      <c r="V559" s="33"/>
      <c r="W559" s="33"/>
      <c r="X559" s="33" t="str">
        <f t="shared" si="164"/>
        <v>en-US=Работа Н2-4</v>
      </c>
      <c r="Y559" s="1"/>
      <c r="Z559" s="1" t="s">
        <v>1308</v>
      </c>
      <c r="AE559">
        <f t="shared" si="169"/>
        <v>40035</v>
      </c>
      <c r="AF559">
        <f t="shared" si="170"/>
        <v>9</v>
      </c>
    </row>
    <row r="560" spans="1:32" x14ac:dyDescent="0.25">
      <c r="A560" s="1">
        <v>511</v>
      </c>
      <c r="B560" s="1">
        <v>107</v>
      </c>
      <c r="C560" t="s">
        <v>352</v>
      </c>
      <c r="D560" s="15" t="str">
        <f t="shared" si="158"/>
        <v>R35</v>
      </c>
      <c r="E560" s="34">
        <f t="shared" si="167"/>
        <v>68</v>
      </c>
      <c r="F560" s="34">
        <v>2</v>
      </c>
      <c r="G560" s="22">
        <v>10</v>
      </c>
      <c r="H560" t="s">
        <v>1003</v>
      </c>
      <c r="I560" t="s">
        <v>560</v>
      </c>
      <c r="J560" t="str">
        <f t="shared" si="157"/>
        <v>db600.dbx68.2 := dgi.MP5_1_on; //Работа МП5-1  R35.10</v>
      </c>
      <c r="L560">
        <f t="shared" si="168"/>
        <v>35</v>
      </c>
      <c r="N560" s="33">
        <f t="shared" si="161"/>
        <v>511</v>
      </c>
      <c r="O560" s="33" t="s">
        <v>2024</v>
      </c>
      <c r="P560" s="33" t="str">
        <f t="shared" si="162"/>
        <v>MDB.R35</v>
      </c>
      <c r="Q560" s="33">
        <f t="shared" si="163"/>
        <v>10</v>
      </c>
      <c r="R560" s="33"/>
      <c r="S560" s="33"/>
      <c r="T560" s="33"/>
      <c r="U560" s="33"/>
      <c r="V560" s="33"/>
      <c r="W560" s="33"/>
      <c r="X560" s="33" t="str">
        <f t="shared" si="164"/>
        <v>en-US=Работа МП5-1</v>
      </c>
      <c r="Y560" s="1"/>
      <c r="Z560" s="1" t="s">
        <v>1308</v>
      </c>
      <c r="AE560">
        <f t="shared" si="169"/>
        <v>40035</v>
      </c>
      <c r="AF560">
        <f t="shared" si="170"/>
        <v>10</v>
      </c>
    </row>
    <row r="561" spans="1:32" x14ac:dyDescent="0.25">
      <c r="A561" s="1">
        <v>512</v>
      </c>
      <c r="B561" s="1">
        <v>108</v>
      </c>
      <c r="C561" t="s">
        <v>354</v>
      </c>
      <c r="D561" s="15" t="str">
        <f t="shared" si="158"/>
        <v>R35</v>
      </c>
      <c r="E561" s="34">
        <f t="shared" si="167"/>
        <v>68</v>
      </c>
      <c r="F561" s="34">
        <v>3</v>
      </c>
      <c r="G561" s="22">
        <v>11</v>
      </c>
      <c r="H561" t="s">
        <v>1003</v>
      </c>
      <c r="I561" t="s">
        <v>562</v>
      </c>
      <c r="J561" t="str">
        <f t="shared" si="157"/>
        <v>db600.dbx68.3 := dgi.MP6_1_on; //Работа МП6-1  R35.11</v>
      </c>
      <c r="L561">
        <f t="shared" si="168"/>
        <v>35</v>
      </c>
      <c r="N561" s="33">
        <f t="shared" si="161"/>
        <v>512</v>
      </c>
      <c r="O561" s="33" t="s">
        <v>2024</v>
      </c>
      <c r="P561" s="33" t="str">
        <f t="shared" si="162"/>
        <v>MDB.R35</v>
      </c>
      <c r="Q561" s="33">
        <f t="shared" si="163"/>
        <v>11</v>
      </c>
      <c r="R561" s="33"/>
      <c r="S561" s="33"/>
      <c r="T561" s="33"/>
      <c r="U561" s="33"/>
      <c r="V561" s="33"/>
      <c r="W561" s="33"/>
      <c r="X561" s="33" t="str">
        <f t="shared" si="164"/>
        <v>en-US=Работа МП6-1</v>
      </c>
      <c r="Y561" s="1"/>
      <c r="Z561" s="1" t="s">
        <v>1308</v>
      </c>
      <c r="AE561">
        <f t="shared" si="169"/>
        <v>40035</v>
      </c>
      <c r="AF561">
        <f t="shared" si="170"/>
        <v>11</v>
      </c>
    </row>
    <row r="562" spans="1:32" x14ac:dyDescent="0.25">
      <c r="A562" s="1">
        <v>513</v>
      </c>
      <c r="B562" s="1">
        <v>109</v>
      </c>
      <c r="C562" t="s">
        <v>356</v>
      </c>
      <c r="D562" s="15" t="str">
        <f t="shared" si="158"/>
        <v>R35</v>
      </c>
      <c r="E562" s="34">
        <f t="shared" si="167"/>
        <v>68</v>
      </c>
      <c r="F562" s="34">
        <v>4</v>
      </c>
      <c r="G562" s="22">
        <v>12</v>
      </c>
      <c r="H562" t="s">
        <v>1003</v>
      </c>
      <c r="I562" t="s">
        <v>565</v>
      </c>
      <c r="J562" t="str">
        <f t="shared" si="157"/>
        <v>db600.dbx68.4 := dgi.MP6_2_on; //Работа МП6-2  R35.12</v>
      </c>
      <c r="L562">
        <f t="shared" si="168"/>
        <v>35</v>
      </c>
      <c r="N562" s="33">
        <f t="shared" si="161"/>
        <v>513</v>
      </c>
      <c r="O562" s="33" t="s">
        <v>2024</v>
      </c>
      <c r="P562" s="33" t="str">
        <f t="shared" si="162"/>
        <v>MDB.R35</v>
      </c>
      <c r="Q562" s="33">
        <f t="shared" si="163"/>
        <v>12</v>
      </c>
      <c r="R562" s="33"/>
      <c r="S562" s="33"/>
      <c r="T562" s="33"/>
      <c r="U562" s="33"/>
      <c r="V562" s="33"/>
      <c r="W562" s="33"/>
      <c r="X562" s="33" t="str">
        <f t="shared" si="164"/>
        <v>en-US=Работа МП6-2</v>
      </c>
      <c r="Y562" s="1"/>
      <c r="Z562" s="1" t="s">
        <v>1308</v>
      </c>
      <c r="AE562">
        <f t="shared" si="169"/>
        <v>40035</v>
      </c>
      <c r="AF562">
        <f t="shared" si="170"/>
        <v>12</v>
      </c>
    </row>
    <row r="563" spans="1:32" x14ac:dyDescent="0.25">
      <c r="A563" s="1">
        <v>514</v>
      </c>
      <c r="B563" s="1">
        <v>110</v>
      </c>
      <c r="C563" t="s">
        <v>853</v>
      </c>
      <c r="D563" s="15" t="str">
        <f t="shared" si="158"/>
        <v>R35</v>
      </c>
      <c r="E563" s="34">
        <f t="shared" si="167"/>
        <v>68</v>
      </c>
      <c r="F563" s="34">
        <v>5</v>
      </c>
      <c r="G563" s="22">
        <v>13</v>
      </c>
      <c r="H563" t="s">
        <v>1003</v>
      </c>
      <c r="I563" t="s">
        <v>566</v>
      </c>
      <c r="J563" t="str">
        <f t="shared" si="157"/>
        <v>db600.dbx68.5 := dgi.N4_2_on; //Работа Н4-2  R35.13</v>
      </c>
      <c r="L563">
        <f t="shared" si="168"/>
        <v>35</v>
      </c>
      <c r="N563" s="33">
        <f t="shared" si="161"/>
        <v>514</v>
      </c>
      <c r="O563" s="33" t="s">
        <v>2024</v>
      </c>
      <c r="P563" s="33" t="str">
        <f t="shared" si="162"/>
        <v>MDB.R35</v>
      </c>
      <c r="Q563" s="33">
        <f t="shared" si="163"/>
        <v>13</v>
      </c>
      <c r="R563" s="33"/>
      <c r="S563" s="33"/>
      <c r="T563" s="33"/>
      <c r="U563" s="33"/>
      <c r="V563" s="33"/>
      <c r="W563" s="33"/>
      <c r="X563" s="33" t="str">
        <f t="shared" si="164"/>
        <v>en-US=Работа Н4-2</v>
      </c>
      <c r="Y563" s="1"/>
      <c r="Z563" s="1" t="s">
        <v>1308</v>
      </c>
      <c r="AE563">
        <f t="shared" si="169"/>
        <v>40035</v>
      </c>
      <c r="AF563">
        <f t="shared" si="170"/>
        <v>13</v>
      </c>
    </row>
    <row r="564" spans="1:32" x14ac:dyDescent="0.25">
      <c r="A564" s="1">
        <v>515</v>
      </c>
      <c r="B564" s="1">
        <v>111</v>
      </c>
      <c r="C564" t="s">
        <v>854</v>
      </c>
      <c r="D564" s="15" t="str">
        <f t="shared" si="158"/>
        <v>R35</v>
      </c>
      <c r="E564" s="34">
        <f t="shared" si="167"/>
        <v>68</v>
      </c>
      <c r="F564" s="34">
        <v>6</v>
      </c>
      <c r="G564" s="22">
        <v>14</v>
      </c>
      <c r="H564" t="s">
        <v>1003</v>
      </c>
      <c r="I564" t="s">
        <v>567</v>
      </c>
      <c r="J564" t="str">
        <f t="shared" si="157"/>
        <v>db600.dbx68.6 := dgi.N4_4_on; //Работа Н4-4  R35.14</v>
      </c>
      <c r="L564">
        <f t="shared" si="168"/>
        <v>35</v>
      </c>
      <c r="N564" s="33">
        <f t="shared" si="161"/>
        <v>515</v>
      </c>
      <c r="O564" s="33" t="s">
        <v>2024</v>
      </c>
      <c r="P564" s="33" t="str">
        <f t="shared" si="162"/>
        <v>MDB.R35</v>
      </c>
      <c r="Q564" s="33">
        <f t="shared" si="163"/>
        <v>14</v>
      </c>
      <c r="R564" s="33"/>
      <c r="S564" s="33"/>
      <c r="T564" s="33"/>
      <c r="U564" s="33"/>
      <c r="V564" s="33"/>
      <c r="W564" s="33"/>
      <c r="X564" s="33" t="str">
        <f t="shared" si="164"/>
        <v>en-US=Работа Н4-4</v>
      </c>
      <c r="Y564" s="1"/>
      <c r="Z564" s="1" t="s">
        <v>1308</v>
      </c>
      <c r="AE564">
        <f t="shared" si="169"/>
        <v>40035</v>
      </c>
      <c r="AF564">
        <f t="shared" si="170"/>
        <v>14</v>
      </c>
    </row>
    <row r="565" spans="1:32" x14ac:dyDescent="0.25">
      <c r="A565" s="1">
        <v>516</v>
      </c>
      <c r="B565" s="1">
        <v>112</v>
      </c>
      <c r="C565" t="s">
        <v>855</v>
      </c>
      <c r="D565" s="15" t="str">
        <f t="shared" si="158"/>
        <v>R35</v>
      </c>
      <c r="E565" s="34">
        <f t="shared" si="167"/>
        <v>68</v>
      </c>
      <c r="F565" s="34">
        <v>7</v>
      </c>
      <c r="G565" s="22">
        <v>15</v>
      </c>
      <c r="H565" t="s">
        <v>1003</v>
      </c>
      <c r="I565" t="s">
        <v>568</v>
      </c>
      <c r="J565" t="str">
        <f t="shared" si="157"/>
        <v>db600.dbx68.7 := dgi.K4_2_on; //Работа КРЛ4-2  R35.15</v>
      </c>
      <c r="L565">
        <f t="shared" si="168"/>
        <v>35</v>
      </c>
      <c r="N565" s="33">
        <f t="shared" si="161"/>
        <v>516</v>
      </c>
      <c r="O565" s="33" t="s">
        <v>2024</v>
      </c>
      <c r="P565" s="33" t="str">
        <f t="shared" si="162"/>
        <v>MDB.R35</v>
      </c>
      <c r="Q565" s="33">
        <f t="shared" si="163"/>
        <v>15</v>
      </c>
      <c r="R565" s="33"/>
      <c r="S565" s="33"/>
      <c r="T565" s="33"/>
      <c r="U565" s="33"/>
      <c r="V565" s="33"/>
      <c r="W565" s="33"/>
      <c r="X565" s="33" t="str">
        <f t="shared" si="164"/>
        <v>en-US=Работа КРЛ4-2</v>
      </c>
      <c r="Y565" s="1"/>
      <c r="Z565" s="1" t="s">
        <v>1308</v>
      </c>
      <c r="AE565">
        <f t="shared" si="169"/>
        <v>40035</v>
      </c>
      <c r="AF565">
        <f t="shared" si="170"/>
        <v>15</v>
      </c>
    </row>
    <row r="566" spans="1:32" x14ac:dyDescent="0.25">
      <c r="A566" s="1">
        <v>517</v>
      </c>
      <c r="B566" s="1">
        <v>113</v>
      </c>
      <c r="C566" t="s">
        <v>146</v>
      </c>
      <c r="D566" s="15" t="str">
        <f t="shared" si="158"/>
        <v>R36</v>
      </c>
      <c r="E566">
        <f>E574+1</f>
        <v>71</v>
      </c>
      <c r="F566" s="34">
        <v>0</v>
      </c>
      <c r="G566" s="22">
        <v>0</v>
      </c>
      <c r="H566" t="s">
        <v>1003</v>
      </c>
      <c r="I566" t="s">
        <v>940</v>
      </c>
      <c r="J566" t="str">
        <f t="shared" si="157"/>
        <v>db600.dbx71.0 := dgi.MP1_2_on; //Работа Мп1-2  R36.0</v>
      </c>
      <c r="L566">
        <f>L564+1</f>
        <v>36</v>
      </c>
      <c r="N566" s="33">
        <f t="shared" si="161"/>
        <v>517</v>
      </c>
      <c r="O566" s="33" t="s">
        <v>2024</v>
      </c>
      <c r="P566" s="33" t="str">
        <f t="shared" si="162"/>
        <v>MDB.R36</v>
      </c>
      <c r="Q566" s="33">
        <f t="shared" si="163"/>
        <v>0</v>
      </c>
      <c r="R566" s="33"/>
      <c r="S566" s="33"/>
      <c r="T566" s="33"/>
      <c r="U566" s="33"/>
      <c r="V566" s="33"/>
      <c r="W566" s="33"/>
      <c r="X566" s="33" t="str">
        <f t="shared" si="164"/>
        <v>en-US=Работа Мп1-2</v>
      </c>
      <c r="Y566" s="1"/>
      <c r="Z566" s="1" t="s">
        <v>1308</v>
      </c>
      <c r="AE566">
        <f t="shared" si="169"/>
        <v>40036</v>
      </c>
      <c r="AF566">
        <f t="shared" si="170"/>
        <v>0</v>
      </c>
    </row>
    <row r="567" spans="1:32" x14ac:dyDescent="0.25">
      <c r="A567" s="1">
        <v>518</v>
      </c>
      <c r="B567" s="1">
        <v>114</v>
      </c>
      <c r="C567" t="s">
        <v>150</v>
      </c>
      <c r="D567" s="15" t="str">
        <f t="shared" si="158"/>
        <v>R36</v>
      </c>
      <c r="E567" s="34">
        <f>E566</f>
        <v>71</v>
      </c>
      <c r="F567" s="34">
        <v>1</v>
      </c>
      <c r="G567" s="22">
        <v>1</v>
      </c>
      <c r="H567" t="s">
        <v>1003</v>
      </c>
      <c r="I567" t="s">
        <v>577</v>
      </c>
      <c r="J567" t="str">
        <f t="shared" si="157"/>
        <v>db600.dbx71.1 := dgi.SD1_2_start; //Старт приготовления раствора СД1-2  R36.1</v>
      </c>
      <c r="L567">
        <f>L566</f>
        <v>36</v>
      </c>
      <c r="N567" s="33">
        <f t="shared" si="161"/>
        <v>518</v>
      </c>
      <c r="O567" s="33" t="s">
        <v>2024</v>
      </c>
      <c r="P567" s="33" t="str">
        <f t="shared" si="162"/>
        <v>MDB.R36</v>
      </c>
      <c r="Q567" s="33">
        <f t="shared" si="163"/>
        <v>1</v>
      </c>
      <c r="R567" s="33"/>
      <c r="S567" s="33"/>
      <c r="T567" s="33"/>
      <c r="U567" s="33"/>
      <c r="V567" s="33"/>
      <c r="W567" s="33"/>
      <c r="X567" s="33" t="str">
        <f t="shared" si="164"/>
        <v>en-US=Старт приготовления раствора СД1-2</v>
      </c>
      <c r="Y567" s="1"/>
      <c r="Z567" s="1" t="s">
        <v>1308</v>
      </c>
      <c r="AE567">
        <f t="shared" si="169"/>
        <v>40036</v>
      </c>
      <c r="AF567">
        <f t="shared" si="170"/>
        <v>1</v>
      </c>
    </row>
    <row r="568" spans="1:32" x14ac:dyDescent="0.25">
      <c r="A568" s="1">
        <v>519</v>
      </c>
      <c r="B568" s="1">
        <v>115</v>
      </c>
      <c r="C568" t="s">
        <v>151</v>
      </c>
      <c r="D568" s="15" t="str">
        <f t="shared" si="158"/>
        <v>R36</v>
      </c>
      <c r="E568" s="34">
        <f t="shared" ref="E568:E581" si="171">E567</f>
        <v>71</v>
      </c>
      <c r="F568" s="34">
        <v>2</v>
      </c>
      <c r="G568" s="22">
        <v>2</v>
      </c>
      <c r="H568" t="s">
        <v>1003</v>
      </c>
      <c r="I568" t="s">
        <v>578</v>
      </c>
      <c r="J568" t="str">
        <f t="shared" si="157"/>
        <v>db600.dbx71.2 := dgi.SD1_2_stop; //Стоп приготовления раствора СД1-2  R36.2</v>
      </c>
      <c r="L568">
        <f t="shared" ref="L568:L581" si="172">L567</f>
        <v>36</v>
      </c>
      <c r="N568" s="33">
        <f t="shared" si="161"/>
        <v>519</v>
      </c>
      <c r="O568" s="33" t="s">
        <v>2024</v>
      </c>
      <c r="P568" s="33" t="str">
        <f t="shared" si="162"/>
        <v>MDB.R36</v>
      </c>
      <c r="Q568" s="33">
        <f t="shared" si="163"/>
        <v>2</v>
      </c>
      <c r="R568" s="33"/>
      <c r="S568" s="33"/>
      <c r="T568" s="33"/>
      <c r="U568" s="33"/>
      <c r="V568" s="33"/>
      <c r="W568" s="33"/>
      <c r="X568" s="33" t="str">
        <f t="shared" si="164"/>
        <v>en-US=Стоп приготовления раствора СД1-2</v>
      </c>
      <c r="Y568" s="1"/>
      <c r="Z568" s="1" t="s">
        <v>1308</v>
      </c>
      <c r="AE568">
        <f t="shared" si="169"/>
        <v>40036</v>
      </c>
      <c r="AF568">
        <f t="shared" si="170"/>
        <v>2</v>
      </c>
    </row>
    <row r="569" spans="1:32" x14ac:dyDescent="0.25">
      <c r="A569" s="1">
        <v>520</v>
      </c>
      <c r="B569" s="1">
        <v>116</v>
      </c>
      <c r="C569" t="s">
        <v>152</v>
      </c>
      <c r="D569" s="15" t="str">
        <f t="shared" si="158"/>
        <v>R36</v>
      </c>
      <c r="E569" s="34">
        <f t="shared" si="171"/>
        <v>71</v>
      </c>
      <c r="F569" s="34">
        <v>3</v>
      </c>
      <c r="G569" s="22">
        <v>3</v>
      </c>
      <c r="H569" t="s">
        <v>1003</v>
      </c>
      <c r="I569" t="s">
        <v>580</v>
      </c>
      <c r="J569" t="str">
        <f t="shared" si="157"/>
        <v>db600.dbx71.3 := dgi.ShP1_1_on; //Работа ШП1-1  R36.3</v>
      </c>
      <c r="L569">
        <f t="shared" si="172"/>
        <v>36</v>
      </c>
      <c r="N569" s="33">
        <f t="shared" si="161"/>
        <v>520</v>
      </c>
      <c r="O569" s="33" t="s">
        <v>2024</v>
      </c>
      <c r="P569" s="33" t="str">
        <f t="shared" si="162"/>
        <v>MDB.R36</v>
      </c>
      <c r="Q569" s="33">
        <f t="shared" si="163"/>
        <v>3</v>
      </c>
      <c r="R569" s="33"/>
      <c r="S569" s="33"/>
      <c r="T569" s="33"/>
      <c r="U569" s="33"/>
      <c r="V569" s="33"/>
      <c r="W569" s="33"/>
      <c r="X569" s="33" t="str">
        <f t="shared" si="164"/>
        <v>en-US=Работа ШП1-1</v>
      </c>
      <c r="Y569" s="1"/>
      <c r="Z569" s="1" t="s">
        <v>1308</v>
      </c>
      <c r="AE569">
        <f t="shared" si="169"/>
        <v>40036</v>
      </c>
      <c r="AF569">
        <f t="shared" si="170"/>
        <v>3</v>
      </c>
    </row>
    <row r="570" spans="1:32" x14ac:dyDescent="0.25">
      <c r="A570" s="1">
        <v>521</v>
      </c>
      <c r="B570" s="1">
        <v>117</v>
      </c>
      <c r="C570" t="s">
        <v>157</v>
      </c>
      <c r="D570" s="15" t="str">
        <f t="shared" si="158"/>
        <v>R36</v>
      </c>
      <c r="E570" s="34">
        <f t="shared" si="171"/>
        <v>71</v>
      </c>
      <c r="F570" s="34">
        <v>4</v>
      </c>
      <c r="G570" s="22">
        <v>4</v>
      </c>
      <c r="H570" t="s">
        <v>1003</v>
      </c>
      <c r="I570" t="s">
        <v>939</v>
      </c>
      <c r="J570" t="str">
        <f t="shared" si="157"/>
        <v>db600.dbx71.4 := dgi.MP1_4_on; //Работа Мп1-4  R36.4</v>
      </c>
      <c r="L570">
        <f t="shared" si="172"/>
        <v>36</v>
      </c>
      <c r="N570" s="33">
        <f t="shared" si="161"/>
        <v>521</v>
      </c>
      <c r="O570" s="33" t="s">
        <v>2024</v>
      </c>
      <c r="P570" s="33" t="str">
        <f t="shared" si="162"/>
        <v>MDB.R36</v>
      </c>
      <c r="Q570" s="33">
        <f t="shared" si="163"/>
        <v>4</v>
      </c>
      <c r="R570" s="33"/>
      <c r="S570" s="33"/>
      <c r="T570" s="33"/>
      <c r="U570" s="33"/>
      <c r="V570" s="33"/>
      <c r="W570" s="33"/>
      <c r="X570" s="33" t="str">
        <f t="shared" si="164"/>
        <v>en-US=Работа Мп1-4</v>
      </c>
      <c r="Y570" s="1"/>
      <c r="Z570" s="1" t="s">
        <v>1308</v>
      </c>
      <c r="AE570">
        <f t="shared" si="169"/>
        <v>40036</v>
      </c>
      <c r="AF570">
        <f t="shared" si="170"/>
        <v>4</v>
      </c>
    </row>
    <row r="571" spans="1:32" x14ac:dyDescent="0.25">
      <c r="A571" s="1">
        <v>522</v>
      </c>
      <c r="B571" s="1">
        <v>118</v>
      </c>
      <c r="C571" t="s">
        <v>160</v>
      </c>
      <c r="D571" s="15" t="str">
        <f t="shared" si="158"/>
        <v>R36</v>
      </c>
      <c r="E571" s="34">
        <f t="shared" si="171"/>
        <v>71</v>
      </c>
      <c r="F571" s="34">
        <v>5</v>
      </c>
      <c r="G571" s="22">
        <v>5</v>
      </c>
      <c r="H571" t="s">
        <v>1003</v>
      </c>
      <c r="I571" t="s">
        <v>586</v>
      </c>
      <c r="J571" t="str">
        <f t="shared" si="157"/>
        <v>db600.dbx71.5 := dgi.SD1_3_start; //Старт приготовления раствора СД1-3  R36.5</v>
      </c>
      <c r="L571">
        <f t="shared" si="172"/>
        <v>36</v>
      </c>
      <c r="N571" s="33">
        <f t="shared" si="161"/>
        <v>522</v>
      </c>
      <c r="O571" s="33" t="s">
        <v>2024</v>
      </c>
      <c r="P571" s="33" t="str">
        <f t="shared" si="162"/>
        <v>MDB.R36</v>
      </c>
      <c r="Q571" s="33">
        <f t="shared" si="163"/>
        <v>5</v>
      </c>
      <c r="R571" s="33"/>
      <c r="S571" s="33"/>
      <c r="T571" s="33"/>
      <c r="U571" s="33"/>
      <c r="V571" s="33"/>
      <c r="W571" s="33"/>
      <c r="X571" s="33" t="str">
        <f t="shared" si="164"/>
        <v>en-US=Старт приготовления раствора СД1-3</v>
      </c>
      <c r="Y571" s="1"/>
      <c r="Z571" s="1" t="s">
        <v>1308</v>
      </c>
      <c r="AE571">
        <f t="shared" si="169"/>
        <v>40036</v>
      </c>
      <c r="AF571">
        <f t="shared" si="170"/>
        <v>5</v>
      </c>
    </row>
    <row r="572" spans="1:32" x14ac:dyDescent="0.25">
      <c r="A572" s="1">
        <v>523</v>
      </c>
      <c r="B572" s="1">
        <v>119</v>
      </c>
      <c r="C572" t="s">
        <v>161</v>
      </c>
      <c r="D572" s="15" t="str">
        <f t="shared" si="158"/>
        <v>R36</v>
      </c>
      <c r="E572" s="34">
        <f t="shared" si="171"/>
        <v>71</v>
      </c>
      <c r="F572" s="34">
        <v>6</v>
      </c>
      <c r="G572" s="22">
        <v>6</v>
      </c>
      <c r="H572" t="s">
        <v>1003</v>
      </c>
      <c r="I572" t="s">
        <v>587</v>
      </c>
      <c r="J572" t="str">
        <f t="shared" si="157"/>
        <v>db600.dbx71.6 := dgi.SD1_3_stop; //Стоп приготовления раствора СД1-3  R36.6</v>
      </c>
      <c r="L572">
        <f t="shared" si="172"/>
        <v>36</v>
      </c>
      <c r="N572" s="33">
        <f t="shared" si="161"/>
        <v>523</v>
      </c>
      <c r="O572" s="33" t="s">
        <v>2024</v>
      </c>
      <c r="P572" s="33" t="str">
        <f t="shared" si="162"/>
        <v>MDB.R36</v>
      </c>
      <c r="Q572" s="33">
        <f t="shared" si="163"/>
        <v>6</v>
      </c>
      <c r="R572" s="33"/>
      <c r="S572" s="33"/>
      <c r="T572" s="33"/>
      <c r="U572" s="33"/>
      <c r="V572" s="33"/>
      <c r="W572" s="33"/>
      <c r="X572" s="33" t="str">
        <f t="shared" si="164"/>
        <v>en-US=Стоп приготовления раствора СД1-3</v>
      </c>
      <c r="Y572" s="1"/>
      <c r="Z572" s="1" t="s">
        <v>1308</v>
      </c>
      <c r="AE572">
        <f t="shared" si="169"/>
        <v>40036</v>
      </c>
      <c r="AF572">
        <f t="shared" si="170"/>
        <v>6</v>
      </c>
    </row>
    <row r="573" spans="1:32" x14ac:dyDescent="0.25">
      <c r="A573" s="1">
        <v>524</v>
      </c>
      <c r="B573" s="1">
        <v>120</v>
      </c>
      <c r="C573" t="s">
        <v>162</v>
      </c>
      <c r="D573" s="15" t="str">
        <f t="shared" si="158"/>
        <v>R36</v>
      </c>
      <c r="E573" s="34">
        <f t="shared" si="171"/>
        <v>71</v>
      </c>
      <c r="F573" s="34">
        <v>7</v>
      </c>
      <c r="G573" s="22">
        <v>7</v>
      </c>
      <c r="H573" t="s">
        <v>1003</v>
      </c>
      <c r="I573" t="s">
        <v>589</v>
      </c>
      <c r="J573" t="str">
        <f t="shared" si="157"/>
        <v>db600.dbx71.7 := dgi.ShP1_2_on; //Работа ШП1-2  R36.7</v>
      </c>
      <c r="L573">
        <f t="shared" si="172"/>
        <v>36</v>
      </c>
      <c r="N573" s="33">
        <f t="shared" si="161"/>
        <v>524</v>
      </c>
      <c r="O573" s="33" t="s">
        <v>2024</v>
      </c>
      <c r="P573" s="33" t="str">
        <f t="shared" si="162"/>
        <v>MDB.R36</v>
      </c>
      <c r="Q573" s="33">
        <f t="shared" si="163"/>
        <v>7</v>
      </c>
      <c r="R573" s="33"/>
      <c r="S573" s="33"/>
      <c r="T573" s="33"/>
      <c r="U573" s="33"/>
      <c r="V573" s="33"/>
      <c r="W573" s="33"/>
      <c r="X573" s="33" t="str">
        <f t="shared" si="164"/>
        <v>en-US=Работа ШП1-2</v>
      </c>
      <c r="Y573" s="1"/>
      <c r="Z573" s="1" t="s">
        <v>1308</v>
      </c>
      <c r="AE573">
        <f t="shared" si="169"/>
        <v>40036</v>
      </c>
      <c r="AF573">
        <f t="shared" si="170"/>
        <v>7</v>
      </c>
    </row>
    <row r="574" spans="1:32" x14ac:dyDescent="0.25">
      <c r="A574" s="1">
        <v>525</v>
      </c>
      <c r="B574" s="1">
        <v>121</v>
      </c>
      <c r="C574" t="s">
        <v>175</v>
      </c>
      <c r="D574" s="15" t="str">
        <f t="shared" si="158"/>
        <v>R36</v>
      </c>
      <c r="E574">
        <f>E550+1</f>
        <v>70</v>
      </c>
      <c r="F574" s="34">
        <v>0</v>
      </c>
      <c r="G574" s="22">
        <v>8</v>
      </c>
      <c r="H574" t="s">
        <v>1003</v>
      </c>
      <c r="I574" t="s">
        <v>811</v>
      </c>
      <c r="J574" t="str">
        <f t="shared" si="157"/>
        <v>db600.dbx70.0 := dgi.L_PR_H; //Верхний уровень ПР  R36.8</v>
      </c>
      <c r="L574">
        <f t="shared" si="172"/>
        <v>36</v>
      </c>
      <c r="N574" s="33">
        <f t="shared" si="161"/>
        <v>525</v>
      </c>
      <c r="O574" s="33" t="s">
        <v>2024</v>
      </c>
      <c r="P574" s="33" t="str">
        <f t="shared" si="162"/>
        <v>MDB.R36</v>
      </c>
      <c r="Q574" s="33">
        <f t="shared" si="163"/>
        <v>8</v>
      </c>
      <c r="R574" s="33"/>
      <c r="S574" s="33"/>
      <c r="T574" s="33"/>
      <c r="U574" s="33"/>
      <c r="V574" s="33"/>
      <c r="W574" s="33"/>
      <c r="X574" s="33" t="str">
        <f t="shared" si="164"/>
        <v>en-US=Верхний уровень ПР</v>
      </c>
      <c r="Y574" s="1"/>
      <c r="Z574" s="1" t="s">
        <v>1308</v>
      </c>
      <c r="AE574">
        <f t="shared" si="169"/>
        <v>40036</v>
      </c>
      <c r="AF574">
        <f t="shared" si="170"/>
        <v>8</v>
      </c>
    </row>
    <row r="575" spans="1:32" x14ac:dyDescent="0.25">
      <c r="A575" s="1">
        <v>526</v>
      </c>
      <c r="B575" s="1">
        <v>122</v>
      </c>
      <c r="C575" t="s">
        <v>176</v>
      </c>
      <c r="D575" s="15" t="str">
        <f t="shared" si="158"/>
        <v>R36</v>
      </c>
      <c r="E575" s="34">
        <f>E574</f>
        <v>70</v>
      </c>
      <c r="F575" s="34">
        <v>1</v>
      </c>
      <c r="G575" s="22">
        <v>9</v>
      </c>
      <c r="H575" t="s">
        <v>1003</v>
      </c>
      <c r="I575" t="s">
        <v>602</v>
      </c>
      <c r="J575" t="str">
        <f t="shared" si="157"/>
        <v>db600.dbx70.1 := dgi.F_drUF1; //Наличие воды в сливном трубопроводе АУФ1  R36.9</v>
      </c>
      <c r="L575">
        <f t="shared" si="172"/>
        <v>36</v>
      </c>
      <c r="N575" s="33">
        <f t="shared" si="161"/>
        <v>526</v>
      </c>
      <c r="O575" s="33" t="s">
        <v>2024</v>
      </c>
      <c r="P575" s="33" t="str">
        <f t="shared" si="162"/>
        <v>MDB.R36</v>
      </c>
      <c r="Q575" s="33">
        <f t="shared" si="163"/>
        <v>9</v>
      </c>
      <c r="R575" s="33"/>
      <c r="S575" s="33"/>
      <c r="T575" s="33"/>
      <c r="U575" s="33"/>
      <c r="V575" s="33"/>
      <c r="W575" s="33"/>
      <c r="X575" s="33" t="str">
        <f t="shared" si="164"/>
        <v>en-US=Наличие воды в сливном трубопроводе АУФ1</v>
      </c>
      <c r="Y575" s="1"/>
      <c r="Z575" s="1" t="s">
        <v>1308</v>
      </c>
      <c r="AE575">
        <f t="shared" si="169"/>
        <v>40036</v>
      </c>
      <c r="AF575">
        <f t="shared" si="170"/>
        <v>9</v>
      </c>
    </row>
    <row r="576" spans="1:32" x14ac:dyDescent="0.25">
      <c r="A576" s="1">
        <v>527</v>
      </c>
      <c r="B576" s="1">
        <v>123</v>
      </c>
      <c r="C576" t="s">
        <v>177</v>
      </c>
      <c r="D576" s="15" t="str">
        <f t="shared" si="158"/>
        <v>R36</v>
      </c>
      <c r="E576" s="34">
        <f t="shared" si="171"/>
        <v>70</v>
      </c>
      <c r="F576" s="34">
        <v>2</v>
      </c>
      <c r="G576" s="22">
        <v>10</v>
      </c>
      <c r="H576" t="s">
        <v>1003</v>
      </c>
      <c r="I576" t="s">
        <v>603</v>
      </c>
      <c r="J576" t="str">
        <f t="shared" si="157"/>
        <v>db600.dbx70.2 := dgi.F_drUF2; //Наличие воды в сливном трубопроводе АУФ2  R36.10</v>
      </c>
      <c r="L576">
        <f t="shared" si="172"/>
        <v>36</v>
      </c>
      <c r="N576" s="33">
        <f t="shared" si="161"/>
        <v>527</v>
      </c>
      <c r="O576" s="33" t="s">
        <v>2024</v>
      </c>
      <c r="P576" s="33" t="str">
        <f t="shared" si="162"/>
        <v>MDB.R36</v>
      </c>
      <c r="Q576" s="33">
        <f t="shared" si="163"/>
        <v>10</v>
      </c>
      <c r="R576" s="33"/>
      <c r="S576" s="33"/>
      <c r="T576" s="33"/>
      <c r="U576" s="33"/>
      <c r="V576" s="33"/>
      <c r="W576" s="33"/>
      <c r="X576" s="33" t="str">
        <f t="shared" si="164"/>
        <v>en-US=Наличие воды в сливном трубопроводе АУФ2</v>
      </c>
      <c r="Y576" s="1"/>
      <c r="Z576" s="1" t="s">
        <v>1308</v>
      </c>
      <c r="AE576">
        <f t="shared" si="169"/>
        <v>40036</v>
      </c>
      <c r="AF576">
        <f t="shared" si="170"/>
        <v>10</v>
      </c>
    </row>
    <row r="577" spans="1:32" x14ac:dyDescent="0.25">
      <c r="A577" s="1">
        <v>528</v>
      </c>
      <c r="B577" s="1">
        <v>124</v>
      </c>
      <c r="C577" t="s">
        <v>180</v>
      </c>
      <c r="D577" s="15" t="str">
        <f t="shared" si="158"/>
        <v>R36</v>
      </c>
      <c r="E577" s="34">
        <f t="shared" si="171"/>
        <v>70</v>
      </c>
      <c r="F577" s="34">
        <v>3</v>
      </c>
      <c r="G577" s="22">
        <v>11</v>
      </c>
      <c r="H577" t="s">
        <v>1003</v>
      </c>
      <c r="I577" t="s">
        <v>606</v>
      </c>
      <c r="J577" t="str">
        <f t="shared" si="157"/>
        <v>db600.dbx70.3 := dgi.F_afN2_1; //Наличие потока после Н2-1  R36.11</v>
      </c>
      <c r="L577">
        <f t="shared" si="172"/>
        <v>36</v>
      </c>
      <c r="N577" s="33">
        <f t="shared" si="161"/>
        <v>528</v>
      </c>
      <c r="O577" s="33" t="s">
        <v>2024</v>
      </c>
      <c r="P577" s="33" t="str">
        <f t="shared" si="162"/>
        <v>MDB.R36</v>
      </c>
      <c r="Q577" s="33">
        <f t="shared" si="163"/>
        <v>11</v>
      </c>
      <c r="R577" s="33"/>
      <c r="S577" s="33"/>
      <c r="T577" s="33"/>
      <c r="U577" s="33"/>
      <c r="V577" s="33"/>
      <c r="W577" s="33"/>
      <c r="X577" s="33" t="str">
        <f t="shared" si="164"/>
        <v>en-US=Наличие потока после Н2-1</v>
      </c>
      <c r="Y577" s="1"/>
      <c r="Z577" s="1" t="s">
        <v>1308</v>
      </c>
      <c r="AE577">
        <f t="shared" si="169"/>
        <v>40036</v>
      </c>
      <c r="AF577">
        <f t="shared" si="170"/>
        <v>11</v>
      </c>
    </row>
    <row r="578" spans="1:32" x14ac:dyDescent="0.25">
      <c r="A578" s="1">
        <v>529</v>
      </c>
      <c r="B578" s="1">
        <v>125</v>
      </c>
      <c r="C578" t="s">
        <v>181</v>
      </c>
      <c r="D578" s="15" t="str">
        <f t="shared" si="158"/>
        <v>R36</v>
      </c>
      <c r="E578" s="34">
        <f t="shared" si="171"/>
        <v>70</v>
      </c>
      <c r="F578" s="34">
        <v>4</v>
      </c>
      <c r="G578" s="22">
        <v>12</v>
      </c>
      <c r="H578" t="s">
        <v>1003</v>
      </c>
      <c r="I578" t="s">
        <v>607</v>
      </c>
      <c r="J578" t="str">
        <f t="shared" si="157"/>
        <v>db600.dbx70.4 := dgi.F_afN2_2; //Наличие потока после Н2-2  R36.12</v>
      </c>
      <c r="L578">
        <f t="shared" si="172"/>
        <v>36</v>
      </c>
      <c r="N578" s="33">
        <f t="shared" si="161"/>
        <v>529</v>
      </c>
      <c r="O578" s="33" t="s">
        <v>2024</v>
      </c>
      <c r="P578" s="33" t="str">
        <f t="shared" si="162"/>
        <v>MDB.R36</v>
      </c>
      <c r="Q578" s="33">
        <f t="shared" si="163"/>
        <v>12</v>
      </c>
      <c r="R578" s="33"/>
      <c r="S578" s="33"/>
      <c r="T578" s="33"/>
      <c r="U578" s="33"/>
      <c r="V578" s="33"/>
      <c r="W578" s="33"/>
      <c r="X578" s="33" t="str">
        <f t="shared" si="164"/>
        <v>en-US=Наличие потока после Н2-2</v>
      </c>
      <c r="Y578" s="1"/>
      <c r="Z578" s="1" t="s">
        <v>1308</v>
      </c>
      <c r="AE578">
        <f t="shared" si="169"/>
        <v>40036</v>
      </c>
      <c r="AF578">
        <f t="shared" si="170"/>
        <v>12</v>
      </c>
    </row>
    <row r="579" spans="1:32" x14ac:dyDescent="0.25">
      <c r="A579" s="1">
        <v>530</v>
      </c>
      <c r="B579" s="1">
        <v>126</v>
      </c>
      <c r="C579" t="s">
        <v>182</v>
      </c>
      <c r="D579" s="15" t="str">
        <f t="shared" si="158"/>
        <v>R36</v>
      </c>
      <c r="E579" s="34">
        <f t="shared" si="171"/>
        <v>70</v>
      </c>
      <c r="F579" s="34">
        <v>5</v>
      </c>
      <c r="G579" s="22">
        <v>13</v>
      </c>
      <c r="H579" t="s">
        <v>1003</v>
      </c>
      <c r="I579" t="s">
        <v>608</v>
      </c>
      <c r="J579" t="str">
        <f t="shared" si="157"/>
        <v>db600.dbx70.5 := dgi.F_afN2_3; //Наличие потока после Н2-3  R36.13</v>
      </c>
      <c r="L579">
        <f t="shared" si="172"/>
        <v>36</v>
      </c>
      <c r="N579" s="33">
        <f t="shared" si="161"/>
        <v>530</v>
      </c>
      <c r="O579" s="33" t="s">
        <v>2024</v>
      </c>
      <c r="P579" s="33" t="str">
        <f t="shared" si="162"/>
        <v>MDB.R36</v>
      </c>
      <c r="Q579" s="33">
        <f t="shared" si="163"/>
        <v>13</v>
      </c>
      <c r="R579" s="33"/>
      <c r="S579" s="33"/>
      <c r="T579" s="33"/>
      <c r="U579" s="33"/>
      <c r="V579" s="33"/>
      <c r="W579" s="33"/>
      <c r="X579" s="33" t="str">
        <f t="shared" si="164"/>
        <v>en-US=Наличие потока после Н2-3</v>
      </c>
      <c r="Y579" s="1"/>
      <c r="Z579" s="1" t="s">
        <v>1308</v>
      </c>
      <c r="AE579">
        <f t="shared" si="169"/>
        <v>40036</v>
      </c>
      <c r="AF579">
        <f t="shared" si="170"/>
        <v>13</v>
      </c>
    </row>
    <row r="580" spans="1:32" x14ac:dyDescent="0.25">
      <c r="A580" s="1">
        <v>531</v>
      </c>
      <c r="B580" s="1">
        <v>127</v>
      </c>
      <c r="C580" t="s">
        <v>183</v>
      </c>
      <c r="D580" s="15" t="str">
        <f t="shared" si="158"/>
        <v>R36</v>
      </c>
      <c r="E580" s="34">
        <f t="shared" si="171"/>
        <v>70</v>
      </c>
      <c r="F580" s="34">
        <v>6</v>
      </c>
      <c r="G580" s="22">
        <v>14</v>
      </c>
      <c r="H580" t="s">
        <v>1003</v>
      </c>
      <c r="I580" t="s">
        <v>609</v>
      </c>
      <c r="J580" t="str">
        <f t="shared" si="157"/>
        <v>db600.dbx70.6 := dgi.F_afN2_4; //Наличие потока после Н2-4  R36.14</v>
      </c>
      <c r="L580">
        <f t="shared" si="172"/>
        <v>36</v>
      </c>
      <c r="N580" s="33">
        <f t="shared" si="161"/>
        <v>531</v>
      </c>
      <c r="O580" s="33" t="s">
        <v>2024</v>
      </c>
      <c r="P580" s="33" t="str">
        <f t="shared" si="162"/>
        <v>MDB.R36</v>
      </c>
      <c r="Q580" s="33">
        <f t="shared" si="163"/>
        <v>14</v>
      </c>
      <c r="R580" s="33"/>
      <c r="S580" s="33"/>
      <c r="T580" s="33"/>
      <c r="U580" s="33"/>
      <c r="V580" s="33"/>
      <c r="W580" s="33"/>
      <c r="X580" s="33" t="str">
        <f t="shared" si="164"/>
        <v>en-US=Наличие потока после Н2-4</v>
      </c>
      <c r="Y580" s="1"/>
      <c r="Z580" s="1" t="s">
        <v>1308</v>
      </c>
      <c r="AE580">
        <f t="shared" si="169"/>
        <v>40036</v>
      </c>
      <c r="AF580">
        <f t="shared" si="170"/>
        <v>14</v>
      </c>
    </row>
    <row r="581" spans="1:32" x14ac:dyDescent="0.25">
      <c r="A581" s="1">
        <v>532</v>
      </c>
      <c r="B581" s="1">
        <v>128</v>
      </c>
      <c r="C581" t="s">
        <v>184</v>
      </c>
      <c r="D581" s="15" t="str">
        <f t="shared" si="158"/>
        <v>R36</v>
      </c>
      <c r="E581" s="34">
        <f t="shared" si="171"/>
        <v>70</v>
      </c>
      <c r="F581" s="34">
        <v>7</v>
      </c>
      <c r="G581" s="22">
        <v>15</v>
      </c>
      <c r="H581" t="s">
        <v>1003</v>
      </c>
      <c r="I581" t="s">
        <v>610</v>
      </c>
      <c r="J581" t="str">
        <f t="shared" si="157"/>
        <v>db600.dbx70.7 := dgi.P_afK3; //Наличие давления после КРЛ3-1...КРЛ3-4  R36.15</v>
      </c>
      <c r="L581">
        <f t="shared" si="172"/>
        <v>36</v>
      </c>
      <c r="N581" s="33">
        <f t="shared" si="161"/>
        <v>532</v>
      </c>
      <c r="O581" s="33" t="s">
        <v>2024</v>
      </c>
      <c r="P581" s="33" t="str">
        <f t="shared" si="162"/>
        <v>MDB.R36</v>
      </c>
      <c r="Q581" s="33">
        <f t="shared" si="163"/>
        <v>15</v>
      </c>
      <c r="R581" s="33"/>
      <c r="S581" s="33"/>
      <c r="T581" s="33"/>
      <c r="U581" s="33"/>
      <c r="V581" s="33"/>
      <c r="W581" s="33"/>
      <c r="X581" s="33" t="str">
        <f t="shared" si="164"/>
        <v>en-US=Наличие давления после КРЛ3-1...КРЛ3-4</v>
      </c>
      <c r="Y581" s="1"/>
      <c r="Z581" s="1" t="s">
        <v>1308</v>
      </c>
      <c r="AE581">
        <f t="shared" si="169"/>
        <v>40036</v>
      </c>
      <c r="AF581">
        <f t="shared" si="170"/>
        <v>15</v>
      </c>
    </row>
    <row r="582" spans="1:32" x14ac:dyDescent="0.25">
      <c r="A582" s="1">
        <v>533</v>
      </c>
      <c r="B582" s="1">
        <v>129</v>
      </c>
      <c r="C582" t="s">
        <v>185</v>
      </c>
      <c r="D582" s="15" t="str">
        <f t="shared" si="158"/>
        <v>R37</v>
      </c>
      <c r="E582">
        <f>E590+1</f>
        <v>73</v>
      </c>
      <c r="F582" s="34">
        <v>0</v>
      </c>
      <c r="G582" s="22">
        <v>0</v>
      </c>
      <c r="H582" t="s">
        <v>1003</v>
      </c>
      <c r="I582" t="s">
        <v>611</v>
      </c>
      <c r="J582" t="str">
        <f t="shared" ref="J582:J625" si="173">"db600.dbx"&amp;E582&amp;"."&amp;F582&amp;" := "&amp;H582&amp;"."&amp;I582&amp;"; //"&amp;C582&amp;"  "&amp;D582&amp;"."&amp;G582</f>
        <v>db600.dbx73.0 := dgi.F5_1_wash; //Промывка Ф5-1  R37.0</v>
      </c>
      <c r="L582">
        <f>L580+1</f>
        <v>37</v>
      </c>
      <c r="N582" s="33">
        <f t="shared" si="161"/>
        <v>533</v>
      </c>
      <c r="O582" s="33" t="s">
        <v>2024</v>
      </c>
      <c r="P582" s="33" t="str">
        <f t="shared" si="162"/>
        <v>MDB.R37</v>
      </c>
      <c r="Q582" s="33">
        <f t="shared" si="163"/>
        <v>0</v>
      </c>
      <c r="R582" s="33"/>
      <c r="S582" s="33"/>
      <c r="T582" s="33"/>
      <c r="U582" s="33"/>
      <c r="V582" s="33"/>
      <c r="W582" s="33"/>
      <c r="X582" s="33" t="str">
        <f t="shared" si="164"/>
        <v>en-US=Промывка Ф5-1</v>
      </c>
      <c r="Y582" s="1"/>
      <c r="Z582" s="1" t="s">
        <v>1308</v>
      </c>
      <c r="AE582">
        <f t="shared" si="169"/>
        <v>40037</v>
      </c>
      <c r="AF582">
        <f t="shared" si="170"/>
        <v>0</v>
      </c>
    </row>
    <row r="583" spans="1:32" x14ac:dyDescent="0.25">
      <c r="A583" s="1">
        <v>534</v>
      </c>
      <c r="B583" s="1">
        <v>130</v>
      </c>
      <c r="C583" t="s">
        <v>186</v>
      </c>
      <c r="D583" s="15" t="str">
        <f t="shared" ref="D583:D629" si="174">"R"&amp;L583</f>
        <v>R37</v>
      </c>
      <c r="E583" s="34">
        <f>E582</f>
        <v>73</v>
      </c>
      <c r="F583" s="34">
        <v>1</v>
      </c>
      <c r="G583" s="22">
        <v>1</v>
      </c>
      <c r="H583" t="s">
        <v>1003</v>
      </c>
      <c r="I583" t="s">
        <v>618</v>
      </c>
      <c r="J583" t="str">
        <f t="shared" si="173"/>
        <v>db600.dbx73.1 := dgi.F5_2_wash; //Промывка Ф5-2  R37.1</v>
      </c>
      <c r="L583">
        <f>L582</f>
        <v>37</v>
      </c>
      <c r="N583" s="33">
        <f t="shared" si="161"/>
        <v>534</v>
      </c>
      <c r="O583" s="33" t="s">
        <v>2024</v>
      </c>
      <c r="P583" s="33" t="str">
        <f t="shared" si="162"/>
        <v>MDB.R37</v>
      </c>
      <c r="Q583" s="33">
        <f t="shared" si="163"/>
        <v>1</v>
      </c>
      <c r="R583" s="33"/>
      <c r="S583" s="33"/>
      <c r="T583" s="33"/>
      <c r="U583" s="33"/>
      <c r="V583" s="33"/>
      <c r="W583" s="33"/>
      <c r="X583" s="33" t="str">
        <f t="shared" si="164"/>
        <v>en-US=Промывка Ф5-2</v>
      </c>
      <c r="Y583" s="1"/>
      <c r="Z583" s="1" t="s">
        <v>1308</v>
      </c>
      <c r="AE583">
        <f t="shared" si="169"/>
        <v>40037</v>
      </c>
      <c r="AF583">
        <f t="shared" si="170"/>
        <v>1</v>
      </c>
    </row>
    <row r="584" spans="1:32" x14ac:dyDescent="0.25">
      <c r="A584" s="1">
        <v>535</v>
      </c>
      <c r="B584" s="1">
        <v>131</v>
      </c>
      <c r="C584" t="s">
        <v>187</v>
      </c>
      <c r="D584" s="15" t="str">
        <f t="shared" si="174"/>
        <v>R37</v>
      </c>
      <c r="E584" s="34">
        <f t="shared" ref="E584:E597" si="175">E583</f>
        <v>73</v>
      </c>
      <c r="F584" s="34">
        <v>2</v>
      </c>
      <c r="G584" s="22">
        <v>2</v>
      </c>
      <c r="H584" t="s">
        <v>1003</v>
      </c>
      <c r="I584" t="s">
        <v>617</v>
      </c>
      <c r="J584" t="str">
        <f t="shared" si="173"/>
        <v>db600.dbx73.2 := dgi.F5_3_wash; //Промывка Ф5-3  R37.2</v>
      </c>
      <c r="L584">
        <f t="shared" ref="L584:L597" si="176">L583</f>
        <v>37</v>
      </c>
      <c r="N584" s="33">
        <f t="shared" ref="N584:N633" si="177">A584</f>
        <v>535</v>
      </c>
      <c r="O584" s="33" t="s">
        <v>2024</v>
      </c>
      <c r="P584" s="33" t="str">
        <f t="shared" ref="P584:P633" si="178">"MDB.R"&amp;L584</f>
        <v>MDB.R37</v>
      </c>
      <c r="Q584" s="33">
        <f t="shared" ref="Q584:Q633" si="179">G584</f>
        <v>2</v>
      </c>
      <c r="R584" s="33"/>
      <c r="S584" s="33"/>
      <c r="T584" s="33"/>
      <c r="U584" s="33"/>
      <c r="V584" s="33"/>
      <c r="W584" s="33"/>
      <c r="X584" s="33" t="str">
        <f t="shared" ref="X584:X633" si="180">Z584&amp;C584</f>
        <v>en-US=Промывка Ф5-3</v>
      </c>
      <c r="Y584" s="1"/>
      <c r="Z584" s="1" t="s">
        <v>1308</v>
      </c>
      <c r="AE584">
        <f t="shared" si="169"/>
        <v>40037</v>
      </c>
      <c r="AF584">
        <f t="shared" si="170"/>
        <v>2</v>
      </c>
    </row>
    <row r="585" spans="1:32" x14ac:dyDescent="0.25">
      <c r="A585" s="1">
        <v>536</v>
      </c>
      <c r="B585" s="1">
        <v>132</v>
      </c>
      <c r="C585" t="s">
        <v>188</v>
      </c>
      <c r="D585" s="15" t="str">
        <f t="shared" si="174"/>
        <v>R37</v>
      </c>
      <c r="E585" s="34">
        <f t="shared" si="175"/>
        <v>73</v>
      </c>
      <c r="F585" s="34">
        <v>3</v>
      </c>
      <c r="G585" s="22">
        <v>3</v>
      </c>
      <c r="H585" t="s">
        <v>1003</v>
      </c>
      <c r="I585" t="s">
        <v>616</v>
      </c>
      <c r="J585" t="str">
        <f t="shared" si="173"/>
        <v>db600.dbx73.3 := dgi.F5_4_wash; //Промывка Ф5-4  R37.3</v>
      </c>
      <c r="L585">
        <f t="shared" si="176"/>
        <v>37</v>
      </c>
      <c r="N585" s="33">
        <f t="shared" si="177"/>
        <v>536</v>
      </c>
      <c r="O585" s="33" t="s">
        <v>2024</v>
      </c>
      <c r="P585" s="33" t="str">
        <f t="shared" si="178"/>
        <v>MDB.R37</v>
      </c>
      <c r="Q585" s="33">
        <f t="shared" si="179"/>
        <v>3</v>
      </c>
      <c r="R585" s="33"/>
      <c r="S585" s="33"/>
      <c r="T585" s="33"/>
      <c r="U585" s="33"/>
      <c r="V585" s="33"/>
      <c r="W585" s="33"/>
      <c r="X585" s="33" t="str">
        <f t="shared" si="180"/>
        <v>en-US=Промывка Ф5-4</v>
      </c>
      <c r="Y585" s="1"/>
      <c r="Z585" s="1" t="s">
        <v>1308</v>
      </c>
      <c r="AE585">
        <f t="shared" si="169"/>
        <v>40037</v>
      </c>
      <c r="AF585">
        <f t="shared" si="170"/>
        <v>3</v>
      </c>
    </row>
    <row r="586" spans="1:32" x14ac:dyDescent="0.25">
      <c r="A586" s="1">
        <v>537</v>
      </c>
      <c r="B586" s="1">
        <v>133</v>
      </c>
      <c r="C586" t="s">
        <v>189</v>
      </c>
      <c r="D586" s="15" t="str">
        <f t="shared" si="174"/>
        <v>R37</v>
      </c>
      <c r="E586" s="34">
        <f t="shared" si="175"/>
        <v>73</v>
      </c>
      <c r="F586" s="34">
        <v>4</v>
      </c>
      <c r="G586" s="22">
        <v>4</v>
      </c>
      <c r="H586" t="s">
        <v>1003</v>
      </c>
      <c r="I586" t="s">
        <v>615</v>
      </c>
      <c r="J586" t="str">
        <f t="shared" si="173"/>
        <v>db600.dbx73.4 := dgi.F5_5_wash; //Промывка Ф5-5  R37.4</v>
      </c>
      <c r="L586">
        <f t="shared" si="176"/>
        <v>37</v>
      </c>
      <c r="N586" s="33">
        <f t="shared" si="177"/>
        <v>537</v>
      </c>
      <c r="O586" s="33" t="s">
        <v>2024</v>
      </c>
      <c r="P586" s="33" t="str">
        <f t="shared" si="178"/>
        <v>MDB.R37</v>
      </c>
      <c r="Q586" s="33">
        <f t="shared" si="179"/>
        <v>4</v>
      </c>
      <c r="R586" s="33"/>
      <c r="S586" s="33"/>
      <c r="T586" s="33"/>
      <c r="U586" s="33"/>
      <c r="V586" s="33"/>
      <c r="W586" s="33"/>
      <c r="X586" s="33" t="str">
        <f t="shared" si="180"/>
        <v>en-US=Промывка Ф5-5</v>
      </c>
      <c r="Y586" s="1"/>
      <c r="Z586" s="1" t="s">
        <v>1308</v>
      </c>
      <c r="AE586">
        <f t="shared" si="169"/>
        <v>40037</v>
      </c>
      <c r="AF586">
        <f t="shared" si="170"/>
        <v>4</v>
      </c>
    </row>
    <row r="587" spans="1:32" x14ac:dyDescent="0.25">
      <c r="A587" s="1">
        <v>538</v>
      </c>
      <c r="B587" s="1">
        <v>134</v>
      </c>
      <c r="C587" t="s">
        <v>190</v>
      </c>
      <c r="D587" s="15" t="str">
        <f t="shared" si="174"/>
        <v>R37</v>
      </c>
      <c r="E587" s="34">
        <f t="shared" si="175"/>
        <v>73</v>
      </c>
      <c r="F587" s="34">
        <v>5</v>
      </c>
      <c r="G587" s="22">
        <v>5</v>
      </c>
      <c r="H587" t="s">
        <v>1003</v>
      </c>
      <c r="I587" t="s">
        <v>614</v>
      </c>
      <c r="J587" t="str">
        <f t="shared" si="173"/>
        <v>db600.dbx73.5 := dgi.F5_6_wash; //Промывка Ф5-6  R37.5</v>
      </c>
      <c r="L587">
        <f t="shared" si="176"/>
        <v>37</v>
      </c>
      <c r="N587" s="33">
        <f t="shared" si="177"/>
        <v>538</v>
      </c>
      <c r="O587" s="33" t="s">
        <v>2024</v>
      </c>
      <c r="P587" s="33" t="str">
        <f t="shared" si="178"/>
        <v>MDB.R37</v>
      </c>
      <c r="Q587" s="33">
        <f t="shared" si="179"/>
        <v>5</v>
      </c>
      <c r="R587" s="33"/>
      <c r="S587" s="33"/>
      <c r="T587" s="33"/>
      <c r="U587" s="33"/>
      <c r="V587" s="33"/>
      <c r="W587" s="33"/>
      <c r="X587" s="33" t="str">
        <f t="shared" si="180"/>
        <v>en-US=Промывка Ф5-6</v>
      </c>
      <c r="Y587" s="1"/>
      <c r="Z587" s="1" t="s">
        <v>1308</v>
      </c>
      <c r="AE587">
        <f t="shared" si="169"/>
        <v>40037</v>
      </c>
      <c r="AF587">
        <f t="shared" si="170"/>
        <v>5</v>
      </c>
    </row>
    <row r="588" spans="1:32" x14ac:dyDescent="0.25">
      <c r="A588" s="1">
        <v>539</v>
      </c>
      <c r="B588" s="1">
        <v>135</v>
      </c>
      <c r="C588" t="s">
        <v>191</v>
      </c>
      <c r="D588" s="15" t="str">
        <f t="shared" si="174"/>
        <v>R37</v>
      </c>
      <c r="E588" s="34">
        <f t="shared" si="175"/>
        <v>73</v>
      </c>
      <c r="F588" s="34">
        <v>6</v>
      </c>
      <c r="G588" s="22">
        <v>6</v>
      </c>
      <c r="H588" t="s">
        <v>1003</v>
      </c>
      <c r="I588" t="s">
        <v>613</v>
      </c>
      <c r="J588" t="str">
        <f t="shared" si="173"/>
        <v>db600.dbx73.6 := dgi.F5_7_wash; //Промывка Ф5-7  R37.6</v>
      </c>
      <c r="L588">
        <f t="shared" si="176"/>
        <v>37</v>
      </c>
      <c r="N588" s="33">
        <f t="shared" si="177"/>
        <v>539</v>
      </c>
      <c r="O588" s="33" t="s">
        <v>2024</v>
      </c>
      <c r="P588" s="33" t="str">
        <f t="shared" si="178"/>
        <v>MDB.R37</v>
      </c>
      <c r="Q588" s="33">
        <f t="shared" si="179"/>
        <v>6</v>
      </c>
      <c r="R588" s="33"/>
      <c r="S588" s="33"/>
      <c r="T588" s="33"/>
      <c r="U588" s="33"/>
      <c r="V588" s="33"/>
      <c r="W588" s="33"/>
      <c r="X588" s="33" t="str">
        <f t="shared" si="180"/>
        <v>en-US=Промывка Ф5-7</v>
      </c>
      <c r="Y588" s="1"/>
      <c r="Z588" s="1" t="s">
        <v>1308</v>
      </c>
      <c r="AE588">
        <f t="shared" si="169"/>
        <v>40037</v>
      </c>
      <c r="AF588">
        <f t="shared" si="170"/>
        <v>6</v>
      </c>
    </row>
    <row r="589" spans="1:32" x14ac:dyDescent="0.25">
      <c r="A589" s="1">
        <v>540</v>
      </c>
      <c r="B589" s="1">
        <v>136</v>
      </c>
      <c r="C589" t="s">
        <v>192</v>
      </c>
      <c r="D589" s="15" t="str">
        <f t="shared" si="174"/>
        <v>R37</v>
      </c>
      <c r="E589" s="34">
        <f t="shared" si="175"/>
        <v>73</v>
      </c>
      <c r="F589" s="34">
        <v>7</v>
      </c>
      <c r="G589" s="22">
        <v>7</v>
      </c>
      <c r="H589" t="s">
        <v>1003</v>
      </c>
      <c r="I589" t="s">
        <v>612</v>
      </c>
      <c r="J589" t="str">
        <f t="shared" si="173"/>
        <v>db600.dbx73.7 := dgi.F5_8_wash; //Промывка Ф5-8  R37.7</v>
      </c>
      <c r="L589">
        <f t="shared" si="176"/>
        <v>37</v>
      </c>
      <c r="N589" s="33">
        <f t="shared" si="177"/>
        <v>540</v>
      </c>
      <c r="O589" s="33" t="s">
        <v>2024</v>
      </c>
      <c r="P589" s="33" t="str">
        <f t="shared" si="178"/>
        <v>MDB.R37</v>
      </c>
      <c r="Q589" s="33">
        <f t="shared" si="179"/>
        <v>7</v>
      </c>
      <c r="R589" s="33"/>
      <c r="S589" s="33"/>
      <c r="T589" s="33"/>
      <c r="U589" s="33"/>
      <c r="V589" s="33"/>
      <c r="W589" s="33"/>
      <c r="X589" s="33" t="str">
        <f t="shared" si="180"/>
        <v>en-US=Промывка Ф5-8</v>
      </c>
      <c r="Y589" s="1"/>
      <c r="Z589" s="1" t="s">
        <v>1308</v>
      </c>
      <c r="AE589">
        <f t="shared" si="169"/>
        <v>40037</v>
      </c>
      <c r="AF589">
        <f t="shared" si="170"/>
        <v>7</v>
      </c>
    </row>
    <row r="590" spans="1:32" x14ac:dyDescent="0.25">
      <c r="A590" s="1">
        <v>541</v>
      </c>
      <c r="B590" s="1">
        <v>137</v>
      </c>
      <c r="C590" t="s">
        <v>361</v>
      </c>
      <c r="D590" s="15" t="str">
        <f t="shared" si="174"/>
        <v>R37</v>
      </c>
      <c r="E590">
        <f>E566+1</f>
        <v>72</v>
      </c>
      <c r="F590" s="34">
        <v>0</v>
      </c>
      <c r="G590" s="22">
        <v>8</v>
      </c>
      <c r="H590" t="s">
        <v>1003</v>
      </c>
      <c r="I590" t="s">
        <v>619</v>
      </c>
      <c r="J590" t="str">
        <f t="shared" si="173"/>
        <v>db600.dbx72.0 := dgi.F_afAir1_12; //Наличие потока после АЭР1-12  R37.8</v>
      </c>
      <c r="L590">
        <f t="shared" si="176"/>
        <v>37</v>
      </c>
      <c r="N590" s="33">
        <f t="shared" si="177"/>
        <v>541</v>
      </c>
      <c r="O590" s="33" t="s">
        <v>2024</v>
      </c>
      <c r="P590" s="33" t="str">
        <f t="shared" si="178"/>
        <v>MDB.R37</v>
      </c>
      <c r="Q590" s="33">
        <f t="shared" si="179"/>
        <v>8</v>
      </c>
      <c r="R590" s="33"/>
      <c r="S590" s="33"/>
      <c r="T590" s="33"/>
      <c r="U590" s="33"/>
      <c r="V590" s="33"/>
      <c r="W590" s="33"/>
      <c r="X590" s="33" t="str">
        <f t="shared" si="180"/>
        <v>en-US=Наличие потока после АЭР1-12</v>
      </c>
      <c r="Y590" s="1"/>
      <c r="Z590" s="1" t="s">
        <v>1308</v>
      </c>
      <c r="AE590">
        <f t="shared" si="169"/>
        <v>40037</v>
      </c>
      <c r="AF590">
        <f t="shared" si="170"/>
        <v>8</v>
      </c>
    </row>
    <row r="591" spans="1:32" x14ac:dyDescent="0.25">
      <c r="A591" s="1">
        <v>542</v>
      </c>
      <c r="B591" s="1">
        <v>138</v>
      </c>
      <c r="C591" t="s">
        <v>363</v>
      </c>
      <c r="D591" s="15" t="str">
        <f t="shared" si="174"/>
        <v>R37</v>
      </c>
      <c r="E591" s="34">
        <f>E590</f>
        <v>72</v>
      </c>
      <c r="F591" s="34">
        <v>1</v>
      </c>
      <c r="G591" s="22">
        <v>9</v>
      </c>
      <c r="H591" t="s">
        <v>1003</v>
      </c>
      <c r="I591" t="s">
        <v>620</v>
      </c>
      <c r="J591" t="str">
        <f t="shared" si="173"/>
        <v>db600.dbx72.1 := dgi.F_afAir13_24; //Наличие потока после АЭР13-24  R37.9</v>
      </c>
      <c r="L591">
        <f t="shared" si="176"/>
        <v>37</v>
      </c>
      <c r="N591" s="33">
        <f t="shared" si="177"/>
        <v>542</v>
      </c>
      <c r="O591" s="33" t="s">
        <v>2024</v>
      </c>
      <c r="P591" s="33" t="str">
        <f t="shared" si="178"/>
        <v>MDB.R37</v>
      </c>
      <c r="Q591" s="33">
        <f t="shared" si="179"/>
        <v>9</v>
      </c>
      <c r="R591" s="33"/>
      <c r="S591" s="33"/>
      <c r="T591" s="33"/>
      <c r="U591" s="33"/>
      <c r="V591" s="33"/>
      <c r="W591" s="33"/>
      <c r="X591" s="33" t="str">
        <f t="shared" si="180"/>
        <v>en-US=Наличие потока после АЭР13-24</v>
      </c>
      <c r="Y591" s="1"/>
      <c r="Z591" s="1" t="s">
        <v>1308</v>
      </c>
      <c r="AE591">
        <f t="shared" si="169"/>
        <v>40037</v>
      </c>
      <c r="AF591">
        <f t="shared" si="170"/>
        <v>9</v>
      </c>
    </row>
    <row r="592" spans="1:32" x14ac:dyDescent="0.25">
      <c r="A592" s="1">
        <v>543</v>
      </c>
      <c r="B592" s="1">
        <v>139</v>
      </c>
      <c r="C592" t="s">
        <v>362</v>
      </c>
      <c r="D592" s="15" t="str">
        <f t="shared" si="174"/>
        <v>R37</v>
      </c>
      <c r="E592" s="34">
        <f t="shared" si="175"/>
        <v>72</v>
      </c>
      <c r="F592" s="34">
        <v>2</v>
      </c>
      <c r="G592" s="22">
        <v>10</v>
      </c>
      <c r="H592" t="s">
        <v>1003</v>
      </c>
      <c r="I592" t="s">
        <v>621</v>
      </c>
      <c r="J592" t="str">
        <f t="shared" si="173"/>
        <v>db600.dbx72.2 := dgi.F_afAir25_36; //Наличие потока после АЭР25-36  R37.10</v>
      </c>
      <c r="L592">
        <f t="shared" si="176"/>
        <v>37</v>
      </c>
      <c r="N592" s="33">
        <f t="shared" si="177"/>
        <v>543</v>
      </c>
      <c r="O592" s="33" t="s">
        <v>2024</v>
      </c>
      <c r="P592" s="33" t="str">
        <f t="shared" si="178"/>
        <v>MDB.R37</v>
      </c>
      <c r="Q592" s="33">
        <f t="shared" si="179"/>
        <v>10</v>
      </c>
      <c r="R592" s="33"/>
      <c r="S592" s="33"/>
      <c r="T592" s="33"/>
      <c r="U592" s="33"/>
      <c r="V592" s="33"/>
      <c r="W592" s="33"/>
      <c r="X592" s="33" t="str">
        <f t="shared" si="180"/>
        <v>en-US=Наличие потока после АЭР25-36</v>
      </c>
      <c r="Y592" s="1"/>
      <c r="Z592" s="1" t="s">
        <v>1308</v>
      </c>
      <c r="AE592">
        <f t="shared" si="169"/>
        <v>40037</v>
      </c>
      <c r="AF592">
        <f t="shared" si="170"/>
        <v>10</v>
      </c>
    </row>
    <row r="593" spans="1:32" x14ac:dyDescent="0.25">
      <c r="A593" s="1">
        <v>544</v>
      </c>
      <c r="B593" s="1">
        <v>140</v>
      </c>
      <c r="C593" t="s">
        <v>364</v>
      </c>
      <c r="D593" s="15" t="str">
        <f t="shared" si="174"/>
        <v>R37</v>
      </c>
      <c r="E593" s="34">
        <f t="shared" si="175"/>
        <v>72</v>
      </c>
      <c r="F593" s="34">
        <v>3</v>
      </c>
      <c r="G593" s="22">
        <v>11</v>
      </c>
      <c r="H593" t="s">
        <v>1003</v>
      </c>
      <c r="I593" t="s">
        <v>622</v>
      </c>
      <c r="J593" t="str">
        <f t="shared" si="173"/>
        <v>db600.dbx72.3 := dgi.F_afAir37_48; //Наличие потока после АЭР37-48  R37.11</v>
      </c>
      <c r="L593">
        <f t="shared" si="176"/>
        <v>37</v>
      </c>
      <c r="N593" s="33">
        <f t="shared" si="177"/>
        <v>544</v>
      </c>
      <c r="O593" s="33" t="s">
        <v>2024</v>
      </c>
      <c r="P593" s="33" t="str">
        <f t="shared" si="178"/>
        <v>MDB.R37</v>
      </c>
      <c r="Q593" s="33">
        <f t="shared" si="179"/>
        <v>11</v>
      </c>
      <c r="R593" s="33"/>
      <c r="S593" s="33"/>
      <c r="T593" s="33"/>
      <c r="U593" s="33"/>
      <c r="V593" s="33"/>
      <c r="W593" s="33"/>
      <c r="X593" s="33" t="str">
        <f t="shared" si="180"/>
        <v>en-US=Наличие потока после АЭР37-48</v>
      </c>
      <c r="Y593" s="1"/>
      <c r="Z593" s="1" t="s">
        <v>1308</v>
      </c>
      <c r="AE593">
        <f t="shared" si="169"/>
        <v>40037</v>
      </c>
      <c r="AF593">
        <f t="shared" si="170"/>
        <v>11</v>
      </c>
    </row>
    <row r="594" spans="1:32" x14ac:dyDescent="0.25">
      <c r="A594" s="1">
        <v>545</v>
      </c>
      <c r="B594" s="1">
        <v>141</v>
      </c>
      <c r="C594" t="s">
        <v>365</v>
      </c>
      <c r="D594" s="15" t="str">
        <f t="shared" si="174"/>
        <v>R37</v>
      </c>
      <c r="E594" s="34">
        <f t="shared" si="175"/>
        <v>72</v>
      </c>
      <c r="F594" s="34">
        <v>4</v>
      </c>
      <c r="G594" s="22">
        <v>12</v>
      </c>
      <c r="H594" t="s">
        <v>1003</v>
      </c>
      <c r="I594" t="s">
        <v>623</v>
      </c>
      <c r="J594" t="str">
        <f t="shared" si="173"/>
        <v>db600.dbx72.4 := dgi.F_afAir49_60; //Наличие потока после АЭР49-60  R37.12</v>
      </c>
      <c r="L594">
        <f t="shared" si="176"/>
        <v>37</v>
      </c>
      <c r="N594" s="33">
        <f t="shared" si="177"/>
        <v>545</v>
      </c>
      <c r="O594" s="33" t="s">
        <v>2024</v>
      </c>
      <c r="P594" s="33" t="str">
        <f t="shared" si="178"/>
        <v>MDB.R37</v>
      </c>
      <c r="Q594" s="33">
        <f t="shared" si="179"/>
        <v>12</v>
      </c>
      <c r="R594" s="33"/>
      <c r="S594" s="33"/>
      <c r="T594" s="33"/>
      <c r="U594" s="33"/>
      <c r="V594" s="33"/>
      <c r="W594" s="33"/>
      <c r="X594" s="33" t="str">
        <f t="shared" si="180"/>
        <v>en-US=Наличие потока после АЭР49-60</v>
      </c>
      <c r="Y594" s="1"/>
      <c r="Z594" s="1" t="s">
        <v>1308</v>
      </c>
      <c r="AE594">
        <f t="shared" si="169"/>
        <v>40037</v>
      </c>
      <c r="AF594">
        <f t="shared" si="170"/>
        <v>12</v>
      </c>
    </row>
    <row r="595" spans="1:32" x14ac:dyDescent="0.25">
      <c r="A595" s="1">
        <v>546</v>
      </c>
      <c r="B595" s="1">
        <v>142</v>
      </c>
      <c r="C595" t="s">
        <v>366</v>
      </c>
      <c r="D595" s="15" t="str">
        <f t="shared" si="174"/>
        <v>R37</v>
      </c>
      <c r="E595" s="34">
        <f t="shared" si="175"/>
        <v>72</v>
      </c>
      <c r="F595" s="34">
        <v>5</v>
      </c>
      <c r="G595" s="22">
        <v>13</v>
      </c>
      <c r="H595" t="s">
        <v>1003</v>
      </c>
      <c r="I595" t="s">
        <v>624</v>
      </c>
      <c r="J595" t="str">
        <f t="shared" si="173"/>
        <v>db600.dbx72.5 := dgi.F_afAir61_72; //Наличие потока после АЭР61-72  R37.13</v>
      </c>
      <c r="L595">
        <f t="shared" si="176"/>
        <v>37</v>
      </c>
      <c r="N595" s="33">
        <f t="shared" si="177"/>
        <v>546</v>
      </c>
      <c r="O595" s="33" t="s">
        <v>2024</v>
      </c>
      <c r="P595" s="33" t="str">
        <f t="shared" si="178"/>
        <v>MDB.R37</v>
      </c>
      <c r="Q595" s="33">
        <f t="shared" si="179"/>
        <v>13</v>
      </c>
      <c r="R595" s="33"/>
      <c r="S595" s="33"/>
      <c r="T595" s="33"/>
      <c r="U595" s="33"/>
      <c r="V595" s="33"/>
      <c r="W595" s="33"/>
      <c r="X595" s="33" t="str">
        <f t="shared" si="180"/>
        <v>en-US=Наличие потока после АЭР61-72</v>
      </c>
      <c r="Y595" s="1"/>
      <c r="Z595" s="1" t="s">
        <v>1308</v>
      </c>
      <c r="AE595">
        <f t="shared" si="169"/>
        <v>40037</v>
      </c>
      <c r="AF595">
        <f t="shared" si="170"/>
        <v>13</v>
      </c>
    </row>
    <row r="596" spans="1:32" x14ac:dyDescent="0.25">
      <c r="A596" s="1">
        <v>547</v>
      </c>
      <c r="B596" s="1">
        <v>143</v>
      </c>
      <c r="C596" t="s">
        <v>371</v>
      </c>
      <c r="D596" s="15" t="str">
        <f t="shared" si="174"/>
        <v>R37</v>
      </c>
      <c r="E596" s="34">
        <f t="shared" si="175"/>
        <v>72</v>
      </c>
      <c r="F596" s="34">
        <v>6</v>
      </c>
      <c r="G596" s="22">
        <v>14</v>
      </c>
      <c r="H596" t="s">
        <v>1003</v>
      </c>
      <c r="I596" t="s">
        <v>625</v>
      </c>
      <c r="J596" t="str">
        <f t="shared" si="173"/>
        <v>db600.dbx72.6 := dgi.F_afAir73_84; //Наличие потока после АЭР73-84  R37.14</v>
      </c>
      <c r="L596">
        <f t="shared" si="176"/>
        <v>37</v>
      </c>
      <c r="N596" s="33">
        <f t="shared" si="177"/>
        <v>547</v>
      </c>
      <c r="O596" s="33" t="s">
        <v>2024</v>
      </c>
      <c r="P596" s="33" t="str">
        <f t="shared" si="178"/>
        <v>MDB.R37</v>
      </c>
      <c r="Q596" s="33">
        <f t="shared" si="179"/>
        <v>14</v>
      </c>
      <c r="R596" s="33"/>
      <c r="S596" s="33"/>
      <c r="T596" s="33"/>
      <c r="U596" s="33"/>
      <c r="V596" s="33"/>
      <c r="W596" s="33"/>
      <c r="X596" s="33" t="str">
        <f t="shared" si="180"/>
        <v>en-US=Наличие потока после АЭР73-84</v>
      </c>
      <c r="Y596" s="1"/>
      <c r="Z596" s="1" t="s">
        <v>1308</v>
      </c>
      <c r="AE596">
        <f t="shared" si="169"/>
        <v>40037</v>
      </c>
      <c r="AF596">
        <f t="shared" si="170"/>
        <v>14</v>
      </c>
    </row>
    <row r="597" spans="1:32" x14ac:dyDescent="0.25">
      <c r="A597" s="1">
        <v>548</v>
      </c>
      <c r="B597" s="1">
        <v>144</v>
      </c>
      <c r="C597" t="s">
        <v>367</v>
      </c>
      <c r="D597" s="15" t="str">
        <f t="shared" si="174"/>
        <v>R37</v>
      </c>
      <c r="E597" s="34">
        <f t="shared" si="175"/>
        <v>72</v>
      </c>
      <c r="F597" s="34">
        <v>7</v>
      </c>
      <c r="G597" s="22">
        <v>15</v>
      </c>
      <c r="H597" t="s">
        <v>1003</v>
      </c>
      <c r="I597" t="s">
        <v>626</v>
      </c>
      <c r="J597" t="str">
        <f t="shared" si="173"/>
        <v>db600.dbx72.7 := dgi.F_afAir85_96; //Наличие потока после АЭР85-96  R37.15</v>
      </c>
      <c r="L597">
        <f t="shared" si="176"/>
        <v>37</v>
      </c>
      <c r="N597" s="33">
        <f t="shared" si="177"/>
        <v>548</v>
      </c>
      <c r="O597" s="33" t="s">
        <v>2024</v>
      </c>
      <c r="P597" s="33" t="str">
        <f t="shared" si="178"/>
        <v>MDB.R37</v>
      </c>
      <c r="Q597" s="33">
        <f t="shared" si="179"/>
        <v>15</v>
      </c>
      <c r="R597" s="33"/>
      <c r="S597" s="33"/>
      <c r="T597" s="33"/>
      <c r="U597" s="33"/>
      <c r="V597" s="33"/>
      <c r="W597" s="33"/>
      <c r="X597" s="33" t="str">
        <f t="shared" si="180"/>
        <v>en-US=Наличие потока после АЭР85-96</v>
      </c>
      <c r="Y597" s="1"/>
      <c r="Z597" s="1" t="s">
        <v>1308</v>
      </c>
      <c r="AE597">
        <f t="shared" si="169"/>
        <v>40037</v>
      </c>
      <c r="AF597">
        <f t="shared" si="170"/>
        <v>15</v>
      </c>
    </row>
    <row r="598" spans="1:32" x14ac:dyDescent="0.25">
      <c r="A598" s="1">
        <v>549</v>
      </c>
      <c r="B598" s="1">
        <v>145</v>
      </c>
      <c r="C598" t="s">
        <v>374</v>
      </c>
      <c r="D598" s="15" t="str">
        <f t="shared" si="174"/>
        <v>R38</v>
      </c>
      <c r="E598">
        <f>E606+1</f>
        <v>75</v>
      </c>
      <c r="F598" s="34">
        <v>0</v>
      </c>
      <c r="G598" s="22">
        <v>0</v>
      </c>
      <c r="H598" t="s">
        <v>1003</v>
      </c>
      <c r="I598" t="s">
        <v>632</v>
      </c>
      <c r="J598" t="str">
        <f t="shared" si="173"/>
        <v>db600.dbx75.0 := dgi.L_ER4_1_L; //Пополнить реагенты ЕР4-1  R38.0</v>
      </c>
      <c r="L598">
        <f>L596+1</f>
        <v>38</v>
      </c>
      <c r="N598" s="33">
        <f t="shared" si="177"/>
        <v>549</v>
      </c>
      <c r="O598" s="33" t="s">
        <v>2024</v>
      </c>
      <c r="P598" s="33" t="str">
        <f t="shared" si="178"/>
        <v>MDB.R38</v>
      </c>
      <c r="Q598" s="33">
        <f t="shared" si="179"/>
        <v>0</v>
      </c>
      <c r="R598" s="33"/>
      <c r="S598" s="33"/>
      <c r="T598" s="33"/>
      <c r="U598" s="33"/>
      <c r="V598" s="33"/>
      <c r="W598" s="33"/>
      <c r="X598" s="33" t="str">
        <f t="shared" si="180"/>
        <v>en-US=Пополнить реагенты ЕР4-1</v>
      </c>
      <c r="Y598" s="1"/>
      <c r="Z598" s="1" t="s">
        <v>1308</v>
      </c>
      <c r="AE598">
        <f t="shared" si="169"/>
        <v>40038</v>
      </c>
      <c r="AF598">
        <f t="shared" si="170"/>
        <v>0</v>
      </c>
    </row>
    <row r="599" spans="1:32" x14ac:dyDescent="0.25">
      <c r="A599" s="1">
        <v>550</v>
      </c>
      <c r="B599" s="1">
        <v>146</v>
      </c>
      <c r="C599" t="s">
        <v>376</v>
      </c>
      <c r="D599" s="15" t="str">
        <f t="shared" si="174"/>
        <v>R38</v>
      </c>
      <c r="E599" s="34">
        <f>E598</f>
        <v>75</v>
      </c>
      <c r="F599" s="34">
        <v>1</v>
      </c>
      <c r="G599" s="22">
        <v>1</v>
      </c>
      <c r="H599" t="s">
        <v>1003</v>
      </c>
      <c r="I599" t="s">
        <v>634</v>
      </c>
      <c r="J599" t="str">
        <f t="shared" si="173"/>
        <v>db600.dbx75.1 := dgi.L_ER4_2_L; //Пополнить реагенты ЕР4-2  R38.1</v>
      </c>
      <c r="L599">
        <f>L598</f>
        <v>38</v>
      </c>
      <c r="N599" s="33">
        <f t="shared" si="177"/>
        <v>550</v>
      </c>
      <c r="O599" s="33" t="s">
        <v>2024</v>
      </c>
      <c r="P599" s="33" t="str">
        <f t="shared" si="178"/>
        <v>MDB.R38</v>
      </c>
      <c r="Q599" s="33">
        <f t="shared" si="179"/>
        <v>1</v>
      </c>
      <c r="R599" s="33"/>
      <c r="S599" s="33"/>
      <c r="T599" s="33"/>
      <c r="U599" s="33"/>
      <c r="V599" s="33"/>
      <c r="W599" s="33"/>
      <c r="X599" s="33" t="str">
        <f t="shared" si="180"/>
        <v>en-US=Пополнить реагенты ЕР4-2</v>
      </c>
      <c r="Y599" s="1"/>
      <c r="Z599" s="1" t="s">
        <v>1308</v>
      </c>
      <c r="AE599">
        <f t="shared" si="169"/>
        <v>40038</v>
      </c>
      <c r="AF599">
        <f t="shared" si="170"/>
        <v>1</v>
      </c>
    </row>
    <row r="600" spans="1:32" x14ac:dyDescent="0.25">
      <c r="A600" s="1">
        <v>551</v>
      </c>
      <c r="B600" s="1">
        <v>147</v>
      </c>
      <c r="C600" t="s">
        <v>856</v>
      </c>
      <c r="D600" s="15" t="str">
        <f t="shared" si="174"/>
        <v>R38</v>
      </c>
      <c r="E600" s="34">
        <f t="shared" ref="E600:E613" si="181">E599</f>
        <v>75</v>
      </c>
      <c r="F600" s="34">
        <v>2</v>
      </c>
      <c r="G600" s="22">
        <v>2</v>
      </c>
      <c r="H600" t="s">
        <v>1003</v>
      </c>
      <c r="I600" t="s">
        <v>909</v>
      </c>
      <c r="J600" t="str">
        <f t="shared" si="173"/>
        <v>db600.dbx75.2 := dgi.Z11_07_on; //К11-07 открыт  R38.2</v>
      </c>
      <c r="L600">
        <f t="shared" ref="L600:L613" si="182">L599</f>
        <v>38</v>
      </c>
      <c r="N600" s="33">
        <f t="shared" si="177"/>
        <v>551</v>
      </c>
      <c r="O600" s="33" t="s">
        <v>2024</v>
      </c>
      <c r="P600" s="33" t="str">
        <f t="shared" si="178"/>
        <v>MDB.R38</v>
      </c>
      <c r="Q600" s="33">
        <f t="shared" si="179"/>
        <v>2</v>
      </c>
      <c r="R600" s="33"/>
      <c r="S600" s="33"/>
      <c r="T600" s="33"/>
      <c r="U600" s="33"/>
      <c r="V600" s="33"/>
      <c r="W600" s="33"/>
      <c r="X600" s="33" t="str">
        <f t="shared" si="180"/>
        <v>en-US=К11-07 открыт</v>
      </c>
      <c r="Y600" s="1"/>
      <c r="Z600" s="1" t="s">
        <v>1308</v>
      </c>
      <c r="AE600">
        <f t="shared" si="169"/>
        <v>40038</v>
      </c>
      <c r="AF600">
        <f t="shared" si="170"/>
        <v>2</v>
      </c>
    </row>
    <row r="601" spans="1:32" x14ac:dyDescent="0.25">
      <c r="A601" s="1">
        <v>552</v>
      </c>
      <c r="B601" s="1">
        <v>148</v>
      </c>
      <c r="C601" t="s">
        <v>857</v>
      </c>
      <c r="D601" s="15" t="str">
        <f t="shared" si="174"/>
        <v>R38</v>
      </c>
      <c r="E601" s="34">
        <f t="shared" si="181"/>
        <v>75</v>
      </c>
      <c r="F601" s="34">
        <v>3</v>
      </c>
      <c r="G601" s="22">
        <v>3</v>
      </c>
      <c r="H601" t="s">
        <v>1003</v>
      </c>
      <c r="I601" t="s">
        <v>910</v>
      </c>
      <c r="J601" t="str">
        <f t="shared" si="173"/>
        <v>db600.dbx75.3 := dgi.Z11_07_of; //К11-07 закрыт  R38.3</v>
      </c>
      <c r="L601">
        <f t="shared" si="182"/>
        <v>38</v>
      </c>
      <c r="N601" s="33">
        <f t="shared" si="177"/>
        <v>552</v>
      </c>
      <c r="O601" s="33" t="s">
        <v>2024</v>
      </c>
      <c r="P601" s="33" t="str">
        <f t="shared" si="178"/>
        <v>MDB.R38</v>
      </c>
      <c r="Q601" s="33">
        <f t="shared" si="179"/>
        <v>3</v>
      </c>
      <c r="R601" s="33"/>
      <c r="S601" s="33"/>
      <c r="T601" s="33"/>
      <c r="U601" s="33"/>
      <c r="V601" s="33"/>
      <c r="W601" s="33"/>
      <c r="X601" s="33" t="str">
        <f t="shared" si="180"/>
        <v>en-US=К11-07 закрыт</v>
      </c>
      <c r="Y601" s="1"/>
      <c r="Z601" s="1" t="s">
        <v>1308</v>
      </c>
      <c r="AE601">
        <f t="shared" si="169"/>
        <v>40038</v>
      </c>
      <c r="AF601">
        <f t="shared" si="170"/>
        <v>3</v>
      </c>
    </row>
    <row r="602" spans="1:32" x14ac:dyDescent="0.25">
      <c r="A602" s="1">
        <v>553</v>
      </c>
      <c r="B602" s="1">
        <v>149</v>
      </c>
      <c r="C602" t="s">
        <v>858</v>
      </c>
      <c r="D602" s="15" t="str">
        <f t="shared" si="174"/>
        <v>R38</v>
      </c>
      <c r="E602" s="34">
        <f t="shared" si="181"/>
        <v>75</v>
      </c>
      <c r="F602" s="34">
        <v>4</v>
      </c>
      <c r="G602" s="22">
        <v>4</v>
      </c>
      <c r="H602" t="s">
        <v>1003</v>
      </c>
      <c r="I602" t="s">
        <v>911</v>
      </c>
      <c r="J602" t="str">
        <f t="shared" si="173"/>
        <v>db600.dbx75.4 := dgi.Z11_03_on; //К11-03 открыт  R38.4</v>
      </c>
      <c r="L602">
        <f t="shared" si="182"/>
        <v>38</v>
      </c>
      <c r="N602" s="33">
        <f t="shared" si="177"/>
        <v>553</v>
      </c>
      <c r="O602" s="33" t="s">
        <v>2024</v>
      </c>
      <c r="P602" s="33" t="str">
        <f t="shared" si="178"/>
        <v>MDB.R38</v>
      </c>
      <c r="Q602" s="33">
        <f t="shared" si="179"/>
        <v>4</v>
      </c>
      <c r="R602" s="33"/>
      <c r="S602" s="33"/>
      <c r="T602" s="33"/>
      <c r="U602" s="33"/>
      <c r="V602" s="33"/>
      <c r="W602" s="33"/>
      <c r="X602" s="33" t="str">
        <f t="shared" si="180"/>
        <v>en-US=К11-03 открыт</v>
      </c>
      <c r="Y602" s="1"/>
      <c r="Z602" s="1" t="s">
        <v>1308</v>
      </c>
      <c r="AE602">
        <f t="shared" si="169"/>
        <v>40038</v>
      </c>
      <c r="AF602">
        <f t="shared" si="170"/>
        <v>4</v>
      </c>
    </row>
    <row r="603" spans="1:32" x14ac:dyDescent="0.25">
      <c r="A603" s="1">
        <v>554</v>
      </c>
      <c r="B603" s="1">
        <v>150</v>
      </c>
      <c r="C603" t="s">
        <v>859</v>
      </c>
      <c r="D603" s="15" t="str">
        <f t="shared" si="174"/>
        <v>R38</v>
      </c>
      <c r="E603" s="34">
        <f t="shared" si="181"/>
        <v>75</v>
      </c>
      <c r="F603" s="34">
        <v>5</v>
      </c>
      <c r="G603" s="22">
        <v>5</v>
      </c>
      <c r="H603" t="s">
        <v>1003</v>
      </c>
      <c r="I603" t="s">
        <v>912</v>
      </c>
      <c r="J603" t="str">
        <f t="shared" si="173"/>
        <v>db600.dbx75.5 := dgi.Z11_03_of; //К11-03 закрыт  R38.5</v>
      </c>
      <c r="L603">
        <f t="shared" si="182"/>
        <v>38</v>
      </c>
      <c r="N603" s="33">
        <f t="shared" si="177"/>
        <v>554</v>
      </c>
      <c r="O603" s="33" t="s">
        <v>2024</v>
      </c>
      <c r="P603" s="33" t="str">
        <f t="shared" si="178"/>
        <v>MDB.R38</v>
      </c>
      <c r="Q603" s="33">
        <f t="shared" si="179"/>
        <v>5</v>
      </c>
      <c r="R603" s="33"/>
      <c r="S603" s="33"/>
      <c r="T603" s="33"/>
      <c r="U603" s="33"/>
      <c r="V603" s="33"/>
      <c r="W603" s="33"/>
      <c r="X603" s="33" t="str">
        <f t="shared" si="180"/>
        <v>en-US=К11-03 закрыт</v>
      </c>
      <c r="Y603" s="1"/>
      <c r="Z603" s="1" t="s">
        <v>1308</v>
      </c>
      <c r="AE603">
        <f t="shared" si="169"/>
        <v>40038</v>
      </c>
      <c r="AF603">
        <f t="shared" si="170"/>
        <v>5</v>
      </c>
    </row>
    <row r="604" spans="1:32" x14ac:dyDescent="0.25">
      <c r="A604" s="1">
        <v>555</v>
      </c>
      <c r="B604" s="1">
        <v>151</v>
      </c>
      <c r="C604" t="s">
        <v>860</v>
      </c>
      <c r="D604" s="15" t="str">
        <f t="shared" si="174"/>
        <v>R38</v>
      </c>
      <c r="E604" s="34">
        <f t="shared" si="181"/>
        <v>75</v>
      </c>
      <c r="F604" s="34">
        <v>6</v>
      </c>
      <c r="G604" s="22">
        <v>6</v>
      </c>
      <c r="H604" t="s">
        <v>1003</v>
      </c>
      <c r="I604" t="s">
        <v>762</v>
      </c>
      <c r="J604" t="str">
        <f t="shared" si="173"/>
        <v>db600.dbx75.6 := dgi.Z11_06_on; //К11-06 открыт  R38.6</v>
      </c>
      <c r="L604">
        <f t="shared" si="182"/>
        <v>38</v>
      </c>
      <c r="N604" s="33">
        <f t="shared" si="177"/>
        <v>555</v>
      </c>
      <c r="O604" s="33" t="s">
        <v>2024</v>
      </c>
      <c r="P604" s="33" t="str">
        <f t="shared" si="178"/>
        <v>MDB.R38</v>
      </c>
      <c r="Q604" s="33">
        <f t="shared" si="179"/>
        <v>6</v>
      </c>
      <c r="R604" s="33"/>
      <c r="S604" s="33"/>
      <c r="T604" s="33"/>
      <c r="U604" s="33"/>
      <c r="V604" s="33"/>
      <c r="W604" s="33"/>
      <c r="X604" s="33" t="str">
        <f t="shared" si="180"/>
        <v>en-US=К11-06 открыт</v>
      </c>
      <c r="Y604" s="1"/>
      <c r="Z604" s="1" t="s">
        <v>1308</v>
      </c>
      <c r="AE604">
        <f t="shared" si="169"/>
        <v>40038</v>
      </c>
      <c r="AF604">
        <f t="shared" si="170"/>
        <v>6</v>
      </c>
    </row>
    <row r="605" spans="1:32" x14ac:dyDescent="0.25">
      <c r="A605" s="1">
        <v>556</v>
      </c>
      <c r="B605" s="1">
        <v>152</v>
      </c>
      <c r="C605" t="s">
        <v>861</v>
      </c>
      <c r="D605" s="15" t="str">
        <f t="shared" si="174"/>
        <v>R38</v>
      </c>
      <c r="E605" s="34">
        <f t="shared" si="181"/>
        <v>75</v>
      </c>
      <c r="F605" s="34">
        <v>7</v>
      </c>
      <c r="G605" s="22">
        <v>7</v>
      </c>
      <c r="H605" t="s">
        <v>1003</v>
      </c>
      <c r="I605" t="s">
        <v>817</v>
      </c>
      <c r="J605" t="str">
        <f t="shared" si="173"/>
        <v>db600.dbx75.7 := dgi.Z11_06_of; //К11-06 закрыт  R38.7</v>
      </c>
      <c r="L605">
        <f t="shared" si="182"/>
        <v>38</v>
      </c>
      <c r="N605" s="33">
        <f t="shared" si="177"/>
        <v>556</v>
      </c>
      <c r="O605" s="33" t="s">
        <v>2024</v>
      </c>
      <c r="P605" s="33" t="str">
        <f t="shared" si="178"/>
        <v>MDB.R38</v>
      </c>
      <c r="Q605" s="33">
        <f t="shared" si="179"/>
        <v>7</v>
      </c>
      <c r="R605" s="33"/>
      <c r="S605" s="33"/>
      <c r="T605" s="33"/>
      <c r="U605" s="33"/>
      <c r="V605" s="33"/>
      <c r="W605" s="33"/>
      <c r="X605" s="33" t="str">
        <f t="shared" si="180"/>
        <v>en-US=К11-06 закрыт</v>
      </c>
      <c r="Y605" s="1"/>
      <c r="Z605" s="1" t="s">
        <v>1308</v>
      </c>
      <c r="AE605">
        <f t="shared" si="169"/>
        <v>40038</v>
      </c>
      <c r="AF605">
        <f t="shared" si="170"/>
        <v>7</v>
      </c>
    </row>
    <row r="606" spans="1:32" x14ac:dyDescent="0.25">
      <c r="A606" s="1">
        <v>557</v>
      </c>
      <c r="B606" s="1">
        <v>153</v>
      </c>
      <c r="C606" t="s">
        <v>862</v>
      </c>
      <c r="D606" s="15" t="str">
        <f t="shared" si="174"/>
        <v>R38</v>
      </c>
      <c r="E606">
        <f>E582+1</f>
        <v>74</v>
      </c>
      <c r="F606" s="34">
        <v>0</v>
      </c>
      <c r="G606" s="22">
        <v>8</v>
      </c>
      <c r="H606" t="s">
        <v>1003</v>
      </c>
      <c r="I606" t="s">
        <v>913</v>
      </c>
      <c r="J606" t="str">
        <f t="shared" si="173"/>
        <v>db600.dbx74.0 := dgi.Z11_05_on; //К11-05 открыт  R38.8</v>
      </c>
      <c r="L606">
        <f t="shared" si="182"/>
        <v>38</v>
      </c>
      <c r="N606" s="33">
        <f t="shared" si="177"/>
        <v>557</v>
      </c>
      <c r="O606" s="33" t="s">
        <v>2024</v>
      </c>
      <c r="P606" s="33" t="str">
        <f t="shared" si="178"/>
        <v>MDB.R38</v>
      </c>
      <c r="Q606" s="33">
        <f t="shared" si="179"/>
        <v>8</v>
      </c>
      <c r="R606" s="33"/>
      <c r="S606" s="33"/>
      <c r="T606" s="33"/>
      <c r="U606" s="33"/>
      <c r="V606" s="33"/>
      <c r="W606" s="33"/>
      <c r="X606" s="33" t="str">
        <f t="shared" si="180"/>
        <v>en-US=К11-05 открыт</v>
      </c>
      <c r="Y606" s="1"/>
      <c r="Z606" s="1" t="s">
        <v>1308</v>
      </c>
      <c r="AE606">
        <f t="shared" si="169"/>
        <v>40038</v>
      </c>
      <c r="AF606">
        <f t="shared" si="170"/>
        <v>8</v>
      </c>
    </row>
    <row r="607" spans="1:32" x14ac:dyDescent="0.25">
      <c r="A607" s="1">
        <v>558</v>
      </c>
      <c r="B607" s="1">
        <v>154</v>
      </c>
      <c r="C607" t="s">
        <v>863</v>
      </c>
      <c r="D607" s="15" t="str">
        <f t="shared" si="174"/>
        <v>R38</v>
      </c>
      <c r="E607" s="34">
        <f>E606</f>
        <v>74</v>
      </c>
      <c r="F607" s="34">
        <v>1</v>
      </c>
      <c r="G607" s="22">
        <v>9</v>
      </c>
      <c r="H607" t="s">
        <v>1003</v>
      </c>
      <c r="I607" t="s">
        <v>914</v>
      </c>
      <c r="J607" t="str">
        <f t="shared" si="173"/>
        <v>db600.dbx74.1 := dgi.Z11_05_of; //К11-05 закрыт  R38.9</v>
      </c>
      <c r="L607">
        <f t="shared" si="182"/>
        <v>38</v>
      </c>
      <c r="N607" s="33">
        <f t="shared" si="177"/>
        <v>558</v>
      </c>
      <c r="O607" s="33" t="s">
        <v>2024</v>
      </c>
      <c r="P607" s="33" t="str">
        <f t="shared" si="178"/>
        <v>MDB.R38</v>
      </c>
      <c r="Q607" s="33">
        <f t="shared" si="179"/>
        <v>9</v>
      </c>
      <c r="R607" s="33"/>
      <c r="S607" s="33"/>
      <c r="T607" s="33"/>
      <c r="U607" s="33"/>
      <c r="V607" s="33"/>
      <c r="W607" s="33"/>
      <c r="X607" s="33" t="str">
        <f t="shared" si="180"/>
        <v>en-US=К11-05 закрыт</v>
      </c>
      <c r="Y607" s="1"/>
      <c r="Z607" s="1" t="s">
        <v>1308</v>
      </c>
      <c r="AE607">
        <f t="shared" si="169"/>
        <v>40038</v>
      </c>
      <c r="AF607">
        <f t="shared" si="170"/>
        <v>9</v>
      </c>
    </row>
    <row r="608" spans="1:32" x14ac:dyDescent="0.25">
      <c r="A608" s="1">
        <v>559</v>
      </c>
      <c r="B608" s="1">
        <v>155</v>
      </c>
      <c r="C608" t="s">
        <v>864</v>
      </c>
      <c r="D608" s="15" t="str">
        <f t="shared" si="174"/>
        <v>R38</v>
      </c>
      <c r="E608" s="34">
        <f t="shared" si="181"/>
        <v>74</v>
      </c>
      <c r="F608" s="34">
        <v>2</v>
      </c>
      <c r="G608" s="22">
        <v>10</v>
      </c>
      <c r="H608" t="s">
        <v>1003</v>
      </c>
      <c r="I608" t="s">
        <v>915</v>
      </c>
      <c r="J608" t="str">
        <f t="shared" si="173"/>
        <v>db600.dbx74.2 := dgi.Z12_07_on; //К12-07 открыт  R38.10</v>
      </c>
      <c r="L608">
        <f t="shared" si="182"/>
        <v>38</v>
      </c>
      <c r="N608" s="33">
        <f t="shared" si="177"/>
        <v>559</v>
      </c>
      <c r="O608" s="33" t="s">
        <v>2024</v>
      </c>
      <c r="P608" s="33" t="str">
        <f t="shared" si="178"/>
        <v>MDB.R38</v>
      </c>
      <c r="Q608" s="33">
        <f t="shared" si="179"/>
        <v>10</v>
      </c>
      <c r="R608" s="33"/>
      <c r="S608" s="33"/>
      <c r="T608" s="33"/>
      <c r="U608" s="33"/>
      <c r="V608" s="33"/>
      <c r="W608" s="33"/>
      <c r="X608" s="33" t="str">
        <f t="shared" si="180"/>
        <v>en-US=К12-07 открыт</v>
      </c>
      <c r="Y608" s="1"/>
      <c r="Z608" s="1" t="s">
        <v>1308</v>
      </c>
      <c r="AE608">
        <f t="shared" si="169"/>
        <v>40038</v>
      </c>
      <c r="AF608">
        <f t="shared" si="170"/>
        <v>10</v>
      </c>
    </row>
    <row r="609" spans="1:32" x14ac:dyDescent="0.25">
      <c r="A609" s="1">
        <v>560</v>
      </c>
      <c r="B609" s="1">
        <v>156</v>
      </c>
      <c r="C609" t="s">
        <v>865</v>
      </c>
      <c r="D609" s="15" t="str">
        <f t="shared" si="174"/>
        <v>R38</v>
      </c>
      <c r="E609" s="34">
        <f t="shared" si="181"/>
        <v>74</v>
      </c>
      <c r="F609" s="34">
        <v>3</v>
      </c>
      <c r="G609" s="22">
        <v>11</v>
      </c>
      <c r="H609" t="s">
        <v>1003</v>
      </c>
      <c r="I609" t="s">
        <v>916</v>
      </c>
      <c r="J609" t="str">
        <f t="shared" si="173"/>
        <v>db600.dbx74.3 := dgi.Z12_07_of; //К12-07 закрыт  R38.11</v>
      </c>
      <c r="L609">
        <f t="shared" si="182"/>
        <v>38</v>
      </c>
      <c r="N609" s="33">
        <f t="shared" si="177"/>
        <v>560</v>
      </c>
      <c r="O609" s="33" t="s">
        <v>2024</v>
      </c>
      <c r="P609" s="33" t="str">
        <f t="shared" si="178"/>
        <v>MDB.R38</v>
      </c>
      <c r="Q609" s="33">
        <f t="shared" si="179"/>
        <v>11</v>
      </c>
      <c r="R609" s="33"/>
      <c r="S609" s="33"/>
      <c r="T609" s="33"/>
      <c r="U609" s="33"/>
      <c r="V609" s="33"/>
      <c r="W609" s="33"/>
      <c r="X609" s="33" t="str">
        <f t="shared" si="180"/>
        <v>en-US=К12-07 закрыт</v>
      </c>
      <c r="Y609" s="1"/>
      <c r="Z609" s="1" t="s">
        <v>1308</v>
      </c>
      <c r="AE609">
        <f t="shared" si="169"/>
        <v>40038</v>
      </c>
      <c r="AF609">
        <f t="shared" si="170"/>
        <v>11</v>
      </c>
    </row>
    <row r="610" spans="1:32" x14ac:dyDescent="0.25">
      <c r="A610" s="1">
        <v>561</v>
      </c>
      <c r="B610" s="1">
        <v>157</v>
      </c>
      <c r="C610" t="s">
        <v>866</v>
      </c>
      <c r="D610" s="15" t="str">
        <f t="shared" si="174"/>
        <v>R38</v>
      </c>
      <c r="E610" s="34">
        <f t="shared" si="181"/>
        <v>74</v>
      </c>
      <c r="F610" s="34">
        <v>4</v>
      </c>
      <c r="G610" s="22">
        <v>12</v>
      </c>
      <c r="H610" t="s">
        <v>1003</v>
      </c>
      <c r="I610" t="s">
        <v>917</v>
      </c>
      <c r="J610" t="str">
        <f t="shared" si="173"/>
        <v>db600.dbx74.4 := dgi.Z12_03_on; //К12-03 открыт  R38.12</v>
      </c>
      <c r="L610">
        <f t="shared" si="182"/>
        <v>38</v>
      </c>
      <c r="N610" s="33">
        <f t="shared" si="177"/>
        <v>561</v>
      </c>
      <c r="O610" s="33" t="s">
        <v>2024</v>
      </c>
      <c r="P610" s="33" t="str">
        <f t="shared" si="178"/>
        <v>MDB.R38</v>
      </c>
      <c r="Q610" s="33">
        <f t="shared" si="179"/>
        <v>12</v>
      </c>
      <c r="R610" s="33"/>
      <c r="S610" s="33"/>
      <c r="T610" s="33"/>
      <c r="U610" s="33"/>
      <c r="V610" s="33"/>
      <c r="W610" s="33"/>
      <c r="X610" s="33" t="str">
        <f t="shared" si="180"/>
        <v>en-US=К12-03 открыт</v>
      </c>
      <c r="Y610" s="1"/>
      <c r="Z610" s="1" t="s">
        <v>1308</v>
      </c>
      <c r="AE610">
        <f t="shared" si="169"/>
        <v>40038</v>
      </c>
      <c r="AF610">
        <f t="shared" si="170"/>
        <v>12</v>
      </c>
    </row>
    <row r="611" spans="1:32" x14ac:dyDescent="0.25">
      <c r="A611" s="1">
        <v>562</v>
      </c>
      <c r="B611" s="1">
        <v>158</v>
      </c>
      <c r="C611" t="s">
        <v>867</v>
      </c>
      <c r="D611" s="15" t="str">
        <f t="shared" si="174"/>
        <v>R38</v>
      </c>
      <c r="E611" s="34">
        <f t="shared" si="181"/>
        <v>74</v>
      </c>
      <c r="F611" s="34">
        <v>5</v>
      </c>
      <c r="G611" s="22">
        <v>13</v>
      </c>
      <c r="H611" t="s">
        <v>1003</v>
      </c>
      <c r="I611" t="s">
        <v>918</v>
      </c>
      <c r="J611" t="str">
        <f t="shared" si="173"/>
        <v>db600.dbx74.5 := dgi.Z12_03_of; //К12-03 закрыт  R38.13</v>
      </c>
      <c r="L611">
        <f t="shared" si="182"/>
        <v>38</v>
      </c>
      <c r="N611" s="33">
        <f t="shared" si="177"/>
        <v>562</v>
      </c>
      <c r="O611" s="33" t="s">
        <v>2024</v>
      </c>
      <c r="P611" s="33" t="str">
        <f t="shared" si="178"/>
        <v>MDB.R38</v>
      </c>
      <c r="Q611" s="33">
        <f t="shared" si="179"/>
        <v>13</v>
      </c>
      <c r="R611" s="33"/>
      <c r="S611" s="33"/>
      <c r="T611" s="33"/>
      <c r="U611" s="33"/>
      <c r="V611" s="33"/>
      <c r="W611" s="33"/>
      <c r="X611" s="33" t="str">
        <f t="shared" si="180"/>
        <v>en-US=К12-03 закрыт</v>
      </c>
      <c r="Y611" s="1"/>
      <c r="Z611" s="1" t="s">
        <v>1308</v>
      </c>
      <c r="AE611">
        <f t="shared" si="169"/>
        <v>40038</v>
      </c>
      <c r="AF611">
        <f t="shared" si="170"/>
        <v>13</v>
      </c>
    </row>
    <row r="612" spans="1:32" x14ac:dyDescent="0.25">
      <c r="A612" s="1">
        <v>563</v>
      </c>
      <c r="B612" s="1">
        <v>159</v>
      </c>
      <c r="C612" t="s">
        <v>868</v>
      </c>
      <c r="D612" s="15" t="str">
        <f t="shared" si="174"/>
        <v>R38</v>
      </c>
      <c r="E612" s="34">
        <f t="shared" si="181"/>
        <v>74</v>
      </c>
      <c r="F612" s="34">
        <v>6</v>
      </c>
      <c r="G612" s="22">
        <v>14</v>
      </c>
      <c r="H612" t="s">
        <v>1003</v>
      </c>
      <c r="I612" t="s">
        <v>819</v>
      </c>
      <c r="J612" t="str">
        <f t="shared" si="173"/>
        <v>db600.dbx74.6 := dgi.Z12_06_on; //К12-06 открыт  R38.14</v>
      </c>
      <c r="L612">
        <f t="shared" si="182"/>
        <v>38</v>
      </c>
      <c r="N612" s="33">
        <f t="shared" si="177"/>
        <v>563</v>
      </c>
      <c r="O612" s="33" t="s">
        <v>2024</v>
      </c>
      <c r="P612" s="33" t="str">
        <f t="shared" si="178"/>
        <v>MDB.R38</v>
      </c>
      <c r="Q612" s="33">
        <f t="shared" si="179"/>
        <v>14</v>
      </c>
      <c r="R612" s="33"/>
      <c r="S612" s="33"/>
      <c r="T612" s="33"/>
      <c r="U612" s="33"/>
      <c r="V612" s="33"/>
      <c r="W612" s="33"/>
      <c r="X612" s="33" t="str">
        <f t="shared" si="180"/>
        <v>en-US=К12-06 открыт</v>
      </c>
      <c r="Y612" s="1"/>
      <c r="Z612" s="1" t="s">
        <v>1308</v>
      </c>
      <c r="AE612">
        <f t="shared" si="169"/>
        <v>40038</v>
      </c>
      <c r="AF612">
        <f t="shared" si="170"/>
        <v>14</v>
      </c>
    </row>
    <row r="613" spans="1:32" x14ac:dyDescent="0.25">
      <c r="A613" s="1">
        <v>564</v>
      </c>
      <c r="B613" s="1">
        <v>160</v>
      </c>
      <c r="C613" t="s">
        <v>869</v>
      </c>
      <c r="D613" s="15" t="str">
        <f t="shared" si="174"/>
        <v>R38</v>
      </c>
      <c r="E613" s="34">
        <f t="shared" si="181"/>
        <v>74</v>
      </c>
      <c r="F613" s="34">
        <v>7</v>
      </c>
      <c r="G613" s="22">
        <v>15</v>
      </c>
      <c r="H613" t="s">
        <v>1003</v>
      </c>
      <c r="I613" t="s">
        <v>818</v>
      </c>
      <c r="J613" t="str">
        <f t="shared" si="173"/>
        <v>db600.dbx74.7 := dgi.Z12_06_of; //К12-06 закрыт  R38.15</v>
      </c>
      <c r="L613">
        <f t="shared" si="182"/>
        <v>38</v>
      </c>
      <c r="N613" s="33">
        <f t="shared" si="177"/>
        <v>564</v>
      </c>
      <c r="O613" s="33" t="s">
        <v>2024</v>
      </c>
      <c r="P613" s="33" t="str">
        <f t="shared" si="178"/>
        <v>MDB.R38</v>
      </c>
      <c r="Q613" s="33">
        <f t="shared" si="179"/>
        <v>15</v>
      </c>
      <c r="R613" s="33"/>
      <c r="S613" s="33"/>
      <c r="T613" s="33"/>
      <c r="U613" s="33"/>
      <c r="V613" s="33"/>
      <c r="W613" s="33"/>
      <c r="X613" s="33" t="str">
        <f t="shared" si="180"/>
        <v>en-US=К12-06 закрыт</v>
      </c>
      <c r="Y613" s="1"/>
      <c r="Z613" s="1" t="s">
        <v>1308</v>
      </c>
      <c r="AE613">
        <f t="shared" si="169"/>
        <v>40038</v>
      </c>
      <c r="AF613">
        <f t="shared" si="170"/>
        <v>15</v>
      </c>
    </row>
    <row r="614" spans="1:32" x14ac:dyDescent="0.25">
      <c r="A614" s="1">
        <v>565</v>
      </c>
      <c r="B614" s="1">
        <v>161</v>
      </c>
      <c r="C614" t="s">
        <v>862</v>
      </c>
      <c r="D614" s="15" t="str">
        <f t="shared" si="174"/>
        <v>R39</v>
      </c>
      <c r="E614">
        <f>E622+1</f>
        <v>77</v>
      </c>
      <c r="F614" s="34">
        <v>0</v>
      </c>
      <c r="G614" s="22">
        <v>0</v>
      </c>
      <c r="H614" t="s">
        <v>1003</v>
      </c>
      <c r="I614" t="s">
        <v>919</v>
      </c>
      <c r="J614" t="str">
        <f t="shared" si="173"/>
        <v>db600.dbx77.0 := dgi.Z12_05_on; //К11-05 открыт  R39.0</v>
      </c>
      <c r="L614">
        <f>L612+1</f>
        <v>39</v>
      </c>
      <c r="N614" s="33">
        <f t="shared" si="177"/>
        <v>565</v>
      </c>
      <c r="O614" s="33" t="s">
        <v>2024</v>
      </c>
      <c r="P614" s="33" t="str">
        <f t="shared" si="178"/>
        <v>MDB.R39</v>
      </c>
      <c r="Q614" s="33">
        <f t="shared" si="179"/>
        <v>0</v>
      </c>
      <c r="R614" s="33"/>
      <c r="S614" s="33"/>
      <c r="T614" s="33"/>
      <c r="U614" s="33"/>
      <c r="V614" s="33"/>
      <c r="W614" s="33"/>
      <c r="X614" s="33" t="str">
        <f t="shared" si="180"/>
        <v>en-US=К11-05 открыт</v>
      </c>
      <c r="Y614" s="1"/>
      <c r="Z614" s="1" t="s">
        <v>1308</v>
      </c>
      <c r="AE614">
        <f t="shared" si="169"/>
        <v>40039</v>
      </c>
      <c r="AF614">
        <f t="shared" si="170"/>
        <v>0</v>
      </c>
    </row>
    <row r="615" spans="1:32" x14ac:dyDescent="0.25">
      <c r="A615" s="1">
        <v>566</v>
      </c>
      <c r="B615" s="1">
        <v>162</v>
      </c>
      <c r="C615" t="s">
        <v>863</v>
      </c>
      <c r="D615" s="15" t="str">
        <f t="shared" si="174"/>
        <v>R39</v>
      </c>
      <c r="E615" s="34">
        <f>E614</f>
        <v>77</v>
      </c>
      <c r="F615" s="34">
        <v>1</v>
      </c>
      <c r="G615" s="22">
        <v>1</v>
      </c>
      <c r="H615" t="s">
        <v>1003</v>
      </c>
      <c r="I615" t="s">
        <v>920</v>
      </c>
      <c r="J615" t="str">
        <f t="shared" si="173"/>
        <v>db600.dbx77.1 := dgi.Z12_05_of; //К11-05 закрыт  R39.1</v>
      </c>
      <c r="L615">
        <f>L614</f>
        <v>39</v>
      </c>
      <c r="N615" s="33">
        <f t="shared" si="177"/>
        <v>566</v>
      </c>
      <c r="O615" s="33" t="s">
        <v>2024</v>
      </c>
      <c r="P615" s="33" t="str">
        <f t="shared" si="178"/>
        <v>MDB.R39</v>
      </c>
      <c r="Q615" s="33">
        <f t="shared" si="179"/>
        <v>1</v>
      </c>
      <c r="R615" s="33"/>
      <c r="S615" s="33"/>
      <c r="T615" s="33"/>
      <c r="U615" s="33"/>
      <c r="V615" s="33"/>
      <c r="W615" s="33"/>
      <c r="X615" s="33" t="str">
        <f t="shared" si="180"/>
        <v>en-US=К11-05 закрыт</v>
      </c>
      <c r="Y615" s="1"/>
      <c r="Z615" s="1" t="s">
        <v>1308</v>
      </c>
      <c r="AE615">
        <f t="shared" si="169"/>
        <v>40039</v>
      </c>
      <c r="AF615">
        <f t="shared" si="170"/>
        <v>1</v>
      </c>
    </row>
    <row r="616" spans="1:32" x14ac:dyDescent="0.25">
      <c r="A616" s="1">
        <v>913</v>
      </c>
      <c r="C616" s="37" t="s">
        <v>2040</v>
      </c>
      <c r="D616" s="15" t="str">
        <f t="shared" si="174"/>
        <v>R39</v>
      </c>
      <c r="E616" s="34">
        <f t="shared" ref="E616:E629" si="183">E615</f>
        <v>77</v>
      </c>
      <c r="F616" s="34">
        <v>2</v>
      </c>
      <c r="G616" s="22">
        <v>2</v>
      </c>
      <c r="H616" t="s">
        <v>1614</v>
      </c>
      <c r="I616" t="s">
        <v>2089</v>
      </c>
      <c r="J616" t="str">
        <f t="shared" si="173"/>
        <v>db600.dbx77.2 := wrn.G1_H; //Проницаемость 1 - превышен верхний рабочий предел  R39.2</v>
      </c>
      <c r="L616">
        <f t="shared" ref="L616:L629" si="184">L615</f>
        <v>39</v>
      </c>
      <c r="N616" s="33">
        <f t="shared" si="177"/>
        <v>913</v>
      </c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1"/>
      <c r="Z616" s="1"/>
    </row>
    <row r="617" spans="1:32" x14ac:dyDescent="0.25">
      <c r="A617" s="1">
        <v>914</v>
      </c>
      <c r="C617" s="37" t="s">
        <v>2041</v>
      </c>
      <c r="D617" s="15" t="str">
        <f t="shared" si="174"/>
        <v>R39</v>
      </c>
      <c r="E617" s="34">
        <f t="shared" si="183"/>
        <v>77</v>
      </c>
      <c r="F617" s="34">
        <v>3</v>
      </c>
      <c r="G617" s="22">
        <v>3</v>
      </c>
      <c r="H617" t="s">
        <v>1614</v>
      </c>
      <c r="I617" t="s">
        <v>2090</v>
      </c>
      <c r="J617" t="str">
        <f t="shared" si="173"/>
        <v>db600.dbx77.3 := wrn.G2_H; //Проницаемость 2 - превышен верхний рабочий предел  R39.3</v>
      </c>
      <c r="L617">
        <f t="shared" si="184"/>
        <v>39</v>
      </c>
      <c r="N617" s="33">
        <f t="shared" si="177"/>
        <v>914</v>
      </c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1"/>
      <c r="Z617" s="1"/>
    </row>
    <row r="618" spans="1:32" x14ac:dyDescent="0.25">
      <c r="A618" s="1">
        <v>915</v>
      </c>
      <c r="C618" s="37" t="s">
        <v>2042</v>
      </c>
      <c r="D618" s="15" t="str">
        <f t="shared" si="174"/>
        <v>R39</v>
      </c>
      <c r="E618" s="34">
        <f t="shared" si="183"/>
        <v>77</v>
      </c>
      <c r="F618" s="34">
        <v>4</v>
      </c>
      <c r="G618" s="22">
        <v>4</v>
      </c>
      <c r="H618" t="s">
        <v>1614</v>
      </c>
      <c r="I618" t="s">
        <v>2091</v>
      </c>
      <c r="J618" t="str">
        <f t="shared" si="173"/>
        <v>db600.dbx77.4 := wrn.Qp1_lmh_L; //Расход пермеата во время фильтрации lmh 1 - превышен нижний рабочий предел  R39.4</v>
      </c>
      <c r="L618">
        <f t="shared" si="184"/>
        <v>39</v>
      </c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1"/>
      <c r="Z618" s="1"/>
    </row>
    <row r="619" spans="1:32" x14ac:dyDescent="0.25">
      <c r="A619" s="1">
        <v>916</v>
      </c>
      <c r="C619" s="37" t="s">
        <v>2043</v>
      </c>
      <c r="D619" s="15" t="str">
        <f t="shared" si="174"/>
        <v>R39</v>
      </c>
      <c r="E619" s="34">
        <f t="shared" si="183"/>
        <v>77</v>
      </c>
      <c r="F619" s="34">
        <v>5</v>
      </c>
      <c r="G619" s="22">
        <v>5</v>
      </c>
      <c r="H619" t="s">
        <v>1614</v>
      </c>
      <c r="I619" t="s">
        <v>2075</v>
      </c>
      <c r="J619" t="str">
        <f t="shared" si="173"/>
        <v>db600.dbx77.5 := wrn.Qp2_lmh_L; //Расход пермеата во время фильтрации lmh 2 - превышен нижний рабочий предел  R39.5</v>
      </c>
      <c r="L619">
        <f t="shared" si="184"/>
        <v>39</v>
      </c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1"/>
      <c r="Z619" s="1"/>
    </row>
    <row r="620" spans="1:32" x14ac:dyDescent="0.25">
      <c r="A620" s="1">
        <v>917</v>
      </c>
      <c r="C620" s="37" t="s">
        <v>2044</v>
      </c>
      <c r="D620" s="15" t="str">
        <f t="shared" si="174"/>
        <v>R39</v>
      </c>
      <c r="E620" s="34">
        <f t="shared" si="183"/>
        <v>77</v>
      </c>
      <c r="F620" s="34">
        <v>6</v>
      </c>
      <c r="G620" s="22">
        <v>6</v>
      </c>
      <c r="H620" t="s">
        <v>1614</v>
      </c>
      <c r="I620" t="s">
        <v>2076</v>
      </c>
      <c r="J620" t="str">
        <f t="shared" si="173"/>
        <v>db600.dbx77.6 := wrn.Qbw1_lmh_L; //Расход пермеата во время обратной промывки lmh 1 - превышен нижний рабочий предел  R39.6</v>
      </c>
      <c r="L620">
        <f t="shared" si="184"/>
        <v>39</v>
      </c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1"/>
      <c r="Z620" s="1"/>
    </row>
    <row r="621" spans="1:32" x14ac:dyDescent="0.25">
      <c r="A621" s="1">
        <v>918</v>
      </c>
      <c r="C621" s="37" t="s">
        <v>2045</v>
      </c>
      <c r="D621" s="15" t="str">
        <f t="shared" si="174"/>
        <v>R39</v>
      </c>
      <c r="E621" s="34">
        <f t="shared" si="183"/>
        <v>77</v>
      </c>
      <c r="F621" s="34">
        <v>7</v>
      </c>
      <c r="G621" s="22">
        <v>7</v>
      </c>
      <c r="H621" t="s">
        <v>1614</v>
      </c>
      <c r="I621" t="s">
        <v>2077</v>
      </c>
      <c r="J621" t="str">
        <f t="shared" si="173"/>
        <v>db600.dbx77.7 := wrn.Qbw2_lmh_L; //Расход пермеата во время обратной промывки lmh 2 - превышен нижний рабочий предел  R39.7</v>
      </c>
      <c r="L621">
        <f t="shared" si="184"/>
        <v>39</v>
      </c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1"/>
      <c r="Z621" s="1"/>
    </row>
    <row r="622" spans="1:32" x14ac:dyDescent="0.25">
      <c r="A622" s="1">
        <v>919</v>
      </c>
      <c r="C622" s="37" t="s">
        <v>2046</v>
      </c>
      <c r="D622" s="15" t="str">
        <f t="shared" si="174"/>
        <v>R39</v>
      </c>
      <c r="E622">
        <f>E598+1</f>
        <v>76</v>
      </c>
      <c r="F622" s="34">
        <v>0</v>
      </c>
      <c r="G622" s="22">
        <v>8</v>
      </c>
      <c r="H622" t="s">
        <v>1614</v>
      </c>
      <c r="I622" t="s">
        <v>2078</v>
      </c>
      <c r="J622" t="str">
        <f t="shared" si="173"/>
        <v>db600.dbx76.0 := wrn.G1_L; //Проницаемость 1 - превышен нижний рабочий предел  R39.8</v>
      </c>
      <c r="L622">
        <f t="shared" si="184"/>
        <v>39</v>
      </c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1"/>
      <c r="Z622" s="1"/>
    </row>
    <row r="623" spans="1:32" x14ac:dyDescent="0.25">
      <c r="A623" s="1">
        <v>920</v>
      </c>
      <c r="C623" s="37" t="s">
        <v>2047</v>
      </c>
      <c r="D623" s="15" t="str">
        <f t="shared" si="174"/>
        <v>R39</v>
      </c>
      <c r="E623" s="34">
        <f>E622</f>
        <v>76</v>
      </c>
      <c r="F623" s="34">
        <v>1</v>
      </c>
      <c r="G623" s="22">
        <v>9</v>
      </c>
      <c r="H623" t="s">
        <v>1614</v>
      </c>
      <c r="I623" t="s">
        <v>2079</v>
      </c>
      <c r="J623" t="str">
        <f t="shared" si="173"/>
        <v>db600.dbx76.1 := wrn.G2_L; //Проницаемость 2 - превышен нижний рабочий предел  R39.9</v>
      </c>
      <c r="L623">
        <f t="shared" si="184"/>
        <v>39</v>
      </c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1"/>
      <c r="Z623" s="1"/>
    </row>
    <row r="624" spans="1:32" x14ac:dyDescent="0.25">
      <c r="A624" s="1">
        <v>921</v>
      </c>
      <c r="C624" s="37" t="s">
        <v>2048</v>
      </c>
      <c r="D624" s="15" t="str">
        <f t="shared" si="174"/>
        <v>R39</v>
      </c>
      <c r="E624" s="34">
        <f t="shared" si="183"/>
        <v>76</v>
      </c>
      <c r="F624" s="34">
        <v>2</v>
      </c>
      <c r="G624" s="22">
        <v>10</v>
      </c>
      <c r="H624" t="s">
        <v>1614</v>
      </c>
      <c r="I624" t="s">
        <v>2080</v>
      </c>
      <c r="J624" t="str">
        <f t="shared" si="173"/>
        <v>db600.dbx76.2 := wrn.TMP1_L; //Трансмембранное давление 1  - превышен нижний рабочий предел  R39.10</v>
      </c>
      <c r="L624">
        <f t="shared" si="184"/>
        <v>39</v>
      </c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1"/>
      <c r="Z624" s="1"/>
    </row>
    <row r="625" spans="1:32" x14ac:dyDescent="0.25">
      <c r="A625" s="1">
        <v>922</v>
      </c>
      <c r="C625" s="37" t="s">
        <v>2049</v>
      </c>
      <c r="D625" s="15" t="str">
        <f t="shared" si="174"/>
        <v>R39</v>
      </c>
      <c r="E625" s="34">
        <f t="shared" si="183"/>
        <v>76</v>
      </c>
      <c r="F625" s="34">
        <v>3</v>
      </c>
      <c r="G625" s="22">
        <v>11</v>
      </c>
      <c r="H625" t="s">
        <v>1614</v>
      </c>
      <c r="I625" t="s">
        <v>2081</v>
      </c>
      <c r="J625" t="str">
        <f t="shared" si="173"/>
        <v>db600.dbx76.3 := wrn.TMP2_L; //Трансмембранное давление 2  - превышен нижний рабочий предел  R39.11</v>
      </c>
      <c r="L625">
        <f t="shared" si="184"/>
        <v>39</v>
      </c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1"/>
      <c r="Z625" s="1"/>
    </row>
    <row r="626" spans="1:32" x14ac:dyDescent="0.25">
      <c r="D626" s="15" t="str">
        <f t="shared" si="174"/>
        <v>R39</v>
      </c>
      <c r="E626" s="34">
        <f t="shared" si="183"/>
        <v>76</v>
      </c>
      <c r="F626" s="34">
        <v>4</v>
      </c>
      <c r="G626" s="22">
        <v>12</v>
      </c>
      <c r="L626">
        <f t="shared" si="184"/>
        <v>39</v>
      </c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1"/>
      <c r="Z626" s="1"/>
    </row>
    <row r="627" spans="1:32" x14ac:dyDescent="0.25">
      <c r="D627" s="15" t="str">
        <f t="shared" si="174"/>
        <v>R39</v>
      </c>
      <c r="E627" s="34">
        <f t="shared" si="183"/>
        <v>76</v>
      </c>
      <c r="F627" s="34">
        <v>5</v>
      </c>
      <c r="G627" s="22">
        <v>13</v>
      </c>
      <c r="L627">
        <f t="shared" si="184"/>
        <v>39</v>
      </c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1"/>
      <c r="Z627" s="1"/>
    </row>
    <row r="628" spans="1:32" x14ac:dyDescent="0.25">
      <c r="D628" s="15" t="str">
        <f t="shared" si="174"/>
        <v>R39</v>
      </c>
      <c r="E628" s="34">
        <f t="shared" si="183"/>
        <v>76</v>
      </c>
      <c r="F628" s="34">
        <v>6</v>
      </c>
      <c r="G628" s="22">
        <v>14</v>
      </c>
      <c r="L628">
        <f t="shared" si="184"/>
        <v>39</v>
      </c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1"/>
      <c r="Z628" s="1"/>
    </row>
    <row r="629" spans="1:32" x14ac:dyDescent="0.25">
      <c r="D629" s="15" t="str">
        <f t="shared" si="174"/>
        <v>R39</v>
      </c>
      <c r="E629" s="34">
        <f t="shared" si="183"/>
        <v>76</v>
      </c>
      <c r="F629" s="34">
        <v>7</v>
      </c>
      <c r="G629" s="22">
        <v>15</v>
      </c>
      <c r="L629">
        <f t="shared" si="184"/>
        <v>39</v>
      </c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1"/>
      <c r="Z629" s="1"/>
    </row>
    <row r="630" spans="1:32" x14ac:dyDescent="0.25">
      <c r="D630" s="15"/>
      <c r="F630" s="34"/>
      <c r="G630" s="22"/>
      <c r="J630" t="s">
        <v>1623</v>
      </c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1"/>
      <c r="Z630" s="1"/>
    </row>
    <row r="631" spans="1:32" x14ac:dyDescent="0.25">
      <c r="A631" s="1">
        <v>567</v>
      </c>
      <c r="B631" s="1">
        <v>1</v>
      </c>
      <c r="C631" s="1" t="s">
        <v>195</v>
      </c>
      <c r="D631" s="15" t="str">
        <f t="shared" ref="D631:D694" si="185">"R"&amp;L631</f>
        <v>R40</v>
      </c>
      <c r="E631">
        <f>E639+1</f>
        <v>79</v>
      </c>
      <c r="F631" s="34">
        <v>0</v>
      </c>
      <c r="G631" s="22">
        <v>0</v>
      </c>
      <c r="H631" t="s">
        <v>1842</v>
      </c>
      <c r="I631" t="s">
        <v>643</v>
      </c>
      <c r="J631" t="str">
        <f t="shared" ref="J631:J694" si="186">"db600.dbx"&amp;E631&amp;"."&amp;F631&amp;" := "&amp;H631&amp;"."&amp;I631&amp;"; //"&amp;C631&amp;"  "&amp;D631&amp;"."&amp;G631</f>
        <v>db600.dbx79.0 := dgo.Z1_1_on; //ЗЭ1-1 открыть  R40.0</v>
      </c>
      <c r="L631">
        <f>L629+1</f>
        <v>40</v>
      </c>
      <c r="N631" s="33">
        <f t="shared" si="177"/>
        <v>567</v>
      </c>
      <c r="O631" s="33" t="s">
        <v>2025</v>
      </c>
      <c r="P631" s="33" t="str">
        <f t="shared" si="178"/>
        <v>MDB.R40</v>
      </c>
      <c r="Q631" s="33">
        <f t="shared" si="179"/>
        <v>0</v>
      </c>
      <c r="R631" s="33"/>
      <c r="S631" s="33"/>
      <c r="T631" s="33"/>
      <c r="U631" s="33"/>
      <c r="V631" s="33"/>
      <c r="W631" s="33"/>
      <c r="X631" s="33" t="str">
        <f t="shared" si="180"/>
        <v>en-US=ЗЭ1-1 открыть</v>
      </c>
      <c r="Y631" s="1"/>
      <c r="Z631" s="1" t="s">
        <v>1308</v>
      </c>
      <c r="AE631">
        <f t="shared" ref="AE631:AE684" si="187">L631+40000</f>
        <v>40040</v>
      </c>
      <c r="AF631">
        <f t="shared" ref="AF631:AF684" si="188">G631</f>
        <v>0</v>
      </c>
    </row>
    <row r="632" spans="1:32" x14ac:dyDescent="0.25">
      <c r="A632" s="1">
        <v>568</v>
      </c>
      <c r="B632" s="1">
        <v>2</v>
      </c>
      <c r="C632" s="1" t="s">
        <v>227</v>
      </c>
      <c r="D632" s="15" t="str">
        <f t="shared" si="185"/>
        <v>R40</v>
      </c>
      <c r="E632" s="34">
        <f>E631</f>
        <v>79</v>
      </c>
      <c r="F632" s="34">
        <v>1</v>
      </c>
      <c r="G632" s="22">
        <v>1</v>
      </c>
      <c r="H632" t="s">
        <v>1842</v>
      </c>
      <c r="I632" t="s">
        <v>644</v>
      </c>
      <c r="J632" t="str">
        <f t="shared" si="186"/>
        <v>db600.dbx79.1 := dgo.Z1_1_of; //ЗЭ1-1 закрыть  R40.1</v>
      </c>
      <c r="L632">
        <f>L631</f>
        <v>40</v>
      </c>
      <c r="N632" s="33">
        <f t="shared" si="177"/>
        <v>568</v>
      </c>
      <c r="O632" s="33" t="s">
        <v>2025</v>
      </c>
      <c r="P632" s="33" t="str">
        <f t="shared" si="178"/>
        <v>MDB.R40</v>
      </c>
      <c r="Q632" s="33">
        <f t="shared" si="179"/>
        <v>1</v>
      </c>
      <c r="R632" s="33"/>
      <c r="S632" s="33"/>
      <c r="T632" s="33"/>
      <c r="U632" s="33"/>
      <c r="V632" s="33"/>
      <c r="W632" s="33"/>
      <c r="X632" s="33" t="str">
        <f t="shared" si="180"/>
        <v>en-US=ЗЭ1-1 закрыть</v>
      </c>
      <c r="Y632" s="1"/>
      <c r="Z632" s="1" t="s">
        <v>1308</v>
      </c>
      <c r="AE632">
        <f t="shared" si="187"/>
        <v>40040</v>
      </c>
      <c r="AF632">
        <f t="shared" si="188"/>
        <v>1</v>
      </c>
    </row>
    <row r="633" spans="1:32" x14ac:dyDescent="0.25">
      <c r="A633" s="1">
        <v>569</v>
      </c>
      <c r="B633" s="1">
        <v>3</v>
      </c>
      <c r="C633" s="1" t="s">
        <v>196</v>
      </c>
      <c r="D633" s="15" t="str">
        <f t="shared" si="185"/>
        <v>R40</v>
      </c>
      <c r="E633" s="34">
        <f t="shared" ref="E633:E646" si="189">E632</f>
        <v>79</v>
      </c>
      <c r="F633" s="34">
        <v>2</v>
      </c>
      <c r="G633" s="22">
        <v>2</v>
      </c>
      <c r="H633" t="s">
        <v>1842</v>
      </c>
      <c r="I633" t="s">
        <v>645</v>
      </c>
      <c r="J633" t="str">
        <f t="shared" si="186"/>
        <v>db600.dbx79.2 := dgo.Z1_2_on; //ЗЭ1-2 открыть  R40.2</v>
      </c>
      <c r="L633">
        <f t="shared" ref="L633:L646" si="190">L632</f>
        <v>40</v>
      </c>
      <c r="N633" s="33">
        <f t="shared" si="177"/>
        <v>569</v>
      </c>
      <c r="O633" s="33" t="s">
        <v>2025</v>
      </c>
      <c r="P633" s="33" t="str">
        <f t="shared" si="178"/>
        <v>MDB.R40</v>
      </c>
      <c r="Q633" s="33">
        <f t="shared" si="179"/>
        <v>2</v>
      </c>
      <c r="R633" s="33"/>
      <c r="S633" s="33"/>
      <c r="T633" s="33"/>
      <c r="U633" s="33"/>
      <c r="V633" s="33"/>
      <c r="W633" s="33"/>
      <c r="X633" s="33" t="str">
        <f t="shared" si="180"/>
        <v>en-US=ЗЭ1-2 открыть</v>
      </c>
      <c r="Y633" s="1"/>
      <c r="Z633" s="1" t="s">
        <v>1308</v>
      </c>
      <c r="AE633">
        <f t="shared" si="187"/>
        <v>40040</v>
      </c>
      <c r="AF633">
        <f t="shared" si="188"/>
        <v>2</v>
      </c>
    </row>
    <row r="634" spans="1:32" x14ac:dyDescent="0.25">
      <c r="A634" s="1">
        <v>570</v>
      </c>
      <c r="B634" s="1">
        <v>4</v>
      </c>
      <c r="C634" s="1" t="s">
        <v>228</v>
      </c>
      <c r="D634" s="15" t="str">
        <f t="shared" si="185"/>
        <v>R40</v>
      </c>
      <c r="E634" s="34">
        <f t="shared" si="189"/>
        <v>79</v>
      </c>
      <c r="F634" s="34">
        <v>3</v>
      </c>
      <c r="G634" s="22">
        <v>3</v>
      </c>
      <c r="H634" t="s">
        <v>1842</v>
      </c>
      <c r="I634" t="s">
        <v>646</v>
      </c>
      <c r="J634" t="str">
        <f t="shared" si="186"/>
        <v>db600.dbx79.3 := dgo.Z1_2_of; //ЗЭ1-2 закрыть  R40.3</v>
      </c>
      <c r="L634">
        <f t="shared" si="190"/>
        <v>40</v>
      </c>
      <c r="N634" s="33">
        <f t="shared" ref="N634:N697" si="191">A634</f>
        <v>570</v>
      </c>
      <c r="O634" s="33" t="s">
        <v>2025</v>
      </c>
      <c r="P634" s="33" t="str">
        <f t="shared" ref="P634:P697" si="192">"MDB.R"&amp;L634</f>
        <v>MDB.R40</v>
      </c>
      <c r="Q634" s="33">
        <f t="shared" ref="Q634:Q697" si="193">G634</f>
        <v>3</v>
      </c>
      <c r="R634" s="33"/>
      <c r="S634" s="33"/>
      <c r="T634" s="33"/>
      <c r="U634" s="33"/>
      <c r="V634" s="33"/>
      <c r="W634" s="33"/>
      <c r="X634" s="33" t="str">
        <f t="shared" ref="X634:X697" si="194">Z634&amp;C634</f>
        <v>en-US=ЗЭ1-2 закрыть</v>
      </c>
      <c r="Y634" s="1"/>
      <c r="Z634" s="1" t="s">
        <v>1308</v>
      </c>
      <c r="AE634">
        <f t="shared" si="187"/>
        <v>40040</v>
      </c>
      <c r="AF634">
        <f t="shared" si="188"/>
        <v>3</v>
      </c>
    </row>
    <row r="635" spans="1:32" x14ac:dyDescent="0.25">
      <c r="A635" s="1">
        <v>571</v>
      </c>
      <c r="B635" s="1">
        <v>5</v>
      </c>
      <c r="C635" s="1" t="s">
        <v>197</v>
      </c>
      <c r="D635" s="15" t="str">
        <f t="shared" si="185"/>
        <v>R40</v>
      </c>
      <c r="E635" s="34">
        <f t="shared" si="189"/>
        <v>79</v>
      </c>
      <c r="F635" s="34">
        <v>4</v>
      </c>
      <c r="G635" s="22">
        <v>4</v>
      </c>
      <c r="H635" t="s">
        <v>1842</v>
      </c>
      <c r="I635" t="s">
        <v>647</v>
      </c>
      <c r="J635" t="str">
        <f t="shared" si="186"/>
        <v>db600.dbx79.4 := dgo.Z1_3_on; //ЗЭ1-3 открыть  R40.4</v>
      </c>
      <c r="L635">
        <f t="shared" si="190"/>
        <v>40</v>
      </c>
      <c r="N635" s="33">
        <f t="shared" si="191"/>
        <v>571</v>
      </c>
      <c r="O635" s="33" t="s">
        <v>2025</v>
      </c>
      <c r="P635" s="33" t="str">
        <f t="shared" si="192"/>
        <v>MDB.R40</v>
      </c>
      <c r="Q635" s="33">
        <f t="shared" si="193"/>
        <v>4</v>
      </c>
      <c r="R635" s="33"/>
      <c r="S635" s="33"/>
      <c r="T635" s="33"/>
      <c r="U635" s="33"/>
      <c r="V635" s="33"/>
      <c r="W635" s="33"/>
      <c r="X635" s="33" t="str">
        <f t="shared" si="194"/>
        <v>en-US=ЗЭ1-3 открыть</v>
      </c>
      <c r="Y635" s="1"/>
      <c r="Z635" s="1" t="s">
        <v>1308</v>
      </c>
      <c r="AE635">
        <f t="shared" si="187"/>
        <v>40040</v>
      </c>
      <c r="AF635">
        <f t="shared" si="188"/>
        <v>4</v>
      </c>
    </row>
    <row r="636" spans="1:32" x14ac:dyDescent="0.25">
      <c r="A636" s="1">
        <v>572</v>
      </c>
      <c r="B636" s="1">
        <v>6</v>
      </c>
      <c r="C636" t="s">
        <v>229</v>
      </c>
      <c r="D636" s="15" t="str">
        <f t="shared" si="185"/>
        <v>R40</v>
      </c>
      <c r="E636" s="34">
        <f t="shared" si="189"/>
        <v>79</v>
      </c>
      <c r="F636" s="34">
        <v>5</v>
      </c>
      <c r="G636" s="22">
        <v>5</v>
      </c>
      <c r="H636" t="s">
        <v>1842</v>
      </c>
      <c r="I636" t="s">
        <v>648</v>
      </c>
      <c r="J636" t="str">
        <f t="shared" si="186"/>
        <v>db600.dbx79.5 := dgo.Z1_3_of; //ЗЭ1-3 закрыть  R40.5</v>
      </c>
      <c r="L636">
        <f t="shared" si="190"/>
        <v>40</v>
      </c>
      <c r="N636" s="33">
        <f t="shared" si="191"/>
        <v>572</v>
      </c>
      <c r="O636" s="33" t="s">
        <v>2025</v>
      </c>
      <c r="P636" s="33" t="str">
        <f t="shared" si="192"/>
        <v>MDB.R40</v>
      </c>
      <c r="Q636" s="33">
        <f t="shared" si="193"/>
        <v>5</v>
      </c>
      <c r="R636" s="33"/>
      <c r="S636" s="33"/>
      <c r="T636" s="33"/>
      <c r="U636" s="33"/>
      <c r="V636" s="33"/>
      <c r="W636" s="33"/>
      <c r="X636" s="33" t="str">
        <f t="shared" si="194"/>
        <v>en-US=ЗЭ1-3 закрыть</v>
      </c>
      <c r="Y636" s="1"/>
      <c r="Z636" s="1" t="s">
        <v>1308</v>
      </c>
      <c r="AE636">
        <f t="shared" si="187"/>
        <v>40040</v>
      </c>
      <c r="AF636">
        <f t="shared" si="188"/>
        <v>5</v>
      </c>
    </row>
    <row r="637" spans="1:32" x14ac:dyDescent="0.25">
      <c r="A637" s="1">
        <v>573</v>
      </c>
      <c r="B637" s="1">
        <v>7</v>
      </c>
      <c r="C637" t="s">
        <v>198</v>
      </c>
      <c r="D637" s="15" t="str">
        <f t="shared" si="185"/>
        <v>R40</v>
      </c>
      <c r="E637" s="34">
        <f t="shared" si="189"/>
        <v>79</v>
      </c>
      <c r="F637" s="34">
        <v>6</v>
      </c>
      <c r="G637" s="22">
        <v>6</v>
      </c>
      <c r="H637" t="s">
        <v>1842</v>
      </c>
      <c r="I637" t="s">
        <v>649</v>
      </c>
      <c r="J637" t="str">
        <f t="shared" si="186"/>
        <v>db600.dbx79.6 := dgo.Z1_4_on; //ЗЭ1-4 открыть  R40.6</v>
      </c>
      <c r="L637">
        <f t="shared" si="190"/>
        <v>40</v>
      </c>
      <c r="N637" s="33">
        <f t="shared" si="191"/>
        <v>573</v>
      </c>
      <c r="O637" s="33" t="s">
        <v>2025</v>
      </c>
      <c r="P637" s="33" t="str">
        <f t="shared" si="192"/>
        <v>MDB.R40</v>
      </c>
      <c r="Q637" s="33">
        <f t="shared" si="193"/>
        <v>6</v>
      </c>
      <c r="R637" s="33"/>
      <c r="S637" s="33"/>
      <c r="T637" s="33"/>
      <c r="U637" s="33"/>
      <c r="V637" s="33"/>
      <c r="W637" s="33"/>
      <c r="X637" s="33" t="str">
        <f t="shared" si="194"/>
        <v>en-US=ЗЭ1-4 открыть</v>
      </c>
      <c r="Y637" s="1"/>
      <c r="Z637" s="1" t="s">
        <v>1308</v>
      </c>
      <c r="AE637">
        <f t="shared" si="187"/>
        <v>40040</v>
      </c>
      <c r="AF637">
        <f t="shared" si="188"/>
        <v>6</v>
      </c>
    </row>
    <row r="638" spans="1:32" x14ac:dyDescent="0.25">
      <c r="A638" s="1">
        <v>574</v>
      </c>
      <c r="B638" s="1">
        <v>8</v>
      </c>
      <c r="C638" t="s">
        <v>230</v>
      </c>
      <c r="D638" s="15" t="str">
        <f t="shared" si="185"/>
        <v>R40</v>
      </c>
      <c r="E638" s="34">
        <f t="shared" si="189"/>
        <v>79</v>
      </c>
      <c r="F638" s="34">
        <v>7</v>
      </c>
      <c r="G638" s="22">
        <v>7</v>
      </c>
      <c r="H638" t="s">
        <v>1842</v>
      </c>
      <c r="I638" t="s">
        <v>650</v>
      </c>
      <c r="J638" t="str">
        <f t="shared" si="186"/>
        <v>db600.dbx79.7 := dgo.Z1_4_of; //ЗЭ1-4 закрыть  R40.7</v>
      </c>
      <c r="L638">
        <f t="shared" si="190"/>
        <v>40</v>
      </c>
      <c r="N638" s="33">
        <f t="shared" si="191"/>
        <v>574</v>
      </c>
      <c r="O638" s="33" t="s">
        <v>2025</v>
      </c>
      <c r="P638" s="33" t="str">
        <f t="shared" si="192"/>
        <v>MDB.R40</v>
      </c>
      <c r="Q638" s="33">
        <f t="shared" si="193"/>
        <v>7</v>
      </c>
      <c r="R638" s="33"/>
      <c r="S638" s="33"/>
      <c r="T638" s="33"/>
      <c r="U638" s="33"/>
      <c r="V638" s="33"/>
      <c r="W638" s="33"/>
      <c r="X638" s="33" t="str">
        <f t="shared" si="194"/>
        <v>en-US=ЗЭ1-4 закрыть</v>
      </c>
      <c r="Y638" s="1"/>
      <c r="Z638" s="1" t="s">
        <v>1308</v>
      </c>
      <c r="AE638">
        <f t="shared" si="187"/>
        <v>40040</v>
      </c>
      <c r="AF638">
        <f t="shared" si="188"/>
        <v>7</v>
      </c>
    </row>
    <row r="639" spans="1:32" x14ac:dyDescent="0.25">
      <c r="A639" s="1">
        <v>575</v>
      </c>
      <c r="B639" s="1">
        <v>9</v>
      </c>
      <c r="C639" t="s">
        <v>199</v>
      </c>
      <c r="D639" s="15" t="str">
        <f t="shared" si="185"/>
        <v>R40</v>
      </c>
      <c r="E639">
        <f>E615+1</f>
        <v>78</v>
      </c>
      <c r="F639" s="34">
        <v>0</v>
      </c>
      <c r="G639" s="22">
        <v>8</v>
      </c>
      <c r="H639" t="s">
        <v>1842</v>
      </c>
      <c r="I639" t="s">
        <v>651</v>
      </c>
      <c r="J639" t="str">
        <f t="shared" si="186"/>
        <v>db600.dbx78.0 := dgo.Z1_5_on; //ЗЭ1-5 открыть  R40.8</v>
      </c>
      <c r="L639">
        <f t="shared" si="190"/>
        <v>40</v>
      </c>
      <c r="N639" s="33">
        <f t="shared" si="191"/>
        <v>575</v>
      </c>
      <c r="O639" s="33" t="s">
        <v>2025</v>
      </c>
      <c r="P639" s="33" t="str">
        <f t="shared" si="192"/>
        <v>MDB.R40</v>
      </c>
      <c r="Q639" s="33">
        <f t="shared" si="193"/>
        <v>8</v>
      </c>
      <c r="R639" s="33"/>
      <c r="S639" s="33"/>
      <c r="T639" s="33"/>
      <c r="U639" s="33"/>
      <c r="V639" s="33"/>
      <c r="W639" s="33"/>
      <c r="X639" s="33" t="str">
        <f t="shared" si="194"/>
        <v>en-US=ЗЭ1-5 открыть</v>
      </c>
      <c r="Y639" s="1"/>
      <c r="Z639" s="1" t="s">
        <v>1308</v>
      </c>
      <c r="AE639">
        <f t="shared" si="187"/>
        <v>40040</v>
      </c>
      <c r="AF639">
        <f t="shared" si="188"/>
        <v>8</v>
      </c>
    </row>
    <row r="640" spans="1:32" x14ac:dyDescent="0.25">
      <c r="A640" s="1">
        <v>576</v>
      </c>
      <c r="B640" s="1">
        <v>10</v>
      </c>
      <c r="C640" t="s">
        <v>231</v>
      </c>
      <c r="D640" s="15" t="str">
        <f t="shared" si="185"/>
        <v>R40</v>
      </c>
      <c r="E640" s="34">
        <f>E639</f>
        <v>78</v>
      </c>
      <c r="F640" s="34">
        <v>1</v>
      </c>
      <c r="G640" s="22">
        <v>9</v>
      </c>
      <c r="H640" t="s">
        <v>1842</v>
      </c>
      <c r="I640" t="s">
        <v>652</v>
      </c>
      <c r="J640" t="str">
        <f t="shared" si="186"/>
        <v>db600.dbx78.1 := dgo.Z1_5_of; //ЗЭ1-5 закрыть  R40.9</v>
      </c>
      <c r="L640">
        <f t="shared" si="190"/>
        <v>40</v>
      </c>
      <c r="N640" s="33">
        <f t="shared" si="191"/>
        <v>576</v>
      </c>
      <c r="O640" s="33" t="s">
        <v>2025</v>
      </c>
      <c r="P640" s="33" t="str">
        <f t="shared" si="192"/>
        <v>MDB.R40</v>
      </c>
      <c r="Q640" s="33">
        <f t="shared" si="193"/>
        <v>9</v>
      </c>
      <c r="R640" s="33"/>
      <c r="S640" s="33"/>
      <c r="T640" s="33"/>
      <c r="U640" s="33"/>
      <c r="V640" s="33"/>
      <c r="W640" s="33"/>
      <c r="X640" s="33" t="str">
        <f t="shared" si="194"/>
        <v>en-US=ЗЭ1-5 закрыть</v>
      </c>
      <c r="Y640" s="1"/>
      <c r="Z640" s="1" t="s">
        <v>1308</v>
      </c>
      <c r="AE640">
        <f t="shared" si="187"/>
        <v>40040</v>
      </c>
      <c r="AF640">
        <f t="shared" si="188"/>
        <v>9</v>
      </c>
    </row>
    <row r="641" spans="1:32" x14ac:dyDescent="0.25">
      <c r="A641" s="1">
        <v>577</v>
      </c>
      <c r="B641" s="1">
        <v>11</v>
      </c>
      <c r="C641" t="s">
        <v>200</v>
      </c>
      <c r="D641" s="15" t="str">
        <f t="shared" si="185"/>
        <v>R40</v>
      </c>
      <c r="E641" s="34">
        <f t="shared" si="189"/>
        <v>78</v>
      </c>
      <c r="F641" s="34">
        <v>2</v>
      </c>
      <c r="G641" s="22">
        <v>10</v>
      </c>
      <c r="H641" t="s">
        <v>1842</v>
      </c>
      <c r="I641" t="s">
        <v>653</v>
      </c>
      <c r="J641" t="str">
        <f t="shared" si="186"/>
        <v>db600.dbx78.2 := dgo.Z1_6_on; //ЗЭ1-6 открыть  R40.10</v>
      </c>
      <c r="L641">
        <f t="shared" si="190"/>
        <v>40</v>
      </c>
      <c r="N641" s="33">
        <f t="shared" si="191"/>
        <v>577</v>
      </c>
      <c r="O641" s="33" t="s">
        <v>2025</v>
      </c>
      <c r="P641" s="33" t="str">
        <f t="shared" si="192"/>
        <v>MDB.R40</v>
      </c>
      <c r="Q641" s="33">
        <f t="shared" si="193"/>
        <v>10</v>
      </c>
      <c r="R641" s="33"/>
      <c r="S641" s="33"/>
      <c r="T641" s="33"/>
      <c r="U641" s="33"/>
      <c r="V641" s="33"/>
      <c r="W641" s="33"/>
      <c r="X641" s="33" t="str">
        <f t="shared" si="194"/>
        <v>en-US=ЗЭ1-6 открыть</v>
      </c>
      <c r="Y641" s="1"/>
      <c r="Z641" s="1" t="s">
        <v>1308</v>
      </c>
      <c r="AE641">
        <f t="shared" si="187"/>
        <v>40040</v>
      </c>
      <c r="AF641">
        <f t="shared" si="188"/>
        <v>10</v>
      </c>
    </row>
    <row r="642" spans="1:32" x14ac:dyDescent="0.25">
      <c r="A642" s="1">
        <v>578</v>
      </c>
      <c r="B642" s="1">
        <v>12</v>
      </c>
      <c r="C642" t="s">
        <v>232</v>
      </c>
      <c r="D642" s="15" t="str">
        <f t="shared" si="185"/>
        <v>R40</v>
      </c>
      <c r="E642" s="34">
        <f t="shared" si="189"/>
        <v>78</v>
      </c>
      <c r="F642" s="34">
        <v>3</v>
      </c>
      <c r="G642" s="22">
        <v>11</v>
      </c>
      <c r="H642" t="s">
        <v>1842</v>
      </c>
      <c r="I642" t="s">
        <v>654</v>
      </c>
      <c r="J642" t="str">
        <f t="shared" si="186"/>
        <v>db600.dbx78.3 := dgo.Z1_6_of; //ЗЭ1-6 закрыть  R40.11</v>
      </c>
      <c r="L642">
        <f t="shared" si="190"/>
        <v>40</v>
      </c>
      <c r="N642" s="33">
        <f t="shared" si="191"/>
        <v>578</v>
      </c>
      <c r="O642" s="33" t="s">
        <v>2025</v>
      </c>
      <c r="P642" s="33" t="str">
        <f t="shared" si="192"/>
        <v>MDB.R40</v>
      </c>
      <c r="Q642" s="33">
        <f t="shared" si="193"/>
        <v>11</v>
      </c>
      <c r="R642" s="33"/>
      <c r="S642" s="33"/>
      <c r="T642" s="33"/>
      <c r="U642" s="33"/>
      <c r="V642" s="33"/>
      <c r="W642" s="33"/>
      <c r="X642" s="33" t="str">
        <f t="shared" si="194"/>
        <v>en-US=ЗЭ1-6 закрыть</v>
      </c>
      <c r="Y642" s="1"/>
      <c r="Z642" s="1" t="s">
        <v>1308</v>
      </c>
      <c r="AE642">
        <f t="shared" si="187"/>
        <v>40040</v>
      </c>
      <c r="AF642">
        <f t="shared" si="188"/>
        <v>11</v>
      </c>
    </row>
    <row r="643" spans="1:32" x14ac:dyDescent="0.25">
      <c r="A643" s="1">
        <v>579</v>
      </c>
      <c r="B643" s="1">
        <v>13</v>
      </c>
      <c r="C643" t="s">
        <v>201</v>
      </c>
      <c r="D643" s="15" t="str">
        <f t="shared" si="185"/>
        <v>R40</v>
      </c>
      <c r="E643" s="34">
        <f t="shared" si="189"/>
        <v>78</v>
      </c>
      <c r="F643" s="34">
        <v>4</v>
      </c>
      <c r="G643" s="22">
        <v>12</v>
      </c>
      <c r="H643" t="s">
        <v>1842</v>
      </c>
      <c r="I643" t="s">
        <v>655</v>
      </c>
      <c r="J643" t="str">
        <f t="shared" si="186"/>
        <v>db600.dbx78.4 := dgo.Z1_7_on; //ЗЭ1-7 открыть  R40.12</v>
      </c>
      <c r="L643">
        <f t="shared" si="190"/>
        <v>40</v>
      </c>
      <c r="N643" s="33">
        <f t="shared" si="191"/>
        <v>579</v>
      </c>
      <c r="O643" s="33" t="s">
        <v>2025</v>
      </c>
      <c r="P643" s="33" t="str">
        <f t="shared" si="192"/>
        <v>MDB.R40</v>
      </c>
      <c r="Q643" s="33">
        <f t="shared" si="193"/>
        <v>12</v>
      </c>
      <c r="R643" s="33"/>
      <c r="S643" s="33"/>
      <c r="T643" s="33"/>
      <c r="U643" s="33"/>
      <c r="V643" s="33"/>
      <c r="W643" s="33"/>
      <c r="X643" s="33" t="str">
        <f t="shared" si="194"/>
        <v>en-US=ЗЭ1-7 открыть</v>
      </c>
      <c r="Y643" s="1"/>
      <c r="Z643" s="1" t="s">
        <v>1308</v>
      </c>
      <c r="AE643">
        <f t="shared" si="187"/>
        <v>40040</v>
      </c>
      <c r="AF643">
        <f t="shared" si="188"/>
        <v>12</v>
      </c>
    </row>
    <row r="644" spans="1:32" x14ac:dyDescent="0.25">
      <c r="A644" s="1">
        <v>580</v>
      </c>
      <c r="B644" s="1">
        <v>14</v>
      </c>
      <c r="C644" t="s">
        <v>233</v>
      </c>
      <c r="D644" s="15" t="str">
        <f t="shared" si="185"/>
        <v>R40</v>
      </c>
      <c r="E644" s="34">
        <f t="shared" si="189"/>
        <v>78</v>
      </c>
      <c r="F644" s="34">
        <v>5</v>
      </c>
      <c r="G644" s="22">
        <v>13</v>
      </c>
      <c r="H644" t="s">
        <v>1842</v>
      </c>
      <c r="I644" t="s">
        <v>656</v>
      </c>
      <c r="J644" t="str">
        <f t="shared" si="186"/>
        <v>db600.dbx78.5 := dgo.Z1_7_of; //ЗЭ1-7 закрыть  R40.13</v>
      </c>
      <c r="L644">
        <f t="shared" si="190"/>
        <v>40</v>
      </c>
      <c r="N644" s="33">
        <f t="shared" si="191"/>
        <v>580</v>
      </c>
      <c r="O644" s="33" t="s">
        <v>2025</v>
      </c>
      <c r="P644" s="33" t="str">
        <f t="shared" si="192"/>
        <v>MDB.R40</v>
      </c>
      <c r="Q644" s="33">
        <f t="shared" si="193"/>
        <v>13</v>
      </c>
      <c r="R644" s="33"/>
      <c r="S644" s="33"/>
      <c r="T644" s="33"/>
      <c r="U644" s="33"/>
      <c r="V644" s="33"/>
      <c r="W644" s="33"/>
      <c r="X644" s="33" t="str">
        <f t="shared" si="194"/>
        <v>en-US=ЗЭ1-7 закрыть</v>
      </c>
      <c r="Y644" s="1"/>
      <c r="Z644" s="1" t="s">
        <v>1308</v>
      </c>
      <c r="AE644">
        <f t="shared" si="187"/>
        <v>40040</v>
      </c>
      <c r="AF644">
        <f t="shared" si="188"/>
        <v>13</v>
      </c>
    </row>
    <row r="645" spans="1:32" x14ac:dyDescent="0.25">
      <c r="A645" s="1">
        <v>581</v>
      </c>
      <c r="B645" s="1">
        <v>15</v>
      </c>
      <c r="C645" t="s">
        <v>202</v>
      </c>
      <c r="D645" s="15" t="str">
        <f t="shared" si="185"/>
        <v>R40</v>
      </c>
      <c r="E645" s="34">
        <f t="shared" si="189"/>
        <v>78</v>
      </c>
      <c r="F645" s="34">
        <v>6</v>
      </c>
      <c r="G645" s="22">
        <v>14</v>
      </c>
      <c r="H645" t="s">
        <v>1842</v>
      </c>
      <c r="I645" t="s">
        <v>657</v>
      </c>
      <c r="J645" t="str">
        <f t="shared" si="186"/>
        <v>db600.dbx78.6 := dgo.Z1_8_on; //ЗЭ1-8 открыть  R40.14</v>
      </c>
      <c r="L645">
        <f t="shared" si="190"/>
        <v>40</v>
      </c>
      <c r="N645" s="33">
        <f t="shared" si="191"/>
        <v>581</v>
      </c>
      <c r="O645" s="33" t="s">
        <v>2025</v>
      </c>
      <c r="P645" s="33" t="str">
        <f t="shared" si="192"/>
        <v>MDB.R40</v>
      </c>
      <c r="Q645" s="33">
        <f t="shared" si="193"/>
        <v>14</v>
      </c>
      <c r="R645" s="33"/>
      <c r="S645" s="33"/>
      <c r="T645" s="33"/>
      <c r="U645" s="33"/>
      <c r="V645" s="33"/>
      <c r="W645" s="33"/>
      <c r="X645" s="33" t="str">
        <f t="shared" si="194"/>
        <v>en-US=ЗЭ1-8 открыть</v>
      </c>
      <c r="Y645" s="1"/>
      <c r="Z645" s="1" t="s">
        <v>1308</v>
      </c>
      <c r="AE645">
        <f t="shared" si="187"/>
        <v>40040</v>
      </c>
      <c r="AF645">
        <f t="shared" si="188"/>
        <v>14</v>
      </c>
    </row>
    <row r="646" spans="1:32" x14ac:dyDescent="0.25">
      <c r="A646" s="1">
        <v>582</v>
      </c>
      <c r="B646" s="1">
        <v>16</v>
      </c>
      <c r="C646" t="s">
        <v>234</v>
      </c>
      <c r="D646" s="15" t="str">
        <f t="shared" si="185"/>
        <v>R40</v>
      </c>
      <c r="E646" s="34">
        <f t="shared" si="189"/>
        <v>78</v>
      </c>
      <c r="F646" s="34">
        <v>7</v>
      </c>
      <c r="G646" s="22">
        <v>15</v>
      </c>
      <c r="H646" t="s">
        <v>1842</v>
      </c>
      <c r="I646" t="s">
        <v>658</v>
      </c>
      <c r="J646" t="str">
        <f t="shared" si="186"/>
        <v>db600.dbx78.7 := dgo.Z1_8_of; //ЗЭ1-8 закрыть  R40.15</v>
      </c>
      <c r="L646">
        <f t="shared" si="190"/>
        <v>40</v>
      </c>
      <c r="N646" s="33">
        <f t="shared" si="191"/>
        <v>582</v>
      </c>
      <c r="O646" s="33" t="s">
        <v>2025</v>
      </c>
      <c r="P646" s="33" t="str">
        <f t="shared" si="192"/>
        <v>MDB.R40</v>
      </c>
      <c r="Q646" s="33">
        <f t="shared" si="193"/>
        <v>15</v>
      </c>
      <c r="R646" s="33"/>
      <c r="S646" s="33"/>
      <c r="T646" s="33"/>
      <c r="U646" s="33"/>
      <c r="V646" s="33"/>
      <c r="W646" s="33"/>
      <c r="X646" s="33" t="str">
        <f t="shared" si="194"/>
        <v>en-US=ЗЭ1-8 закрыть</v>
      </c>
      <c r="Y646" s="1"/>
      <c r="Z646" s="1" t="s">
        <v>1308</v>
      </c>
      <c r="AE646">
        <f t="shared" si="187"/>
        <v>40040</v>
      </c>
      <c r="AF646">
        <f t="shared" si="188"/>
        <v>15</v>
      </c>
    </row>
    <row r="647" spans="1:32" x14ac:dyDescent="0.25">
      <c r="A647" s="1">
        <v>583</v>
      </c>
      <c r="B647" s="1">
        <v>17</v>
      </c>
      <c r="C647" t="s">
        <v>203</v>
      </c>
      <c r="D647" s="15" t="str">
        <f t="shared" si="185"/>
        <v>R41</v>
      </c>
      <c r="E647">
        <f>E655+1</f>
        <v>81</v>
      </c>
      <c r="F647" s="34">
        <v>0</v>
      </c>
      <c r="G647" s="22">
        <v>0</v>
      </c>
      <c r="H647" t="s">
        <v>1842</v>
      </c>
      <c r="I647" t="s">
        <v>659</v>
      </c>
      <c r="J647" t="str">
        <f t="shared" si="186"/>
        <v>db600.dbx81.0 := dgo.Z1_9_on; //ЗЭ1-9 открыть  R41.0</v>
      </c>
      <c r="L647">
        <f>L645+1</f>
        <v>41</v>
      </c>
      <c r="N647" s="33">
        <f t="shared" si="191"/>
        <v>583</v>
      </c>
      <c r="O647" s="33" t="s">
        <v>2025</v>
      </c>
      <c r="P647" s="33" t="str">
        <f t="shared" si="192"/>
        <v>MDB.R41</v>
      </c>
      <c r="Q647" s="33">
        <f t="shared" si="193"/>
        <v>0</v>
      </c>
      <c r="R647" s="33"/>
      <c r="S647" s="33"/>
      <c r="T647" s="33"/>
      <c r="U647" s="33"/>
      <c r="V647" s="33"/>
      <c r="W647" s="33"/>
      <c r="X647" s="33" t="str">
        <f t="shared" si="194"/>
        <v>en-US=ЗЭ1-9 открыть</v>
      </c>
      <c r="Y647" s="1"/>
      <c r="Z647" s="1" t="s">
        <v>1308</v>
      </c>
      <c r="AE647">
        <f t="shared" si="187"/>
        <v>40041</v>
      </c>
      <c r="AF647">
        <f t="shared" si="188"/>
        <v>0</v>
      </c>
    </row>
    <row r="648" spans="1:32" x14ac:dyDescent="0.25">
      <c r="A648" s="1">
        <v>584</v>
      </c>
      <c r="B648" s="1">
        <v>18</v>
      </c>
      <c r="C648" t="s">
        <v>235</v>
      </c>
      <c r="D648" s="15" t="str">
        <f t="shared" si="185"/>
        <v>R41</v>
      </c>
      <c r="E648" s="34">
        <f>E647</f>
        <v>81</v>
      </c>
      <c r="F648" s="34">
        <v>1</v>
      </c>
      <c r="G648" s="22">
        <v>1</v>
      </c>
      <c r="H648" t="s">
        <v>1842</v>
      </c>
      <c r="I648" t="s">
        <v>660</v>
      </c>
      <c r="J648" t="str">
        <f t="shared" si="186"/>
        <v>db600.dbx81.1 := dgo.Z1_9_of; //ЗЭ1-9 закрыть  R41.1</v>
      </c>
      <c r="L648">
        <f>L647</f>
        <v>41</v>
      </c>
      <c r="N648" s="33">
        <f t="shared" si="191"/>
        <v>584</v>
      </c>
      <c r="O648" s="33" t="s">
        <v>2025</v>
      </c>
      <c r="P648" s="33" t="str">
        <f t="shared" si="192"/>
        <v>MDB.R41</v>
      </c>
      <c r="Q648" s="33">
        <f t="shared" si="193"/>
        <v>1</v>
      </c>
      <c r="R648" s="33"/>
      <c r="S648" s="33"/>
      <c r="T648" s="33"/>
      <c r="U648" s="33"/>
      <c r="V648" s="33"/>
      <c r="W648" s="33"/>
      <c r="X648" s="33" t="str">
        <f t="shared" si="194"/>
        <v>en-US=ЗЭ1-9 закрыть</v>
      </c>
      <c r="Y648" s="1"/>
      <c r="Z648" s="1" t="s">
        <v>1308</v>
      </c>
      <c r="AE648">
        <f t="shared" si="187"/>
        <v>40041</v>
      </c>
      <c r="AF648">
        <f t="shared" si="188"/>
        <v>1</v>
      </c>
    </row>
    <row r="649" spans="1:32" x14ac:dyDescent="0.25">
      <c r="A649" s="1">
        <v>585</v>
      </c>
      <c r="B649" s="1">
        <v>19</v>
      </c>
      <c r="C649" t="s">
        <v>204</v>
      </c>
      <c r="D649" s="15" t="str">
        <f t="shared" si="185"/>
        <v>R41</v>
      </c>
      <c r="E649" s="34">
        <f t="shared" ref="E649:E662" si="195">E648</f>
        <v>81</v>
      </c>
      <c r="F649" s="34">
        <v>2</v>
      </c>
      <c r="G649" s="22">
        <v>2</v>
      </c>
      <c r="H649" t="s">
        <v>1842</v>
      </c>
      <c r="I649" t="s">
        <v>661</v>
      </c>
      <c r="J649" t="str">
        <f t="shared" si="186"/>
        <v>db600.dbx81.2 := dgo.Z1_10_on; //ЗЭ1-10 открыть  R41.2</v>
      </c>
      <c r="L649">
        <f t="shared" ref="L649:L662" si="196">L648</f>
        <v>41</v>
      </c>
      <c r="N649" s="33">
        <f t="shared" si="191"/>
        <v>585</v>
      </c>
      <c r="O649" s="33" t="s">
        <v>2025</v>
      </c>
      <c r="P649" s="33" t="str">
        <f t="shared" si="192"/>
        <v>MDB.R41</v>
      </c>
      <c r="Q649" s="33">
        <f t="shared" si="193"/>
        <v>2</v>
      </c>
      <c r="R649" s="33"/>
      <c r="S649" s="33"/>
      <c r="T649" s="33"/>
      <c r="U649" s="33"/>
      <c r="V649" s="33"/>
      <c r="W649" s="33"/>
      <c r="X649" s="33" t="str">
        <f t="shared" si="194"/>
        <v>en-US=ЗЭ1-10 открыть</v>
      </c>
      <c r="Y649" s="1"/>
      <c r="Z649" s="1" t="s">
        <v>1308</v>
      </c>
      <c r="AE649">
        <f t="shared" si="187"/>
        <v>40041</v>
      </c>
      <c r="AF649">
        <f t="shared" si="188"/>
        <v>2</v>
      </c>
    </row>
    <row r="650" spans="1:32" x14ac:dyDescent="0.25">
      <c r="A650" s="1">
        <v>586</v>
      </c>
      <c r="B650" s="1">
        <v>20</v>
      </c>
      <c r="C650" t="s">
        <v>236</v>
      </c>
      <c r="D650" s="15" t="str">
        <f t="shared" si="185"/>
        <v>R41</v>
      </c>
      <c r="E650" s="34">
        <f t="shared" si="195"/>
        <v>81</v>
      </c>
      <c r="F650" s="34">
        <v>3</v>
      </c>
      <c r="G650" s="22">
        <v>3</v>
      </c>
      <c r="H650" t="s">
        <v>1842</v>
      </c>
      <c r="I650" t="s">
        <v>662</v>
      </c>
      <c r="J650" t="str">
        <f t="shared" si="186"/>
        <v>db600.dbx81.3 := dgo.Z1_10_of; //ЗЭ1-10 закрыть  R41.3</v>
      </c>
      <c r="L650">
        <f t="shared" si="196"/>
        <v>41</v>
      </c>
      <c r="N650" s="33">
        <f t="shared" si="191"/>
        <v>586</v>
      </c>
      <c r="O650" s="33" t="s">
        <v>2025</v>
      </c>
      <c r="P650" s="33" t="str">
        <f t="shared" si="192"/>
        <v>MDB.R41</v>
      </c>
      <c r="Q650" s="33">
        <f t="shared" si="193"/>
        <v>3</v>
      </c>
      <c r="R650" s="33"/>
      <c r="S650" s="33"/>
      <c r="T650" s="33"/>
      <c r="U650" s="33"/>
      <c r="V650" s="33"/>
      <c r="W650" s="33"/>
      <c r="X650" s="33" t="str">
        <f t="shared" si="194"/>
        <v>en-US=ЗЭ1-10 закрыть</v>
      </c>
      <c r="Y650" s="1"/>
      <c r="Z650" s="1" t="s">
        <v>1308</v>
      </c>
      <c r="AE650">
        <f t="shared" si="187"/>
        <v>40041</v>
      </c>
      <c r="AF650">
        <f t="shared" si="188"/>
        <v>3</v>
      </c>
    </row>
    <row r="651" spans="1:32" x14ac:dyDescent="0.25">
      <c r="A651" s="1">
        <v>587</v>
      </c>
      <c r="B651" s="1">
        <v>21</v>
      </c>
      <c r="C651" t="s">
        <v>205</v>
      </c>
      <c r="D651" s="15" t="str">
        <f t="shared" si="185"/>
        <v>R41</v>
      </c>
      <c r="E651" s="34">
        <f t="shared" si="195"/>
        <v>81</v>
      </c>
      <c r="F651" s="34">
        <v>4</v>
      </c>
      <c r="G651" s="22">
        <v>4</v>
      </c>
      <c r="H651" t="s">
        <v>1842</v>
      </c>
      <c r="I651" t="s">
        <v>663</v>
      </c>
      <c r="J651" t="str">
        <f t="shared" si="186"/>
        <v>db600.dbx81.4 := dgo.Z1_11_on; //ЗЭ1-11 открыть  R41.4</v>
      </c>
      <c r="L651">
        <f t="shared" si="196"/>
        <v>41</v>
      </c>
      <c r="N651" s="33">
        <f t="shared" si="191"/>
        <v>587</v>
      </c>
      <c r="O651" s="33" t="s">
        <v>2025</v>
      </c>
      <c r="P651" s="33" t="str">
        <f t="shared" si="192"/>
        <v>MDB.R41</v>
      </c>
      <c r="Q651" s="33">
        <f t="shared" si="193"/>
        <v>4</v>
      </c>
      <c r="R651" s="33"/>
      <c r="S651" s="33"/>
      <c r="T651" s="33"/>
      <c r="U651" s="33"/>
      <c r="V651" s="33"/>
      <c r="W651" s="33"/>
      <c r="X651" s="33" t="str">
        <f t="shared" si="194"/>
        <v>en-US=ЗЭ1-11 открыть</v>
      </c>
      <c r="Y651" s="1"/>
      <c r="Z651" s="1" t="s">
        <v>1308</v>
      </c>
      <c r="AE651">
        <f t="shared" si="187"/>
        <v>40041</v>
      </c>
      <c r="AF651">
        <f t="shared" si="188"/>
        <v>4</v>
      </c>
    </row>
    <row r="652" spans="1:32" x14ac:dyDescent="0.25">
      <c r="A652" s="1">
        <v>588</v>
      </c>
      <c r="B652" s="1">
        <v>22</v>
      </c>
      <c r="C652" t="s">
        <v>237</v>
      </c>
      <c r="D652" s="15" t="str">
        <f t="shared" si="185"/>
        <v>R41</v>
      </c>
      <c r="E652" s="34">
        <f t="shared" si="195"/>
        <v>81</v>
      </c>
      <c r="F652" s="34">
        <v>5</v>
      </c>
      <c r="G652" s="22">
        <v>5</v>
      </c>
      <c r="H652" t="s">
        <v>1842</v>
      </c>
      <c r="I652" t="s">
        <v>664</v>
      </c>
      <c r="J652" t="str">
        <f t="shared" si="186"/>
        <v>db600.dbx81.5 := dgo.Z1_11_of; //ЗЭ1-11 закрыть  R41.5</v>
      </c>
      <c r="L652">
        <f t="shared" si="196"/>
        <v>41</v>
      </c>
      <c r="N652" s="33">
        <f t="shared" si="191"/>
        <v>588</v>
      </c>
      <c r="O652" s="33" t="s">
        <v>2025</v>
      </c>
      <c r="P652" s="33" t="str">
        <f t="shared" si="192"/>
        <v>MDB.R41</v>
      </c>
      <c r="Q652" s="33">
        <f t="shared" si="193"/>
        <v>5</v>
      </c>
      <c r="R652" s="33"/>
      <c r="S652" s="33"/>
      <c r="T652" s="33"/>
      <c r="U652" s="33"/>
      <c r="V652" s="33"/>
      <c r="W652" s="33"/>
      <c r="X652" s="33" t="str">
        <f t="shared" si="194"/>
        <v>en-US=ЗЭ1-11 закрыть</v>
      </c>
      <c r="Y652" s="1"/>
      <c r="Z652" s="1" t="s">
        <v>1308</v>
      </c>
      <c r="AE652">
        <f t="shared" si="187"/>
        <v>40041</v>
      </c>
      <c r="AF652">
        <f t="shared" si="188"/>
        <v>5</v>
      </c>
    </row>
    <row r="653" spans="1:32" x14ac:dyDescent="0.25">
      <c r="A653" s="1">
        <v>589</v>
      </c>
      <c r="B653" s="1">
        <v>23</v>
      </c>
      <c r="C653" t="s">
        <v>206</v>
      </c>
      <c r="D653" s="15" t="str">
        <f t="shared" si="185"/>
        <v>R41</v>
      </c>
      <c r="E653" s="34">
        <f t="shared" si="195"/>
        <v>81</v>
      </c>
      <c r="F653" s="34">
        <v>6</v>
      </c>
      <c r="G653" s="22">
        <v>6</v>
      </c>
      <c r="H653" t="s">
        <v>1842</v>
      </c>
      <c r="I653" t="s">
        <v>665</v>
      </c>
      <c r="J653" t="str">
        <f t="shared" si="186"/>
        <v>db600.dbx81.6 := dgo.Z1_12_on; //ЗЭ1-12 открыть  R41.6</v>
      </c>
      <c r="L653">
        <f t="shared" si="196"/>
        <v>41</v>
      </c>
      <c r="N653" s="33">
        <f t="shared" si="191"/>
        <v>589</v>
      </c>
      <c r="O653" s="33" t="s">
        <v>2025</v>
      </c>
      <c r="P653" s="33" t="str">
        <f t="shared" si="192"/>
        <v>MDB.R41</v>
      </c>
      <c r="Q653" s="33">
        <f t="shared" si="193"/>
        <v>6</v>
      </c>
      <c r="R653" s="33"/>
      <c r="S653" s="33"/>
      <c r="T653" s="33"/>
      <c r="U653" s="33"/>
      <c r="V653" s="33"/>
      <c r="W653" s="33"/>
      <c r="X653" s="33" t="str">
        <f t="shared" si="194"/>
        <v>en-US=ЗЭ1-12 открыть</v>
      </c>
      <c r="Y653" s="1"/>
      <c r="Z653" s="1" t="s">
        <v>1308</v>
      </c>
      <c r="AE653">
        <f t="shared" si="187"/>
        <v>40041</v>
      </c>
      <c r="AF653">
        <f t="shared" si="188"/>
        <v>6</v>
      </c>
    </row>
    <row r="654" spans="1:32" x14ac:dyDescent="0.25">
      <c r="A654" s="1">
        <v>590</v>
      </c>
      <c r="B654" s="1">
        <v>24</v>
      </c>
      <c r="C654" t="s">
        <v>238</v>
      </c>
      <c r="D654" s="15" t="str">
        <f t="shared" si="185"/>
        <v>R41</v>
      </c>
      <c r="E654" s="34">
        <f t="shared" si="195"/>
        <v>81</v>
      </c>
      <c r="F654" s="34">
        <v>7</v>
      </c>
      <c r="G654" s="22">
        <v>7</v>
      </c>
      <c r="H654" t="s">
        <v>1842</v>
      </c>
      <c r="I654" t="s">
        <v>666</v>
      </c>
      <c r="J654" t="str">
        <f t="shared" si="186"/>
        <v>db600.dbx81.7 := dgo.Z1_12_of; //ЗЭ1-12 закрыть  R41.7</v>
      </c>
      <c r="L654">
        <f t="shared" si="196"/>
        <v>41</v>
      </c>
      <c r="N654" s="33">
        <f t="shared" si="191"/>
        <v>590</v>
      </c>
      <c r="O654" s="33" t="s">
        <v>2025</v>
      </c>
      <c r="P654" s="33" t="str">
        <f t="shared" si="192"/>
        <v>MDB.R41</v>
      </c>
      <c r="Q654" s="33">
        <f t="shared" si="193"/>
        <v>7</v>
      </c>
      <c r="R654" s="33"/>
      <c r="S654" s="33"/>
      <c r="T654" s="33"/>
      <c r="U654" s="33"/>
      <c r="V654" s="33"/>
      <c r="W654" s="33"/>
      <c r="X654" s="33" t="str">
        <f t="shared" si="194"/>
        <v>en-US=ЗЭ1-12 закрыть</v>
      </c>
      <c r="Y654" s="1"/>
      <c r="Z654" s="1" t="s">
        <v>1308</v>
      </c>
      <c r="AE654">
        <f t="shared" si="187"/>
        <v>40041</v>
      </c>
      <c r="AF654">
        <f t="shared" si="188"/>
        <v>7</v>
      </c>
    </row>
    <row r="655" spans="1:32" x14ac:dyDescent="0.25">
      <c r="A655" s="1">
        <v>591</v>
      </c>
      <c r="B655" s="1">
        <v>25</v>
      </c>
      <c r="C655" t="s">
        <v>207</v>
      </c>
      <c r="D655" s="15" t="str">
        <f t="shared" si="185"/>
        <v>R41</v>
      </c>
      <c r="E655">
        <f>E631+1</f>
        <v>80</v>
      </c>
      <c r="F655" s="34">
        <v>0</v>
      </c>
      <c r="G655" s="22">
        <v>8</v>
      </c>
      <c r="H655" t="s">
        <v>1842</v>
      </c>
      <c r="I655" t="s">
        <v>667</v>
      </c>
      <c r="J655" t="str">
        <f t="shared" si="186"/>
        <v>db600.dbx80.0 := dgo.Z1_13_on; //ЗЭ1-13 открыть  R41.8</v>
      </c>
      <c r="L655">
        <f t="shared" si="196"/>
        <v>41</v>
      </c>
      <c r="N655" s="33">
        <f t="shared" si="191"/>
        <v>591</v>
      </c>
      <c r="O655" s="33" t="s">
        <v>2025</v>
      </c>
      <c r="P655" s="33" t="str">
        <f t="shared" si="192"/>
        <v>MDB.R41</v>
      </c>
      <c r="Q655" s="33">
        <f t="shared" si="193"/>
        <v>8</v>
      </c>
      <c r="R655" s="33"/>
      <c r="S655" s="33"/>
      <c r="T655" s="33"/>
      <c r="U655" s="33"/>
      <c r="V655" s="33"/>
      <c r="W655" s="33"/>
      <c r="X655" s="33" t="str">
        <f t="shared" si="194"/>
        <v>en-US=ЗЭ1-13 открыть</v>
      </c>
      <c r="Y655" s="1"/>
      <c r="Z655" s="1" t="s">
        <v>1308</v>
      </c>
      <c r="AE655">
        <f t="shared" si="187"/>
        <v>40041</v>
      </c>
      <c r="AF655">
        <f t="shared" si="188"/>
        <v>8</v>
      </c>
    </row>
    <row r="656" spans="1:32" x14ac:dyDescent="0.25">
      <c r="A656" s="1">
        <v>592</v>
      </c>
      <c r="B656" s="1">
        <v>26</v>
      </c>
      <c r="C656" t="s">
        <v>239</v>
      </c>
      <c r="D656" s="15" t="str">
        <f t="shared" si="185"/>
        <v>R41</v>
      </c>
      <c r="E656" s="34">
        <f>E655</f>
        <v>80</v>
      </c>
      <c r="F656" s="34">
        <v>1</v>
      </c>
      <c r="G656" s="22">
        <v>9</v>
      </c>
      <c r="H656" t="s">
        <v>1842</v>
      </c>
      <c r="I656" t="s">
        <v>668</v>
      </c>
      <c r="J656" t="str">
        <f t="shared" si="186"/>
        <v>db600.dbx80.1 := dgo.Z1_13_of; //ЗЭ1-13 закрыть  R41.9</v>
      </c>
      <c r="L656">
        <f t="shared" si="196"/>
        <v>41</v>
      </c>
      <c r="N656" s="33">
        <f t="shared" si="191"/>
        <v>592</v>
      </c>
      <c r="O656" s="33" t="s">
        <v>2025</v>
      </c>
      <c r="P656" s="33" t="str">
        <f t="shared" si="192"/>
        <v>MDB.R41</v>
      </c>
      <c r="Q656" s="33">
        <f t="shared" si="193"/>
        <v>9</v>
      </c>
      <c r="R656" s="33"/>
      <c r="S656" s="33"/>
      <c r="T656" s="33"/>
      <c r="U656" s="33"/>
      <c r="V656" s="33"/>
      <c r="W656" s="33"/>
      <c r="X656" s="33" t="str">
        <f t="shared" si="194"/>
        <v>en-US=ЗЭ1-13 закрыть</v>
      </c>
      <c r="Y656" s="1"/>
      <c r="Z656" s="1" t="s">
        <v>1308</v>
      </c>
      <c r="AE656">
        <f t="shared" si="187"/>
        <v>40041</v>
      </c>
      <c r="AF656">
        <f t="shared" si="188"/>
        <v>9</v>
      </c>
    </row>
    <row r="657" spans="1:32" x14ac:dyDescent="0.25">
      <c r="A657" s="1">
        <v>593</v>
      </c>
      <c r="B657" s="1">
        <v>27</v>
      </c>
      <c r="C657" t="s">
        <v>208</v>
      </c>
      <c r="D657" s="15" t="str">
        <f t="shared" si="185"/>
        <v>R41</v>
      </c>
      <c r="E657" s="34">
        <f t="shared" si="195"/>
        <v>80</v>
      </c>
      <c r="F657" s="34">
        <v>2</v>
      </c>
      <c r="G657" s="22">
        <v>10</v>
      </c>
      <c r="H657" t="s">
        <v>1842</v>
      </c>
      <c r="I657" t="s">
        <v>669</v>
      </c>
      <c r="J657" t="str">
        <f t="shared" si="186"/>
        <v>db600.dbx80.2 := dgo.Z1_14_on; //ЗЭ1-14 открыть  R41.10</v>
      </c>
      <c r="L657">
        <f t="shared" si="196"/>
        <v>41</v>
      </c>
      <c r="N657" s="33">
        <f t="shared" si="191"/>
        <v>593</v>
      </c>
      <c r="O657" s="33" t="s">
        <v>2025</v>
      </c>
      <c r="P657" s="33" t="str">
        <f t="shared" si="192"/>
        <v>MDB.R41</v>
      </c>
      <c r="Q657" s="33">
        <f t="shared" si="193"/>
        <v>10</v>
      </c>
      <c r="R657" s="33"/>
      <c r="S657" s="33"/>
      <c r="T657" s="33"/>
      <c r="U657" s="33"/>
      <c r="V657" s="33"/>
      <c r="W657" s="33"/>
      <c r="X657" s="33" t="str">
        <f t="shared" si="194"/>
        <v>en-US=ЗЭ1-14 открыть</v>
      </c>
      <c r="Y657" s="1"/>
      <c r="Z657" s="1" t="s">
        <v>1308</v>
      </c>
      <c r="AE657">
        <f t="shared" si="187"/>
        <v>40041</v>
      </c>
      <c r="AF657">
        <f t="shared" si="188"/>
        <v>10</v>
      </c>
    </row>
    <row r="658" spans="1:32" x14ac:dyDescent="0.25">
      <c r="A658" s="1">
        <v>594</v>
      </c>
      <c r="B658" s="1">
        <v>28</v>
      </c>
      <c r="C658" t="s">
        <v>240</v>
      </c>
      <c r="D658" s="15" t="str">
        <f t="shared" si="185"/>
        <v>R41</v>
      </c>
      <c r="E658" s="34">
        <f t="shared" si="195"/>
        <v>80</v>
      </c>
      <c r="F658" s="34">
        <v>3</v>
      </c>
      <c r="G658" s="22">
        <v>11</v>
      </c>
      <c r="H658" t="s">
        <v>1842</v>
      </c>
      <c r="I658" t="s">
        <v>670</v>
      </c>
      <c r="J658" t="str">
        <f t="shared" si="186"/>
        <v>db600.dbx80.3 := dgo.Z1_14_of; //ЗЭ1-14 закрыть  R41.11</v>
      </c>
      <c r="L658">
        <f t="shared" si="196"/>
        <v>41</v>
      </c>
      <c r="N658" s="33">
        <f t="shared" si="191"/>
        <v>594</v>
      </c>
      <c r="O658" s="33" t="s">
        <v>2025</v>
      </c>
      <c r="P658" s="33" t="str">
        <f t="shared" si="192"/>
        <v>MDB.R41</v>
      </c>
      <c r="Q658" s="33">
        <f t="shared" si="193"/>
        <v>11</v>
      </c>
      <c r="R658" s="33"/>
      <c r="S658" s="33"/>
      <c r="T658" s="33"/>
      <c r="U658" s="33"/>
      <c r="V658" s="33"/>
      <c r="W658" s="33"/>
      <c r="X658" s="33" t="str">
        <f t="shared" si="194"/>
        <v>en-US=ЗЭ1-14 закрыть</v>
      </c>
      <c r="Y658" s="1"/>
      <c r="Z658" s="1" t="s">
        <v>1308</v>
      </c>
      <c r="AE658">
        <f t="shared" si="187"/>
        <v>40041</v>
      </c>
      <c r="AF658">
        <f t="shared" si="188"/>
        <v>11</v>
      </c>
    </row>
    <row r="659" spans="1:32" x14ac:dyDescent="0.25">
      <c r="A659" s="1">
        <v>595</v>
      </c>
      <c r="B659" s="1">
        <v>29</v>
      </c>
      <c r="C659" t="s">
        <v>209</v>
      </c>
      <c r="D659" s="15" t="str">
        <f t="shared" si="185"/>
        <v>R41</v>
      </c>
      <c r="E659" s="34">
        <f t="shared" si="195"/>
        <v>80</v>
      </c>
      <c r="F659" s="34">
        <v>4</v>
      </c>
      <c r="G659" s="22">
        <v>12</v>
      </c>
      <c r="H659" t="s">
        <v>1842</v>
      </c>
      <c r="I659" t="s">
        <v>671</v>
      </c>
      <c r="J659" t="str">
        <f t="shared" si="186"/>
        <v>db600.dbx80.4 := dgo.Z1_15_on; //ЗЭ1-15 открыть  R41.12</v>
      </c>
      <c r="L659">
        <f t="shared" si="196"/>
        <v>41</v>
      </c>
      <c r="N659" s="33">
        <f t="shared" si="191"/>
        <v>595</v>
      </c>
      <c r="O659" s="33" t="s">
        <v>2025</v>
      </c>
      <c r="P659" s="33" t="str">
        <f t="shared" si="192"/>
        <v>MDB.R41</v>
      </c>
      <c r="Q659" s="33">
        <f t="shared" si="193"/>
        <v>12</v>
      </c>
      <c r="R659" s="33"/>
      <c r="S659" s="33"/>
      <c r="T659" s="33"/>
      <c r="U659" s="33"/>
      <c r="V659" s="33"/>
      <c r="W659" s="33"/>
      <c r="X659" s="33" t="str">
        <f t="shared" si="194"/>
        <v>en-US=ЗЭ1-15 открыть</v>
      </c>
      <c r="Y659" s="1"/>
      <c r="Z659" s="1" t="s">
        <v>1308</v>
      </c>
      <c r="AE659">
        <f t="shared" si="187"/>
        <v>40041</v>
      </c>
      <c r="AF659">
        <f t="shared" si="188"/>
        <v>12</v>
      </c>
    </row>
    <row r="660" spans="1:32" x14ac:dyDescent="0.25">
      <c r="A660" s="1">
        <v>596</v>
      </c>
      <c r="B660" s="1">
        <v>30</v>
      </c>
      <c r="C660" t="s">
        <v>241</v>
      </c>
      <c r="D660" s="15" t="str">
        <f t="shared" si="185"/>
        <v>R41</v>
      </c>
      <c r="E660" s="34">
        <f t="shared" si="195"/>
        <v>80</v>
      </c>
      <c r="F660" s="34">
        <v>5</v>
      </c>
      <c r="G660" s="22">
        <v>13</v>
      </c>
      <c r="H660" t="s">
        <v>1842</v>
      </c>
      <c r="I660" t="s">
        <v>672</v>
      </c>
      <c r="J660" t="str">
        <f t="shared" si="186"/>
        <v>db600.dbx80.5 := dgo.Z1_15_of; //ЗЭ1-15 закрыть  R41.13</v>
      </c>
      <c r="L660">
        <f t="shared" si="196"/>
        <v>41</v>
      </c>
      <c r="N660" s="33">
        <f t="shared" si="191"/>
        <v>596</v>
      </c>
      <c r="O660" s="33" t="s">
        <v>2025</v>
      </c>
      <c r="P660" s="33" t="str">
        <f t="shared" si="192"/>
        <v>MDB.R41</v>
      </c>
      <c r="Q660" s="33">
        <f t="shared" si="193"/>
        <v>13</v>
      </c>
      <c r="R660" s="33"/>
      <c r="S660" s="33"/>
      <c r="T660" s="33"/>
      <c r="U660" s="33"/>
      <c r="V660" s="33"/>
      <c r="W660" s="33"/>
      <c r="X660" s="33" t="str">
        <f t="shared" si="194"/>
        <v>en-US=ЗЭ1-15 закрыть</v>
      </c>
      <c r="Y660" s="1"/>
      <c r="Z660" s="1" t="s">
        <v>1308</v>
      </c>
      <c r="AE660">
        <f t="shared" si="187"/>
        <v>40041</v>
      </c>
      <c r="AF660">
        <f t="shared" si="188"/>
        <v>13</v>
      </c>
    </row>
    <row r="661" spans="1:32" x14ac:dyDescent="0.25">
      <c r="A661" s="1">
        <v>597</v>
      </c>
      <c r="B661" s="1">
        <v>31</v>
      </c>
      <c r="C661" t="s">
        <v>210</v>
      </c>
      <c r="D661" s="15" t="str">
        <f t="shared" si="185"/>
        <v>R41</v>
      </c>
      <c r="E661" s="34">
        <f t="shared" si="195"/>
        <v>80</v>
      </c>
      <c r="F661" s="34">
        <v>6</v>
      </c>
      <c r="G661" s="22">
        <v>14</v>
      </c>
      <c r="H661" t="s">
        <v>1842</v>
      </c>
      <c r="I661" t="s">
        <v>673</v>
      </c>
      <c r="J661" t="str">
        <f t="shared" si="186"/>
        <v>db600.dbx80.6 := dgo.Z1_16_on; //ЗЭ1-16 открыть  R41.14</v>
      </c>
      <c r="L661">
        <f t="shared" si="196"/>
        <v>41</v>
      </c>
      <c r="N661" s="33">
        <f t="shared" si="191"/>
        <v>597</v>
      </c>
      <c r="O661" s="33" t="s">
        <v>2025</v>
      </c>
      <c r="P661" s="33" t="str">
        <f t="shared" si="192"/>
        <v>MDB.R41</v>
      </c>
      <c r="Q661" s="33">
        <f t="shared" si="193"/>
        <v>14</v>
      </c>
      <c r="R661" s="33"/>
      <c r="S661" s="33"/>
      <c r="T661" s="33"/>
      <c r="U661" s="33"/>
      <c r="V661" s="33"/>
      <c r="W661" s="33"/>
      <c r="X661" s="33" t="str">
        <f t="shared" si="194"/>
        <v>en-US=ЗЭ1-16 открыть</v>
      </c>
      <c r="Y661" s="1"/>
      <c r="Z661" s="1" t="s">
        <v>1308</v>
      </c>
      <c r="AE661">
        <f t="shared" si="187"/>
        <v>40041</v>
      </c>
      <c r="AF661">
        <f t="shared" si="188"/>
        <v>14</v>
      </c>
    </row>
    <row r="662" spans="1:32" x14ac:dyDescent="0.25">
      <c r="A662" s="1">
        <v>598</v>
      </c>
      <c r="B662" s="1">
        <v>32</v>
      </c>
      <c r="C662" t="s">
        <v>242</v>
      </c>
      <c r="D662" s="15" t="str">
        <f t="shared" si="185"/>
        <v>R41</v>
      </c>
      <c r="E662" s="34">
        <f t="shared" si="195"/>
        <v>80</v>
      </c>
      <c r="F662" s="34">
        <v>7</v>
      </c>
      <c r="G662" s="22">
        <v>15</v>
      </c>
      <c r="H662" t="s">
        <v>1842</v>
      </c>
      <c r="I662" t="s">
        <v>674</v>
      </c>
      <c r="J662" t="str">
        <f t="shared" si="186"/>
        <v>db600.dbx80.7 := dgo.Z1_16_of; //ЗЭ1-16 закрыть  R41.15</v>
      </c>
      <c r="L662">
        <f t="shared" si="196"/>
        <v>41</v>
      </c>
      <c r="N662" s="33">
        <f t="shared" si="191"/>
        <v>598</v>
      </c>
      <c r="O662" s="33" t="s">
        <v>2025</v>
      </c>
      <c r="P662" s="33" t="str">
        <f t="shared" si="192"/>
        <v>MDB.R41</v>
      </c>
      <c r="Q662" s="33">
        <f t="shared" si="193"/>
        <v>15</v>
      </c>
      <c r="R662" s="33"/>
      <c r="S662" s="33"/>
      <c r="T662" s="33"/>
      <c r="U662" s="33"/>
      <c r="V662" s="33"/>
      <c r="W662" s="33"/>
      <c r="X662" s="33" t="str">
        <f t="shared" si="194"/>
        <v>en-US=ЗЭ1-16 закрыть</v>
      </c>
      <c r="Y662" s="1"/>
      <c r="Z662" s="1" t="s">
        <v>1308</v>
      </c>
      <c r="AE662">
        <f t="shared" si="187"/>
        <v>40041</v>
      </c>
      <c r="AF662">
        <f t="shared" si="188"/>
        <v>15</v>
      </c>
    </row>
    <row r="663" spans="1:32" x14ac:dyDescent="0.25">
      <c r="A663" s="1">
        <v>599</v>
      </c>
      <c r="B663" s="1">
        <v>33</v>
      </c>
      <c r="C663" t="s">
        <v>211</v>
      </c>
      <c r="D663" s="15" t="str">
        <f t="shared" si="185"/>
        <v>R42</v>
      </c>
      <c r="E663">
        <f>E671+1</f>
        <v>83</v>
      </c>
      <c r="F663" s="34">
        <v>0</v>
      </c>
      <c r="G663" s="22">
        <v>0</v>
      </c>
      <c r="H663" t="s">
        <v>1842</v>
      </c>
      <c r="I663" t="s">
        <v>675</v>
      </c>
      <c r="J663" t="str">
        <f t="shared" si="186"/>
        <v>db600.dbx83.0 := dgo.Z1_17_on; //ЗЭ1-17 открыть  R42.0</v>
      </c>
      <c r="L663">
        <f>L661+1</f>
        <v>42</v>
      </c>
      <c r="N663" s="33">
        <f t="shared" si="191"/>
        <v>599</v>
      </c>
      <c r="O663" s="33" t="s">
        <v>2025</v>
      </c>
      <c r="P663" s="33" t="str">
        <f t="shared" si="192"/>
        <v>MDB.R42</v>
      </c>
      <c r="Q663" s="33">
        <f t="shared" si="193"/>
        <v>0</v>
      </c>
      <c r="R663" s="33"/>
      <c r="S663" s="33"/>
      <c r="T663" s="33"/>
      <c r="U663" s="33"/>
      <c r="V663" s="33"/>
      <c r="W663" s="33"/>
      <c r="X663" s="33" t="str">
        <f t="shared" si="194"/>
        <v>en-US=ЗЭ1-17 открыть</v>
      </c>
      <c r="Y663" s="1"/>
      <c r="Z663" s="1" t="s">
        <v>1308</v>
      </c>
      <c r="AE663">
        <f t="shared" si="187"/>
        <v>40042</v>
      </c>
      <c r="AF663">
        <f t="shared" si="188"/>
        <v>0</v>
      </c>
    </row>
    <row r="664" spans="1:32" x14ac:dyDescent="0.25">
      <c r="A664" s="1">
        <v>600</v>
      </c>
      <c r="B664" s="1">
        <v>34</v>
      </c>
      <c r="C664" t="s">
        <v>243</v>
      </c>
      <c r="D664" s="15" t="str">
        <f t="shared" si="185"/>
        <v>R42</v>
      </c>
      <c r="E664" s="34">
        <f>E663</f>
        <v>83</v>
      </c>
      <c r="F664" s="34">
        <v>1</v>
      </c>
      <c r="G664" s="22">
        <v>1</v>
      </c>
      <c r="H664" t="s">
        <v>1842</v>
      </c>
      <c r="I664" t="s">
        <v>676</v>
      </c>
      <c r="J664" t="str">
        <f t="shared" si="186"/>
        <v>db600.dbx83.1 := dgo.Z1_17_of; //ЗЭ1-17 закрыть  R42.1</v>
      </c>
      <c r="L664">
        <f>L663</f>
        <v>42</v>
      </c>
      <c r="N664" s="33">
        <f t="shared" si="191"/>
        <v>600</v>
      </c>
      <c r="O664" s="33" t="s">
        <v>2025</v>
      </c>
      <c r="P664" s="33" t="str">
        <f t="shared" si="192"/>
        <v>MDB.R42</v>
      </c>
      <c r="Q664" s="33">
        <f t="shared" si="193"/>
        <v>1</v>
      </c>
      <c r="R664" s="33"/>
      <c r="S664" s="33"/>
      <c r="T664" s="33"/>
      <c r="U664" s="33"/>
      <c r="V664" s="33"/>
      <c r="W664" s="33"/>
      <c r="X664" s="33" t="str">
        <f t="shared" si="194"/>
        <v>en-US=ЗЭ1-17 закрыть</v>
      </c>
      <c r="Y664" s="1"/>
      <c r="Z664" s="1" t="s">
        <v>1308</v>
      </c>
      <c r="AE664">
        <f t="shared" si="187"/>
        <v>40042</v>
      </c>
      <c r="AF664">
        <f t="shared" si="188"/>
        <v>1</v>
      </c>
    </row>
    <row r="665" spans="1:32" x14ac:dyDescent="0.25">
      <c r="A665" s="1">
        <v>601</v>
      </c>
      <c r="B665" s="1">
        <v>35</v>
      </c>
      <c r="C665" t="s">
        <v>212</v>
      </c>
      <c r="D665" s="15" t="str">
        <f t="shared" si="185"/>
        <v>R42</v>
      </c>
      <c r="E665" s="34">
        <f t="shared" ref="E665:E678" si="197">E664</f>
        <v>83</v>
      </c>
      <c r="F665" s="34">
        <v>2</v>
      </c>
      <c r="G665" s="22">
        <v>2</v>
      </c>
      <c r="H665" t="s">
        <v>1842</v>
      </c>
      <c r="I665" t="s">
        <v>677</v>
      </c>
      <c r="J665" t="str">
        <f t="shared" si="186"/>
        <v>db600.dbx83.2 := dgo.Z1_18_on; //ЗЭ1-18 открыть  R42.2</v>
      </c>
      <c r="L665">
        <f t="shared" ref="L665:L678" si="198">L664</f>
        <v>42</v>
      </c>
      <c r="N665" s="33">
        <f t="shared" si="191"/>
        <v>601</v>
      </c>
      <c r="O665" s="33" t="s">
        <v>2025</v>
      </c>
      <c r="P665" s="33" t="str">
        <f t="shared" si="192"/>
        <v>MDB.R42</v>
      </c>
      <c r="Q665" s="33">
        <f t="shared" si="193"/>
        <v>2</v>
      </c>
      <c r="R665" s="33"/>
      <c r="S665" s="33"/>
      <c r="T665" s="33"/>
      <c r="U665" s="33"/>
      <c r="V665" s="33"/>
      <c r="W665" s="33"/>
      <c r="X665" s="33" t="str">
        <f t="shared" si="194"/>
        <v>en-US=ЗЭ1-18 открыть</v>
      </c>
      <c r="Y665" s="1"/>
      <c r="Z665" s="1" t="s">
        <v>1308</v>
      </c>
      <c r="AE665">
        <f t="shared" si="187"/>
        <v>40042</v>
      </c>
      <c r="AF665">
        <f t="shared" si="188"/>
        <v>2</v>
      </c>
    </row>
    <row r="666" spans="1:32" x14ac:dyDescent="0.25">
      <c r="A666" s="1">
        <v>602</v>
      </c>
      <c r="B666" s="1">
        <v>36</v>
      </c>
      <c r="C666" t="s">
        <v>244</v>
      </c>
      <c r="D666" s="15" t="str">
        <f t="shared" si="185"/>
        <v>R42</v>
      </c>
      <c r="E666" s="34">
        <f t="shared" si="197"/>
        <v>83</v>
      </c>
      <c r="F666" s="34">
        <v>3</v>
      </c>
      <c r="G666" s="22">
        <v>3</v>
      </c>
      <c r="H666" t="s">
        <v>1842</v>
      </c>
      <c r="I666" t="s">
        <v>678</v>
      </c>
      <c r="J666" t="str">
        <f t="shared" si="186"/>
        <v>db600.dbx83.3 := dgo.Z1_18_of; //ЗЭ1-18 закрыть  R42.3</v>
      </c>
      <c r="L666">
        <f t="shared" si="198"/>
        <v>42</v>
      </c>
      <c r="N666" s="33">
        <f t="shared" si="191"/>
        <v>602</v>
      </c>
      <c r="O666" s="33" t="s">
        <v>2025</v>
      </c>
      <c r="P666" s="33" t="str">
        <f t="shared" si="192"/>
        <v>MDB.R42</v>
      </c>
      <c r="Q666" s="33">
        <f t="shared" si="193"/>
        <v>3</v>
      </c>
      <c r="R666" s="33"/>
      <c r="S666" s="33"/>
      <c r="T666" s="33"/>
      <c r="U666" s="33"/>
      <c r="V666" s="33"/>
      <c r="W666" s="33"/>
      <c r="X666" s="33" t="str">
        <f t="shared" si="194"/>
        <v>en-US=ЗЭ1-18 закрыть</v>
      </c>
      <c r="Y666" s="1"/>
      <c r="Z666" s="1" t="s">
        <v>1308</v>
      </c>
      <c r="AE666">
        <f t="shared" si="187"/>
        <v>40042</v>
      </c>
      <c r="AF666">
        <f t="shared" si="188"/>
        <v>3</v>
      </c>
    </row>
    <row r="667" spans="1:32" x14ac:dyDescent="0.25">
      <c r="A667" s="1">
        <v>603</v>
      </c>
      <c r="B667" s="1">
        <v>37</v>
      </c>
      <c r="C667" t="s">
        <v>213</v>
      </c>
      <c r="D667" s="15" t="str">
        <f t="shared" si="185"/>
        <v>R42</v>
      </c>
      <c r="E667" s="34">
        <f t="shared" si="197"/>
        <v>83</v>
      </c>
      <c r="F667" s="34">
        <v>4</v>
      </c>
      <c r="G667" s="22">
        <v>4</v>
      </c>
      <c r="H667" t="s">
        <v>1842</v>
      </c>
      <c r="I667" t="s">
        <v>679</v>
      </c>
      <c r="J667" t="str">
        <f t="shared" si="186"/>
        <v>db600.dbx83.4 := dgo.Z1_19_on; //ЗЭ1-19 открыть  R42.4</v>
      </c>
      <c r="L667">
        <f t="shared" si="198"/>
        <v>42</v>
      </c>
      <c r="N667" s="33">
        <f t="shared" si="191"/>
        <v>603</v>
      </c>
      <c r="O667" s="33" t="s">
        <v>2025</v>
      </c>
      <c r="P667" s="33" t="str">
        <f t="shared" si="192"/>
        <v>MDB.R42</v>
      </c>
      <c r="Q667" s="33">
        <f t="shared" si="193"/>
        <v>4</v>
      </c>
      <c r="R667" s="33"/>
      <c r="S667" s="33"/>
      <c r="T667" s="33"/>
      <c r="U667" s="33"/>
      <c r="V667" s="33"/>
      <c r="W667" s="33"/>
      <c r="X667" s="33" t="str">
        <f t="shared" si="194"/>
        <v>en-US=ЗЭ1-19 открыть</v>
      </c>
      <c r="Y667" s="1"/>
      <c r="Z667" s="1" t="s">
        <v>1308</v>
      </c>
      <c r="AE667">
        <f t="shared" si="187"/>
        <v>40042</v>
      </c>
      <c r="AF667">
        <f t="shared" si="188"/>
        <v>4</v>
      </c>
    </row>
    <row r="668" spans="1:32" x14ac:dyDescent="0.25">
      <c r="A668" s="1">
        <v>604</v>
      </c>
      <c r="B668" s="1">
        <v>38</v>
      </c>
      <c r="C668" t="s">
        <v>245</v>
      </c>
      <c r="D668" s="15" t="str">
        <f t="shared" si="185"/>
        <v>R42</v>
      </c>
      <c r="E668" s="34">
        <f t="shared" si="197"/>
        <v>83</v>
      </c>
      <c r="F668" s="34">
        <v>5</v>
      </c>
      <c r="G668" s="22">
        <v>5</v>
      </c>
      <c r="H668" t="s">
        <v>1842</v>
      </c>
      <c r="I668" t="s">
        <v>680</v>
      </c>
      <c r="J668" t="str">
        <f t="shared" si="186"/>
        <v>db600.dbx83.5 := dgo.Z1_19_of; //ЗЭ1-19 закрыть  R42.5</v>
      </c>
      <c r="L668">
        <f t="shared" si="198"/>
        <v>42</v>
      </c>
      <c r="N668" s="33">
        <f t="shared" si="191"/>
        <v>604</v>
      </c>
      <c r="O668" s="33" t="s">
        <v>2025</v>
      </c>
      <c r="P668" s="33" t="str">
        <f t="shared" si="192"/>
        <v>MDB.R42</v>
      </c>
      <c r="Q668" s="33">
        <f t="shared" si="193"/>
        <v>5</v>
      </c>
      <c r="R668" s="33"/>
      <c r="S668" s="33"/>
      <c r="T668" s="33"/>
      <c r="U668" s="33"/>
      <c r="V668" s="33"/>
      <c r="W668" s="33"/>
      <c r="X668" s="33" t="str">
        <f t="shared" si="194"/>
        <v>en-US=ЗЭ1-19 закрыть</v>
      </c>
      <c r="Y668" s="1"/>
      <c r="Z668" s="1" t="s">
        <v>1308</v>
      </c>
      <c r="AE668">
        <f t="shared" si="187"/>
        <v>40042</v>
      </c>
      <c r="AF668">
        <f t="shared" si="188"/>
        <v>5</v>
      </c>
    </row>
    <row r="669" spans="1:32" x14ac:dyDescent="0.25">
      <c r="A669" s="1">
        <v>605</v>
      </c>
      <c r="B669" s="1">
        <v>39</v>
      </c>
      <c r="C669" t="s">
        <v>214</v>
      </c>
      <c r="D669" s="15" t="str">
        <f t="shared" si="185"/>
        <v>R42</v>
      </c>
      <c r="E669" s="34">
        <f t="shared" si="197"/>
        <v>83</v>
      </c>
      <c r="F669" s="34">
        <v>6</v>
      </c>
      <c r="G669" s="22">
        <v>6</v>
      </c>
      <c r="H669" t="s">
        <v>1842</v>
      </c>
      <c r="I669" t="s">
        <v>681</v>
      </c>
      <c r="J669" t="str">
        <f t="shared" si="186"/>
        <v>db600.dbx83.6 := dgo.Z1_20_on; //ЗЭ1-20 открыть  R42.6</v>
      </c>
      <c r="L669">
        <f t="shared" si="198"/>
        <v>42</v>
      </c>
      <c r="N669" s="33">
        <f t="shared" si="191"/>
        <v>605</v>
      </c>
      <c r="O669" s="33" t="s">
        <v>2025</v>
      </c>
      <c r="P669" s="33" t="str">
        <f t="shared" si="192"/>
        <v>MDB.R42</v>
      </c>
      <c r="Q669" s="33">
        <f t="shared" si="193"/>
        <v>6</v>
      </c>
      <c r="R669" s="33"/>
      <c r="S669" s="33"/>
      <c r="T669" s="33"/>
      <c r="U669" s="33"/>
      <c r="V669" s="33"/>
      <c r="W669" s="33"/>
      <c r="X669" s="33" t="str">
        <f t="shared" si="194"/>
        <v>en-US=ЗЭ1-20 открыть</v>
      </c>
      <c r="Y669" s="1"/>
      <c r="Z669" s="1" t="s">
        <v>1308</v>
      </c>
      <c r="AE669">
        <f t="shared" si="187"/>
        <v>40042</v>
      </c>
      <c r="AF669">
        <f t="shared" si="188"/>
        <v>6</v>
      </c>
    </row>
    <row r="670" spans="1:32" x14ac:dyDescent="0.25">
      <c r="A670" s="1">
        <v>606</v>
      </c>
      <c r="B670" s="1">
        <v>40</v>
      </c>
      <c r="C670" t="s">
        <v>246</v>
      </c>
      <c r="D670" s="15" t="str">
        <f t="shared" si="185"/>
        <v>R42</v>
      </c>
      <c r="E670" s="34">
        <f t="shared" si="197"/>
        <v>83</v>
      </c>
      <c r="F670" s="34">
        <v>7</v>
      </c>
      <c r="G670" s="22">
        <v>7</v>
      </c>
      <c r="H670" t="s">
        <v>1842</v>
      </c>
      <c r="I670" t="s">
        <v>682</v>
      </c>
      <c r="J670" t="str">
        <f t="shared" si="186"/>
        <v>db600.dbx83.7 := dgo.Z1_20_of; //ЗЭ1-20 закрыть  R42.7</v>
      </c>
      <c r="L670">
        <f t="shared" si="198"/>
        <v>42</v>
      </c>
      <c r="N670" s="33">
        <f t="shared" si="191"/>
        <v>606</v>
      </c>
      <c r="O670" s="33" t="s">
        <v>2025</v>
      </c>
      <c r="P670" s="33" t="str">
        <f t="shared" si="192"/>
        <v>MDB.R42</v>
      </c>
      <c r="Q670" s="33">
        <f t="shared" si="193"/>
        <v>7</v>
      </c>
      <c r="R670" s="33"/>
      <c r="S670" s="33"/>
      <c r="T670" s="33"/>
      <c r="U670" s="33"/>
      <c r="V670" s="33"/>
      <c r="W670" s="33"/>
      <c r="X670" s="33" t="str">
        <f t="shared" si="194"/>
        <v>en-US=ЗЭ1-20 закрыть</v>
      </c>
      <c r="Y670" s="1"/>
      <c r="Z670" s="1" t="s">
        <v>1308</v>
      </c>
      <c r="AE670">
        <f t="shared" si="187"/>
        <v>40042</v>
      </c>
      <c r="AF670">
        <f t="shared" si="188"/>
        <v>7</v>
      </c>
    </row>
    <row r="671" spans="1:32" x14ac:dyDescent="0.25">
      <c r="A671" s="1">
        <v>607</v>
      </c>
      <c r="B671" s="1">
        <v>41</v>
      </c>
      <c r="C671" t="s">
        <v>215</v>
      </c>
      <c r="D671" s="15" t="str">
        <f t="shared" si="185"/>
        <v>R42</v>
      </c>
      <c r="E671">
        <f>E647+1</f>
        <v>82</v>
      </c>
      <c r="F671" s="34">
        <v>0</v>
      </c>
      <c r="G671" s="22">
        <v>8</v>
      </c>
      <c r="H671" t="s">
        <v>1842</v>
      </c>
      <c r="I671" t="s">
        <v>683</v>
      </c>
      <c r="J671" t="str">
        <f t="shared" si="186"/>
        <v>db600.dbx82.0 := dgo.Z1_21_on; //ЗЭ1-21 открыть  R42.8</v>
      </c>
      <c r="L671">
        <f t="shared" si="198"/>
        <v>42</v>
      </c>
      <c r="N671" s="33">
        <f t="shared" si="191"/>
        <v>607</v>
      </c>
      <c r="O671" s="33" t="s">
        <v>2025</v>
      </c>
      <c r="P671" s="33" t="str">
        <f t="shared" si="192"/>
        <v>MDB.R42</v>
      </c>
      <c r="Q671" s="33">
        <f t="shared" si="193"/>
        <v>8</v>
      </c>
      <c r="R671" s="33"/>
      <c r="S671" s="33"/>
      <c r="T671" s="33"/>
      <c r="U671" s="33"/>
      <c r="V671" s="33"/>
      <c r="W671" s="33"/>
      <c r="X671" s="33" t="str">
        <f t="shared" si="194"/>
        <v>en-US=ЗЭ1-21 открыть</v>
      </c>
      <c r="Y671" s="1"/>
      <c r="Z671" s="1" t="s">
        <v>1308</v>
      </c>
      <c r="AE671">
        <f t="shared" si="187"/>
        <v>40042</v>
      </c>
      <c r="AF671">
        <f t="shared" si="188"/>
        <v>8</v>
      </c>
    </row>
    <row r="672" spans="1:32" x14ac:dyDescent="0.25">
      <c r="A672" s="1">
        <v>608</v>
      </c>
      <c r="B672" s="1">
        <v>42</v>
      </c>
      <c r="C672" t="s">
        <v>247</v>
      </c>
      <c r="D672" s="15" t="str">
        <f t="shared" si="185"/>
        <v>R42</v>
      </c>
      <c r="E672" s="34">
        <f>E671</f>
        <v>82</v>
      </c>
      <c r="F672" s="34">
        <v>1</v>
      </c>
      <c r="G672" s="22">
        <v>9</v>
      </c>
      <c r="H672" t="s">
        <v>1842</v>
      </c>
      <c r="I672" t="s">
        <v>684</v>
      </c>
      <c r="J672" t="str">
        <f t="shared" si="186"/>
        <v>db600.dbx82.1 := dgo.Z1_21_of; //ЗЭ1-21 закрыть  R42.9</v>
      </c>
      <c r="L672">
        <f t="shared" si="198"/>
        <v>42</v>
      </c>
      <c r="N672" s="33">
        <f t="shared" si="191"/>
        <v>608</v>
      </c>
      <c r="O672" s="33" t="s">
        <v>2025</v>
      </c>
      <c r="P672" s="33" t="str">
        <f t="shared" si="192"/>
        <v>MDB.R42</v>
      </c>
      <c r="Q672" s="33">
        <f t="shared" si="193"/>
        <v>9</v>
      </c>
      <c r="R672" s="33"/>
      <c r="S672" s="33"/>
      <c r="T672" s="33"/>
      <c r="U672" s="33"/>
      <c r="V672" s="33"/>
      <c r="W672" s="33"/>
      <c r="X672" s="33" t="str">
        <f t="shared" si="194"/>
        <v>en-US=ЗЭ1-21 закрыть</v>
      </c>
      <c r="Y672" s="1"/>
      <c r="Z672" s="1" t="s">
        <v>1308</v>
      </c>
      <c r="AE672">
        <f t="shared" si="187"/>
        <v>40042</v>
      </c>
      <c r="AF672">
        <f t="shared" si="188"/>
        <v>9</v>
      </c>
    </row>
    <row r="673" spans="1:32" x14ac:dyDescent="0.25">
      <c r="A673" s="1">
        <v>609</v>
      </c>
      <c r="B673" s="1">
        <v>43</v>
      </c>
      <c r="C673" t="s">
        <v>216</v>
      </c>
      <c r="D673" s="15" t="str">
        <f t="shared" si="185"/>
        <v>R42</v>
      </c>
      <c r="E673" s="34">
        <f t="shared" si="197"/>
        <v>82</v>
      </c>
      <c r="F673" s="34">
        <v>2</v>
      </c>
      <c r="G673" s="22">
        <v>10</v>
      </c>
      <c r="H673" t="s">
        <v>1842</v>
      </c>
      <c r="I673" t="s">
        <v>685</v>
      </c>
      <c r="J673" t="str">
        <f t="shared" si="186"/>
        <v>db600.dbx82.2 := dgo.Z1_22_on; //ЗЭ1-22 открыть  R42.10</v>
      </c>
      <c r="L673">
        <f t="shared" si="198"/>
        <v>42</v>
      </c>
      <c r="N673" s="33">
        <f t="shared" si="191"/>
        <v>609</v>
      </c>
      <c r="O673" s="33" t="s">
        <v>2025</v>
      </c>
      <c r="P673" s="33" t="str">
        <f t="shared" si="192"/>
        <v>MDB.R42</v>
      </c>
      <c r="Q673" s="33">
        <f t="shared" si="193"/>
        <v>10</v>
      </c>
      <c r="R673" s="33"/>
      <c r="S673" s="33"/>
      <c r="T673" s="33"/>
      <c r="U673" s="33"/>
      <c r="V673" s="33"/>
      <c r="W673" s="33"/>
      <c r="X673" s="33" t="str">
        <f t="shared" si="194"/>
        <v>en-US=ЗЭ1-22 открыть</v>
      </c>
      <c r="Y673" s="1"/>
      <c r="Z673" s="1" t="s">
        <v>1308</v>
      </c>
      <c r="AE673">
        <f t="shared" si="187"/>
        <v>40042</v>
      </c>
      <c r="AF673">
        <f t="shared" si="188"/>
        <v>10</v>
      </c>
    </row>
    <row r="674" spans="1:32" x14ac:dyDescent="0.25">
      <c r="A674" s="1">
        <v>610</v>
      </c>
      <c r="B674" s="1">
        <v>44</v>
      </c>
      <c r="C674" t="s">
        <v>248</v>
      </c>
      <c r="D674" s="15" t="str">
        <f t="shared" si="185"/>
        <v>R42</v>
      </c>
      <c r="E674" s="34">
        <f t="shared" si="197"/>
        <v>82</v>
      </c>
      <c r="F674" s="34">
        <v>3</v>
      </c>
      <c r="G674" s="22">
        <v>11</v>
      </c>
      <c r="H674" t="s">
        <v>1842</v>
      </c>
      <c r="I674" t="s">
        <v>686</v>
      </c>
      <c r="J674" t="str">
        <f t="shared" si="186"/>
        <v>db600.dbx82.3 := dgo.Z1_22_of; //ЗЭ1-22 закрыть  R42.11</v>
      </c>
      <c r="L674">
        <f t="shared" si="198"/>
        <v>42</v>
      </c>
      <c r="N674" s="33">
        <f t="shared" si="191"/>
        <v>610</v>
      </c>
      <c r="O674" s="33" t="s">
        <v>2025</v>
      </c>
      <c r="P674" s="33" t="str">
        <f t="shared" si="192"/>
        <v>MDB.R42</v>
      </c>
      <c r="Q674" s="33">
        <f t="shared" si="193"/>
        <v>11</v>
      </c>
      <c r="R674" s="33"/>
      <c r="S674" s="33"/>
      <c r="T674" s="33"/>
      <c r="U674" s="33"/>
      <c r="V674" s="33"/>
      <c r="W674" s="33"/>
      <c r="X674" s="33" t="str">
        <f t="shared" si="194"/>
        <v>en-US=ЗЭ1-22 закрыть</v>
      </c>
      <c r="Y674" s="1"/>
      <c r="Z674" s="1" t="s">
        <v>1308</v>
      </c>
      <c r="AE674">
        <f t="shared" si="187"/>
        <v>40042</v>
      </c>
      <c r="AF674">
        <f t="shared" si="188"/>
        <v>11</v>
      </c>
    </row>
    <row r="675" spans="1:32" x14ac:dyDescent="0.25">
      <c r="A675" s="1">
        <v>611</v>
      </c>
      <c r="B675" s="1">
        <v>45</v>
      </c>
      <c r="C675" t="s">
        <v>217</v>
      </c>
      <c r="D675" s="15" t="str">
        <f t="shared" si="185"/>
        <v>R42</v>
      </c>
      <c r="E675" s="34">
        <f t="shared" si="197"/>
        <v>82</v>
      </c>
      <c r="F675" s="34">
        <v>4</v>
      </c>
      <c r="G675" s="22">
        <v>12</v>
      </c>
      <c r="H675" t="s">
        <v>1842</v>
      </c>
      <c r="I675" t="s">
        <v>687</v>
      </c>
      <c r="J675" t="str">
        <f t="shared" si="186"/>
        <v>db600.dbx82.4 := dgo.Z1_23_on; //ЗЭ1-23 открыть  R42.12</v>
      </c>
      <c r="L675">
        <f t="shared" si="198"/>
        <v>42</v>
      </c>
      <c r="N675" s="33">
        <f t="shared" si="191"/>
        <v>611</v>
      </c>
      <c r="O675" s="33" t="s">
        <v>2025</v>
      </c>
      <c r="P675" s="33" t="str">
        <f t="shared" si="192"/>
        <v>MDB.R42</v>
      </c>
      <c r="Q675" s="33">
        <f t="shared" si="193"/>
        <v>12</v>
      </c>
      <c r="R675" s="33"/>
      <c r="S675" s="33"/>
      <c r="T675" s="33"/>
      <c r="U675" s="33"/>
      <c r="V675" s="33"/>
      <c r="W675" s="33"/>
      <c r="X675" s="33" t="str">
        <f t="shared" si="194"/>
        <v>en-US=ЗЭ1-23 открыть</v>
      </c>
      <c r="Y675" s="1"/>
      <c r="Z675" s="1" t="s">
        <v>1308</v>
      </c>
      <c r="AE675">
        <f t="shared" si="187"/>
        <v>40042</v>
      </c>
      <c r="AF675">
        <f t="shared" si="188"/>
        <v>12</v>
      </c>
    </row>
    <row r="676" spans="1:32" x14ac:dyDescent="0.25">
      <c r="A676" s="1">
        <v>612</v>
      </c>
      <c r="B676" s="1">
        <v>46</v>
      </c>
      <c r="C676" t="s">
        <v>249</v>
      </c>
      <c r="D676" s="15" t="str">
        <f t="shared" si="185"/>
        <v>R42</v>
      </c>
      <c r="E676" s="34">
        <f t="shared" si="197"/>
        <v>82</v>
      </c>
      <c r="F676" s="34">
        <v>5</v>
      </c>
      <c r="G676" s="22">
        <v>13</v>
      </c>
      <c r="H676" t="s">
        <v>1842</v>
      </c>
      <c r="I676" t="s">
        <v>688</v>
      </c>
      <c r="J676" t="str">
        <f t="shared" si="186"/>
        <v>db600.dbx82.5 := dgo.Z1_23_of; //ЗЭ1-23 закрыть  R42.13</v>
      </c>
      <c r="L676">
        <f t="shared" si="198"/>
        <v>42</v>
      </c>
      <c r="N676" s="33">
        <f t="shared" si="191"/>
        <v>612</v>
      </c>
      <c r="O676" s="33" t="s">
        <v>2025</v>
      </c>
      <c r="P676" s="33" t="str">
        <f t="shared" si="192"/>
        <v>MDB.R42</v>
      </c>
      <c r="Q676" s="33">
        <f t="shared" si="193"/>
        <v>13</v>
      </c>
      <c r="R676" s="33"/>
      <c r="S676" s="33"/>
      <c r="T676" s="33"/>
      <c r="U676" s="33"/>
      <c r="V676" s="33"/>
      <c r="W676" s="33"/>
      <c r="X676" s="33" t="str">
        <f t="shared" si="194"/>
        <v>en-US=ЗЭ1-23 закрыть</v>
      </c>
      <c r="Y676" s="1"/>
      <c r="Z676" s="1" t="s">
        <v>1308</v>
      </c>
      <c r="AE676">
        <f t="shared" si="187"/>
        <v>40042</v>
      </c>
      <c r="AF676">
        <f t="shared" si="188"/>
        <v>13</v>
      </c>
    </row>
    <row r="677" spans="1:32" x14ac:dyDescent="0.25">
      <c r="A677" s="1">
        <v>613</v>
      </c>
      <c r="B677" s="1">
        <v>47</v>
      </c>
      <c r="C677" t="s">
        <v>218</v>
      </c>
      <c r="D677" s="15" t="str">
        <f t="shared" si="185"/>
        <v>R42</v>
      </c>
      <c r="E677" s="34">
        <f t="shared" si="197"/>
        <v>82</v>
      </c>
      <c r="F677" s="34">
        <v>6</v>
      </c>
      <c r="G677" s="22">
        <v>14</v>
      </c>
      <c r="H677" t="s">
        <v>1842</v>
      </c>
      <c r="I677" t="s">
        <v>689</v>
      </c>
      <c r="J677" t="str">
        <f t="shared" si="186"/>
        <v>db600.dbx82.6 := dgo.Z1_24_on; //ЗЭ1-24 открыть  R42.14</v>
      </c>
      <c r="L677">
        <f t="shared" si="198"/>
        <v>42</v>
      </c>
      <c r="N677" s="33">
        <f t="shared" si="191"/>
        <v>613</v>
      </c>
      <c r="O677" s="33" t="s">
        <v>2025</v>
      </c>
      <c r="P677" s="33" t="str">
        <f t="shared" si="192"/>
        <v>MDB.R42</v>
      </c>
      <c r="Q677" s="33">
        <f t="shared" si="193"/>
        <v>14</v>
      </c>
      <c r="R677" s="33"/>
      <c r="S677" s="33"/>
      <c r="T677" s="33"/>
      <c r="U677" s="33"/>
      <c r="V677" s="33"/>
      <c r="W677" s="33"/>
      <c r="X677" s="33" t="str">
        <f t="shared" si="194"/>
        <v>en-US=ЗЭ1-24 открыть</v>
      </c>
      <c r="Y677" s="1"/>
      <c r="Z677" s="1" t="s">
        <v>1308</v>
      </c>
      <c r="AE677">
        <f t="shared" si="187"/>
        <v>40042</v>
      </c>
      <c r="AF677">
        <f t="shared" si="188"/>
        <v>14</v>
      </c>
    </row>
    <row r="678" spans="1:32" x14ac:dyDescent="0.25">
      <c r="A678" s="1">
        <v>614</v>
      </c>
      <c r="B678" s="1">
        <v>48</v>
      </c>
      <c r="C678" t="s">
        <v>250</v>
      </c>
      <c r="D678" s="15" t="str">
        <f t="shared" si="185"/>
        <v>R42</v>
      </c>
      <c r="E678" s="34">
        <f t="shared" si="197"/>
        <v>82</v>
      </c>
      <c r="F678" s="34">
        <v>7</v>
      </c>
      <c r="G678" s="22">
        <v>15</v>
      </c>
      <c r="H678" t="s">
        <v>1842</v>
      </c>
      <c r="I678" t="s">
        <v>690</v>
      </c>
      <c r="J678" t="str">
        <f t="shared" si="186"/>
        <v>db600.dbx82.7 := dgo.Z1_24_of; //ЗЭ1-24 закрыть  R42.15</v>
      </c>
      <c r="L678">
        <f t="shared" si="198"/>
        <v>42</v>
      </c>
      <c r="N678" s="33">
        <f t="shared" si="191"/>
        <v>614</v>
      </c>
      <c r="O678" s="33" t="s">
        <v>2025</v>
      </c>
      <c r="P678" s="33" t="str">
        <f t="shared" si="192"/>
        <v>MDB.R42</v>
      </c>
      <c r="Q678" s="33">
        <f t="shared" si="193"/>
        <v>15</v>
      </c>
      <c r="R678" s="33"/>
      <c r="S678" s="33"/>
      <c r="T678" s="33"/>
      <c r="U678" s="33"/>
      <c r="V678" s="33"/>
      <c r="W678" s="33"/>
      <c r="X678" s="33" t="str">
        <f t="shared" si="194"/>
        <v>en-US=ЗЭ1-24 закрыть</v>
      </c>
      <c r="Y678" s="1"/>
      <c r="Z678" s="1" t="s">
        <v>1308</v>
      </c>
      <c r="AE678">
        <f t="shared" si="187"/>
        <v>40042</v>
      </c>
      <c r="AF678">
        <f t="shared" si="188"/>
        <v>15</v>
      </c>
    </row>
    <row r="679" spans="1:32" x14ac:dyDescent="0.25">
      <c r="A679" s="1">
        <v>615</v>
      </c>
      <c r="B679" s="1">
        <v>49</v>
      </c>
      <c r="C679" t="s">
        <v>219</v>
      </c>
      <c r="D679" s="15" t="str">
        <f t="shared" si="185"/>
        <v>R43</v>
      </c>
      <c r="E679">
        <f>E687+1</f>
        <v>85</v>
      </c>
      <c r="F679" s="34">
        <v>0</v>
      </c>
      <c r="G679" s="22">
        <v>0</v>
      </c>
      <c r="H679" t="s">
        <v>1842</v>
      </c>
      <c r="I679" t="s">
        <v>691</v>
      </c>
      <c r="J679" t="str">
        <f t="shared" si="186"/>
        <v>db600.dbx85.0 := dgo.Z5_1_on; //ЗЭ5-1 открыть  R43.0</v>
      </c>
      <c r="L679">
        <f>L677+1</f>
        <v>43</v>
      </c>
      <c r="N679" s="33">
        <f t="shared" si="191"/>
        <v>615</v>
      </c>
      <c r="O679" s="33" t="s">
        <v>2025</v>
      </c>
      <c r="P679" s="33" t="str">
        <f t="shared" si="192"/>
        <v>MDB.R43</v>
      </c>
      <c r="Q679" s="33">
        <f t="shared" si="193"/>
        <v>0</v>
      </c>
      <c r="R679" s="33"/>
      <c r="S679" s="33"/>
      <c r="T679" s="33"/>
      <c r="U679" s="33"/>
      <c r="V679" s="33"/>
      <c r="W679" s="33"/>
      <c r="X679" s="33" t="str">
        <f t="shared" si="194"/>
        <v>en-US=ЗЭ5-1 открыть</v>
      </c>
      <c r="Y679" s="1"/>
      <c r="Z679" s="1" t="s">
        <v>1308</v>
      </c>
      <c r="AE679">
        <f t="shared" si="187"/>
        <v>40043</v>
      </c>
      <c r="AF679">
        <f t="shared" si="188"/>
        <v>0</v>
      </c>
    </row>
    <row r="680" spans="1:32" x14ac:dyDescent="0.25">
      <c r="A680" s="1">
        <v>616</v>
      </c>
      <c r="B680" s="1">
        <v>50</v>
      </c>
      <c r="C680" t="s">
        <v>251</v>
      </c>
      <c r="D680" s="15" t="str">
        <f t="shared" si="185"/>
        <v>R43</v>
      </c>
      <c r="E680" s="34">
        <f>E679</f>
        <v>85</v>
      </c>
      <c r="F680" s="34">
        <v>1</v>
      </c>
      <c r="G680" s="22">
        <v>1</v>
      </c>
      <c r="H680" t="s">
        <v>1842</v>
      </c>
      <c r="I680" t="s">
        <v>692</v>
      </c>
      <c r="J680" t="str">
        <f t="shared" si="186"/>
        <v>db600.dbx85.1 := dgo.Z5_1_of; //ЗЭ5-1 закрыть  R43.1</v>
      </c>
      <c r="L680">
        <f>L679</f>
        <v>43</v>
      </c>
      <c r="N680" s="33">
        <f t="shared" si="191"/>
        <v>616</v>
      </c>
      <c r="O680" s="33" t="s">
        <v>2025</v>
      </c>
      <c r="P680" s="33" t="str">
        <f t="shared" si="192"/>
        <v>MDB.R43</v>
      </c>
      <c r="Q680" s="33">
        <f t="shared" si="193"/>
        <v>1</v>
      </c>
      <c r="R680" s="33"/>
      <c r="S680" s="33"/>
      <c r="T680" s="33"/>
      <c r="U680" s="33"/>
      <c r="V680" s="33"/>
      <c r="W680" s="33"/>
      <c r="X680" s="33" t="str">
        <f t="shared" si="194"/>
        <v>en-US=ЗЭ5-1 закрыть</v>
      </c>
      <c r="Y680" s="1"/>
      <c r="Z680" s="1" t="s">
        <v>1308</v>
      </c>
      <c r="AE680">
        <f t="shared" si="187"/>
        <v>40043</v>
      </c>
      <c r="AF680">
        <f t="shared" si="188"/>
        <v>1</v>
      </c>
    </row>
    <row r="681" spans="1:32" x14ac:dyDescent="0.25">
      <c r="A681" s="1">
        <v>617</v>
      </c>
      <c r="B681" s="1">
        <v>51</v>
      </c>
      <c r="C681" t="s">
        <v>220</v>
      </c>
      <c r="D681" s="15" t="str">
        <f t="shared" si="185"/>
        <v>R43</v>
      </c>
      <c r="E681" s="34">
        <f t="shared" ref="E681:E694" si="199">E680</f>
        <v>85</v>
      </c>
      <c r="F681" s="34">
        <v>2</v>
      </c>
      <c r="G681" s="22">
        <v>2</v>
      </c>
      <c r="H681" t="s">
        <v>1842</v>
      </c>
      <c r="I681" t="s">
        <v>693</v>
      </c>
      <c r="J681" t="str">
        <f t="shared" si="186"/>
        <v>db600.dbx85.2 := dgo.Z5_2_on; //ЗЭ5-2 открыть  R43.2</v>
      </c>
      <c r="L681">
        <f t="shared" ref="L681:L694" si="200">L680</f>
        <v>43</v>
      </c>
      <c r="N681" s="33">
        <f t="shared" si="191"/>
        <v>617</v>
      </c>
      <c r="O681" s="33" t="s">
        <v>2025</v>
      </c>
      <c r="P681" s="33" t="str">
        <f t="shared" si="192"/>
        <v>MDB.R43</v>
      </c>
      <c r="Q681" s="33">
        <f t="shared" si="193"/>
        <v>2</v>
      </c>
      <c r="R681" s="33"/>
      <c r="S681" s="33"/>
      <c r="T681" s="33"/>
      <c r="U681" s="33"/>
      <c r="V681" s="33"/>
      <c r="W681" s="33"/>
      <c r="X681" s="33" t="str">
        <f t="shared" si="194"/>
        <v>en-US=ЗЭ5-2 открыть</v>
      </c>
      <c r="Y681" s="1"/>
      <c r="Z681" s="1" t="s">
        <v>1308</v>
      </c>
      <c r="AE681">
        <f t="shared" si="187"/>
        <v>40043</v>
      </c>
      <c r="AF681">
        <f t="shared" si="188"/>
        <v>2</v>
      </c>
    </row>
    <row r="682" spans="1:32" x14ac:dyDescent="0.25">
      <c r="A682" s="1">
        <v>618</v>
      </c>
      <c r="B682" s="1">
        <v>52</v>
      </c>
      <c r="C682" t="s">
        <v>252</v>
      </c>
      <c r="D682" s="15" t="str">
        <f t="shared" si="185"/>
        <v>R43</v>
      </c>
      <c r="E682" s="34">
        <f t="shared" si="199"/>
        <v>85</v>
      </c>
      <c r="F682" s="34">
        <v>3</v>
      </c>
      <c r="G682" s="22">
        <v>3</v>
      </c>
      <c r="H682" t="s">
        <v>1842</v>
      </c>
      <c r="I682" t="s">
        <v>694</v>
      </c>
      <c r="J682" t="str">
        <f t="shared" si="186"/>
        <v>db600.dbx85.3 := dgo.Z5_2_of; //ЗЭ5-2 закрыть  R43.3</v>
      </c>
      <c r="L682">
        <f t="shared" si="200"/>
        <v>43</v>
      </c>
      <c r="N682" s="33">
        <f t="shared" si="191"/>
        <v>618</v>
      </c>
      <c r="O682" s="33" t="s">
        <v>2025</v>
      </c>
      <c r="P682" s="33" t="str">
        <f t="shared" si="192"/>
        <v>MDB.R43</v>
      </c>
      <c r="Q682" s="33">
        <f t="shared" si="193"/>
        <v>3</v>
      </c>
      <c r="R682" s="33"/>
      <c r="S682" s="33"/>
      <c r="T682" s="33"/>
      <c r="U682" s="33"/>
      <c r="V682" s="33"/>
      <c r="W682" s="33"/>
      <c r="X682" s="33" t="str">
        <f t="shared" si="194"/>
        <v>en-US=ЗЭ5-2 закрыть</v>
      </c>
      <c r="Y682" s="1"/>
      <c r="Z682" s="1" t="s">
        <v>1308</v>
      </c>
      <c r="AE682">
        <f t="shared" si="187"/>
        <v>40043</v>
      </c>
      <c r="AF682">
        <f t="shared" si="188"/>
        <v>3</v>
      </c>
    </row>
    <row r="683" spans="1:32" x14ac:dyDescent="0.25">
      <c r="A683" s="1">
        <v>619</v>
      </c>
      <c r="B683" s="1">
        <v>53</v>
      </c>
      <c r="C683" t="s">
        <v>378</v>
      </c>
      <c r="D683" s="15" t="str">
        <f t="shared" si="185"/>
        <v>R43</v>
      </c>
      <c r="E683" s="34">
        <f t="shared" si="199"/>
        <v>85</v>
      </c>
      <c r="F683" s="34">
        <v>4</v>
      </c>
      <c r="G683" s="22">
        <v>4</v>
      </c>
      <c r="H683" t="s">
        <v>1842</v>
      </c>
      <c r="I683" t="s">
        <v>695</v>
      </c>
      <c r="J683" t="str">
        <f t="shared" si="186"/>
        <v>db600.dbx85.4 := dgo.F1_1_r; //Включить промывку Ф1-1 (вращение щеток вправо)  R43.4</v>
      </c>
      <c r="L683">
        <f t="shared" si="200"/>
        <v>43</v>
      </c>
      <c r="N683" s="33">
        <f t="shared" si="191"/>
        <v>619</v>
      </c>
      <c r="O683" s="33" t="s">
        <v>2025</v>
      </c>
      <c r="P683" s="33" t="str">
        <f t="shared" si="192"/>
        <v>MDB.R43</v>
      </c>
      <c r="Q683" s="33">
        <f t="shared" si="193"/>
        <v>4</v>
      </c>
      <c r="R683" s="33"/>
      <c r="S683" s="33"/>
      <c r="T683" s="33"/>
      <c r="U683" s="33"/>
      <c r="V683" s="33"/>
      <c r="W683" s="33"/>
      <c r="X683" s="33" t="str">
        <f t="shared" si="194"/>
        <v>en-US=Включить промывку Ф1-1 (вращение щеток вправо)</v>
      </c>
      <c r="Y683" s="1"/>
      <c r="Z683" s="1" t="s">
        <v>1308</v>
      </c>
      <c r="AE683">
        <f t="shared" si="187"/>
        <v>40043</v>
      </c>
      <c r="AF683">
        <f t="shared" si="188"/>
        <v>4</v>
      </c>
    </row>
    <row r="684" spans="1:32" x14ac:dyDescent="0.25">
      <c r="A684" s="1">
        <v>620</v>
      </c>
      <c r="B684" s="1">
        <v>54</v>
      </c>
      <c r="C684" t="s">
        <v>385</v>
      </c>
      <c r="D684" s="15" t="str">
        <f t="shared" si="185"/>
        <v>R43</v>
      </c>
      <c r="E684" s="34">
        <f t="shared" si="199"/>
        <v>85</v>
      </c>
      <c r="F684" s="34">
        <v>5</v>
      </c>
      <c r="G684" s="22">
        <v>5</v>
      </c>
      <c r="H684" t="s">
        <v>1842</v>
      </c>
      <c r="I684" t="s">
        <v>696</v>
      </c>
      <c r="J684" t="str">
        <f t="shared" si="186"/>
        <v>db600.dbx85.5 := dgo.F1_1_l; //Включить промывку Ф1-1 (вращение щеток влево)  R43.5</v>
      </c>
      <c r="L684">
        <f t="shared" si="200"/>
        <v>43</v>
      </c>
      <c r="N684" s="33">
        <f t="shared" si="191"/>
        <v>620</v>
      </c>
      <c r="O684" s="33" t="s">
        <v>2025</v>
      </c>
      <c r="P684" s="33" t="str">
        <f t="shared" si="192"/>
        <v>MDB.R43</v>
      </c>
      <c r="Q684" s="33">
        <f t="shared" si="193"/>
        <v>5</v>
      </c>
      <c r="R684" s="33"/>
      <c r="S684" s="33"/>
      <c r="T684" s="33"/>
      <c r="U684" s="33"/>
      <c r="V684" s="33"/>
      <c r="W684" s="33"/>
      <c r="X684" s="33" t="str">
        <f t="shared" si="194"/>
        <v>en-US=Включить промывку Ф1-1 (вращение щеток влево)</v>
      </c>
      <c r="Y684" s="1"/>
      <c r="Z684" s="1" t="s">
        <v>1308</v>
      </c>
      <c r="AE684">
        <f t="shared" si="187"/>
        <v>40043</v>
      </c>
      <c r="AF684">
        <f t="shared" si="188"/>
        <v>5</v>
      </c>
    </row>
    <row r="685" spans="1:32" x14ac:dyDescent="0.25">
      <c r="A685" s="1">
        <v>621</v>
      </c>
      <c r="B685" s="1">
        <v>55</v>
      </c>
      <c r="C685" t="s">
        <v>379</v>
      </c>
      <c r="D685" s="15" t="str">
        <f t="shared" si="185"/>
        <v>R43</v>
      </c>
      <c r="E685" s="34">
        <f t="shared" si="199"/>
        <v>85</v>
      </c>
      <c r="F685" s="34">
        <v>6</v>
      </c>
      <c r="G685" s="22">
        <v>6</v>
      </c>
      <c r="H685" t="s">
        <v>1842</v>
      </c>
      <c r="I685" t="s">
        <v>697</v>
      </c>
      <c r="J685" t="str">
        <f t="shared" si="186"/>
        <v>db600.dbx85.6 := dgo.F1_2_r; //Включить промывку Ф1-2 (вращение щеток вправо))  R43.6</v>
      </c>
      <c r="L685">
        <f t="shared" si="200"/>
        <v>43</v>
      </c>
      <c r="N685" s="33">
        <f t="shared" si="191"/>
        <v>621</v>
      </c>
      <c r="O685" s="33" t="s">
        <v>2025</v>
      </c>
      <c r="P685" s="33" t="str">
        <f t="shared" si="192"/>
        <v>MDB.R43</v>
      </c>
      <c r="Q685" s="33">
        <f t="shared" si="193"/>
        <v>6</v>
      </c>
      <c r="R685" s="33"/>
      <c r="S685" s="33"/>
      <c r="T685" s="33"/>
      <c r="U685" s="33"/>
      <c r="V685" s="33"/>
      <c r="W685" s="33"/>
      <c r="X685" s="33" t="str">
        <f t="shared" si="194"/>
        <v>en-US=Включить промывку Ф1-2 (вращение щеток вправо))</v>
      </c>
      <c r="Y685" s="1"/>
      <c r="Z685" s="1" t="s">
        <v>1308</v>
      </c>
      <c r="AE685">
        <f t="shared" ref="AE685:AE748" si="201">L685+40000</f>
        <v>40043</v>
      </c>
      <c r="AF685">
        <f t="shared" ref="AF685:AF748" si="202">G685</f>
        <v>6</v>
      </c>
    </row>
    <row r="686" spans="1:32" x14ac:dyDescent="0.25">
      <c r="A686" s="1">
        <v>622</v>
      </c>
      <c r="B686" s="1">
        <v>56</v>
      </c>
      <c r="C686" t="s">
        <v>386</v>
      </c>
      <c r="D686" s="15" t="str">
        <f t="shared" si="185"/>
        <v>R43</v>
      </c>
      <c r="E686" s="34">
        <f t="shared" si="199"/>
        <v>85</v>
      </c>
      <c r="F686" s="34">
        <v>7</v>
      </c>
      <c r="G686" s="22">
        <v>7</v>
      </c>
      <c r="H686" t="s">
        <v>1842</v>
      </c>
      <c r="I686" t="s">
        <v>698</v>
      </c>
      <c r="J686" t="str">
        <f t="shared" si="186"/>
        <v>db600.dbx85.7 := dgo.F1_2_l; //Включить промывку Ф1-2 (вращение щеток влево)  R43.7</v>
      </c>
      <c r="L686">
        <f t="shared" si="200"/>
        <v>43</v>
      </c>
      <c r="N686" s="33">
        <f t="shared" si="191"/>
        <v>622</v>
      </c>
      <c r="O686" s="33" t="s">
        <v>2025</v>
      </c>
      <c r="P686" s="33" t="str">
        <f t="shared" si="192"/>
        <v>MDB.R43</v>
      </c>
      <c r="Q686" s="33">
        <f t="shared" si="193"/>
        <v>7</v>
      </c>
      <c r="R686" s="33"/>
      <c r="S686" s="33"/>
      <c r="T686" s="33"/>
      <c r="U686" s="33"/>
      <c r="V686" s="33"/>
      <c r="W686" s="33"/>
      <c r="X686" s="33" t="str">
        <f t="shared" si="194"/>
        <v>en-US=Включить промывку Ф1-2 (вращение щеток влево)</v>
      </c>
      <c r="Y686" s="1"/>
      <c r="Z686" s="1" t="s">
        <v>1308</v>
      </c>
      <c r="AE686">
        <f t="shared" si="201"/>
        <v>40043</v>
      </c>
      <c r="AF686">
        <f t="shared" si="202"/>
        <v>7</v>
      </c>
    </row>
    <row r="687" spans="1:32" x14ac:dyDescent="0.25">
      <c r="A687" s="1">
        <v>623</v>
      </c>
      <c r="B687" s="1">
        <v>57</v>
      </c>
      <c r="C687" t="s">
        <v>380</v>
      </c>
      <c r="D687" s="15" t="str">
        <f t="shared" si="185"/>
        <v>R43</v>
      </c>
      <c r="E687">
        <f>E663+1</f>
        <v>84</v>
      </c>
      <c r="F687" s="34">
        <v>0</v>
      </c>
      <c r="G687" s="22">
        <v>8</v>
      </c>
      <c r="H687" t="s">
        <v>1842</v>
      </c>
      <c r="I687" t="s">
        <v>699</v>
      </c>
      <c r="J687" t="str">
        <f t="shared" si="186"/>
        <v>db600.dbx84.0 := dgo.F1_3_r; //Включить промывку Ф1-3 (вращение щеток вправо))  R43.8</v>
      </c>
      <c r="L687">
        <f t="shared" si="200"/>
        <v>43</v>
      </c>
      <c r="N687" s="33">
        <f t="shared" si="191"/>
        <v>623</v>
      </c>
      <c r="O687" s="33" t="s">
        <v>2025</v>
      </c>
      <c r="P687" s="33" t="str">
        <f t="shared" si="192"/>
        <v>MDB.R43</v>
      </c>
      <c r="Q687" s="33">
        <f t="shared" si="193"/>
        <v>8</v>
      </c>
      <c r="R687" s="33"/>
      <c r="S687" s="33"/>
      <c r="T687" s="33"/>
      <c r="U687" s="33"/>
      <c r="V687" s="33"/>
      <c r="W687" s="33"/>
      <c r="X687" s="33" t="str">
        <f t="shared" si="194"/>
        <v>en-US=Включить промывку Ф1-3 (вращение щеток вправо))</v>
      </c>
      <c r="Y687" s="1"/>
      <c r="Z687" s="1" t="s">
        <v>1308</v>
      </c>
      <c r="AE687">
        <f t="shared" si="201"/>
        <v>40043</v>
      </c>
      <c r="AF687">
        <f t="shared" si="202"/>
        <v>8</v>
      </c>
    </row>
    <row r="688" spans="1:32" x14ac:dyDescent="0.25">
      <c r="A688" s="1">
        <v>624</v>
      </c>
      <c r="B688" s="1">
        <v>58</v>
      </c>
      <c r="C688" t="s">
        <v>387</v>
      </c>
      <c r="D688" s="15" t="str">
        <f t="shared" si="185"/>
        <v>R43</v>
      </c>
      <c r="E688" s="34">
        <f>E687</f>
        <v>84</v>
      </c>
      <c r="F688" s="34">
        <v>1</v>
      </c>
      <c r="G688" s="22">
        <v>9</v>
      </c>
      <c r="H688" t="s">
        <v>1842</v>
      </c>
      <c r="I688" t="s">
        <v>700</v>
      </c>
      <c r="J688" t="str">
        <f t="shared" si="186"/>
        <v>db600.dbx84.1 := dgo.F1_3_l; //Включить промывку Ф1-3 (вращение щеток влево)  R43.9</v>
      </c>
      <c r="L688">
        <f t="shared" si="200"/>
        <v>43</v>
      </c>
      <c r="N688" s="33">
        <f t="shared" si="191"/>
        <v>624</v>
      </c>
      <c r="O688" s="33" t="s">
        <v>2025</v>
      </c>
      <c r="P688" s="33" t="str">
        <f t="shared" si="192"/>
        <v>MDB.R43</v>
      </c>
      <c r="Q688" s="33">
        <f t="shared" si="193"/>
        <v>9</v>
      </c>
      <c r="R688" s="33"/>
      <c r="S688" s="33"/>
      <c r="T688" s="33"/>
      <c r="U688" s="33"/>
      <c r="V688" s="33"/>
      <c r="W688" s="33"/>
      <c r="X688" s="33" t="str">
        <f t="shared" si="194"/>
        <v>en-US=Включить промывку Ф1-3 (вращение щеток влево)</v>
      </c>
      <c r="Y688" s="1"/>
      <c r="Z688" s="1" t="s">
        <v>1308</v>
      </c>
      <c r="AE688">
        <f t="shared" si="201"/>
        <v>40043</v>
      </c>
      <c r="AF688">
        <f t="shared" si="202"/>
        <v>9</v>
      </c>
    </row>
    <row r="689" spans="1:32" x14ac:dyDescent="0.25">
      <c r="A689" s="1">
        <v>625</v>
      </c>
      <c r="B689" s="1">
        <v>59</v>
      </c>
      <c r="C689" t="s">
        <v>382</v>
      </c>
      <c r="D689" s="15" t="str">
        <f t="shared" si="185"/>
        <v>R43</v>
      </c>
      <c r="E689" s="34">
        <f t="shared" si="199"/>
        <v>84</v>
      </c>
      <c r="F689" s="34">
        <v>2</v>
      </c>
      <c r="G689" s="22">
        <v>10</v>
      </c>
      <c r="H689" t="s">
        <v>1842</v>
      </c>
      <c r="I689" t="s">
        <v>701</v>
      </c>
      <c r="J689" t="str">
        <f t="shared" si="186"/>
        <v>db600.dbx84.2 := dgo.F1_4_r; //Включить промывку Ф1-4 (вращение щеток вправо))  R43.10</v>
      </c>
      <c r="L689">
        <f t="shared" si="200"/>
        <v>43</v>
      </c>
      <c r="N689" s="33">
        <f t="shared" si="191"/>
        <v>625</v>
      </c>
      <c r="O689" s="33" t="s">
        <v>2025</v>
      </c>
      <c r="P689" s="33" t="str">
        <f t="shared" si="192"/>
        <v>MDB.R43</v>
      </c>
      <c r="Q689" s="33">
        <f t="shared" si="193"/>
        <v>10</v>
      </c>
      <c r="R689" s="33"/>
      <c r="S689" s="33"/>
      <c r="T689" s="33"/>
      <c r="U689" s="33"/>
      <c r="V689" s="33"/>
      <c r="W689" s="33"/>
      <c r="X689" s="33" t="str">
        <f t="shared" si="194"/>
        <v>en-US=Включить промывку Ф1-4 (вращение щеток вправо))</v>
      </c>
      <c r="Y689" s="1"/>
      <c r="Z689" s="1" t="s">
        <v>1308</v>
      </c>
      <c r="AE689">
        <f t="shared" si="201"/>
        <v>40043</v>
      </c>
      <c r="AF689">
        <f t="shared" si="202"/>
        <v>10</v>
      </c>
    </row>
    <row r="690" spans="1:32" x14ac:dyDescent="0.25">
      <c r="A690" s="1">
        <v>626</v>
      </c>
      <c r="B690" s="1">
        <v>60</v>
      </c>
      <c r="C690" t="s">
        <v>388</v>
      </c>
      <c r="D690" s="15" t="str">
        <f t="shared" si="185"/>
        <v>R43</v>
      </c>
      <c r="E690" s="34">
        <f t="shared" si="199"/>
        <v>84</v>
      </c>
      <c r="F690" s="34">
        <v>3</v>
      </c>
      <c r="G690" s="22">
        <v>11</v>
      </c>
      <c r="H690" t="s">
        <v>1842</v>
      </c>
      <c r="I690" t="s">
        <v>702</v>
      </c>
      <c r="J690" t="str">
        <f t="shared" si="186"/>
        <v>db600.dbx84.3 := dgo.F1_4_l; //Включить промывку Ф1-4 (вращение щеток влево)  R43.11</v>
      </c>
      <c r="L690">
        <f t="shared" si="200"/>
        <v>43</v>
      </c>
      <c r="N690" s="33">
        <f t="shared" si="191"/>
        <v>626</v>
      </c>
      <c r="O690" s="33" t="s">
        <v>2025</v>
      </c>
      <c r="P690" s="33" t="str">
        <f t="shared" si="192"/>
        <v>MDB.R43</v>
      </c>
      <c r="Q690" s="33">
        <f t="shared" si="193"/>
        <v>11</v>
      </c>
      <c r="R690" s="33"/>
      <c r="S690" s="33"/>
      <c r="T690" s="33"/>
      <c r="U690" s="33"/>
      <c r="V690" s="33"/>
      <c r="W690" s="33"/>
      <c r="X690" s="33" t="str">
        <f t="shared" si="194"/>
        <v>en-US=Включить промывку Ф1-4 (вращение щеток влево)</v>
      </c>
      <c r="Y690" s="1"/>
      <c r="Z690" s="1" t="s">
        <v>1308</v>
      </c>
      <c r="AE690">
        <f t="shared" si="201"/>
        <v>40043</v>
      </c>
      <c r="AF690">
        <f t="shared" si="202"/>
        <v>11</v>
      </c>
    </row>
    <row r="691" spans="1:32" x14ac:dyDescent="0.25">
      <c r="A691" s="1">
        <v>627</v>
      </c>
      <c r="B691" s="1">
        <v>61</v>
      </c>
      <c r="C691" t="s">
        <v>381</v>
      </c>
      <c r="D691" s="15" t="str">
        <f t="shared" si="185"/>
        <v>R43</v>
      </c>
      <c r="E691" s="34">
        <f t="shared" si="199"/>
        <v>84</v>
      </c>
      <c r="F691" s="34">
        <v>4</v>
      </c>
      <c r="G691" s="22">
        <v>12</v>
      </c>
      <c r="H691" t="s">
        <v>1842</v>
      </c>
      <c r="I691" t="s">
        <v>703</v>
      </c>
      <c r="J691" t="str">
        <f t="shared" si="186"/>
        <v>db600.dbx84.4 := dgo.F1_5_r; //Включить промывку Ф1-5 (вращение щеток вправо))  R43.12</v>
      </c>
      <c r="L691">
        <f t="shared" si="200"/>
        <v>43</v>
      </c>
      <c r="N691" s="33">
        <f t="shared" si="191"/>
        <v>627</v>
      </c>
      <c r="O691" s="33" t="s">
        <v>2025</v>
      </c>
      <c r="P691" s="33" t="str">
        <f t="shared" si="192"/>
        <v>MDB.R43</v>
      </c>
      <c r="Q691" s="33">
        <f t="shared" si="193"/>
        <v>12</v>
      </c>
      <c r="R691" s="33"/>
      <c r="S691" s="33"/>
      <c r="T691" s="33"/>
      <c r="U691" s="33"/>
      <c r="V691" s="33"/>
      <c r="W691" s="33"/>
      <c r="X691" s="33" t="str">
        <f t="shared" si="194"/>
        <v>en-US=Включить промывку Ф1-5 (вращение щеток вправо))</v>
      </c>
      <c r="Y691" s="1"/>
      <c r="Z691" s="1" t="s">
        <v>1308</v>
      </c>
      <c r="AE691">
        <f t="shared" si="201"/>
        <v>40043</v>
      </c>
      <c r="AF691">
        <f t="shared" si="202"/>
        <v>12</v>
      </c>
    </row>
    <row r="692" spans="1:32" x14ac:dyDescent="0.25">
      <c r="A692" s="1">
        <v>628</v>
      </c>
      <c r="B692" s="1">
        <v>62</v>
      </c>
      <c r="C692" t="s">
        <v>389</v>
      </c>
      <c r="D692" s="15" t="str">
        <f t="shared" si="185"/>
        <v>R43</v>
      </c>
      <c r="E692" s="34">
        <f t="shared" si="199"/>
        <v>84</v>
      </c>
      <c r="F692" s="34">
        <v>5</v>
      </c>
      <c r="G692" s="22">
        <v>13</v>
      </c>
      <c r="H692" t="s">
        <v>1842</v>
      </c>
      <c r="I692" t="s">
        <v>704</v>
      </c>
      <c r="J692" t="str">
        <f t="shared" si="186"/>
        <v>db600.dbx84.5 := dgo.F1_5_l; //Включить промывку Ф1-5 (вращение щеток влево)  R43.13</v>
      </c>
      <c r="L692">
        <f t="shared" si="200"/>
        <v>43</v>
      </c>
      <c r="N692" s="33">
        <f t="shared" si="191"/>
        <v>628</v>
      </c>
      <c r="O692" s="33" t="s">
        <v>2025</v>
      </c>
      <c r="P692" s="33" t="str">
        <f t="shared" si="192"/>
        <v>MDB.R43</v>
      </c>
      <c r="Q692" s="33">
        <f t="shared" si="193"/>
        <v>13</v>
      </c>
      <c r="R692" s="33"/>
      <c r="S692" s="33"/>
      <c r="T692" s="33"/>
      <c r="U692" s="33"/>
      <c r="V692" s="33"/>
      <c r="W692" s="33"/>
      <c r="X692" s="33" t="str">
        <f t="shared" si="194"/>
        <v>en-US=Включить промывку Ф1-5 (вращение щеток влево)</v>
      </c>
      <c r="Y692" s="1"/>
      <c r="Z692" s="1" t="s">
        <v>1308</v>
      </c>
      <c r="AE692">
        <f t="shared" si="201"/>
        <v>40043</v>
      </c>
      <c r="AF692">
        <f t="shared" si="202"/>
        <v>13</v>
      </c>
    </row>
    <row r="693" spans="1:32" x14ac:dyDescent="0.25">
      <c r="A693" s="1">
        <v>629</v>
      </c>
      <c r="B693" s="1">
        <v>63</v>
      </c>
      <c r="C693" t="s">
        <v>384</v>
      </c>
      <c r="D693" s="15" t="str">
        <f t="shared" si="185"/>
        <v>R43</v>
      </c>
      <c r="E693" s="34">
        <f t="shared" si="199"/>
        <v>84</v>
      </c>
      <c r="F693" s="34">
        <v>6</v>
      </c>
      <c r="G693" s="22">
        <v>14</v>
      </c>
      <c r="H693" t="s">
        <v>1842</v>
      </c>
      <c r="I693" t="s">
        <v>705</v>
      </c>
      <c r="J693" t="str">
        <f t="shared" si="186"/>
        <v>db600.dbx84.6 := dgo.F1_6_r; //Включить промывку Ф1-6 (вращение щеток вправо))  R43.14</v>
      </c>
      <c r="L693">
        <f t="shared" si="200"/>
        <v>43</v>
      </c>
      <c r="N693" s="33">
        <f t="shared" si="191"/>
        <v>629</v>
      </c>
      <c r="O693" s="33" t="s">
        <v>2025</v>
      </c>
      <c r="P693" s="33" t="str">
        <f t="shared" si="192"/>
        <v>MDB.R43</v>
      </c>
      <c r="Q693" s="33">
        <f t="shared" si="193"/>
        <v>14</v>
      </c>
      <c r="R693" s="33"/>
      <c r="S693" s="33"/>
      <c r="T693" s="33"/>
      <c r="U693" s="33"/>
      <c r="V693" s="33"/>
      <c r="W693" s="33"/>
      <c r="X693" s="33" t="str">
        <f t="shared" si="194"/>
        <v>en-US=Включить промывку Ф1-6 (вращение щеток вправо))</v>
      </c>
      <c r="Y693" s="1"/>
      <c r="Z693" s="1" t="s">
        <v>1308</v>
      </c>
      <c r="AE693">
        <f t="shared" si="201"/>
        <v>40043</v>
      </c>
      <c r="AF693">
        <f t="shared" si="202"/>
        <v>14</v>
      </c>
    </row>
    <row r="694" spans="1:32" x14ac:dyDescent="0.25">
      <c r="A694" s="1">
        <v>630</v>
      </c>
      <c r="B694" s="1">
        <v>64</v>
      </c>
      <c r="C694" t="s">
        <v>390</v>
      </c>
      <c r="D694" s="15" t="str">
        <f t="shared" si="185"/>
        <v>R43</v>
      </c>
      <c r="E694" s="34">
        <f t="shared" si="199"/>
        <v>84</v>
      </c>
      <c r="F694" s="34">
        <v>7</v>
      </c>
      <c r="G694" s="22">
        <v>15</v>
      </c>
      <c r="H694" t="s">
        <v>1842</v>
      </c>
      <c r="I694" t="s">
        <v>706</v>
      </c>
      <c r="J694" t="str">
        <f t="shared" si="186"/>
        <v>db600.dbx84.7 := dgo.F1_6_l; //Включить промывку Ф1-6 (вращение щеток влево)  R43.15</v>
      </c>
      <c r="L694">
        <f t="shared" si="200"/>
        <v>43</v>
      </c>
      <c r="N694" s="33">
        <f t="shared" si="191"/>
        <v>630</v>
      </c>
      <c r="O694" s="33" t="s">
        <v>2025</v>
      </c>
      <c r="P694" s="33" t="str">
        <f t="shared" si="192"/>
        <v>MDB.R43</v>
      </c>
      <c r="Q694" s="33">
        <f t="shared" si="193"/>
        <v>15</v>
      </c>
      <c r="R694" s="33"/>
      <c r="S694" s="33"/>
      <c r="T694" s="33"/>
      <c r="U694" s="33"/>
      <c r="V694" s="33"/>
      <c r="W694" s="33"/>
      <c r="X694" s="33" t="str">
        <f t="shared" si="194"/>
        <v>en-US=Включить промывку Ф1-6 (вращение щеток влево)</v>
      </c>
      <c r="Y694" s="1"/>
      <c r="Z694" s="1" t="s">
        <v>1308</v>
      </c>
      <c r="AE694">
        <f t="shared" si="201"/>
        <v>40043</v>
      </c>
      <c r="AF694">
        <f t="shared" si="202"/>
        <v>15</v>
      </c>
    </row>
    <row r="695" spans="1:32" x14ac:dyDescent="0.25">
      <c r="A695" s="1">
        <v>631</v>
      </c>
      <c r="B695" s="1">
        <v>65</v>
      </c>
      <c r="C695" t="s">
        <v>383</v>
      </c>
      <c r="D695" s="15" t="str">
        <f t="shared" ref="D695:D758" si="203">"R"&amp;L695</f>
        <v>R44</v>
      </c>
      <c r="E695">
        <f>E703+1</f>
        <v>87</v>
      </c>
      <c r="F695" s="34">
        <v>0</v>
      </c>
      <c r="G695" s="22">
        <v>0</v>
      </c>
      <c r="H695" t="s">
        <v>1842</v>
      </c>
      <c r="I695" t="s">
        <v>707</v>
      </c>
      <c r="J695" t="str">
        <f t="shared" ref="J695:J758" si="204">"db600.dbx"&amp;E695&amp;"."&amp;F695&amp;" := "&amp;H695&amp;"."&amp;I695&amp;"; //"&amp;C695&amp;"  "&amp;D695&amp;"."&amp;G695</f>
        <v>db600.dbx87.0 := dgo.F1_7_r; //Включить промывку Ф1-7 (вращение щеток вправо))  R44.0</v>
      </c>
      <c r="L695">
        <f>L693+1</f>
        <v>44</v>
      </c>
      <c r="N695" s="33">
        <f t="shared" si="191"/>
        <v>631</v>
      </c>
      <c r="O695" s="33" t="s">
        <v>2025</v>
      </c>
      <c r="P695" s="33" t="str">
        <f t="shared" si="192"/>
        <v>MDB.R44</v>
      </c>
      <c r="Q695" s="33">
        <f t="shared" si="193"/>
        <v>0</v>
      </c>
      <c r="R695" s="33"/>
      <c r="S695" s="33"/>
      <c r="T695" s="33"/>
      <c r="U695" s="33"/>
      <c r="V695" s="33"/>
      <c r="W695" s="33"/>
      <c r="X695" s="33" t="str">
        <f t="shared" si="194"/>
        <v>en-US=Включить промывку Ф1-7 (вращение щеток вправо))</v>
      </c>
      <c r="Y695" s="1"/>
      <c r="Z695" s="1" t="s">
        <v>1308</v>
      </c>
      <c r="AE695">
        <f t="shared" si="201"/>
        <v>40044</v>
      </c>
      <c r="AF695">
        <f t="shared" si="202"/>
        <v>0</v>
      </c>
    </row>
    <row r="696" spans="1:32" x14ac:dyDescent="0.25">
      <c r="A696" s="1">
        <v>632</v>
      </c>
      <c r="B696" s="1">
        <v>66</v>
      </c>
      <c r="C696" t="s">
        <v>391</v>
      </c>
      <c r="D696" s="15" t="str">
        <f t="shared" si="203"/>
        <v>R44</v>
      </c>
      <c r="E696" s="34">
        <f>E695</f>
        <v>87</v>
      </c>
      <c r="F696" s="34">
        <v>1</v>
      </c>
      <c r="G696" s="22">
        <v>1</v>
      </c>
      <c r="H696" t="s">
        <v>1842</v>
      </c>
      <c r="I696" t="s">
        <v>708</v>
      </c>
      <c r="J696" t="str">
        <f t="shared" si="204"/>
        <v>db600.dbx87.1 := dgo.F1_7_l; //Включить промывку Ф1-7 (вращение щеток влево)  R44.1</v>
      </c>
      <c r="L696">
        <f>L695</f>
        <v>44</v>
      </c>
      <c r="N696" s="33">
        <f t="shared" si="191"/>
        <v>632</v>
      </c>
      <c r="O696" s="33" t="s">
        <v>2025</v>
      </c>
      <c r="P696" s="33" t="str">
        <f t="shared" si="192"/>
        <v>MDB.R44</v>
      </c>
      <c r="Q696" s="33">
        <f t="shared" si="193"/>
        <v>1</v>
      </c>
      <c r="R696" s="33"/>
      <c r="S696" s="33"/>
      <c r="T696" s="33"/>
      <c r="U696" s="33"/>
      <c r="V696" s="33"/>
      <c r="W696" s="33"/>
      <c r="X696" s="33" t="str">
        <f t="shared" si="194"/>
        <v>en-US=Включить промывку Ф1-7 (вращение щеток влево)</v>
      </c>
      <c r="Y696" s="1"/>
      <c r="Z696" s="1" t="s">
        <v>1308</v>
      </c>
      <c r="AE696">
        <f t="shared" si="201"/>
        <v>40044</v>
      </c>
      <c r="AF696">
        <f t="shared" si="202"/>
        <v>1</v>
      </c>
    </row>
    <row r="697" spans="1:32" x14ac:dyDescent="0.25">
      <c r="A697" s="1">
        <v>633</v>
      </c>
      <c r="B697" s="1">
        <v>67</v>
      </c>
      <c r="C697" t="s">
        <v>259</v>
      </c>
      <c r="D697" s="15" t="str">
        <f t="shared" si="203"/>
        <v>R44</v>
      </c>
      <c r="E697" s="34">
        <f t="shared" ref="E697:E710" si="205">E696</f>
        <v>87</v>
      </c>
      <c r="F697" s="34">
        <v>2</v>
      </c>
      <c r="G697" s="22">
        <v>2</v>
      </c>
      <c r="H697" t="s">
        <v>1842</v>
      </c>
      <c r="I697" t="s">
        <v>709</v>
      </c>
      <c r="J697" t="str">
        <f t="shared" si="204"/>
        <v>db600.dbx87.2 := dgo.N1_3_on; //Пуск Н1-3  R44.2</v>
      </c>
      <c r="L697">
        <f t="shared" ref="L697:L710" si="206">L696</f>
        <v>44</v>
      </c>
      <c r="N697" s="33">
        <f t="shared" si="191"/>
        <v>633</v>
      </c>
      <c r="O697" s="33" t="s">
        <v>2025</v>
      </c>
      <c r="P697" s="33" t="str">
        <f t="shared" si="192"/>
        <v>MDB.R44</v>
      </c>
      <c r="Q697" s="33">
        <f t="shared" si="193"/>
        <v>2</v>
      </c>
      <c r="R697" s="33"/>
      <c r="S697" s="33"/>
      <c r="T697" s="33"/>
      <c r="U697" s="33"/>
      <c r="V697" s="33"/>
      <c r="W697" s="33"/>
      <c r="X697" s="33" t="str">
        <f t="shared" si="194"/>
        <v>en-US=Пуск Н1-3</v>
      </c>
      <c r="Y697" s="1"/>
      <c r="Z697" s="1" t="s">
        <v>1308</v>
      </c>
      <c r="AE697">
        <f t="shared" si="201"/>
        <v>40044</v>
      </c>
      <c r="AF697">
        <f t="shared" si="202"/>
        <v>2</v>
      </c>
    </row>
    <row r="698" spans="1:32" x14ac:dyDescent="0.25">
      <c r="A698" s="1">
        <v>634</v>
      </c>
      <c r="B698" s="1">
        <v>68</v>
      </c>
      <c r="C698" t="s">
        <v>870</v>
      </c>
      <c r="D698" s="15" t="str">
        <f t="shared" si="203"/>
        <v>R44</v>
      </c>
      <c r="E698" s="34">
        <f t="shared" si="205"/>
        <v>87</v>
      </c>
      <c r="F698" s="34">
        <v>3</v>
      </c>
      <c r="G698" s="22">
        <v>3</v>
      </c>
      <c r="H698" t="s">
        <v>1842</v>
      </c>
      <c r="I698" t="s">
        <v>922</v>
      </c>
      <c r="J698" t="str">
        <f t="shared" si="204"/>
        <v>db600.dbx87.3 := dgo.AC_N1_3; //АУ Н1-3  R44.3</v>
      </c>
      <c r="L698">
        <f t="shared" si="206"/>
        <v>44</v>
      </c>
      <c r="N698" s="33">
        <f t="shared" ref="N698:N761" si="207">A698</f>
        <v>634</v>
      </c>
      <c r="O698" s="33" t="s">
        <v>2025</v>
      </c>
      <c r="P698" s="33" t="str">
        <f t="shared" ref="P698:P761" si="208">"MDB.R"&amp;L698</f>
        <v>MDB.R44</v>
      </c>
      <c r="Q698" s="33">
        <f t="shared" ref="Q698:Q761" si="209">G698</f>
        <v>3</v>
      </c>
      <c r="R698" s="33"/>
      <c r="S698" s="33"/>
      <c r="T698" s="33"/>
      <c r="U698" s="33"/>
      <c r="V698" s="33"/>
      <c r="W698" s="33"/>
      <c r="X698" s="33" t="str">
        <f t="shared" ref="X698:X761" si="210">Z698&amp;C698</f>
        <v>en-US=АУ Н1-3</v>
      </c>
      <c r="Y698" s="1"/>
      <c r="Z698" s="1" t="s">
        <v>1308</v>
      </c>
      <c r="AE698">
        <f t="shared" si="201"/>
        <v>40044</v>
      </c>
      <c r="AF698">
        <f t="shared" si="202"/>
        <v>3</v>
      </c>
    </row>
    <row r="699" spans="1:32" x14ac:dyDescent="0.25">
      <c r="A699" s="1">
        <v>635</v>
      </c>
      <c r="B699" s="1">
        <v>69</v>
      </c>
      <c r="C699" t="s">
        <v>263</v>
      </c>
      <c r="D699" s="15" t="str">
        <f t="shared" si="203"/>
        <v>R44</v>
      </c>
      <c r="E699" s="34">
        <f t="shared" si="205"/>
        <v>87</v>
      </c>
      <c r="F699" s="34">
        <v>4</v>
      </c>
      <c r="G699" s="22">
        <v>4</v>
      </c>
      <c r="H699" t="s">
        <v>1842</v>
      </c>
      <c r="I699" t="s">
        <v>493</v>
      </c>
      <c r="J699" t="str">
        <f t="shared" si="204"/>
        <v>db600.dbx87.4 := dgo.K3_3_on; //Пуск КРЛ3-3  R44.4</v>
      </c>
      <c r="L699">
        <f t="shared" si="206"/>
        <v>44</v>
      </c>
      <c r="N699" s="33">
        <f t="shared" si="207"/>
        <v>635</v>
      </c>
      <c r="O699" s="33" t="s">
        <v>2025</v>
      </c>
      <c r="P699" s="33" t="str">
        <f t="shared" si="208"/>
        <v>MDB.R44</v>
      </c>
      <c r="Q699" s="33">
        <f t="shared" si="209"/>
        <v>4</v>
      </c>
      <c r="R699" s="33"/>
      <c r="S699" s="33"/>
      <c r="T699" s="33"/>
      <c r="U699" s="33"/>
      <c r="V699" s="33"/>
      <c r="W699" s="33"/>
      <c r="X699" s="33" t="str">
        <f t="shared" si="210"/>
        <v>en-US=Пуск КРЛ3-3</v>
      </c>
      <c r="Y699" s="1"/>
      <c r="Z699" s="1" t="s">
        <v>1308</v>
      </c>
      <c r="AE699">
        <f t="shared" si="201"/>
        <v>40044</v>
      </c>
      <c r="AF699">
        <f t="shared" si="202"/>
        <v>4</v>
      </c>
    </row>
    <row r="700" spans="1:32" x14ac:dyDescent="0.25">
      <c r="A700" s="1">
        <v>636</v>
      </c>
      <c r="B700" s="1">
        <v>70</v>
      </c>
      <c r="C700" t="s">
        <v>871</v>
      </c>
      <c r="D700" s="15" t="str">
        <f t="shared" si="203"/>
        <v>R44</v>
      </c>
      <c r="E700" s="34">
        <f t="shared" si="205"/>
        <v>87</v>
      </c>
      <c r="F700" s="34">
        <v>5</v>
      </c>
      <c r="G700" s="22">
        <v>5</v>
      </c>
      <c r="H700" t="s">
        <v>1842</v>
      </c>
      <c r="I700" t="s">
        <v>923</v>
      </c>
      <c r="J700" t="str">
        <f t="shared" si="204"/>
        <v>db600.dbx87.5 := dgo.AC_K3_3; //АУ КРЛ3-3  R44.5</v>
      </c>
      <c r="L700">
        <f t="shared" si="206"/>
        <v>44</v>
      </c>
      <c r="N700" s="33">
        <f t="shared" si="207"/>
        <v>636</v>
      </c>
      <c r="O700" s="33" t="s">
        <v>2025</v>
      </c>
      <c r="P700" s="33" t="str">
        <f t="shared" si="208"/>
        <v>MDB.R44</v>
      </c>
      <c r="Q700" s="33">
        <f t="shared" si="209"/>
        <v>5</v>
      </c>
      <c r="R700" s="33"/>
      <c r="S700" s="33"/>
      <c r="T700" s="33"/>
      <c r="U700" s="33"/>
      <c r="V700" s="33"/>
      <c r="W700" s="33"/>
      <c r="X700" s="33" t="str">
        <f t="shared" si="210"/>
        <v>en-US=АУ КРЛ3-3</v>
      </c>
      <c r="Y700" s="1"/>
      <c r="Z700" s="1" t="s">
        <v>1308</v>
      </c>
      <c r="AE700">
        <f t="shared" si="201"/>
        <v>40044</v>
      </c>
      <c r="AF700">
        <f t="shared" si="202"/>
        <v>5</v>
      </c>
    </row>
    <row r="701" spans="1:32" x14ac:dyDescent="0.25">
      <c r="A701" s="1">
        <v>637</v>
      </c>
      <c r="B701" s="1">
        <v>71</v>
      </c>
      <c r="C701" t="s">
        <v>260</v>
      </c>
      <c r="D701" s="15" t="str">
        <f t="shared" si="203"/>
        <v>R44</v>
      </c>
      <c r="E701" s="34">
        <f t="shared" si="205"/>
        <v>87</v>
      </c>
      <c r="F701" s="34">
        <v>6</v>
      </c>
      <c r="G701" s="22">
        <v>6</v>
      </c>
      <c r="H701" t="s">
        <v>1842</v>
      </c>
      <c r="I701" t="s">
        <v>495</v>
      </c>
      <c r="J701" t="str">
        <f t="shared" si="204"/>
        <v>db600.dbx87.6 := dgo.K3_4_on; //Пуск КРЛ3-4  R44.6</v>
      </c>
      <c r="L701">
        <f t="shared" si="206"/>
        <v>44</v>
      </c>
      <c r="N701" s="33">
        <f t="shared" si="207"/>
        <v>637</v>
      </c>
      <c r="O701" s="33" t="s">
        <v>2025</v>
      </c>
      <c r="P701" s="33" t="str">
        <f t="shared" si="208"/>
        <v>MDB.R44</v>
      </c>
      <c r="Q701" s="33">
        <f t="shared" si="209"/>
        <v>6</v>
      </c>
      <c r="R701" s="33"/>
      <c r="S701" s="33"/>
      <c r="T701" s="33"/>
      <c r="U701" s="33"/>
      <c r="V701" s="33"/>
      <c r="W701" s="33"/>
      <c r="X701" s="33" t="str">
        <f t="shared" si="210"/>
        <v>en-US=Пуск КРЛ3-4</v>
      </c>
      <c r="Y701" s="1"/>
      <c r="Z701" s="1" t="s">
        <v>1308</v>
      </c>
      <c r="AE701">
        <f t="shared" si="201"/>
        <v>40044</v>
      </c>
      <c r="AF701">
        <f t="shared" si="202"/>
        <v>6</v>
      </c>
    </row>
    <row r="702" spans="1:32" x14ac:dyDescent="0.25">
      <c r="A702" s="1">
        <v>638</v>
      </c>
      <c r="B702" s="1">
        <v>72</v>
      </c>
      <c r="C702" t="s">
        <v>872</v>
      </c>
      <c r="D702" s="15" t="str">
        <f t="shared" si="203"/>
        <v>R44</v>
      </c>
      <c r="E702" s="34">
        <f t="shared" si="205"/>
        <v>87</v>
      </c>
      <c r="F702" s="34">
        <v>7</v>
      </c>
      <c r="G702" s="22">
        <v>7</v>
      </c>
      <c r="H702" t="s">
        <v>1842</v>
      </c>
      <c r="I702" t="s">
        <v>924</v>
      </c>
      <c r="J702" t="str">
        <f t="shared" si="204"/>
        <v>db600.dbx87.7 := dgo.AC_K3_4; //АУ КРЛ3-4  R44.7</v>
      </c>
      <c r="L702">
        <f t="shared" si="206"/>
        <v>44</v>
      </c>
      <c r="N702" s="33">
        <f t="shared" si="207"/>
        <v>638</v>
      </c>
      <c r="O702" s="33" t="s">
        <v>2025</v>
      </c>
      <c r="P702" s="33" t="str">
        <f t="shared" si="208"/>
        <v>MDB.R44</v>
      </c>
      <c r="Q702" s="33">
        <f t="shared" si="209"/>
        <v>7</v>
      </c>
      <c r="R702" s="33"/>
      <c r="S702" s="33"/>
      <c r="T702" s="33"/>
      <c r="U702" s="33"/>
      <c r="V702" s="33"/>
      <c r="W702" s="33"/>
      <c r="X702" s="33" t="str">
        <f t="shared" si="210"/>
        <v>en-US=АУ КРЛ3-4</v>
      </c>
      <c r="Y702" s="1"/>
      <c r="Z702" s="1" t="s">
        <v>1308</v>
      </c>
      <c r="AE702">
        <f t="shared" si="201"/>
        <v>40044</v>
      </c>
      <c r="AF702">
        <f t="shared" si="202"/>
        <v>7</v>
      </c>
    </row>
    <row r="703" spans="1:32" x14ac:dyDescent="0.25">
      <c r="A703" s="1">
        <v>639</v>
      </c>
      <c r="B703" s="1">
        <v>73</v>
      </c>
      <c r="C703" t="s">
        <v>261</v>
      </c>
      <c r="D703" s="15" t="str">
        <f t="shared" si="203"/>
        <v>R44</v>
      </c>
      <c r="E703">
        <f>E679+1</f>
        <v>86</v>
      </c>
      <c r="F703" s="34">
        <v>0</v>
      </c>
      <c r="G703" s="22">
        <v>8</v>
      </c>
      <c r="H703" t="s">
        <v>1842</v>
      </c>
      <c r="I703" t="s">
        <v>722</v>
      </c>
      <c r="J703" t="str">
        <f t="shared" si="204"/>
        <v>db600.dbx86.0 := dgo.ND4_1_on; //Пуск НД4-1  R44.8</v>
      </c>
      <c r="L703">
        <f t="shared" si="206"/>
        <v>44</v>
      </c>
      <c r="N703" s="33">
        <f t="shared" si="207"/>
        <v>639</v>
      </c>
      <c r="O703" s="33" t="s">
        <v>2025</v>
      </c>
      <c r="P703" s="33" t="str">
        <f t="shared" si="208"/>
        <v>MDB.R44</v>
      </c>
      <c r="Q703" s="33">
        <f t="shared" si="209"/>
        <v>8</v>
      </c>
      <c r="R703" s="33"/>
      <c r="S703" s="33"/>
      <c r="T703" s="33"/>
      <c r="U703" s="33"/>
      <c r="V703" s="33"/>
      <c r="W703" s="33"/>
      <c r="X703" s="33" t="str">
        <f t="shared" si="210"/>
        <v>en-US=Пуск НД4-1</v>
      </c>
      <c r="Y703" s="1"/>
      <c r="Z703" s="1" t="s">
        <v>1308</v>
      </c>
      <c r="AE703">
        <f t="shared" si="201"/>
        <v>40044</v>
      </c>
      <c r="AF703">
        <f t="shared" si="202"/>
        <v>8</v>
      </c>
    </row>
    <row r="704" spans="1:32" x14ac:dyDescent="0.25">
      <c r="A704" s="1">
        <v>640</v>
      </c>
      <c r="B704" s="1">
        <v>74</v>
      </c>
      <c r="C704" t="s">
        <v>392</v>
      </c>
      <c r="D704" s="15" t="str">
        <f t="shared" si="203"/>
        <v>R44</v>
      </c>
      <c r="E704" s="34">
        <f>E703</f>
        <v>86</v>
      </c>
      <c r="F704" s="34">
        <v>1</v>
      </c>
      <c r="G704" s="22">
        <v>9</v>
      </c>
      <c r="H704" t="s">
        <v>1842</v>
      </c>
      <c r="I704" t="s">
        <v>723</v>
      </c>
      <c r="J704" t="str">
        <f t="shared" si="204"/>
        <v>db600.dbx86.1 := dgo.RCP_ND4_1; //РМУ НД4-1  R44.9</v>
      </c>
      <c r="L704">
        <f t="shared" si="206"/>
        <v>44</v>
      </c>
      <c r="N704" s="33">
        <f t="shared" si="207"/>
        <v>640</v>
      </c>
      <c r="O704" s="33" t="s">
        <v>2025</v>
      </c>
      <c r="P704" s="33" t="str">
        <f t="shared" si="208"/>
        <v>MDB.R44</v>
      </c>
      <c r="Q704" s="33">
        <f t="shared" si="209"/>
        <v>9</v>
      </c>
      <c r="R704" s="33"/>
      <c r="S704" s="33"/>
      <c r="T704" s="33"/>
      <c r="U704" s="33"/>
      <c r="V704" s="33"/>
      <c r="W704" s="33"/>
      <c r="X704" s="33" t="str">
        <f t="shared" si="210"/>
        <v>en-US=РМУ НД4-1</v>
      </c>
      <c r="Y704" s="1"/>
      <c r="Z704" s="1" t="s">
        <v>1308</v>
      </c>
      <c r="AE704">
        <f t="shared" si="201"/>
        <v>40044</v>
      </c>
      <c r="AF704">
        <f t="shared" si="202"/>
        <v>9</v>
      </c>
    </row>
    <row r="705" spans="1:32" x14ac:dyDescent="0.25">
      <c r="A705" s="1">
        <v>641</v>
      </c>
      <c r="B705" s="1">
        <v>75</v>
      </c>
      <c r="C705" t="s">
        <v>262</v>
      </c>
      <c r="D705" s="15" t="str">
        <f t="shared" si="203"/>
        <v>R44</v>
      </c>
      <c r="E705" s="34">
        <f t="shared" si="205"/>
        <v>86</v>
      </c>
      <c r="F705" s="34">
        <v>2</v>
      </c>
      <c r="G705" s="22">
        <v>10</v>
      </c>
      <c r="H705" t="s">
        <v>1842</v>
      </c>
      <c r="I705" t="s">
        <v>725</v>
      </c>
      <c r="J705" t="str">
        <f t="shared" si="204"/>
        <v>db600.dbx86.2 := dgo.ND4_2_on; //Пуск НД4-2  R44.10</v>
      </c>
      <c r="L705">
        <f t="shared" si="206"/>
        <v>44</v>
      </c>
      <c r="N705" s="33">
        <f t="shared" si="207"/>
        <v>641</v>
      </c>
      <c r="O705" s="33" t="s">
        <v>2025</v>
      </c>
      <c r="P705" s="33" t="str">
        <f t="shared" si="208"/>
        <v>MDB.R44</v>
      </c>
      <c r="Q705" s="33">
        <f t="shared" si="209"/>
        <v>10</v>
      </c>
      <c r="R705" s="33"/>
      <c r="S705" s="33"/>
      <c r="T705" s="33"/>
      <c r="U705" s="33"/>
      <c r="V705" s="33"/>
      <c r="W705" s="33"/>
      <c r="X705" s="33" t="str">
        <f t="shared" si="210"/>
        <v>en-US=Пуск НД4-2</v>
      </c>
      <c r="Y705" s="1"/>
      <c r="Z705" s="1" t="s">
        <v>1308</v>
      </c>
      <c r="AE705">
        <f t="shared" si="201"/>
        <v>40044</v>
      </c>
      <c r="AF705">
        <f t="shared" si="202"/>
        <v>10</v>
      </c>
    </row>
    <row r="706" spans="1:32" x14ac:dyDescent="0.25">
      <c r="A706" s="1">
        <v>642</v>
      </c>
      <c r="B706" s="1">
        <v>76</v>
      </c>
      <c r="C706" t="s">
        <v>393</v>
      </c>
      <c r="D706" s="15" t="str">
        <f t="shared" si="203"/>
        <v>R44</v>
      </c>
      <c r="E706" s="34">
        <f t="shared" si="205"/>
        <v>86</v>
      </c>
      <c r="F706" s="34">
        <v>3</v>
      </c>
      <c r="G706" s="22">
        <v>11</v>
      </c>
      <c r="H706" t="s">
        <v>1842</v>
      </c>
      <c r="I706" t="s">
        <v>724</v>
      </c>
      <c r="J706" t="str">
        <f t="shared" si="204"/>
        <v>db600.dbx86.3 := dgo.RCP_ND4_2; //РМУ НД4-2  R44.11</v>
      </c>
      <c r="L706">
        <f t="shared" si="206"/>
        <v>44</v>
      </c>
      <c r="N706" s="33">
        <f t="shared" si="207"/>
        <v>642</v>
      </c>
      <c r="O706" s="33" t="s">
        <v>2025</v>
      </c>
      <c r="P706" s="33" t="str">
        <f t="shared" si="208"/>
        <v>MDB.R44</v>
      </c>
      <c r="Q706" s="33">
        <f t="shared" si="209"/>
        <v>11</v>
      </c>
      <c r="R706" s="33"/>
      <c r="S706" s="33"/>
      <c r="T706" s="33"/>
      <c r="U706" s="33"/>
      <c r="V706" s="33"/>
      <c r="W706" s="33"/>
      <c r="X706" s="33" t="str">
        <f t="shared" si="210"/>
        <v>en-US=РМУ НД4-2</v>
      </c>
      <c r="Y706" s="1"/>
      <c r="Z706" s="1" t="s">
        <v>1308</v>
      </c>
      <c r="AE706">
        <f t="shared" si="201"/>
        <v>40044</v>
      </c>
      <c r="AF706">
        <f t="shared" si="202"/>
        <v>11</v>
      </c>
    </row>
    <row r="707" spans="1:32" x14ac:dyDescent="0.25">
      <c r="A707" s="1">
        <v>643</v>
      </c>
      <c r="B707" s="1">
        <v>77</v>
      </c>
      <c r="C707" t="s">
        <v>264</v>
      </c>
      <c r="D707" s="15" t="str">
        <f t="shared" si="203"/>
        <v>R44</v>
      </c>
      <c r="E707" s="34">
        <f t="shared" si="205"/>
        <v>86</v>
      </c>
      <c r="F707" s="34">
        <v>4</v>
      </c>
      <c r="G707" s="22">
        <v>12</v>
      </c>
      <c r="H707" t="s">
        <v>1842</v>
      </c>
      <c r="I707" t="s">
        <v>726</v>
      </c>
      <c r="J707" t="str">
        <f t="shared" si="204"/>
        <v>db600.dbx86.4 := dgo.N4_6_on; //Пуск Н4-6  R44.12</v>
      </c>
      <c r="L707">
        <f t="shared" si="206"/>
        <v>44</v>
      </c>
      <c r="N707" s="33">
        <f t="shared" si="207"/>
        <v>643</v>
      </c>
      <c r="O707" s="33" t="s">
        <v>2025</v>
      </c>
      <c r="P707" s="33" t="str">
        <f t="shared" si="208"/>
        <v>MDB.R44</v>
      </c>
      <c r="Q707" s="33">
        <f t="shared" si="209"/>
        <v>12</v>
      </c>
      <c r="R707" s="33"/>
      <c r="S707" s="33"/>
      <c r="T707" s="33"/>
      <c r="U707" s="33"/>
      <c r="V707" s="33"/>
      <c r="W707" s="33"/>
      <c r="X707" s="33" t="str">
        <f t="shared" si="210"/>
        <v>en-US=Пуск Н4-6</v>
      </c>
      <c r="Y707" s="1"/>
      <c r="Z707" s="1" t="s">
        <v>1308</v>
      </c>
      <c r="AE707">
        <f t="shared" si="201"/>
        <v>40044</v>
      </c>
      <c r="AF707">
        <f t="shared" si="202"/>
        <v>12</v>
      </c>
    </row>
    <row r="708" spans="1:32" x14ac:dyDescent="0.25">
      <c r="A708" s="1">
        <v>644</v>
      </c>
      <c r="B708" s="1">
        <v>78</v>
      </c>
      <c r="C708" t="s">
        <v>874</v>
      </c>
      <c r="D708" s="15" t="str">
        <f t="shared" si="203"/>
        <v>R44</v>
      </c>
      <c r="E708" s="34">
        <f t="shared" si="205"/>
        <v>86</v>
      </c>
      <c r="F708" s="34">
        <v>5</v>
      </c>
      <c r="G708" s="22">
        <v>13</v>
      </c>
      <c r="H708" t="s">
        <v>1842</v>
      </c>
      <c r="I708" t="s">
        <v>925</v>
      </c>
      <c r="J708" t="str">
        <f t="shared" si="204"/>
        <v>db600.dbx86.5 := dgo.AC_N4_6; //АУ Н4-6  R44.13</v>
      </c>
      <c r="L708">
        <f t="shared" si="206"/>
        <v>44</v>
      </c>
      <c r="N708" s="33">
        <f t="shared" si="207"/>
        <v>644</v>
      </c>
      <c r="O708" s="33" t="s">
        <v>2025</v>
      </c>
      <c r="P708" s="33" t="str">
        <f t="shared" si="208"/>
        <v>MDB.R44</v>
      </c>
      <c r="Q708" s="33">
        <f t="shared" si="209"/>
        <v>13</v>
      </c>
      <c r="R708" s="33"/>
      <c r="S708" s="33"/>
      <c r="T708" s="33"/>
      <c r="U708" s="33"/>
      <c r="V708" s="33"/>
      <c r="W708" s="33"/>
      <c r="X708" s="33" t="str">
        <f t="shared" si="210"/>
        <v>en-US=АУ Н4-6</v>
      </c>
      <c r="Y708" s="1"/>
      <c r="Z708" s="1" t="s">
        <v>1308</v>
      </c>
      <c r="AE708">
        <f t="shared" si="201"/>
        <v>40044</v>
      </c>
      <c r="AF708">
        <f t="shared" si="202"/>
        <v>13</v>
      </c>
    </row>
    <row r="709" spans="1:32" x14ac:dyDescent="0.25">
      <c r="A709" s="1">
        <v>645</v>
      </c>
      <c r="B709" s="1">
        <v>79</v>
      </c>
      <c r="C709" t="s">
        <v>265</v>
      </c>
      <c r="D709" s="15" t="str">
        <f t="shared" si="203"/>
        <v>R44</v>
      </c>
      <c r="E709" s="34">
        <f t="shared" si="205"/>
        <v>86</v>
      </c>
      <c r="F709" s="34">
        <v>6</v>
      </c>
      <c r="G709" s="22">
        <v>14</v>
      </c>
      <c r="H709" t="s">
        <v>1842</v>
      </c>
      <c r="I709" t="s">
        <v>487</v>
      </c>
      <c r="J709" t="str">
        <f t="shared" si="204"/>
        <v>db600.dbx86.6 := dgo.N6_1_on; //Пуск Н6-1  R44.14</v>
      </c>
      <c r="L709">
        <f t="shared" si="206"/>
        <v>44</v>
      </c>
      <c r="N709" s="33">
        <f t="shared" si="207"/>
        <v>645</v>
      </c>
      <c r="O709" s="33" t="s">
        <v>2025</v>
      </c>
      <c r="P709" s="33" t="str">
        <f t="shared" si="208"/>
        <v>MDB.R44</v>
      </c>
      <c r="Q709" s="33">
        <f t="shared" si="209"/>
        <v>14</v>
      </c>
      <c r="R709" s="33"/>
      <c r="S709" s="33"/>
      <c r="T709" s="33"/>
      <c r="U709" s="33"/>
      <c r="V709" s="33"/>
      <c r="W709" s="33"/>
      <c r="X709" s="33" t="str">
        <f t="shared" si="210"/>
        <v>en-US=Пуск Н6-1</v>
      </c>
      <c r="Y709" s="1"/>
      <c r="Z709" s="1" t="s">
        <v>1308</v>
      </c>
      <c r="AE709">
        <f t="shared" si="201"/>
        <v>40044</v>
      </c>
      <c r="AF709">
        <f t="shared" si="202"/>
        <v>14</v>
      </c>
    </row>
    <row r="710" spans="1:32" x14ac:dyDescent="0.25">
      <c r="A710" s="1">
        <v>646</v>
      </c>
      <c r="B710" s="1">
        <v>80</v>
      </c>
      <c r="C710" t="s">
        <v>873</v>
      </c>
      <c r="D710" s="15" t="str">
        <f t="shared" si="203"/>
        <v>R44</v>
      </c>
      <c r="E710" s="34">
        <f t="shared" si="205"/>
        <v>86</v>
      </c>
      <c r="F710" s="34">
        <v>7</v>
      </c>
      <c r="G710" s="22">
        <v>15</v>
      </c>
      <c r="H710" t="s">
        <v>1842</v>
      </c>
      <c r="I710" t="s">
        <v>926</v>
      </c>
      <c r="J710" t="str">
        <f t="shared" si="204"/>
        <v>db600.dbx86.7 := dgo.AC_N6_1; //АУ Н6-1  R44.15</v>
      </c>
      <c r="L710">
        <f t="shared" si="206"/>
        <v>44</v>
      </c>
      <c r="N710" s="33">
        <f t="shared" si="207"/>
        <v>646</v>
      </c>
      <c r="O710" s="33" t="s">
        <v>2025</v>
      </c>
      <c r="P710" s="33" t="str">
        <f t="shared" si="208"/>
        <v>MDB.R44</v>
      </c>
      <c r="Q710" s="33">
        <f t="shared" si="209"/>
        <v>15</v>
      </c>
      <c r="R710" s="33"/>
      <c r="S710" s="33"/>
      <c r="T710" s="33"/>
      <c r="U710" s="33"/>
      <c r="V710" s="33"/>
      <c r="W710" s="33"/>
      <c r="X710" s="33" t="str">
        <f t="shared" si="210"/>
        <v>en-US=АУ Н6-1</v>
      </c>
      <c r="Y710" s="1"/>
      <c r="Z710" s="1" t="s">
        <v>1308</v>
      </c>
      <c r="AE710">
        <f t="shared" si="201"/>
        <v>40044</v>
      </c>
      <c r="AF710">
        <f t="shared" si="202"/>
        <v>15</v>
      </c>
    </row>
    <row r="711" spans="1:32" x14ac:dyDescent="0.25">
      <c r="A711" s="1">
        <v>647</v>
      </c>
      <c r="B711" s="1">
        <v>81</v>
      </c>
      <c r="C711" t="s">
        <v>394</v>
      </c>
      <c r="D711" s="15" t="str">
        <f t="shared" si="203"/>
        <v>R45</v>
      </c>
      <c r="E711">
        <f>E719+1</f>
        <v>89</v>
      </c>
      <c r="F711" s="34">
        <v>0</v>
      </c>
      <c r="G711" s="22">
        <v>0</v>
      </c>
      <c r="H711" t="s">
        <v>1842</v>
      </c>
      <c r="I711" t="s">
        <v>727</v>
      </c>
      <c r="J711" t="str">
        <f t="shared" si="204"/>
        <v>db600.dbx89.0 := dgo.RCP_Z1_1; //РМУ ЗЭ1-1  R45.0</v>
      </c>
      <c r="L711">
        <f>L709+1</f>
        <v>45</v>
      </c>
      <c r="N711" s="33">
        <f t="shared" si="207"/>
        <v>647</v>
      </c>
      <c r="O711" s="33" t="s">
        <v>2025</v>
      </c>
      <c r="P711" s="33" t="str">
        <f t="shared" si="208"/>
        <v>MDB.R45</v>
      </c>
      <c r="Q711" s="33">
        <f t="shared" si="209"/>
        <v>0</v>
      </c>
      <c r="R711" s="33"/>
      <c r="S711" s="33"/>
      <c r="T711" s="33"/>
      <c r="U711" s="33"/>
      <c r="V711" s="33"/>
      <c r="W711" s="33"/>
      <c r="X711" s="33" t="str">
        <f t="shared" si="210"/>
        <v>en-US=РМУ ЗЭ1-1</v>
      </c>
      <c r="Y711" s="1"/>
      <c r="Z711" s="1" t="s">
        <v>1308</v>
      </c>
      <c r="AE711">
        <f t="shared" si="201"/>
        <v>40045</v>
      </c>
      <c r="AF711">
        <f t="shared" si="202"/>
        <v>0</v>
      </c>
    </row>
    <row r="712" spans="1:32" x14ac:dyDescent="0.25">
      <c r="A712" s="1">
        <v>648</v>
      </c>
      <c r="B712" s="1">
        <v>82</v>
      </c>
      <c r="C712" t="s">
        <v>395</v>
      </c>
      <c r="D712" s="15" t="str">
        <f t="shared" si="203"/>
        <v>R45</v>
      </c>
      <c r="E712" s="34">
        <f>E711</f>
        <v>89</v>
      </c>
      <c r="F712" s="34">
        <v>1</v>
      </c>
      <c r="G712" s="22">
        <v>1</v>
      </c>
      <c r="H712" t="s">
        <v>1842</v>
      </c>
      <c r="I712" t="s">
        <v>728</v>
      </c>
      <c r="J712" t="str">
        <f t="shared" si="204"/>
        <v>db600.dbx89.1 := dgo.RCP_1; //РМУ  Ф1-1, ЗЭ1-2, ЗЭ1-5, ЗЭ1-12, ЗЭ1-15  R45.1</v>
      </c>
      <c r="L712">
        <f>L711</f>
        <v>45</v>
      </c>
      <c r="N712" s="33">
        <f t="shared" si="207"/>
        <v>648</v>
      </c>
      <c r="O712" s="33" t="s">
        <v>2025</v>
      </c>
      <c r="P712" s="33" t="str">
        <f t="shared" si="208"/>
        <v>MDB.R45</v>
      </c>
      <c r="Q712" s="33">
        <f t="shared" si="209"/>
        <v>1</v>
      </c>
      <c r="R712" s="33"/>
      <c r="S712" s="33"/>
      <c r="T712" s="33"/>
      <c r="U712" s="33"/>
      <c r="V712" s="33"/>
      <c r="W712" s="33"/>
      <c r="X712" s="33" t="str">
        <f t="shared" si="210"/>
        <v>en-US=РМУ  Ф1-1, ЗЭ1-2, ЗЭ1-5, ЗЭ1-12, ЗЭ1-15</v>
      </c>
      <c r="Y712" s="1"/>
      <c r="Z712" s="1" t="s">
        <v>1308</v>
      </c>
      <c r="AE712">
        <f t="shared" si="201"/>
        <v>40045</v>
      </c>
      <c r="AF712">
        <f t="shared" si="202"/>
        <v>1</v>
      </c>
    </row>
    <row r="713" spans="1:32" x14ac:dyDescent="0.25">
      <c r="A713" s="1">
        <v>649</v>
      </c>
      <c r="B713" s="1">
        <v>83</v>
      </c>
      <c r="C713" t="s">
        <v>396</v>
      </c>
      <c r="D713" s="15" t="str">
        <f t="shared" si="203"/>
        <v>R45</v>
      </c>
      <c r="E713" s="34">
        <f t="shared" ref="E713:E726" si="211">E712</f>
        <v>89</v>
      </c>
      <c r="F713" s="34">
        <v>2</v>
      </c>
      <c r="G713" s="22">
        <v>2</v>
      </c>
      <c r="H713" t="s">
        <v>1842</v>
      </c>
      <c r="I713" t="s">
        <v>729</v>
      </c>
      <c r="J713" t="str">
        <f t="shared" si="204"/>
        <v>db600.dbx89.2 := dgo.RCP_2; //РМУ  Ф1-2, ЗЭ1-3, ЗЭ1-6, ЗЭ1-13, ЗЭ1-16  R45.2</v>
      </c>
      <c r="L713">
        <f t="shared" ref="L713:L726" si="212">L712</f>
        <v>45</v>
      </c>
      <c r="N713" s="33">
        <f t="shared" si="207"/>
        <v>649</v>
      </c>
      <c r="O713" s="33" t="s">
        <v>2025</v>
      </c>
      <c r="P713" s="33" t="str">
        <f t="shared" si="208"/>
        <v>MDB.R45</v>
      </c>
      <c r="Q713" s="33">
        <f t="shared" si="209"/>
        <v>2</v>
      </c>
      <c r="R713" s="33"/>
      <c r="S713" s="33"/>
      <c r="T713" s="33"/>
      <c r="U713" s="33"/>
      <c r="V713" s="33"/>
      <c r="W713" s="33"/>
      <c r="X713" s="33" t="str">
        <f t="shared" si="210"/>
        <v>en-US=РМУ  Ф1-2, ЗЭ1-3, ЗЭ1-6, ЗЭ1-13, ЗЭ1-16</v>
      </c>
      <c r="Y713" s="1"/>
      <c r="Z713" s="1" t="s">
        <v>1308</v>
      </c>
      <c r="AE713">
        <f t="shared" si="201"/>
        <v>40045</v>
      </c>
      <c r="AF713">
        <f t="shared" si="202"/>
        <v>2</v>
      </c>
    </row>
    <row r="714" spans="1:32" x14ac:dyDescent="0.25">
      <c r="A714" s="1">
        <v>650</v>
      </c>
      <c r="B714" s="1">
        <v>84</v>
      </c>
      <c r="C714" t="s">
        <v>397</v>
      </c>
      <c r="D714" s="15" t="str">
        <f t="shared" si="203"/>
        <v>R45</v>
      </c>
      <c r="E714" s="34">
        <f t="shared" si="211"/>
        <v>89</v>
      </c>
      <c r="F714" s="34">
        <v>3</v>
      </c>
      <c r="G714" s="22">
        <v>3</v>
      </c>
      <c r="H714" t="s">
        <v>1842</v>
      </c>
      <c r="I714" t="s">
        <v>730</v>
      </c>
      <c r="J714" t="str">
        <f t="shared" si="204"/>
        <v>db600.dbx89.3 := dgo.RCP_3; //РМУ Ф1-3, ЗЭ1-4,ЗЭ1-7, ЗЭ1-14, ЗЭ1-17  R45.3</v>
      </c>
      <c r="L714">
        <f t="shared" si="212"/>
        <v>45</v>
      </c>
      <c r="N714" s="33">
        <f t="shared" si="207"/>
        <v>650</v>
      </c>
      <c r="O714" s="33" t="s">
        <v>2025</v>
      </c>
      <c r="P714" s="33" t="str">
        <f t="shared" si="208"/>
        <v>MDB.R45</v>
      </c>
      <c r="Q714" s="33">
        <f t="shared" si="209"/>
        <v>3</v>
      </c>
      <c r="R714" s="33"/>
      <c r="S714" s="33"/>
      <c r="T714" s="33"/>
      <c r="U714" s="33"/>
      <c r="V714" s="33"/>
      <c r="W714" s="33"/>
      <c r="X714" s="33" t="str">
        <f t="shared" si="210"/>
        <v>en-US=РМУ Ф1-3, ЗЭ1-4,ЗЭ1-7, ЗЭ1-14, ЗЭ1-17</v>
      </c>
      <c r="Y714" s="1"/>
      <c r="Z714" s="1" t="s">
        <v>1308</v>
      </c>
      <c r="AE714">
        <f t="shared" si="201"/>
        <v>40045</v>
      </c>
      <c r="AF714">
        <f t="shared" si="202"/>
        <v>3</v>
      </c>
    </row>
    <row r="715" spans="1:32" x14ac:dyDescent="0.25">
      <c r="A715" s="1">
        <v>651</v>
      </c>
      <c r="B715" s="1">
        <v>85</v>
      </c>
      <c r="C715" t="s">
        <v>398</v>
      </c>
      <c r="D715" s="15" t="str">
        <f t="shared" si="203"/>
        <v>R45</v>
      </c>
      <c r="E715" s="34">
        <f t="shared" si="211"/>
        <v>89</v>
      </c>
      <c r="F715" s="34">
        <v>4</v>
      </c>
      <c r="G715" s="22">
        <v>4</v>
      </c>
      <c r="H715" t="s">
        <v>1842</v>
      </c>
      <c r="I715" t="s">
        <v>731</v>
      </c>
      <c r="J715" t="str">
        <f t="shared" si="204"/>
        <v>db600.dbx89.4 := dgo.RCP_4; //РМУ  Ф1-4, Ф1-5, ЗЭ1-8, ЗЭ1-10, ЗЭ1-18, ЗЭ1-20  R45.4</v>
      </c>
      <c r="L715">
        <f t="shared" si="212"/>
        <v>45</v>
      </c>
      <c r="N715" s="33">
        <f t="shared" si="207"/>
        <v>651</v>
      </c>
      <c r="O715" s="33" t="s">
        <v>2025</v>
      </c>
      <c r="P715" s="33" t="str">
        <f t="shared" si="208"/>
        <v>MDB.R45</v>
      </c>
      <c r="Q715" s="33">
        <f t="shared" si="209"/>
        <v>4</v>
      </c>
      <c r="R715" s="33"/>
      <c r="S715" s="33"/>
      <c r="T715" s="33"/>
      <c r="U715" s="33"/>
      <c r="V715" s="33"/>
      <c r="W715" s="33"/>
      <c r="X715" s="33" t="str">
        <f t="shared" si="210"/>
        <v>en-US=РМУ  Ф1-4, Ф1-5, ЗЭ1-8, ЗЭ1-10, ЗЭ1-18, ЗЭ1-20</v>
      </c>
      <c r="Y715" s="1"/>
      <c r="Z715" s="1" t="s">
        <v>1308</v>
      </c>
      <c r="AE715">
        <f t="shared" si="201"/>
        <v>40045</v>
      </c>
      <c r="AF715">
        <f t="shared" si="202"/>
        <v>4</v>
      </c>
    </row>
    <row r="716" spans="1:32" x14ac:dyDescent="0.25">
      <c r="A716" s="1">
        <v>652</v>
      </c>
      <c r="B716" s="1">
        <v>86</v>
      </c>
      <c r="C716" t="s">
        <v>399</v>
      </c>
      <c r="D716" s="15" t="str">
        <f t="shared" si="203"/>
        <v>R45</v>
      </c>
      <c r="E716" s="34">
        <f t="shared" si="211"/>
        <v>89</v>
      </c>
      <c r="F716" s="34">
        <v>5</v>
      </c>
      <c r="G716" s="22">
        <v>5</v>
      </c>
      <c r="H716" t="s">
        <v>1842</v>
      </c>
      <c r="I716" t="s">
        <v>732</v>
      </c>
      <c r="J716" t="str">
        <f t="shared" si="204"/>
        <v>db600.dbx89.5 := dgo.RCP_5; //РМУ Ф1-6, Ф1-7,ЗЭ1-9, ЗЭ1-11, ЗЭ1-19, ЗЭ1-21  R45.5</v>
      </c>
      <c r="L716">
        <f t="shared" si="212"/>
        <v>45</v>
      </c>
      <c r="N716" s="33">
        <f t="shared" si="207"/>
        <v>652</v>
      </c>
      <c r="O716" s="33" t="s">
        <v>2025</v>
      </c>
      <c r="P716" s="33" t="str">
        <f t="shared" si="208"/>
        <v>MDB.R45</v>
      </c>
      <c r="Q716" s="33">
        <f t="shared" si="209"/>
        <v>5</v>
      </c>
      <c r="R716" s="33"/>
      <c r="S716" s="33"/>
      <c r="T716" s="33"/>
      <c r="U716" s="33"/>
      <c r="V716" s="33"/>
      <c r="W716" s="33"/>
      <c r="X716" s="33" t="str">
        <f t="shared" si="210"/>
        <v>en-US=РМУ Ф1-6, Ф1-7,ЗЭ1-9, ЗЭ1-11, ЗЭ1-19, ЗЭ1-21</v>
      </c>
      <c r="Y716" s="1"/>
      <c r="Z716" s="1" t="s">
        <v>1308</v>
      </c>
      <c r="AE716">
        <f t="shared" si="201"/>
        <v>40045</v>
      </c>
      <c r="AF716">
        <f t="shared" si="202"/>
        <v>5</v>
      </c>
    </row>
    <row r="717" spans="1:32" x14ac:dyDescent="0.25">
      <c r="A717" s="1">
        <v>653</v>
      </c>
      <c r="B717" s="1">
        <v>87</v>
      </c>
      <c r="C717" t="s">
        <v>400</v>
      </c>
      <c r="D717" s="15" t="str">
        <f t="shared" si="203"/>
        <v>R45</v>
      </c>
      <c r="E717" s="34">
        <f t="shared" si="211"/>
        <v>89</v>
      </c>
      <c r="F717" s="34">
        <v>6</v>
      </c>
      <c r="G717" s="22">
        <v>6</v>
      </c>
      <c r="H717" t="s">
        <v>1842</v>
      </c>
      <c r="I717" t="s">
        <v>733</v>
      </c>
      <c r="J717" t="str">
        <f t="shared" si="204"/>
        <v>db600.dbx89.6 := dgo.RCP_Z1_22; //РМУ  ЗЭ1-22  R45.6</v>
      </c>
      <c r="L717">
        <f t="shared" si="212"/>
        <v>45</v>
      </c>
      <c r="N717" s="33">
        <f t="shared" si="207"/>
        <v>653</v>
      </c>
      <c r="O717" s="33" t="s">
        <v>2025</v>
      </c>
      <c r="P717" s="33" t="str">
        <f t="shared" si="208"/>
        <v>MDB.R45</v>
      </c>
      <c r="Q717" s="33">
        <f t="shared" si="209"/>
        <v>6</v>
      </c>
      <c r="R717" s="33"/>
      <c r="S717" s="33"/>
      <c r="T717" s="33"/>
      <c r="U717" s="33"/>
      <c r="V717" s="33"/>
      <c r="W717" s="33"/>
      <c r="X717" s="33" t="str">
        <f t="shared" si="210"/>
        <v>en-US=РМУ  ЗЭ1-22</v>
      </c>
      <c r="Y717" s="1"/>
      <c r="Z717" s="1" t="s">
        <v>1308</v>
      </c>
      <c r="AE717">
        <f t="shared" si="201"/>
        <v>40045</v>
      </c>
      <c r="AF717">
        <f t="shared" si="202"/>
        <v>6</v>
      </c>
    </row>
    <row r="718" spans="1:32" x14ac:dyDescent="0.25">
      <c r="A718" s="1">
        <v>654</v>
      </c>
      <c r="B718" s="1">
        <v>88</v>
      </c>
      <c r="C718" t="s">
        <v>401</v>
      </c>
      <c r="D718" s="15" t="str">
        <f t="shared" si="203"/>
        <v>R45</v>
      </c>
      <c r="E718" s="34">
        <f t="shared" si="211"/>
        <v>89</v>
      </c>
      <c r="F718" s="34">
        <v>7</v>
      </c>
      <c r="G718" s="22">
        <v>7</v>
      </c>
      <c r="H718" t="s">
        <v>1842</v>
      </c>
      <c r="I718" t="s">
        <v>734</v>
      </c>
      <c r="J718" t="str">
        <f t="shared" si="204"/>
        <v>db600.dbx89.7 := dgo.RCP_Z1_23; //РМУ ЗЭ1-23  R45.7</v>
      </c>
      <c r="L718">
        <f t="shared" si="212"/>
        <v>45</v>
      </c>
      <c r="N718" s="33">
        <f t="shared" si="207"/>
        <v>654</v>
      </c>
      <c r="O718" s="33" t="s">
        <v>2025</v>
      </c>
      <c r="P718" s="33" t="str">
        <f t="shared" si="208"/>
        <v>MDB.R45</v>
      </c>
      <c r="Q718" s="33">
        <f t="shared" si="209"/>
        <v>7</v>
      </c>
      <c r="R718" s="33"/>
      <c r="S718" s="33"/>
      <c r="T718" s="33"/>
      <c r="U718" s="33"/>
      <c r="V718" s="33"/>
      <c r="W718" s="33"/>
      <c r="X718" s="33" t="str">
        <f t="shared" si="210"/>
        <v>en-US=РМУ ЗЭ1-23</v>
      </c>
      <c r="Y718" s="1"/>
      <c r="Z718" s="1" t="s">
        <v>1308</v>
      </c>
      <c r="AE718">
        <f t="shared" si="201"/>
        <v>40045</v>
      </c>
      <c r="AF718">
        <f t="shared" si="202"/>
        <v>7</v>
      </c>
    </row>
    <row r="719" spans="1:32" x14ac:dyDescent="0.25">
      <c r="A719" s="1">
        <v>655</v>
      </c>
      <c r="B719" s="1">
        <v>89</v>
      </c>
      <c r="C719" t="s">
        <v>402</v>
      </c>
      <c r="D719" s="15" t="str">
        <f t="shared" si="203"/>
        <v>R45</v>
      </c>
      <c r="E719">
        <f>E695+1</f>
        <v>88</v>
      </c>
      <c r="F719" s="34">
        <v>0</v>
      </c>
      <c r="G719" s="22">
        <v>8</v>
      </c>
      <c r="H719" t="s">
        <v>1842</v>
      </c>
      <c r="I719" t="s">
        <v>735</v>
      </c>
      <c r="J719" t="str">
        <f t="shared" si="204"/>
        <v>db600.dbx88.0 := dgo.RCP_Z1_24; //РМУ  ЗЭ1-24  R45.8</v>
      </c>
      <c r="L719">
        <f t="shared" si="212"/>
        <v>45</v>
      </c>
      <c r="N719" s="33">
        <f t="shared" si="207"/>
        <v>655</v>
      </c>
      <c r="O719" s="33" t="s">
        <v>2025</v>
      </c>
      <c r="P719" s="33" t="str">
        <f t="shared" si="208"/>
        <v>MDB.R45</v>
      </c>
      <c r="Q719" s="33">
        <f t="shared" si="209"/>
        <v>8</v>
      </c>
      <c r="R719" s="33"/>
      <c r="S719" s="33"/>
      <c r="T719" s="33"/>
      <c r="U719" s="33"/>
      <c r="V719" s="33"/>
      <c r="W719" s="33"/>
      <c r="X719" s="33" t="str">
        <f t="shared" si="210"/>
        <v>en-US=РМУ  ЗЭ1-24</v>
      </c>
      <c r="Y719" s="1"/>
      <c r="Z719" s="1" t="s">
        <v>1308</v>
      </c>
      <c r="AE719">
        <f t="shared" si="201"/>
        <v>40045</v>
      </c>
      <c r="AF719">
        <f t="shared" si="202"/>
        <v>8</v>
      </c>
    </row>
    <row r="720" spans="1:32" x14ac:dyDescent="0.25">
      <c r="A720" s="1">
        <v>656</v>
      </c>
      <c r="B720" s="1">
        <v>90</v>
      </c>
      <c r="C720" t="s">
        <v>403</v>
      </c>
      <c r="D720" s="15" t="str">
        <f t="shared" si="203"/>
        <v>R45</v>
      </c>
      <c r="E720" s="34">
        <f>E719</f>
        <v>88</v>
      </c>
      <c r="F720" s="34">
        <v>1</v>
      </c>
      <c r="G720" s="22">
        <v>9</v>
      </c>
      <c r="H720" t="s">
        <v>1842</v>
      </c>
      <c r="I720" t="s">
        <v>736</v>
      </c>
      <c r="J720" t="str">
        <f t="shared" si="204"/>
        <v>db600.dbx88.1 := dgo.RCP_Z5_1; //РМУ ЗЭ5-1  R45.9</v>
      </c>
      <c r="L720">
        <f t="shared" si="212"/>
        <v>45</v>
      </c>
      <c r="N720" s="33">
        <f t="shared" si="207"/>
        <v>656</v>
      </c>
      <c r="O720" s="33" t="s">
        <v>2025</v>
      </c>
      <c r="P720" s="33" t="str">
        <f t="shared" si="208"/>
        <v>MDB.R45</v>
      </c>
      <c r="Q720" s="33">
        <f t="shared" si="209"/>
        <v>9</v>
      </c>
      <c r="R720" s="33"/>
      <c r="S720" s="33"/>
      <c r="T720" s="33"/>
      <c r="U720" s="33"/>
      <c r="V720" s="33"/>
      <c r="W720" s="33"/>
      <c r="X720" s="33" t="str">
        <f t="shared" si="210"/>
        <v>en-US=РМУ ЗЭ5-1</v>
      </c>
      <c r="Y720" s="1"/>
      <c r="Z720" s="1" t="s">
        <v>1308</v>
      </c>
      <c r="AE720">
        <f t="shared" si="201"/>
        <v>40045</v>
      </c>
      <c r="AF720">
        <f t="shared" si="202"/>
        <v>9</v>
      </c>
    </row>
    <row r="721" spans="1:32" x14ac:dyDescent="0.25">
      <c r="A721" s="1">
        <v>657</v>
      </c>
      <c r="B721" s="1">
        <v>91</v>
      </c>
      <c r="C721" t="s">
        <v>404</v>
      </c>
      <c r="D721" s="15" t="str">
        <f t="shared" si="203"/>
        <v>R45</v>
      </c>
      <c r="E721" s="34">
        <f t="shared" si="211"/>
        <v>88</v>
      </c>
      <c r="F721" s="34">
        <v>2</v>
      </c>
      <c r="G721" s="22">
        <v>10</v>
      </c>
      <c r="H721" t="s">
        <v>1842</v>
      </c>
      <c r="I721" t="s">
        <v>737</v>
      </c>
      <c r="J721" t="str">
        <f t="shared" si="204"/>
        <v>db600.dbx88.2 := dgo.RCP_Z5_2; //РМУ  ЗЭ5-2  R45.10</v>
      </c>
      <c r="L721">
        <f t="shared" si="212"/>
        <v>45</v>
      </c>
      <c r="N721" s="33">
        <f t="shared" si="207"/>
        <v>657</v>
      </c>
      <c r="O721" s="33" t="s">
        <v>2025</v>
      </c>
      <c r="P721" s="33" t="str">
        <f t="shared" si="208"/>
        <v>MDB.R45</v>
      </c>
      <c r="Q721" s="33">
        <f t="shared" si="209"/>
        <v>10</v>
      </c>
      <c r="R721" s="33"/>
      <c r="S721" s="33"/>
      <c r="T721" s="33"/>
      <c r="U721" s="33"/>
      <c r="V721" s="33"/>
      <c r="W721" s="33"/>
      <c r="X721" s="33" t="str">
        <f t="shared" si="210"/>
        <v>en-US=РМУ  ЗЭ5-2</v>
      </c>
      <c r="Y721" s="1"/>
      <c r="Z721" s="1" t="s">
        <v>1308</v>
      </c>
      <c r="AE721">
        <f t="shared" si="201"/>
        <v>40045</v>
      </c>
      <c r="AF721">
        <f t="shared" si="202"/>
        <v>10</v>
      </c>
    </row>
    <row r="722" spans="1:32" x14ac:dyDescent="0.25">
      <c r="A722" s="1">
        <v>658</v>
      </c>
      <c r="B722" s="1">
        <v>92</v>
      </c>
      <c r="C722" t="s">
        <v>710</v>
      </c>
      <c r="D722" s="15" t="str">
        <f t="shared" si="203"/>
        <v>R45</v>
      </c>
      <c r="E722" s="34">
        <f t="shared" si="211"/>
        <v>88</v>
      </c>
      <c r="F722" s="34">
        <v>3</v>
      </c>
      <c r="G722" s="22">
        <v>11</v>
      </c>
      <c r="H722" t="s">
        <v>1842</v>
      </c>
      <c r="I722" t="s">
        <v>738</v>
      </c>
      <c r="J722" t="str">
        <f t="shared" si="204"/>
        <v>db600.dbx88.3 := dgo.MP1_1_stop; //Стоп МП1-1  R45.11</v>
      </c>
      <c r="L722">
        <f t="shared" si="212"/>
        <v>45</v>
      </c>
      <c r="N722" s="33">
        <f t="shared" si="207"/>
        <v>658</v>
      </c>
      <c r="O722" s="33" t="s">
        <v>2025</v>
      </c>
      <c r="P722" s="33" t="str">
        <f t="shared" si="208"/>
        <v>MDB.R45</v>
      </c>
      <c r="Q722" s="33">
        <f t="shared" si="209"/>
        <v>11</v>
      </c>
      <c r="R722" s="33"/>
      <c r="S722" s="33"/>
      <c r="T722" s="33"/>
      <c r="U722" s="33"/>
      <c r="V722" s="33"/>
      <c r="W722" s="33"/>
      <c r="X722" s="33" t="str">
        <f t="shared" si="210"/>
        <v>en-US=Стоп МП1-1</v>
      </c>
      <c r="Y722" s="1"/>
      <c r="Z722" s="1" t="s">
        <v>1308</v>
      </c>
      <c r="AE722">
        <f t="shared" si="201"/>
        <v>40045</v>
      </c>
      <c r="AF722">
        <f t="shared" si="202"/>
        <v>11</v>
      </c>
    </row>
    <row r="723" spans="1:32" x14ac:dyDescent="0.25">
      <c r="A723" s="1">
        <v>659</v>
      </c>
      <c r="B723" s="1">
        <v>93</v>
      </c>
      <c r="C723" t="s">
        <v>711</v>
      </c>
      <c r="D723" s="15" t="str">
        <f t="shared" si="203"/>
        <v>R45</v>
      </c>
      <c r="E723" s="34">
        <f t="shared" si="211"/>
        <v>88</v>
      </c>
      <c r="F723" s="34">
        <v>4</v>
      </c>
      <c r="G723" s="22">
        <v>12</v>
      </c>
      <c r="H723" t="s">
        <v>1842</v>
      </c>
      <c r="I723" t="s">
        <v>812</v>
      </c>
      <c r="J723" t="str">
        <f t="shared" si="204"/>
        <v>db600.dbx88.4 := dgo.MP4_1_stop; //Стоп МП4-1  R45.12</v>
      </c>
      <c r="L723">
        <f t="shared" si="212"/>
        <v>45</v>
      </c>
      <c r="N723" s="33">
        <f t="shared" si="207"/>
        <v>659</v>
      </c>
      <c r="O723" s="33" t="s">
        <v>2025</v>
      </c>
      <c r="P723" s="33" t="str">
        <f t="shared" si="208"/>
        <v>MDB.R45</v>
      </c>
      <c r="Q723" s="33">
        <f t="shared" si="209"/>
        <v>12</v>
      </c>
      <c r="R723" s="33"/>
      <c r="S723" s="33"/>
      <c r="T723" s="33"/>
      <c r="U723" s="33"/>
      <c r="V723" s="33"/>
      <c r="W723" s="33"/>
      <c r="X723" s="33" t="str">
        <f t="shared" si="210"/>
        <v>en-US=Стоп МП4-1</v>
      </c>
      <c r="Y723" s="1"/>
      <c r="Z723" s="1" t="s">
        <v>1308</v>
      </c>
      <c r="AE723">
        <f t="shared" si="201"/>
        <v>40045</v>
      </c>
      <c r="AF723">
        <f t="shared" si="202"/>
        <v>12</v>
      </c>
    </row>
    <row r="724" spans="1:32" x14ac:dyDescent="0.25">
      <c r="A724" s="1">
        <v>660</v>
      </c>
      <c r="B724" s="1">
        <v>94</v>
      </c>
      <c r="C724" t="s">
        <v>712</v>
      </c>
      <c r="D724" s="15" t="str">
        <f t="shared" si="203"/>
        <v>R45</v>
      </c>
      <c r="E724" s="34">
        <f t="shared" si="211"/>
        <v>88</v>
      </c>
      <c r="F724" s="34">
        <v>5</v>
      </c>
      <c r="G724" s="22">
        <v>13</v>
      </c>
      <c r="H724" t="s">
        <v>1842</v>
      </c>
      <c r="I724" t="s">
        <v>813</v>
      </c>
      <c r="J724" t="str">
        <f t="shared" si="204"/>
        <v>db600.dbx88.5 := dgo.MP4_2_stop; //Стоп МП4-2  R45.13</v>
      </c>
      <c r="L724">
        <f t="shared" si="212"/>
        <v>45</v>
      </c>
      <c r="N724" s="33">
        <f t="shared" si="207"/>
        <v>660</v>
      </c>
      <c r="O724" s="33" t="s">
        <v>2025</v>
      </c>
      <c r="P724" s="33" t="str">
        <f t="shared" si="208"/>
        <v>MDB.R45</v>
      </c>
      <c r="Q724" s="33">
        <f t="shared" si="209"/>
        <v>13</v>
      </c>
      <c r="R724" s="33"/>
      <c r="S724" s="33"/>
      <c r="T724" s="33"/>
      <c r="U724" s="33"/>
      <c r="V724" s="33"/>
      <c r="W724" s="33"/>
      <c r="X724" s="33" t="str">
        <f t="shared" si="210"/>
        <v>en-US=Стоп МП4-2</v>
      </c>
      <c r="Y724" s="1"/>
      <c r="Z724" s="1" t="s">
        <v>1308</v>
      </c>
      <c r="AE724">
        <f t="shared" si="201"/>
        <v>40045</v>
      </c>
      <c r="AF724">
        <f t="shared" si="202"/>
        <v>13</v>
      </c>
    </row>
    <row r="725" spans="1:32" x14ac:dyDescent="0.25">
      <c r="A725" s="1">
        <v>661</v>
      </c>
      <c r="B725" s="1">
        <v>95</v>
      </c>
      <c r="C725" t="s">
        <v>713</v>
      </c>
      <c r="D725" s="15" t="str">
        <f t="shared" si="203"/>
        <v>R45</v>
      </c>
      <c r="E725" s="34">
        <f t="shared" si="211"/>
        <v>88</v>
      </c>
      <c r="F725" s="34">
        <v>6</v>
      </c>
      <c r="G725" s="22">
        <v>14</v>
      </c>
      <c r="H725" t="s">
        <v>1842</v>
      </c>
      <c r="I725" t="s">
        <v>814</v>
      </c>
      <c r="J725" t="str">
        <f t="shared" si="204"/>
        <v>db600.dbx88.6 := dgo.MP5_1_stop; //Стоп МП5-1  R45.14</v>
      </c>
      <c r="L725">
        <f t="shared" si="212"/>
        <v>45</v>
      </c>
      <c r="N725" s="33">
        <f t="shared" si="207"/>
        <v>661</v>
      </c>
      <c r="O725" s="33" t="s">
        <v>2025</v>
      </c>
      <c r="P725" s="33" t="str">
        <f t="shared" si="208"/>
        <v>MDB.R45</v>
      </c>
      <c r="Q725" s="33">
        <f t="shared" si="209"/>
        <v>14</v>
      </c>
      <c r="R725" s="33"/>
      <c r="S725" s="33"/>
      <c r="T725" s="33"/>
      <c r="U725" s="33"/>
      <c r="V725" s="33"/>
      <c r="W725" s="33"/>
      <c r="X725" s="33" t="str">
        <f t="shared" si="210"/>
        <v>en-US=Стоп МП5-1</v>
      </c>
      <c r="Y725" s="1"/>
      <c r="Z725" s="1" t="s">
        <v>1308</v>
      </c>
      <c r="AE725">
        <f t="shared" si="201"/>
        <v>40045</v>
      </c>
      <c r="AF725">
        <f t="shared" si="202"/>
        <v>14</v>
      </c>
    </row>
    <row r="726" spans="1:32" x14ac:dyDescent="0.25">
      <c r="A726" s="1">
        <v>662</v>
      </c>
      <c r="B726" s="1">
        <v>96</v>
      </c>
      <c r="C726" t="s">
        <v>714</v>
      </c>
      <c r="D726" s="15" t="str">
        <f t="shared" si="203"/>
        <v>R45</v>
      </c>
      <c r="E726" s="34">
        <f t="shared" si="211"/>
        <v>88</v>
      </c>
      <c r="F726" s="34">
        <v>7</v>
      </c>
      <c r="G726" s="22">
        <v>15</v>
      </c>
      <c r="H726" t="s">
        <v>1842</v>
      </c>
      <c r="I726" t="s">
        <v>815</v>
      </c>
      <c r="J726" t="str">
        <f t="shared" si="204"/>
        <v>db600.dbx88.7 := dgo.MP6_1_stop; //Стоп МП6-1  R45.15</v>
      </c>
      <c r="L726">
        <f t="shared" si="212"/>
        <v>45</v>
      </c>
      <c r="N726" s="33">
        <f t="shared" si="207"/>
        <v>662</v>
      </c>
      <c r="O726" s="33" t="s">
        <v>2025</v>
      </c>
      <c r="P726" s="33" t="str">
        <f t="shared" si="208"/>
        <v>MDB.R45</v>
      </c>
      <c r="Q726" s="33">
        <f t="shared" si="209"/>
        <v>15</v>
      </c>
      <c r="R726" s="33"/>
      <c r="S726" s="33"/>
      <c r="T726" s="33"/>
      <c r="U726" s="33"/>
      <c r="V726" s="33"/>
      <c r="W726" s="33"/>
      <c r="X726" s="33" t="str">
        <f t="shared" si="210"/>
        <v>en-US=Стоп МП6-1</v>
      </c>
      <c r="Y726" s="1"/>
      <c r="Z726" s="1" t="s">
        <v>1308</v>
      </c>
      <c r="AE726">
        <f t="shared" si="201"/>
        <v>40045</v>
      </c>
      <c r="AF726">
        <f t="shared" si="202"/>
        <v>15</v>
      </c>
    </row>
    <row r="727" spans="1:32" x14ac:dyDescent="0.25">
      <c r="A727" s="1">
        <v>663</v>
      </c>
      <c r="B727" s="1">
        <v>97</v>
      </c>
      <c r="C727" t="s">
        <v>715</v>
      </c>
      <c r="D727" s="15" t="str">
        <f t="shared" si="203"/>
        <v>R46</v>
      </c>
      <c r="E727">
        <f>E735+1</f>
        <v>91</v>
      </c>
      <c r="F727" s="34">
        <v>0</v>
      </c>
      <c r="G727" s="22">
        <v>0</v>
      </c>
      <c r="H727" t="s">
        <v>1842</v>
      </c>
      <c r="I727" t="s">
        <v>816</v>
      </c>
      <c r="J727" t="str">
        <f t="shared" si="204"/>
        <v>db600.dbx91.0 := dgo.MP6_2_stop; //Стоп МП6-2  R46.0</v>
      </c>
      <c r="L727">
        <f>L725+1</f>
        <v>46</v>
      </c>
      <c r="N727" s="33">
        <f t="shared" si="207"/>
        <v>663</v>
      </c>
      <c r="O727" s="33" t="s">
        <v>2025</v>
      </c>
      <c r="P727" s="33" t="str">
        <f t="shared" si="208"/>
        <v>MDB.R46</v>
      </c>
      <c r="Q727" s="33">
        <f t="shared" si="209"/>
        <v>0</v>
      </c>
      <c r="R727" s="33"/>
      <c r="S727" s="33"/>
      <c r="T727" s="33"/>
      <c r="U727" s="33"/>
      <c r="V727" s="33"/>
      <c r="W727" s="33"/>
      <c r="X727" s="33" t="str">
        <f t="shared" si="210"/>
        <v>en-US=Стоп МП6-2</v>
      </c>
      <c r="Y727" s="1"/>
      <c r="Z727" s="1" t="s">
        <v>1308</v>
      </c>
      <c r="AE727">
        <f t="shared" si="201"/>
        <v>40046</v>
      </c>
      <c r="AF727">
        <f t="shared" si="202"/>
        <v>0</v>
      </c>
    </row>
    <row r="728" spans="1:32" x14ac:dyDescent="0.25">
      <c r="A728" s="1">
        <v>664</v>
      </c>
      <c r="B728" s="1">
        <v>98</v>
      </c>
      <c r="C728" t="s">
        <v>405</v>
      </c>
      <c r="D728" s="15" t="str">
        <f t="shared" si="203"/>
        <v>R46</v>
      </c>
      <c r="E728" s="34">
        <f>E727</f>
        <v>91</v>
      </c>
      <c r="F728" s="34">
        <v>1</v>
      </c>
      <c r="G728" s="22">
        <v>1</v>
      </c>
      <c r="H728" t="s">
        <v>1842</v>
      </c>
      <c r="I728" t="s">
        <v>770</v>
      </c>
      <c r="J728" t="str">
        <f t="shared" si="204"/>
        <v>db600.dbx91.1 := dgo.RCP_N5; //РМУ Н5-1, Н5-2  R46.1</v>
      </c>
      <c r="L728">
        <f>L727</f>
        <v>46</v>
      </c>
      <c r="N728" s="33">
        <f t="shared" si="207"/>
        <v>664</v>
      </c>
      <c r="O728" s="33" t="s">
        <v>2025</v>
      </c>
      <c r="P728" s="33" t="str">
        <f t="shared" si="208"/>
        <v>MDB.R46</v>
      </c>
      <c r="Q728" s="33">
        <f t="shared" si="209"/>
        <v>1</v>
      </c>
      <c r="R728" s="33"/>
      <c r="S728" s="33"/>
      <c r="T728" s="33"/>
      <c r="U728" s="33"/>
      <c r="V728" s="33"/>
      <c r="W728" s="33"/>
      <c r="X728" s="33" t="str">
        <f t="shared" si="210"/>
        <v>en-US=РМУ Н5-1, Н5-2</v>
      </c>
      <c r="Y728" s="1"/>
      <c r="Z728" s="1" t="s">
        <v>1308</v>
      </c>
      <c r="AE728">
        <f t="shared" si="201"/>
        <v>40046</v>
      </c>
      <c r="AF728">
        <f t="shared" si="202"/>
        <v>1</v>
      </c>
    </row>
    <row r="729" spans="1:32" x14ac:dyDescent="0.25">
      <c r="A729" s="1">
        <v>665</v>
      </c>
      <c r="B729" s="1">
        <v>99</v>
      </c>
      <c r="C729" t="s">
        <v>406</v>
      </c>
      <c r="D729" s="15" t="str">
        <f t="shared" si="203"/>
        <v>R46</v>
      </c>
      <c r="E729" s="34">
        <f t="shared" ref="E729:E742" si="213">E728</f>
        <v>91</v>
      </c>
      <c r="F729" s="34">
        <v>2</v>
      </c>
      <c r="G729" s="22">
        <v>2</v>
      </c>
      <c r="H729" t="s">
        <v>1842</v>
      </c>
      <c r="I729" t="s">
        <v>741</v>
      </c>
      <c r="J729" t="str">
        <f t="shared" si="204"/>
        <v>db600.dbx91.2 := dgo.N5_1_on; //Пуск Н5-1  R46.2</v>
      </c>
      <c r="L729">
        <f t="shared" ref="L729:L742" si="214">L728</f>
        <v>46</v>
      </c>
      <c r="N729" s="33">
        <f t="shared" si="207"/>
        <v>665</v>
      </c>
      <c r="O729" s="33" t="s">
        <v>2025</v>
      </c>
      <c r="P729" s="33" t="str">
        <f t="shared" si="208"/>
        <v>MDB.R46</v>
      </c>
      <c r="Q729" s="33">
        <f t="shared" si="209"/>
        <v>2</v>
      </c>
      <c r="R729" s="33"/>
      <c r="S729" s="33"/>
      <c r="T729" s="33"/>
      <c r="U729" s="33"/>
      <c r="V729" s="33"/>
      <c r="W729" s="33"/>
      <c r="X729" s="33" t="str">
        <f t="shared" si="210"/>
        <v>en-US=Пуск Н5-1</v>
      </c>
      <c r="Y729" s="1"/>
      <c r="Z729" s="1" t="s">
        <v>1308</v>
      </c>
      <c r="AE729">
        <f t="shared" si="201"/>
        <v>40046</v>
      </c>
      <c r="AF729">
        <f t="shared" si="202"/>
        <v>2</v>
      </c>
    </row>
    <row r="730" spans="1:32" x14ac:dyDescent="0.25">
      <c r="A730" s="1">
        <v>666</v>
      </c>
      <c r="B730" s="1">
        <v>100</v>
      </c>
      <c r="C730" t="s">
        <v>407</v>
      </c>
      <c r="D730" s="15" t="str">
        <f t="shared" si="203"/>
        <v>R46</v>
      </c>
      <c r="E730" s="34">
        <f t="shared" si="213"/>
        <v>91</v>
      </c>
      <c r="F730" s="34">
        <v>3</v>
      </c>
      <c r="G730" s="22">
        <v>3</v>
      </c>
      <c r="H730" t="s">
        <v>1842</v>
      </c>
      <c r="I730" t="s">
        <v>982</v>
      </c>
      <c r="J730" t="str">
        <f t="shared" si="204"/>
        <v>db600.dbx91.3 := dgo.N5_2_on; //Пуск Н5-2  R46.3</v>
      </c>
      <c r="L730">
        <f t="shared" si="214"/>
        <v>46</v>
      </c>
      <c r="N730" s="33">
        <f t="shared" si="207"/>
        <v>666</v>
      </c>
      <c r="O730" s="33" t="s">
        <v>2025</v>
      </c>
      <c r="P730" s="33" t="str">
        <f t="shared" si="208"/>
        <v>MDB.R46</v>
      </c>
      <c r="Q730" s="33">
        <f t="shared" si="209"/>
        <v>3</v>
      </c>
      <c r="R730" s="33"/>
      <c r="S730" s="33"/>
      <c r="T730" s="33"/>
      <c r="U730" s="33"/>
      <c r="V730" s="33"/>
      <c r="W730" s="33"/>
      <c r="X730" s="33" t="str">
        <f t="shared" si="210"/>
        <v>en-US=Пуск Н5-2</v>
      </c>
      <c r="Y730" s="1"/>
      <c r="Z730" s="1" t="s">
        <v>1308</v>
      </c>
      <c r="AE730">
        <f t="shared" si="201"/>
        <v>40046</v>
      </c>
      <c r="AF730">
        <f t="shared" si="202"/>
        <v>3</v>
      </c>
    </row>
    <row r="731" spans="1:32" x14ac:dyDescent="0.25">
      <c r="A731" s="1">
        <v>667</v>
      </c>
      <c r="B731" s="1">
        <v>101</v>
      </c>
      <c r="C731" t="s">
        <v>408</v>
      </c>
      <c r="D731" s="15" t="str">
        <f t="shared" si="203"/>
        <v>R46</v>
      </c>
      <c r="E731" s="34">
        <f t="shared" si="213"/>
        <v>91</v>
      </c>
      <c r="F731" s="34">
        <v>4</v>
      </c>
      <c r="G731" s="22">
        <v>4</v>
      </c>
      <c r="H731" t="s">
        <v>1842</v>
      </c>
      <c r="I731" t="s">
        <v>742</v>
      </c>
      <c r="J731" t="str">
        <f t="shared" si="204"/>
        <v>db600.dbx91.4 := dgo.N6_1_rPTS; //Сброс ПТС Н6-1  R46.4</v>
      </c>
      <c r="L731">
        <f t="shared" si="214"/>
        <v>46</v>
      </c>
      <c r="N731" s="33">
        <f t="shared" si="207"/>
        <v>667</v>
      </c>
      <c r="O731" s="33" t="s">
        <v>2025</v>
      </c>
      <c r="P731" s="33" t="str">
        <f t="shared" si="208"/>
        <v>MDB.R46</v>
      </c>
      <c r="Q731" s="33">
        <f t="shared" si="209"/>
        <v>4</v>
      </c>
      <c r="R731" s="33"/>
      <c r="S731" s="33"/>
      <c r="T731" s="33"/>
      <c r="U731" s="33"/>
      <c r="V731" s="33"/>
      <c r="W731" s="33"/>
      <c r="X731" s="33" t="str">
        <f t="shared" si="210"/>
        <v>en-US=Сброс ПТС Н6-1</v>
      </c>
      <c r="Y731" s="1"/>
      <c r="Z731" s="1" t="s">
        <v>1308</v>
      </c>
      <c r="AE731">
        <f t="shared" si="201"/>
        <v>40046</v>
      </c>
      <c r="AF731">
        <f t="shared" si="202"/>
        <v>4</v>
      </c>
    </row>
    <row r="732" spans="1:32" x14ac:dyDescent="0.25">
      <c r="A732" s="1">
        <v>668</v>
      </c>
      <c r="B732" s="1">
        <v>102</v>
      </c>
      <c r="C732" t="s">
        <v>409</v>
      </c>
      <c r="D732" s="15" t="str">
        <f t="shared" si="203"/>
        <v>R46</v>
      </c>
      <c r="E732" s="34">
        <f t="shared" si="213"/>
        <v>91</v>
      </c>
      <c r="F732" s="34">
        <v>5</v>
      </c>
      <c r="G732" s="22">
        <v>5</v>
      </c>
      <c r="H732" t="s">
        <v>1842</v>
      </c>
      <c r="I732" t="s">
        <v>513</v>
      </c>
      <c r="J732" t="str">
        <f t="shared" si="204"/>
        <v>db600.dbx91.5 := dgo.N4_1_on; //Пуск Н4-1  R46.5</v>
      </c>
      <c r="L732">
        <f t="shared" si="214"/>
        <v>46</v>
      </c>
      <c r="N732" s="33">
        <f t="shared" si="207"/>
        <v>668</v>
      </c>
      <c r="O732" s="33" t="s">
        <v>2025</v>
      </c>
      <c r="P732" s="33" t="str">
        <f t="shared" si="208"/>
        <v>MDB.R46</v>
      </c>
      <c r="Q732" s="33">
        <f t="shared" si="209"/>
        <v>5</v>
      </c>
      <c r="R732" s="33"/>
      <c r="S732" s="33"/>
      <c r="T732" s="33"/>
      <c r="U732" s="33"/>
      <c r="V732" s="33"/>
      <c r="W732" s="33"/>
      <c r="X732" s="33" t="str">
        <f t="shared" si="210"/>
        <v>en-US=Пуск Н4-1</v>
      </c>
      <c r="Y732" s="1"/>
      <c r="Z732" s="1" t="s">
        <v>1308</v>
      </c>
      <c r="AE732">
        <f t="shared" si="201"/>
        <v>40046</v>
      </c>
      <c r="AF732">
        <f t="shared" si="202"/>
        <v>5</v>
      </c>
    </row>
    <row r="733" spans="1:32" x14ac:dyDescent="0.25">
      <c r="A733" s="1">
        <v>669</v>
      </c>
      <c r="B733" s="1">
        <v>103</v>
      </c>
      <c r="C733" t="s">
        <v>410</v>
      </c>
      <c r="D733" s="15" t="str">
        <f t="shared" si="203"/>
        <v>R46</v>
      </c>
      <c r="E733" s="34">
        <f t="shared" si="213"/>
        <v>91</v>
      </c>
      <c r="F733" s="34">
        <v>6</v>
      </c>
      <c r="G733" s="22">
        <v>6</v>
      </c>
      <c r="H733" t="s">
        <v>1842</v>
      </c>
      <c r="I733" t="s">
        <v>745</v>
      </c>
      <c r="J733" t="str">
        <f t="shared" si="204"/>
        <v>db600.dbx91.6 := dgo.N4_1_rPTS; //Сброс ПТС Н4-1  R46.6</v>
      </c>
      <c r="L733">
        <f t="shared" si="214"/>
        <v>46</v>
      </c>
      <c r="N733" s="33">
        <f t="shared" si="207"/>
        <v>669</v>
      </c>
      <c r="O733" s="33" t="s">
        <v>2025</v>
      </c>
      <c r="P733" s="33" t="str">
        <f t="shared" si="208"/>
        <v>MDB.R46</v>
      </c>
      <c r="Q733" s="33">
        <f t="shared" si="209"/>
        <v>6</v>
      </c>
      <c r="R733" s="33"/>
      <c r="S733" s="33"/>
      <c r="T733" s="33"/>
      <c r="U733" s="33"/>
      <c r="V733" s="33"/>
      <c r="W733" s="33"/>
      <c r="X733" s="33" t="str">
        <f t="shared" si="210"/>
        <v>en-US=Сброс ПТС Н4-1</v>
      </c>
      <c r="Y733" s="1"/>
      <c r="Z733" s="1" t="s">
        <v>1308</v>
      </c>
      <c r="AE733">
        <f t="shared" si="201"/>
        <v>40046</v>
      </c>
      <c r="AF733">
        <f t="shared" si="202"/>
        <v>6</v>
      </c>
    </row>
    <row r="734" spans="1:32" x14ac:dyDescent="0.25">
      <c r="A734" s="1">
        <v>670</v>
      </c>
      <c r="B734" s="1">
        <v>104</v>
      </c>
      <c r="C734" t="s">
        <v>411</v>
      </c>
      <c r="D734" s="15" t="str">
        <f t="shared" si="203"/>
        <v>R46</v>
      </c>
      <c r="E734" s="34">
        <f t="shared" si="213"/>
        <v>91</v>
      </c>
      <c r="F734" s="34">
        <v>7</v>
      </c>
      <c r="G734" s="22">
        <v>7</v>
      </c>
      <c r="H734" t="s">
        <v>1842</v>
      </c>
      <c r="I734" t="s">
        <v>514</v>
      </c>
      <c r="J734" t="str">
        <f t="shared" si="204"/>
        <v>db600.dbx91.7 := dgo.N4_3_on; //Пуск Н4-3  R46.7</v>
      </c>
      <c r="L734">
        <f t="shared" si="214"/>
        <v>46</v>
      </c>
      <c r="N734" s="33">
        <f t="shared" si="207"/>
        <v>670</v>
      </c>
      <c r="O734" s="33" t="s">
        <v>2025</v>
      </c>
      <c r="P734" s="33" t="str">
        <f t="shared" si="208"/>
        <v>MDB.R46</v>
      </c>
      <c r="Q734" s="33">
        <f t="shared" si="209"/>
        <v>7</v>
      </c>
      <c r="R734" s="33"/>
      <c r="S734" s="33"/>
      <c r="T734" s="33"/>
      <c r="U734" s="33"/>
      <c r="V734" s="33"/>
      <c r="W734" s="33"/>
      <c r="X734" s="33" t="str">
        <f t="shared" si="210"/>
        <v>en-US=Пуск Н4-3</v>
      </c>
      <c r="Y734" s="1"/>
      <c r="Z734" s="1" t="s">
        <v>1308</v>
      </c>
      <c r="AE734">
        <f t="shared" si="201"/>
        <v>40046</v>
      </c>
      <c r="AF734">
        <f t="shared" si="202"/>
        <v>7</v>
      </c>
    </row>
    <row r="735" spans="1:32" x14ac:dyDescent="0.25">
      <c r="A735" s="1">
        <v>671</v>
      </c>
      <c r="B735" s="1">
        <v>105</v>
      </c>
      <c r="C735" t="s">
        <v>412</v>
      </c>
      <c r="D735" s="15" t="str">
        <f t="shared" si="203"/>
        <v>R46</v>
      </c>
      <c r="E735">
        <f>E711+1</f>
        <v>90</v>
      </c>
      <c r="F735" s="34">
        <v>0</v>
      </c>
      <c r="G735" s="22">
        <v>8</v>
      </c>
      <c r="H735" t="s">
        <v>1842</v>
      </c>
      <c r="I735" t="s">
        <v>744</v>
      </c>
      <c r="J735" t="str">
        <f t="shared" si="204"/>
        <v>db600.dbx90.0 := dgo.N4_3_rPTS; //Сброс ПТС Н4-3  R46.8</v>
      </c>
      <c r="L735">
        <f t="shared" si="214"/>
        <v>46</v>
      </c>
      <c r="N735" s="33">
        <f t="shared" si="207"/>
        <v>671</v>
      </c>
      <c r="O735" s="33" t="s">
        <v>2025</v>
      </c>
      <c r="P735" s="33" t="str">
        <f t="shared" si="208"/>
        <v>MDB.R46</v>
      </c>
      <c r="Q735" s="33">
        <f t="shared" si="209"/>
        <v>8</v>
      </c>
      <c r="R735" s="33"/>
      <c r="S735" s="33"/>
      <c r="T735" s="33"/>
      <c r="U735" s="33"/>
      <c r="V735" s="33"/>
      <c r="W735" s="33"/>
      <c r="X735" s="33" t="str">
        <f t="shared" si="210"/>
        <v>en-US=Сброс ПТС Н4-3</v>
      </c>
      <c r="Y735" s="1"/>
      <c r="Z735" s="1" t="s">
        <v>1308</v>
      </c>
      <c r="AE735">
        <f t="shared" si="201"/>
        <v>40046</v>
      </c>
      <c r="AF735">
        <f t="shared" si="202"/>
        <v>8</v>
      </c>
    </row>
    <row r="736" spans="1:32" x14ac:dyDescent="0.25">
      <c r="A736" s="1">
        <v>672</v>
      </c>
      <c r="B736" s="1">
        <v>106</v>
      </c>
      <c r="C736" t="s">
        <v>415</v>
      </c>
      <c r="D736" s="15" t="str">
        <f t="shared" si="203"/>
        <v>R46</v>
      </c>
      <c r="E736" s="34">
        <f>E735</f>
        <v>90</v>
      </c>
      <c r="F736" s="34">
        <v>1</v>
      </c>
      <c r="G736" s="22">
        <v>9</v>
      </c>
      <c r="H736" t="s">
        <v>1842</v>
      </c>
      <c r="I736" t="s">
        <v>516</v>
      </c>
      <c r="J736" t="str">
        <f t="shared" si="204"/>
        <v>db600.dbx90.1 := dgo.N4_5_on; //Пуск Н4-5  R46.9</v>
      </c>
      <c r="L736">
        <f t="shared" si="214"/>
        <v>46</v>
      </c>
      <c r="N736" s="33">
        <f t="shared" si="207"/>
        <v>672</v>
      </c>
      <c r="O736" s="33" t="s">
        <v>2025</v>
      </c>
      <c r="P736" s="33" t="str">
        <f t="shared" si="208"/>
        <v>MDB.R46</v>
      </c>
      <c r="Q736" s="33">
        <f t="shared" si="209"/>
        <v>9</v>
      </c>
      <c r="R736" s="33"/>
      <c r="S736" s="33"/>
      <c r="T736" s="33"/>
      <c r="U736" s="33"/>
      <c r="V736" s="33"/>
      <c r="W736" s="33"/>
      <c r="X736" s="33" t="str">
        <f t="shared" si="210"/>
        <v>en-US=Пуск Н4-5</v>
      </c>
      <c r="Y736" s="1"/>
      <c r="Z736" s="1" t="s">
        <v>1308</v>
      </c>
      <c r="AE736">
        <f t="shared" si="201"/>
        <v>40046</v>
      </c>
      <c r="AF736">
        <f t="shared" si="202"/>
        <v>9</v>
      </c>
    </row>
    <row r="737" spans="1:32" x14ac:dyDescent="0.25">
      <c r="A737" s="1">
        <v>673</v>
      </c>
      <c r="B737" s="1">
        <v>107</v>
      </c>
      <c r="C737" t="s">
        <v>416</v>
      </c>
      <c r="D737" s="15" t="str">
        <f t="shared" si="203"/>
        <v>R46</v>
      </c>
      <c r="E737" s="34">
        <f t="shared" si="213"/>
        <v>90</v>
      </c>
      <c r="F737" s="34">
        <v>2</v>
      </c>
      <c r="G737" s="22">
        <v>10</v>
      </c>
      <c r="H737" t="s">
        <v>1842</v>
      </c>
      <c r="I737" t="s">
        <v>743</v>
      </c>
      <c r="J737" t="str">
        <f t="shared" si="204"/>
        <v>db600.dbx90.2 := dgo.N4_5_rPTS; //Сброс ПТС Н4-5  R46.10</v>
      </c>
      <c r="L737">
        <f t="shared" si="214"/>
        <v>46</v>
      </c>
      <c r="N737" s="33">
        <f t="shared" si="207"/>
        <v>673</v>
      </c>
      <c r="O737" s="33" t="s">
        <v>2025</v>
      </c>
      <c r="P737" s="33" t="str">
        <f t="shared" si="208"/>
        <v>MDB.R46</v>
      </c>
      <c r="Q737" s="33">
        <f t="shared" si="209"/>
        <v>10</v>
      </c>
      <c r="R737" s="33"/>
      <c r="S737" s="33"/>
      <c r="T737" s="33"/>
      <c r="U737" s="33"/>
      <c r="V737" s="33"/>
      <c r="W737" s="33"/>
      <c r="X737" s="33" t="str">
        <f t="shared" si="210"/>
        <v>en-US=Сброс ПТС Н4-5</v>
      </c>
      <c r="Y737" s="1"/>
      <c r="Z737" s="1" t="s">
        <v>1308</v>
      </c>
      <c r="AE737">
        <f t="shared" si="201"/>
        <v>40046</v>
      </c>
      <c r="AF737">
        <f t="shared" si="202"/>
        <v>10</v>
      </c>
    </row>
    <row r="738" spans="1:32" x14ac:dyDescent="0.25">
      <c r="A738" s="1">
        <v>674</v>
      </c>
      <c r="B738" s="1">
        <v>108</v>
      </c>
      <c r="C738" t="s">
        <v>417</v>
      </c>
      <c r="D738" s="15" t="str">
        <f t="shared" si="203"/>
        <v>R46</v>
      </c>
      <c r="E738" s="34">
        <f t="shared" si="213"/>
        <v>90</v>
      </c>
      <c r="F738" s="34">
        <v>3</v>
      </c>
      <c r="G738" s="22">
        <v>11</v>
      </c>
      <c r="H738" t="s">
        <v>1842</v>
      </c>
      <c r="I738" t="s">
        <v>509</v>
      </c>
      <c r="J738" t="str">
        <f t="shared" si="204"/>
        <v>db600.dbx90.3 := dgo.K3_1_on; //Пуск КРЛ3-1  R46.11</v>
      </c>
      <c r="L738">
        <f t="shared" si="214"/>
        <v>46</v>
      </c>
      <c r="N738" s="33">
        <f t="shared" si="207"/>
        <v>674</v>
      </c>
      <c r="O738" s="33" t="s">
        <v>2025</v>
      </c>
      <c r="P738" s="33" t="str">
        <f t="shared" si="208"/>
        <v>MDB.R46</v>
      </c>
      <c r="Q738" s="33">
        <f t="shared" si="209"/>
        <v>11</v>
      </c>
      <c r="R738" s="33"/>
      <c r="S738" s="33"/>
      <c r="T738" s="33"/>
      <c r="U738" s="33"/>
      <c r="V738" s="33"/>
      <c r="W738" s="33"/>
      <c r="X738" s="33" t="str">
        <f t="shared" si="210"/>
        <v>en-US=Пуск КРЛ3-1</v>
      </c>
      <c r="Y738" s="1"/>
      <c r="Z738" s="1" t="s">
        <v>1308</v>
      </c>
      <c r="AE738">
        <f t="shared" si="201"/>
        <v>40046</v>
      </c>
      <c r="AF738">
        <f t="shared" si="202"/>
        <v>11</v>
      </c>
    </row>
    <row r="739" spans="1:32" x14ac:dyDescent="0.25">
      <c r="A739" s="1">
        <v>675</v>
      </c>
      <c r="B739" s="1">
        <v>109</v>
      </c>
      <c r="C739" t="s">
        <v>418</v>
      </c>
      <c r="D739" s="15" t="str">
        <f t="shared" si="203"/>
        <v>R46</v>
      </c>
      <c r="E739" s="34">
        <f t="shared" si="213"/>
        <v>90</v>
      </c>
      <c r="F739" s="34">
        <v>4</v>
      </c>
      <c r="G739" s="22">
        <v>12</v>
      </c>
      <c r="H739" t="s">
        <v>1842</v>
      </c>
      <c r="I739" t="s">
        <v>511</v>
      </c>
      <c r="J739" t="str">
        <f t="shared" si="204"/>
        <v>db600.dbx90.4 := dgo.K3_2_on; //Пуск КРЛ3-2  R46.12</v>
      </c>
      <c r="L739">
        <f t="shared" si="214"/>
        <v>46</v>
      </c>
      <c r="N739" s="33">
        <f t="shared" si="207"/>
        <v>675</v>
      </c>
      <c r="O739" s="33" t="s">
        <v>2025</v>
      </c>
      <c r="P739" s="33" t="str">
        <f t="shared" si="208"/>
        <v>MDB.R46</v>
      </c>
      <c r="Q739" s="33">
        <f t="shared" si="209"/>
        <v>12</v>
      </c>
      <c r="R739" s="33"/>
      <c r="S739" s="33"/>
      <c r="T739" s="33"/>
      <c r="U739" s="33"/>
      <c r="V739" s="33"/>
      <c r="W739" s="33"/>
      <c r="X739" s="33" t="str">
        <f t="shared" si="210"/>
        <v>en-US=Пуск КРЛ3-2</v>
      </c>
      <c r="Y739" s="1"/>
      <c r="Z739" s="1" t="s">
        <v>1308</v>
      </c>
      <c r="AE739">
        <f t="shared" si="201"/>
        <v>40046</v>
      </c>
      <c r="AF739">
        <f t="shared" si="202"/>
        <v>12</v>
      </c>
    </row>
    <row r="740" spans="1:32" x14ac:dyDescent="0.25">
      <c r="A740" s="1">
        <v>676</v>
      </c>
      <c r="B740" s="1">
        <v>110</v>
      </c>
      <c r="C740" t="s">
        <v>419</v>
      </c>
      <c r="D740" s="15" t="str">
        <f t="shared" si="203"/>
        <v>R46</v>
      </c>
      <c r="E740" s="34">
        <f t="shared" si="213"/>
        <v>90</v>
      </c>
      <c r="F740" s="34">
        <v>5</v>
      </c>
      <c r="G740" s="22">
        <v>13</v>
      </c>
      <c r="H740" t="s">
        <v>1842</v>
      </c>
      <c r="I740" t="s">
        <v>515</v>
      </c>
      <c r="J740" t="str">
        <f t="shared" si="204"/>
        <v>db600.dbx90.5 := dgo.K4_1_on; //Пуск КРЛ4-1  R46.13</v>
      </c>
      <c r="L740">
        <f t="shared" si="214"/>
        <v>46</v>
      </c>
      <c r="N740" s="33">
        <f t="shared" si="207"/>
        <v>676</v>
      </c>
      <c r="O740" s="33" t="s">
        <v>2025</v>
      </c>
      <c r="P740" s="33" t="str">
        <f t="shared" si="208"/>
        <v>MDB.R46</v>
      </c>
      <c r="Q740" s="33">
        <f t="shared" si="209"/>
        <v>13</v>
      </c>
      <c r="R740" s="33"/>
      <c r="S740" s="33"/>
      <c r="T740" s="33"/>
      <c r="U740" s="33"/>
      <c r="V740" s="33"/>
      <c r="W740" s="33"/>
      <c r="X740" s="33" t="str">
        <f t="shared" si="210"/>
        <v>en-US=Пуск КРЛ4-1</v>
      </c>
      <c r="Y740" s="1"/>
      <c r="Z740" s="1" t="s">
        <v>1308</v>
      </c>
      <c r="AE740">
        <f t="shared" si="201"/>
        <v>40046</v>
      </c>
      <c r="AF740">
        <f t="shared" si="202"/>
        <v>13</v>
      </c>
    </row>
    <row r="741" spans="1:32" x14ac:dyDescent="0.25">
      <c r="A741" s="1">
        <v>677</v>
      </c>
      <c r="B741" s="1">
        <v>111</v>
      </c>
      <c r="C741" t="s">
        <v>420</v>
      </c>
      <c r="D741" s="15" t="str">
        <f t="shared" si="203"/>
        <v>R46</v>
      </c>
      <c r="E741" s="34">
        <f t="shared" si="213"/>
        <v>90</v>
      </c>
      <c r="F741" s="34">
        <v>6</v>
      </c>
      <c r="G741" s="22">
        <v>14</v>
      </c>
      <c r="H741" t="s">
        <v>1842</v>
      </c>
      <c r="I741" t="s">
        <v>527</v>
      </c>
      <c r="J741" t="str">
        <f t="shared" si="204"/>
        <v>db600.dbx90.6 := dgo.N1_1_on; //Пуск Н1-1  R46.14</v>
      </c>
      <c r="L741">
        <f t="shared" si="214"/>
        <v>46</v>
      </c>
      <c r="N741" s="33">
        <f t="shared" si="207"/>
        <v>677</v>
      </c>
      <c r="O741" s="33" t="s">
        <v>2025</v>
      </c>
      <c r="P741" s="33" t="str">
        <f t="shared" si="208"/>
        <v>MDB.R46</v>
      </c>
      <c r="Q741" s="33">
        <f t="shared" si="209"/>
        <v>14</v>
      </c>
      <c r="R741" s="33"/>
      <c r="S741" s="33"/>
      <c r="T741" s="33"/>
      <c r="U741" s="33"/>
      <c r="V741" s="33"/>
      <c r="W741" s="33"/>
      <c r="X741" s="33" t="str">
        <f t="shared" si="210"/>
        <v>en-US=Пуск Н1-1</v>
      </c>
      <c r="Y741" s="1"/>
      <c r="Z741" s="1" t="s">
        <v>1308</v>
      </c>
      <c r="AE741">
        <f t="shared" si="201"/>
        <v>40046</v>
      </c>
      <c r="AF741">
        <f t="shared" si="202"/>
        <v>14</v>
      </c>
    </row>
    <row r="742" spans="1:32" x14ac:dyDescent="0.25">
      <c r="A742" s="1">
        <v>678</v>
      </c>
      <c r="B742" s="1">
        <v>112</v>
      </c>
      <c r="C742" t="s">
        <v>421</v>
      </c>
      <c r="D742" s="15" t="str">
        <f t="shared" si="203"/>
        <v>R46</v>
      </c>
      <c r="E742" s="34">
        <f t="shared" si="213"/>
        <v>90</v>
      </c>
      <c r="F742" s="34">
        <v>7</v>
      </c>
      <c r="G742" s="22">
        <v>15</v>
      </c>
      <c r="H742" t="s">
        <v>1842</v>
      </c>
      <c r="I742" t="s">
        <v>529</v>
      </c>
      <c r="J742" t="str">
        <f t="shared" si="204"/>
        <v>db600.dbx90.7 := dgo.N1_2_on; //Пуск Н1-2  R46.15</v>
      </c>
      <c r="L742">
        <f t="shared" si="214"/>
        <v>46</v>
      </c>
      <c r="N742" s="33">
        <f t="shared" si="207"/>
        <v>678</v>
      </c>
      <c r="O742" s="33" t="s">
        <v>2025</v>
      </c>
      <c r="P742" s="33" t="str">
        <f t="shared" si="208"/>
        <v>MDB.R46</v>
      </c>
      <c r="Q742" s="33">
        <f t="shared" si="209"/>
        <v>15</v>
      </c>
      <c r="R742" s="33"/>
      <c r="S742" s="33"/>
      <c r="T742" s="33"/>
      <c r="U742" s="33"/>
      <c r="V742" s="33"/>
      <c r="W742" s="33"/>
      <c r="X742" s="33" t="str">
        <f t="shared" si="210"/>
        <v>en-US=Пуск Н1-2</v>
      </c>
      <c r="Y742" s="1"/>
      <c r="Z742" s="1" t="s">
        <v>1308</v>
      </c>
      <c r="AE742">
        <f t="shared" si="201"/>
        <v>40046</v>
      </c>
      <c r="AF742">
        <f t="shared" si="202"/>
        <v>15</v>
      </c>
    </row>
    <row r="743" spans="1:32" x14ac:dyDescent="0.25">
      <c r="A743" s="1">
        <v>679</v>
      </c>
      <c r="B743" s="1">
        <v>113</v>
      </c>
      <c r="C743" t="s">
        <v>875</v>
      </c>
      <c r="D743" s="15" t="str">
        <f t="shared" si="203"/>
        <v>R47</v>
      </c>
      <c r="E743">
        <f>E751+1</f>
        <v>93</v>
      </c>
      <c r="F743" s="34">
        <v>0</v>
      </c>
      <c r="G743" s="22">
        <v>0</v>
      </c>
      <c r="H743" t="s">
        <v>1842</v>
      </c>
      <c r="I743" t="s">
        <v>927</v>
      </c>
      <c r="J743" t="str">
        <f t="shared" si="204"/>
        <v>db600.dbx93.0 := dgo.AC_N1; //АУ  Н1-1/Н1-2  R47.0</v>
      </c>
      <c r="L743">
        <f>L741+1</f>
        <v>47</v>
      </c>
      <c r="N743" s="33">
        <f t="shared" si="207"/>
        <v>679</v>
      </c>
      <c r="O743" s="33" t="s">
        <v>2025</v>
      </c>
      <c r="P743" s="33" t="str">
        <f t="shared" si="208"/>
        <v>MDB.R47</v>
      </c>
      <c r="Q743" s="33">
        <f t="shared" si="209"/>
        <v>0</v>
      </c>
      <c r="R743" s="33"/>
      <c r="S743" s="33"/>
      <c r="T743" s="33"/>
      <c r="U743" s="33"/>
      <c r="V743" s="33"/>
      <c r="W743" s="33"/>
      <c r="X743" s="33" t="str">
        <f t="shared" si="210"/>
        <v>en-US=АУ  Н1-1/Н1-2</v>
      </c>
      <c r="Y743" s="1"/>
      <c r="Z743" s="1" t="s">
        <v>1308</v>
      </c>
      <c r="AE743">
        <f t="shared" si="201"/>
        <v>40047</v>
      </c>
      <c r="AF743">
        <f t="shared" si="202"/>
        <v>0</v>
      </c>
    </row>
    <row r="744" spans="1:32" x14ac:dyDescent="0.25">
      <c r="A744" s="1">
        <v>680</v>
      </c>
      <c r="B744" s="1">
        <v>114</v>
      </c>
      <c r="C744" t="s">
        <v>266</v>
      </c>
      <c r="D744" s="15" t="str">
        <f t="shared" si="203"/>
        <v>R47</v>
      </c>
      <c r="E744" s="34">
        <f>E743</f>
        <v>93</v>
      </c>
      <c r="F744" s="34">
        <v>1</v>
      </c>
      <c r="G744" s="22">
        <v>1</v>
      </c>
      <c r="H744" t="s">
        <v>1842</v>
      </c>
      <c r="I744" t="s">
        <v>531</v>
      </c>
      <c r="J744" t="str">
        <f t="shared" si="204"/>
        <v>db600.dbx93.1 := dgo.M1_1_on; //Пуск Мш1-1  R47.1</v>
      </c>
      <c r="L744">
        <f>L743</f>
        <v>47</v>
      </c>
      <c r="N744" s="33">
        <f t="shared" si="207"/>
        <v>680</v>
      </c>
      <c r="O744" s="33" t="s">
        <v>2025</v>
      </c>
      <c r="P744" s="33" t="str">
        <f t="shared" si="208"/>
        <v>MDB.R47</v>
      </c>
      <c r="Q744" s="33">
        <f t="shared" si="209"/>
        <v>1</v>
      </c>
      <c r="R744" s="33"/>
      <c r="S744" s="33"/>
      <c r="T744" s="33"/>
      <c r="U744" s="33"/>
      <c r="V744" s="33"/>
      <c r="W744" s="33"/>
      <c r="X744" s="33" t="str">
        <f t="shared" si="210"/>
        <v>en-US=Пуск Мш1-1</v>
      </c>
      <c r="Y744" s="1"/>
      <c r="Z744" s="1" t="s">
        <v>1308</v>
      </c>
      <c r="AE744">
        <f t="shared" si="201"/>
        <v>40047</v>
      </c>
      <c r="AF744">
        <f t="shared" si="202"/>
        <v>1</v>
      </c>
    </row>
    <row r="745" spans="1:32" x14ac:dyDescent="0.25">
      <c r="A745" s="1">
        <v>681</v>
      </c>
      <c r="B745" s="1">
        <v>115</v>
      </c>
      <c r="C745" t="s">
        <v>876</v>
      </c>
      <c r="D745" s="15" t="str">
        <f t="shared" si="203"/>
        <v>R47</v>
      </c>
      <c r="E745" s="34">
        <f t="shared" ref="E745:E758" si="215">E744</f>
        <v>93</v>
      </c>
      <c r="F745" s="34">
        <v>2</v>
      </c>
      <c r="G745" s="22">
        <v>2</v>
      </c>
      <c r="H745" t="s">
        <v>1842</v>
      </c>
      <c r="I745" t="s">
        <v>928</v>
      </c>
      <c r="J745" t="str">
        <f t="shared" si="204"/>
        <v>db600.dbx93.2 := dgo.AC_M1_1; //АУ  Мш1-1  R47.2</v>
      </c>
      <c r="L745">
        <f t="shared" ref="L745:L758" si="216">L744</f>
        <v>47</v>
      </c>
      <c r="N745" s="33">
        <f t="shared" si="207"/>
        <v>681</v>
      </c>
      <c r="O745" s="33" t="s">
        <v>2025</v>
      </c>
      <c r="P745" s="33" t="str">
        <f t="shared" si="208"/>
        <v>MDB.R47</v>
      </c>
      <c r="Q745" s="33">
        <f t="shared" si="209"/>
        <v>2</v>
      </c>
      <c r="R745" s="33"/>
      <c r="S745" s="33"/>
      <c r="T745" s="33"/>
      <c r="U745" s="33"/>
      <c r="V745" s="33"/>
      <c r="W745" s="33"/>
      <c r="X745" s="33" t="str">
        <f t="shared" si="210"/>
        <v>en-US=АУ  Мш1-1</v>
      </c>
      <c r="Y745" s="1"/>
      <c r="Z745" s="1" t="s">
        <v>1308</v>
      </c>
      <c r="AE745">
        <f t="shared" si="201"/>
        <v>40047</v>
      </c>
      <c r="AF745">
        <f t="shared" si="202"/>
        <v>2</v>
      </c>
    </row>
    <row r="746" spans="1:32" x14ac:dyDescent="0.25">
      <c r="A746" s="1">
        <v>682</v>
      </c>
      <c r="B746" s="1">
        <v>116</v>
      </c>
      <c r="C746" t="s">
        <v>267</v>
      </c>
      <c r="D746" s="15" t="str">
        <f t="shared" si="203"/>
        <v>R47</v>
      </c>
      <c r="E746" s="34">
        <f t="shared" si="215"/>
        <v>93</v>
      </c>
      <c r="F746" s="34">
        <v>3</v>
      </c>
      <c r="G746" s="22">
        <v>3</v>
      </c>
      <c r="H746" t="s">
        <v>1842</v>
      </c>
      <c r="I746" t="s">
        <v>533</v>
      </c>
      <c r="J746" t="str">
        <f t="shared" si="204"/>
        <v>db600.dbx93.3 := dgo.M2_1_on; //Пуск Мш2-1  R47.3</v>
      </c>
      <c r="L746">
        <f t="shared" si="216"/>
        <v>47</v>
      </c>
      <c r="N746" s="33">
        <f t="shared" si="207"/>
        <v>682</v>
      </c>
      <c r="O746" s="33" t="s">
        <v>2025</v>
      </c>
      <c r="P746" s="33" t="str">
        <f t="shared" si="208"/>
        <v>MDB.R47</v>
      </c>
      <c r="Q746" s="33">
        <f t="shared" si="209"/>
        <v>3</v>
      </c>
      <c r="R746" s="33"/>
      <c r="S746" s="33"/>
      <c r="T746" s="33"/>
      <c r="U746" s="33"/>
      <c r="V746" s="33"/>
      <c r="W746" s="33"/>
      <c r="X746" s="33" t="str">
        <f t="shared" si="210"/>
        <v>en-US=Пуск Мш2-1</v>
      </c>
      <c r="Y746" s="1"/>
      <c r="Z746" s="1" t="s">
        <v>1308</v>
      </c>
      <c r="AE746">
        <f t="shared" si="201"/>
        <v>40047</v>
      </c>
      <c r="AF746">
        <f t="shared" si="202"/>
        <v>3</v>
      </c>
    </row>
    <row r="747" spans="1:32" x14ac:dyDescent="0.25">
      <c r="A747" s="1">
        <v>683</v>
      </c>
      <c r="B747" s="1">
        <v>117</v>
      </c>
      <c r="C747" t="s">
        <v>877</v>
      </c>
      <c r="D747" s="15" t="str">
        <f t="shared" si="203"/>
        <v>R47</v>
      </c>
      <c r="E747" s="34">
        <f t="shared" si="215"/>
        <v>93</v>
      </c>
      <c r="F747" s="34">
        <v>4</v>
      </c>
      <c r="G747" s="22">
        <v>4</v>
      </c>
      <c r="H747" t="s">
        <v>1842</v>
      </c>
      <c r="I747" t="s">
        <v>929</v>
      </c>
      <c r="J747" t="str">
        <f t="shared" si="204"/>
        <v>db600.dbx93.4 := dgo.AC_M2_1; //АУ  Мш2-1  R47.4</v>
      </c>
      <c r="L747">
        <f t="shared" si="216"/>
        <v>47</v>
      </c>
      <c r="N747" s="33">
        <f t="shared" si="207"/>
        <v>683</v>
      </c>
      <c r="O747" s="33" t="s">
        <v>2025</v>
      </c>
      <c r="P747" s="33" t="str">
        <f t="shared" si="208"/>
        <v>MDB.R47</v>
      </c>
      <c r="Q747" s="33">
        <f t="shared" si="209"/>
        <v>4</v>
      </c>
      <c r="R747" s="33"/>
      <c r="S747" s="33"/>
      <c r="T747" s="33"/>
      <c r="U747" s="33"/>
      <c r="V747" s="33"/>
      <c r="W747" s="33"/>
      <c r="X747" s="33" t="str">
        <f t="shared" si="210"/>
        <v>en-US=АУ  Мш2-1</v>
      </c>
      <c r="Y747" s="1"/>
      <c r="Z747" s="1" t="s">
        <v>1308</v>
      </c>
      <c r="AE747">
        <f t="shared" si="201"/>
        <v>40047</v>
      </c>
      <c r="AF747">
        <f t="shared" si="202"/>
        <v>4</v>
      </c>
    </row>
    <row r="748" spans="1:32" x14ac:dyDescent="0.25">
      <c r="A748" s="1">
        <v>684</v>
      </c>
      <c r="B748" s="1">
        <v>118</v>
      </c>
      <c r="C748" t="s">
        <v>268</v>
      </c>
      <c r="D748" s="15" t="str">
        <f t="shared" si="203"/>
        <v>R47</v>
      </c>
      <c r="E748" s="34">
        <f t="shared" si="215"/>
        <v>93</v>
      </c>
      <c r="F748" s="34">
        <v>5</v>
      </c>
      <c r="G748" s="22">
        <v>5</v>
      </c>
      <c r="H748" t="s">
        <v>1842</v>
      </c>
      <c r="I748" t="s">
        <v>535</v>
      </c>
      <c r="J748" t="str">
        <f t="shared" si="204"/>
        <v>db600.dbx93.5 := dgo.M2_2_on; //Пуск Мш2-2  R47.5</v>
      </c>
      <c r="L748">
        <f t="shared" si="216"/>
        <v>47</v>
      </c>
      <c r="N748" s="33">
        <f t="shared" si="207"/>
        <v>684</v>
      </c>
      <c r="O748" s="33" t="s">
        <v>2025</v>
      </c>
      <c r="P748" s="33" t="str">
        <f t="shared" si="208"/>
        <v>MDB.R47</v>
      </c>
      <c r="Q748" s="33">
        <f t="shared" si="209"/>
        <v>5</v>
      </c>
      <c r="R748" s="33"/>
      <c r="S748" s="33"/>
      <c r="T748" s="33"/>
      <c r="U748" s="33"/>
      <c r="V748" s="33"/>
      <c r="W748" s="33"/>
      <c r="X748" s="33" t="str">
        <f t="shared" si="210"/>
        <v>en-US=Пуск Мш2-2</v>
      </c>
      <c r="Y748" s="1"/>
      <c r="Z748" s="1" t="s">
        <v>1308</v>
      </c>
      <c r="AE748">
        <f t="shared" si="201"/>
        <v>40047</v>
      </c>
      <c r="AF748">
        <f t="shared" si="202"/>
        <v>5</v>
      </c>
    </row>
    <row r="749" spans="1:32" x14ac:dyDescent="0.25">
      <c r="A749" s="1">
        <v>685</v>
      </c>
      <c r="B749" s="1">
        <v>119</v>
      </c>
      <c r="C749" t="s">
        <v>878</v>
      </c>
      <c r="D749" s="15" t="str">
        <f t="shared" si="203"/>
        <v>R47</v>
      </c>
      <c r="E749" s="34">
        <f t="shared" si="215"/>
        <v>93</v>
      </c>
      <c r="F749" s="34">
        <v>6</v>
      </c>
      <c r="G749" s="22">
        <v>6</v>
      </c>
      <c r="H749" t="s">
        <v>1842</v>
      </c>
      <c r="I749" t="s">
        <v>930</v>
      </c>
      <c r="J749" t="str">
        <f t="shared" si="204"/>
        <v>db600.dbx93.6 := dgo.AC_M2_2; //АУ  Мш2-2  R47.6</v>
      </c>
      <c r="L749">
        <f t="shared" si="216"/>
        <v>47</v>
      </c>
      <c r="N749" s="33">
        <f t="shared" si="207"/>
        <v>685</v>
      </c>
      <c r="O749" s="33" t="s">
        <v>2025</v>
      </c>
      <c r="P749" s="33" t="str">
        <f t="shared" si="208"/>
        <v>MDB.R47</v>
      </c>
      <c r="Q749" s="33">
        <f t="shared" si="209"/>
        <v>6</v>
      </c>
      <c r="R749" s="33"/>
      <c r="S749" s="33"/>
      <c r="T749" s="33"/>
      <c r="U749" s="33"/>
      <c r="V749" s="33"/>
      <c r="W749" s="33"/>
      <c r="X749" s="33" t="str">
        <f t="shared" si="210"/>
        <v>en-US=АУ  Мш2-2</v>
      </c>
      <c r="Y749" s="1"/>
      <c r="Z749" s="1" t="s">
        <v>1308</v>
      </c>
      <c r="AE749">
        <f t="shared" ref="AE749:AE812" si="217">L749+40000</f>
        <v>40047</v>
      </c>
      <c r="AF749">
        <f t="shared" ref="AF749:AF812" si="218">G749</f>
        <v>6</v>
      </c>
    </row>
    <row r="750" spans="1:32" x14ac:dyDescent="0.25">
      <c r="A750" s="1">
        <v>686</v>
      </c>
      <c r="B750" s="1">
        <v>120</v>
      </c>
      <c r="C750" t="s">
        <v>269</v>
      </c>
      <c r="D750" s="15" t="str">
        <f t="shared" si="203"/>
        <v>R47</v>
      </c>
      <c r="E750" s="34">
        <f t="shared" si="215"/>
        <v>93</v>
      </c>
      <c r="F750" s="34">
        <v>7</v>
      </c>
      <c r="G750" s="22">
        <v>7</v>
      </c>
      <c r="H750" t="s">
        <v>1842</v>
      </c>
      <c r="I750" t="s">
        <v>537</v>
      </c>
      <c r="J750" t="str">
        <f t="shared" si="204"/>
        <v>db600.dbx93.7 := dgo.M2_3_on; //Пуск Мш2-3  R47.7</v>
      </c>
      <c r="L750">
        <f t="shared" si="216"/>
        <v>47</v>
      </c>
      <c r="N750" s="33">
        <f t="shared" si="207"/>
        <v>686</v>
      </c>
      <c r="O750" s="33" t="s">
        <v>2025</v>
      </c>
      <c r="P750" s="33" t="str">
        <f t="shared" si="208"/>
        <v>MDB.R47</v>
      </c>
      <c r="Q750" s="33">
        <f t="shared" si="209"/>
        <v>7</v>
      </c>
      <c r="R750" s="33"/>
      <c r="S750" s="33"/>
      <c r="T750" s="33"/>
      <c r="U750" s="33"/>
      <c r="V750" s="33"/>
      <c r="W750" s="33"/>
      <c r="X750" s="33" t="str">
        <f t="shared" si="210"/>
        <v>en-US=Пуск Мш2-3</v>
      </c>
      <c r="Y750" s="1"/>
      <c r="Z750" s="1" t="s">
        <v>1308</v>
      </c>
      <c r="AE750">
        <f t="shared" si="217"/>
        <v>40047</v>
      </c>
      <c r="AF750">
        <f t="shared" si="218"/>
        <v>7</v>
      </c>
    </row>
    <row r="751" spans="1:32" x14ac:dyDescent="0.25">
      <c r="A751" s="1">
        <v>687</v>
      </c>
      <c r="B751" s="1">
        <v>121</v>
      </c>
      <c r="C751" t="s">
        <v>879</v>
      </c>
      <c r="D751" s="15" t="str">
        <f t="shared" si="203"/>
        <v>R47</v>
      </c>
      <c r="E751">
        <f>E727+1</f>
        <v>92</v>
      </c>
      <c r="F751" s="34">
        <v>0</v>
      </c>
      <c r="G751" s="22">
        <v>8</v>
      </c>
      <c r="H751" t="s">
        <v>1842</v>
      </c>
      <c r="I751" t="s">
        <v>931</v>
      </c>
      <c r="J751" t="str">
        <f t="shared" si="204"/>
        <v>db600.dbx92.0 := dgo.AC_M2_3; //АУ  Мш2-3  R47.8</v>
      </c>
      <c r="L751">
        <f t="shared" si="216"/>
        <v>47</v>
      </c>
      <c r="N751" s="33">
        <f t="shared" si="207"/>
        <v>687</v>
      </c>
      <c r="O751" s="33" t="s">
        <v>2025</v>
      </c>
      <c r="P751" s="33" t="str">
        <f t="shared" si="208"/>
        <v>MDB.R47</v>
      </c>
      <c r="Q751" s="33">
        <f t="shared" si="209"/>
        <v>8</v>
      </c>
      <c r="R751" s="33"/>
      <c r="S751" s="33"/>
      <c r="T751" s="33"/>
      <c r="U751" s="33"/>
      <c r="V751" s="33"/>
      <c r="W751" s="33"/>
      <c r="X751" s="33" t="str">
        <f t="shared" si="210"/>
        <v>en-US=АУ  Мш2-3</v>
      </c>
      <c r="Y751" s="1"/>
      <c r="Z751" s="1" t="s">
        <v>1308</v>
      </c>
      <c r="AE751">
        <f t="shared" si="217"/>
        <v>40047</v>
      </c>
      <c r="AF751">
        <f t="shared" si="218"/>
        <v>8</v>
      </c>
    </row>
    <row r="752" spans="1:32" x14ac:dyDescent="0.25">
      <c r="A752" s="1">
        <v>688</v>
      </c>
      <c r="B752" s="1">
        <v>122</v>
      </c>
      <c r="C752" t="s">
        <v>270</v>
      </c>
      <c r="D752" s="15" t="str">
        <f t="shared" si="203"/>
        <v>R47</v>
      </c>
      <c r="E752" s="34">
        <f>E751</f>
        <v>92</v>
      </c>
      <c r="F752" s="34">
        <v>1</v>
      </c>
      <c r="G752" s="22">
        <v>9</v>
      </c>
      <c r="H752" t="s">
        <v>1842</v>
      </c>
      <c r="I752" t="s">
        <v>539</v>
      </c>
      <c r="J752" t="str">
        <f t="shared" si="204"/>
        <v>db600.dbx92.1 := dgo.M2_4_on; //Пуск Мш2-4  R47.9</v>
      </c>
      <c r="L752">
        <f t="shared" si="216"/>
        <v>47</v>
      </c>
      <c r="N752" s="33">
        <f t="shared" si="207"/>
        <v>688</v>
      </c>
      <c r="O752" s="33" t="s">
        <v>2025</v>
      </c>
      <c r="P752" s="33" t="str">
        <f t="shared" si="208"/>
        <v>MDB.R47</v>
      </c>
      <c r="Q752" s="33">
        <f t="shared" si="209"/>
        <v>9</v>
      </c>
      <c r="R752" s="33"/>
      <c r="S752" s="33"/>
      <c r="T752" s="33"/>
      <c r="U752" s="33"/>
      <c r="V752" s="33"/>
      <c r="W752" s="33"/>
      <c r="X752" s="33" t="str">
        <f t="shared" si="210"/>
        <v>en-US=Пуск Мш2-4</v>
      </c>
      <c r="Y752" s="1"/>
      <c r="Z752" s="1" t="s">
        <v>1308</v>
      </c>
      <c r="AE752">
        <f t="shared" si="217"/>
        <v>40047</v>
      </c>
      <c r="AF752">
        <f t="shared" si="218"/>
        <v>9</v>
      </c>
    </row>
    <row r="753" spans="1:32" x14ac:dyDescent="0.25">
      <c r="A753" s="1">
        <v>689</v>
      </c>
      <c r="B753" s="1">
        <v>123</v>
      </c>
      <c r="C753" t="s">
        <v>880</v>
      </c>
      <c r="D753" s="15" t="str">
        <f t="shared" si="203"/>
        <v>R47</v>
      </c>
      <c r="E753" s="34">
        <f t="shared" si="215"/>
        <v>92</v>
      </c>
      <c r="F753" s="34">
        <v>2</v>
      </c>
      <c r="G753" s="22">
        <v>10</v>
      </c>
      <c r="H753" t="s">
        <v>1842</v>
      </c>
      <c r="I753" t="s">
        <v>932</v>
      </c>
      <c r="J753" t="str">
        <f t="shared" si="204"/>
        <v>db600.dbx92.2 := dgo.AC_M2_4; //АУ  Мш2-4  R47.10</v>
      </c>
      <c r="L753">
        <f t="shared" si="216"/>
        <v>47</v>
      </c>
      <c r="N753" s="33">
        <f t="shared" si="207"/>
        <v>689</v>
      </c>
      <c r="O753" s="33" t="s">
        <v>2025</v>
      </c>
      <c r="P753" s="33" t="str">
        <f t="shared" si="208"/>
        <v>MDB.R47</v>
      </c>
      <c r="Q753" s="33">
        <f t="shared" si="209"/>
        <v>10</v>
      </c>
      <c r="R753" s="33"/>
      <c r="S753" s="33"/>
      <c r="T753" s="33"/>
      <c r="U753" s="33"/>
      <c r="V753" s="33"/>
      <c r="W753" s="33"/>
      <c r="X753" s="33" t="str">
        <f t="shared" si="210"/>
        <v>en-US=АУ  Мш2-4</v>
      </c>
      <c r="Y753" s="1"/>
      <c r="Z753" s="1" t="s">
        <v>1308</v>
      </c>
      <c r="AE753">
        <f t="shared" si="217"/>
        <v>40047</v>
      </c>
      <c r="AF753">
        <f t="shared" si="218"/>
        <v>10</v>
      </c>
    </row>
    <row r="754" spans="1:32" x14ac:dyDescent="0.25">
      <c r="A754" s="1">
        <v>690</v>
      </c>
      <c r="B754" s="1">
        <v>124</v>
      </c>
      <c r="C754" t="s">
        <v>271</v>
      </c>
      <c r="D754" s="15" t="str">
        <f t="shared" si="203"/>
        <v>R47</v>
      </c>
      <c r="E754" s="34">
        <f t="shared" si="215"/>
        <v>92</v>
      </c>
      <c r="F754" s="34">
        <v>3</v>
      </c>
      <c r="G754" s="22">
        <v>11</v>
      </c>
      <c r="H754" t="s">
        <v>1842</v>
      </c>
      <c r="I754" t="s">
        <v>541</v>
      </c>
      <c r="J754" t="str">
        <f t="shared" si="204"/>
        <v>db600.dbx92.3 := dgo.N2_1_on; //Пуск Н2-1  R47.11</v>
      </c>
      <c r="L754">
        <f t="shared" si="216"/>
        <v>47</v>
      </c>
      <c r="N754" s="33">
        <f t="shared" si="207"/>
        <v>690</v>
      </c>
      <c r="O754" s="33" t="s">
        <v>2025</v>
      </c>
      <c r="P754" s="33" t="str">
        <f t="shared" si="208"/>
        <v>MDB.R47</v>
      </c>
      <c r="Q754" s="33">
        <f t="shared" si="209"/>
        <v>11</v>
      </c>
      <c r="R754" s="33"/>
      <c r="S754" s="33"/>
      <c r="T754" s="33"/>
      <c r="U754" s="33"/>
      <c r="V754" s="33"/>
      <c r="W754" s="33"/>
      <c r="X754" s="33" t="str">
        <f t="shared" si="210"/>
        <v>en-US=Пуск Н2-1</v>
      </c>
      <c r="Y754" s="1"/>
      <c r="Z754" s="1" t="s">
        <v>1308</v>
      </c>
      <c r="AE754">
        <f t="shared" si="217"/>
        <v>40047</v>
      </c>
      <c r="AF754">
        <f t="shared" si="218"/>
        <v>11</v>
      </c>
    </row>
    <row r="755" spans="1:32" x14ac:dyDescent="0.25">
      <c r="A755" s="1">
        <v>691</v>
      </c>
      <c r="B755" s="1">
        <v>125</v>
      </c>
      <c r="C755" t="s">
        <v>881</v>
      </c>
      <c r="D755" s="15" t="str">
        <f t="shared" si="203"/>
        <v>R47</v>
      </c>
      <c r="E755" s="34">
        <f t="shared" si="215"/>
        <v>92</v>
      </c>
      <c r="F755" s="34">
        <v>4</v>
      </c>
      <c r="G755" s="22">
        <v>12</v>
      </c>
      <c r="H755" t="s">
        <v>1842</v>
      </c>
      <c r="I755" t="s">
        <v>933</v>
      </c>
      <c r="J755" t="str">
        <f t="shared" si="204"/>
        <v>db600.dbx92.4 := dgo.AC_N2_1; //АУ Н2-1  R47.12</v>
      </c>
      <c r="L755">
        <f t="shared" si="216"/>
        <v>47</v>
      </c>
      <c r="N755" s="33">
        <f t="shared" si="207"/>
        <v>691</v>
      </c>
      <c r="O755" s="33" t="s">
        <v>2025</v>
      </c>
      <c r="P755" s="33" t="str">
        <f t="shared" si="208"/>
        <v>MDB.R47</v>
      </c>
      <c r="Q755" s="33">
        <f t="shared" si="209"/>
        <v>12</v>
      </c>
      <c r="R755" s="33"/>
      <c r="S755" s="33"/>
      <c r="T755" s="33"/>
      <c r="U755" s="33"/>
      <c r="V755" s="33"/>
      <c r="W755" s="33"/>
      <c r="X755" s="33" t="str">
        <f t="shared" si="210"/>
        <v>en-US=АУ Н2-1</v>
      </c>
      <c r="Y755" s="1"/>
      <c r="Z755" s="1" t="s">
        <v>1308</v>
      </c>
      <c r="AE755">
        <f t="shared" si="217"/>
        <v>40047</v>
      </c>
      <c r="AF755">
        <f t="shared" si="218"/>
        <v>12</v>
      </c>
    </row>
    <row r="756" spans="1:32" x14ac:dyDescent="0.25">
      <c r="A756" s="1">
        <v>692</v>
      </c>
      <c r="B756" s="1">
        <v>126</v>
      </c>
      <c r="C756" t="s">
        <v>272</v>
      </c>
      <c r="D756" s="15" t="str">
        <f t="shared" si="203"/>
        <v>R47</v>
      </c>
      <c r="E756" s="34">
        <f t="shared" si="215"/>
        <v>92</v>
      </c>
      <c r="F756" s="34">
        <v>5</v>
      </c>
      <c r="G756" s="22">
        <v>13</v>
      </c>
      <c r="H756" t="s">
        <v>1842</v>
      </c>
      <c r="I756" t="s">
        <v>543</v>
      </c>
      <c r="J756" t="str">
        <f t="shared" si="204"/>
        <v>db600.dbx92.5 := dgo.N2_2_on; //Пуск Н2-2  R47.13</v>
      </c>
      <c r="L756">
        <f t="shared" si="216"/>
        <v>47</v>
      </c>
      <c r="N756" s="33">
        <f t="shared" si="207"/>
        <v>692</v>
      </c>
      <c r="O756" s="33" t="s">
        <v>2025</v>
      </c>
      <c r="P756" s="33" t="str">
        <f t="shared" si="208"/>
        <v>MDB.R47</v>
      </c>
      <c r="Q756" s="33">
        <f t="shared" si="209"/>
        <v>13</v>
      </c>
      <c r="R756" s="33"/>
      <c r="S756" s="33"/>
      <c r="T756" s="33"/>
      <c r="U756" s="33"/>
      <c r="V756" s="33"/>
      <c r="W756" s="33"/>
      <c r="X756" s="33" t="str">
        <f t="shared" si="210"/>
        <v>en-US=Пуск Н2-2</v>
      </c>
      <c r="Y756" s="1"/>
      <c r="Z756" s="1" t="s">
        <v>1308</v>
      </c>
      <c r="AE756">
        <f t="shared" si="217"/>
        <v>40047</v>
      </c>
      <c r="AF756">
        <f t="shared" si="218"/>
        <v>13</v>
      </c>
    </row>
    <row r="757" spans="1:32" x14ac:dyDescent="0.25">
      <c r="A757" s="1">
        <v>693</v>
      </c>
      <c r="B757" s="1">
        <v>127</v>
      </c>
      <c r="C757" t="s">
        <v>882</v>
      </c>
      <c r="D757" s="15" t="str">
        <f t="shared" si="203"/>
        <v>R47</v>
      </c>
      <c r="E757" s="34">
        <f t="shared" si="215"/>
        <v>92</v>
      </c>
      <c r="F757" s="34">
        <v>6</v>
      </c>
      <c r="G757" s="22">
        <v>14</v>
      </c>
      <c r="H757" t="s">
        <v>1842</v>
      </c>
      <c r="I757" t="s">
        <v>934</v>
      </c>
      <c r="J757" t="str">
        <f t="shared" si="204"/>
        <v>db600.dbx92.6 := dgo.AC_N2_2; //АУ Н2-2  R47.14</v>
      </c>
      <c r="L757">
        <f t="shared" si="216"/>
        <v>47</v>
      </c>
      <c r="N757" s="33">
        <f t="shared" si="207"/>
        <v>693</v>
      </c>
      <c r="O757" s="33" t="s">
        <v>2025</v>
      </c>
      <c r="P757" s="33" t="str">
        <f t="shared" si="208"/>
        <v>MDB.R47</v>
      </c>
      <c r="Q757" s="33">
        <f t="shared" si="209"/>
        <v>14</v>
      </c>
      <c r="R757" s="33"/>
      <c r="S757" s="33"/>
      <c r="T757" s="33"/>
      <c r="U757" s="33"/>
      <c r="V757" s="33"/>
      <c r="W757" s="33"/>
      <c r="X757" s="33" t="str">
        <f t="shared" si="210"/>
        <v>en-US=АУ Н2-2</v>
      </c>
      <c r="Y757" s="1"/>
      <c r="Z757" s="1" t="s">
        <v>1308</v>
      </c>
      <c r="AE757">
        <f t="shared" si="217"/>
        <v>40047</v>
      </c>
      <c r="AF757">
        <f t="shared" si="218"/>
        <v>14</v>
      </c>
    </row>
    <row r="758" spans="1:32" x14ac:dyDescent="0.25">
      <c r="A758" s="1">
        <v>694</v>
      </c>
      <c r="B758" s="1">
        <v>128</v>
      </c>
      <c r="C758" t="s">
        <v>273</v>
      </c>
      <c r="D758" s="15" t="str">
        <f t="shared" si="203"/>
        <v>R47</v>
      </c>
      <c r="E758" s="34">
        <f t="shared" si="215"/>
        <v>92</v>
      </c>
      <c r="F758" s="34">
        <v>7</v>
      </c>
      <c r="G758" s="22">
        <v>15</v>
      </c>
      <c r="H758" t="s">
        <v>1842</v>
      </c>
      <c r="I758" t="s">
        <v>545</v>
      </c>
      <c r="J758" t="str">
        <f t="shared" si="204"/>
        <v>db600.dbx92.7 := dgo.N2_3_on; //Пуск Н2-3  R47.15</v>
      </c>
      <c r="L758">
        <f t="shared" si="216"/>
        <v>47</v>
      </c>
      <c r="N758" s="33">
        <f t="shared" si="207"/>
        <v>694</v>
      </c>
      <c r="O758" s="33" t="s">
        <v>2025</v>
      </c>
      <c r="P758" s="33" t="str">
        <f t="shared" si="208"/>
        <v>MDB.R47</v>
      </c>
      <c r="Q758" s="33">
        <f t="shared" si="209"/>
        <v>15</v>
      </c>
      <c r="R758" s="33"/>
      <c r="S758" s="33"/>
      <c r="T758" s="33"/>
      <c r="U758" s="33"/>
      <c r="V758" s="33"/>
      <c r="W758" s="33"/>
      <c r="X758" s="33" t="str">
        <f t="shared" si="210"/>
        <v>en-US=Пуск Н2-3</v>
      </c>
      <c r="Y758" s="1"/>
      <c r="Z758" s="1" t="s">
        <v>1308</v>
      </c>
      <c r="AE758">
        <f t="shared" si="217"/>
        <v>40047</v>
      </c>
      <c r="AF758">
        <f t="shared" si="218"/>
        <v>15</v>
      </c>
    </row>
    <row r="759" spans="1:32" x14ac:dyDescent="0.25">
      <c r="A759" s="1">
        <v>695</v>
      </c>
      <c r="B759" s="1">
        <v>129</v>
      </c>
      <c r="C759" t="s">
        <v>884</v>
      </c>
      <c r="D759" s="15" t="str">
        <f t="shared" ref="D759:D821" si="219">"R"&amp;L759</f>
        <v>R48</v>
      </c>
      <c r="E759">
        <f>E767+1</f>
        <v>95</v>
      </c>
      <c r="F759" s="34">
        <v>0</v>
      </c>
      <c r="G759" s="22">
        <v>0</v>
      </c>
      <c r="H759" t="s">
        <v>1842</v>
      </c>
      <c r="I759" t="s">
        <v>935</v>
      </c>
      <c r="J759" t="str">
        <f t="shared" ref="J759:J819" si="220">"db600.dbx"&amp;E759&amp;"."&amp;F759&amp;" := "&amp;H759&amp;"."&amp;I759&amp;"; //"&amp;C759&amp;"  "&amp;D759&amp;"."&amp;G759</f>
        <v>db600.dbx95.0 := dgo.AC_N2_3; //АУ Н2-3  R48.0</v>
      </c>
      <c r="L759">
        <f>L757+1</f>
        <v>48</v>
      </c>
      <c r="N759" s="33">
        <f t="shared" si="207"/>
        <v>695</v>
      </c>
      <c r="O759" s="33" t="s">
        <v>2025</v>
      </c>
      <c r="P759" s="33" t="str">
        <f t="shared" si="208"/>
        <v>MDB.R48</v>
      </c>
      <c r="Q759" s="33">
        <f t="shared" si="209"/>
        <v>0</v>
      </c>
      <c r="R759" s="33"/>
      <c r="S759" s="33"/>
      <c r="T759" s="33"/>
      <c r="U759" s="33"/>
      <c r="V759" s="33"/>
      <c r="W759" s="33"/>
      <c r="X759" s="33" t="str">
        <f t="shared" si="210"/>
        <v>en-US=АУ Н2-3</v>
      </c>
      <c r="Y759" s="1"/>
      <c r="Z759" s="1" t="s">
        <v>1308</v>
      </c>
      <c r="AE759">
        <f t="shared" si="217"/>
        <v>40048</v>
      </c>
      <c r="AF759">
        <f t="shared" si="218"/>
        <v>0</v>
      </c>
    </row>
    <row r="760" spans="1:32" x14ac:dyDescent="0.25">
      <c r="A760" s="1">
        <v>696</v>
      </c>
      <c r="B760" s="1">
        <v>130</v>
      </c>
      <c r="C760" t="s">
        <v>274</v>
      </c>
      <c r="D760" s="15" t="str">
        <f t="shared" si="219"/>
        <v>R48</v>
      </c>
      <c r="E760" s="34">
        <f>E759</f>
        <v>95</v>
      </c>
      <c r="F760" s="34">
        <v>1</v>
      </c>
      <c r="G760" s="22">
        <v>1</v>
      </c>
      <c r="H760" t="s">
        <v>1842</v>
      </c>
      <c r="I760" t="s">
        <v>547</v>
      </c>
      <c r="J760" t="str">
        <f t="shared" si="220"/>
        <v>db600.dbx95.1 := dgo.N2_4_on; //Пуск Н2-4  R48.1</v>
      </c>
      <c r="L760">
        <f>L759</f>
        <v>48</v>
      </c>
      <c r="N760" s="33">
        <f t="shared" si="207"/>
        <v>696</v>
      </c>
      <c r="O760" s="33" t="s">
        <v>2025</v>
      </c>
      <c r="P760" s="33" t="str">
        <f t="shared" si="208"/>
        <v>MDB.R48</v>
      </c>
      <c r="Q760" s="33">
        <f t="shared" si="209"/>
        <v>1</v>
      </c>
      <c r="R760" s="33"/>
      <c r="S760" s="33"/>
      <c r="T760" s="33"/>
      <c r="U760" s="33"/>
      <c r="V760" s="33"/>
      <c r="W760" s="33"/>
      <c r="X760" s="33" t="str">
        <f t="shared" si="210"/>
        <v>en-US=Пуск Н2-4</v>
      </c>
      <c r="Y760" s="1"/>
      <c r="Z760" s="1" t="s">
        <v>1308</v>
      </c>
      <c r="AE760">
        <f t="shared" si="217"/>
        <v>40048</v>
      </c>
      <c r="AF760">
        <f t="shared" si="218"/>
        <v>1</v>
      </c>
    </row>
    <row r="761" spans="1:32" x14ac:dyDescent="0.25">
      <c r="A761" s="1">
        <v>697</v>
      </c>
      <c r="B761" s="1">
        <v>131</v>
      </c>
      <c r="C761" t="s">
        <v>883</v>
      </c>
      <c r="D761" s="15" t="str">
        <f t="shared" si="219"/>
        <v>R48</v>
      </c>
      <c r="E761" s="34">
        <f t="shared" ref="E761:E774" si="221">E760</f>
        <v>95</v>
      </c>
      <c r="F761" s="34">
        <v>2</v>
      </c>
      <c r="G761" s="22">
        <v>2</v>
      </c>
      <c r="H761" t="s">
        <v>1842</v>
      </c>
      <c r="I761" t="s">
        <v>936</v>
      </c>
      <c r="J761" t="str">
        <f t="shared" si="220"/>
        <v>db600.dbx95.2 := dgo.AC_N2_4; //АУ Н2-4  R48.2</v>
      </c>
      <c r="L761">
        <f t="shared" ref="L761:L774" si="222">L760</f>
        <v>48</v>
      </c>
      <c r="N761" s="33">
        <f t="shared" si="207"/>
        <v>697</v>
      </c>
      <c r="O761" s="33" t="s">
        <v>2025</v>
      </c>
      <c r="P761" s="33" t="str">
        <f t="shared" si="208"/>
        <v>MDB.R48</v>
      </c>
      <c r="Q761" s="33">
        <f t="shared" si="209"/>
        <v>2</v>
      </c>
      <c r="R761" s="33"/>
      <c r="S761" s="33"/>
      <c r="T761" s="33"/>
      <c r="U761" s="33"/>
      <c r="V761" s="33"/>
      <c r="W761" s="33"/>
      <c r="X761" s="33" t="str">
        <f t="shared" si="210"/>
        <v>en-US=АУ Н2-4</v>
      </c>
      <c r="Y761" s="1"/>
      <c r="Z761" s="1" t="s">
        <v>1308</v>
      </c>
      <c r="AE761">
        <f t="shared" si="217"/>
        <v>40048</v>
      </c>
      <c r="AF761">
        <f t="shared" si="218"/>
        <v>2</v>
      </c>
    </row>
    <row r="762" spans="1:32" x14ac:dyDescent="0.25">
      <c r="A762" s="1">
        <v>698</v>
      </c>
      <c r="B762" s="1">
        <v>132</v>
      </c>
      <c r="C762" t="s">
        <v>413</v>
      </c>
      <c r="D762" s="15" t="str">
        <f t="shared" si="219"/>
        <v>R48</v>
      </c>
      <c r="E762" s="34">
        <f t="shared" si="221"/>
        <v>95</v>
      </c>
      <c r="F762" s="34">
        <v>3</v>
      </c>
      <c r="G762" s="22">
        <v>3</v>
      </c>
      <c r="H762" t="s">
        <v>1842</v>
      </c>
      <c r="I762" t="s">
        <v>566</v>
      </c>
      <c r="J762" t="str">
        <f t="shared" si="220"/>
        <v>db600.dbx95.3 := dgo.N4_2_on; //Пуск Н4-2  R48.3</v>
      </c>
      <c r="L762">
        <f t="shared" si="222"/>
        <v>48</v>
      </c>
      <c r="N762" s="33">
        <f t="shared" ref="N762:N819" si="223">A762</f>
        <v>698</v>
      </c>
      <c r="O762" s="33" t="s">
        <v>2025</v>
      </c>
      <c r="P762" s="33" t="str">
        <f t="shared" ref="P762:P819" si="224">"MDB.R"&amp;L762</f>
        <v>MDB.R48</v>
      </c>
      <c r="Q762" s="33">
        <f t="shared" ref="Q762:Q819" si="225">G762</f>
        <v>3</v>
      </c>
      <c r="R762" s="33"/>
      <c r="S762" s="33"/>
      <c r="T762" s="33"/>
      <c r="U762" s="33"/>
      <c r="V762" s="33"/>
      <c r="W762" s="33"/>
      <c r="X762" s="33" t="str">
        <f t="shared" ref="X762:X819" si="226">Z762&amp;C762</f>
        <v>en-US=Пуск Н4-2</v>
      </c>
      <c r="Y762" s="1"/>
      <c r="Z762" s="1" t="s">
        <v>1308</v>
      </c>
      <c r="AE762">
        <f t="shared" si="217"/>
        <v>40048</v>
      </c>
      <c r="AF762">
        <f t="shared" si="218"/>
        <v>3</v>
      </c>
    </row>
    <row r="763" spans="1:32" x14ac:dyDescent="0.25">
      <c r="A763" s="1">
        <v>699</v>
      </c>
      <c r="B763" s="1">
        <v>133</v>
      </c>
      <c r="C763" t="s">
        <v>414</v>
      </c>
      <c r="D763" s="15" t="str">
        <f t="shared" si="219"/>
        <v>R48</v>
      </c>
      <c r="E763" s="34">
        <f t="shared" si="221"/>
        <v>95</v>
      </c>
      <c r="F763" s="34">
        <v>4</v>
      </c>
      <c r="G763" s="22">
        <v>4</v>
      </c>
      <c r="H763" t="s">
        <v>1842</v>
      </c>
      <c r="I763" t="s">
        <v>746</v>
      </c>
      <c r="J763" t="str">
        <f t="shared" si="220"/>
        <v>db600.dbx95.4 := dgo.RCP_N4_2; //Сброс ПТС Н4-2  R48.4</v>
      </c>
      <c r="L763">
        <f t="shared" si="222"/>
        <v>48</v>
      </c>
      <c r="N763" s="33">
        <f t="shared" si="223"/>
        <v>699</v>
      </c>
      <c r="O763" s="33" t="s">
        <v>2025</v>
      </c>
      <c r="P763" s="33" t="str">
        <f t="shared" si="224"/>
        <v>MDB.R48</v>
      </c>
      <c r="Q763" s="33">
        <f t="shared" si="225"/>
        <v>4</v>
      </c>
      <c r="R763" s="33"/>
      <c r="S763" s="33"/>
      <c r="T763" s="33"/>
      <c r="U763" s="33"/>
      <c r="V763" s="33"/>
      <c r="W763" s="33"/>
      <c r="X763" s="33" t="str">
        <f t="shared" si="226"/>
        <v>en-US=Сброс ПТС Н4-2</v>
      </c>
      <c r="Y763" s="1"/>
      <c r="Z763" s="1" t="s">
        <v>1308</v>
      </c>
      <c r="AE763">
        <f t="shared" si="217"/>
        <v>40048</v>
      </c>
      <c r="AF763">
        <f t="shared" si="218"/>
        <v>4</v>
      </c>
    </row>
    <row r="764" spans="1:32" x14ac:dyDescent="0.25">
      <c r="A764" s="1">
        <v>700</v>
      </c>
      <c r="B764" s="1">
        <v>134</v>
      </c>
      <c r="C764" t="s">
        <v>423</v>
      </c>
      <c r="D764" s="15" t="str">
        <f t="shared" si="219"/>
        <v>R48</v>
      </c>
      <c r="E764" s="34">
        <f t="shared" si="221"/>
        <v>95</v>
      </c>
      <c r="F764" s="34">
        <v>5</v>
      </c>
      <c r="G764" s="22">
        <v>5</v>
      </c>
      <c r="H764" t="s">
        <v>1842</v>
      </c>
      <c r="I764" t="s">
        <v>567</v>
      </c>
      <c r="J764" t="str">
        <f t="shared" si="220"/>
        <v>db600.dbx95.5 := dgo.N4_4_on; //Пуск Н4-4  R48.5</v>
      </c>
      <c r="L764">
        <f t="shared" si="222"/>
        <v>48</v>
      </c>
      <c r="N764" s="33">
        <f t="shared" si="223"/>
        <v>700</v>
      </c>
      <c r="O764" s="33" t="s">
        <v>2025</v>
      </c>
      <c r="P764" s="33" t="str">
        <f t="shared" si="224"/>
        <v>MDB.R48</v>
      </c>
      <c r="Q764" s="33">
        <f t="shared" si="225"/>
        <v>5</v>
      </c>
      <c r="R764" s="33"/>
      <c r="S764" s="33"/>
      <c r="T764" s="33"/>
      <c r="U764" s="33"/>
      <c r="V764" s="33"/>
      <c r="W764" s="33"/>
      <c r="X764" s="33" t="str">
        <f t="shared" si="226"/>
        <v>en-US=Пуск Н4-4</v>
      </c>
      <c r="Y764" s="1"/>
      <c r="Z764" s="1" t="s">
        <v>1308</v>
      </c>
      <c r="AE764">
        <f t="shared" si="217"/>
        <v>40048</v>
      </c>
      <c r="AF764">
        <f t="shared" si="218"/>
        <v>5</v>
      </c>
    </row>
    <row r="765" spans="1:32" x14ac:dyDescent="0.25">
      <c r="A765" s="1">
        <v>701</v>
      </c>
      <c r="B765" s="1">
        <v>135</v>
      </c>
      <c r="C765" t="s">
        <v>424</v>
      </c>
      <c r="D765" s="15" t="str">
        <f t="shared" si="219"/>
        <v>R48</v>
      </c>
      <c r="E765" s="34">
        <f t="shared" si="221"/>
        <v>95</v>
      </c>
      <c r="F765" s="34">
        <v>6</v>
      </c>
      <c r="G765" s="22">
        <v>6</v>
      </c>
      <c r="H765" t="s">
        <v>1842</v>
      </c>
      <c r="I765" t="s">
        <v>747</v>
      </c>
      <c r="J765" t="str">
        <f t="shared" si="220"/>
        <v>db600.dbx95.6 := dgo.RCP_N4_4; //Сброс ПТС Н4-4  R48.6</v>
      </c>
      <c r="L765">
        <f t="shared" si="222"/>
        <v>48</v>
      </c>
      <c r="N765" s="33">
        <f t="shared" si="223"/>
        <v>701</v>
      </c>
      <c r="O765" s="33" t="s">
        <v>2025</v>
      </c>
      <c r="P765" s="33" t="str">
        <f t="shared" si="224"/>
        <v>MDB.R48</v>
      </c>
      <c r="Q765" s="33">
        <f t="shared" si="225"/>
        <v>6</v>
      </c>
      <c r="R765" s="33"/>
      <c r="S765" s="33"/>
      <c r="T765" s="33"/>
      <c r="U765" s="33"/>
      <c r="V765" s="33"/>
      <c r="W765" s="33"/>
      <c r="X765" s="33" t="str">
        <f t="shared" si="226"/>
        <v>en-US=Сброс ПТС Н4-4</v>
      </c>
      <c r="Y765" s="1"/>
      <c r="Z765" s="1" t="s">
        <v>1308</v>
      </c>
      <c r="AE765">
        <f t="shared" si="217"/>
        <v>40048</v>
      </c>
      <c r="AF765">
        <f t="shared" si="218"/>
        <v>6</v>
      </c>
    </row>
    <row r="766" spans="1:32" x14ac:dyDescent="0.25">
      <c r="A766" s="1">
        <v>702</v>
      </c>
      <c r="B766" s="1">
        <v>136</v>
      </c>
      <c r="C766" t="s">
        <v>425</v>
      </c>
      <c r="D766" s="15" t="str">
        <f t="shared" si="219"/>
        <v>R48</v>
      </c>
      <c r="E766" s="34">
        <f t="shared" si="221"/>
        <v>95</v>
      </c>
      <c r="F766" s="34">
        <v>7</v>
      </c>
      <c r="G766" s="22">
        <v>7</v>
      </c>
      <c r="H766" t="s">
        <v>1842</v>
      </c>
      <c r="I766" t="s">
        <v>568</v>
      </c>
      <c r="J766" t="str">
        <f t="shared" si="220"/>
        <v>db600.dbx95.7 := dgo.K4_2_on; //Пуск КРЛ4-2  R48.7</v>
      </c>
      <c r="L766">
        <f t="shared" si="222"/>
        <v>48</v>
      </c>
      <c r="N766" s="33">
        <f t="shared" si="223"/>
        <v>702</v>
      </c>
      <c r="O766" s="33" t="s">
        <v>2025</v>
      </c>
      <c r="P766" s="33" t="str">
        <f t="shared" si="224"/>
        <v>MDB.R48</v>
      </c>
      <c r="Q766" s="33">
        <f t="shared" si="225"/>
        <v>7</v>
      </c>
      <c r="R766" s="33"/>
      <c r="S766" s="33"/>
      <c r="T766" s="33"/>
      <c r="U766" s="33"/>
      <c r="V766" s="33"/>
      <c r="W766" s="33"/>
      <c r="X766" s="33" t="str">
        <f t="shared" si="226"/>
        <v>en-US=Пуск КРЛ4-2</v>
      </c>
      <c r="Y766" s="1"/>
      <c r="Z766" s="1" t="s">
        <v>1308</v>
      </c>
      <c r="AE766">
        <f t="shared" si="217"/>
        <v>40048</v>
      </c>
      <c r="AF766">
        <f t="shared" si="218"/>
        <v>7</v>
      </c>
    </row>
    <row r="767" spans="1:32" x14ac:dyDescent="0.25">
      <c r="A767" s="1">
        <v>703</v>
      </c>
      <c r="B767" s="1">
        <v>137</v>
      </c>
      <c r="C767" t="s">
        <v>221</v>
      </c>
      <c r="D767" s="15" t="str">
        <f t="shared" si="219"/>
        <v>R48</v>
      </c>
      <c r="E767">
        <f>E743+1</f>
        <v>94</v>
      </c>
      <c r="F767" s="34">
        <v>0</v>
      </c>
      <c r="G767" s="22">
        <v>8</v>
      </c>
      <c r="H767" t="s">
        <v>1842</v>
      </c>
      <c r="I767" t="s">
        <v>748</v>
      </c>
      <c r="J767" t="str">
        <f t="shared" si="220"/>
        <v>db600.dbx94.0 := dgo.Z4_1_on; //ЗЭ4-1 открыть  R48.8</v>
      </c>
      <c r="L767">
        <f t="shared" si="222"/>
        <v>48</v>
      </c>
      <c r="N767" s="33">
        <f t="shared" si="223"/>
        <v>703</v>
      </c>
      <c r="O767" s="33" t="s">
        <v>2025</v>
      </c>
      <c r="P767" s="33" t="str">
        <f t="shared" si="224"/>
        <v>MDB.R48</v>
      </c>
      <c r="Q767" s="33">
        <f t="shared" si="225"/>
        <v>8</v>
      </c>
      <c r="R767" s="33"/>
      <c r="S767" s="33"/>
      <c r="T767" s="33"/>
      <c r="U767" s="33"/>
      <c r="V767" s="33"/>
      <c r="W767" s="33"/>
      <c r="X767" s="33" t="str">
        <f t="shared" si="226"/>
        <v>en-US=ЗЭ4-1 открыть</v>
      </c>
      <c r="Y767" s="1"/>
      <c r="Z767" s="1" t="s">
        <v>1308</v>
      </c>
      <c r="AE767">
        <f t="shared" si="217"/>
        <v>40048</v>
      </c>
      <c r="AF767">
        <f t="shared" si="218"/>
        <v>8</v>
      </c>
    </row>
    <row r="768" spans="1:32" x14ac:dyDescent="0.25">
      <c r="A768" s="1">
        <v>704</v>
      </c>
      <c r="B768" s="1">
        <v>138</v>
      </c>
      <c r="C768" t="s">
        <v>253</v>
      </c>
      <c r="D768" s="15" t="str">
        <f t="shared" si="219"/>
        <v>R48</v>
      </c>
      <c r="E768" s="34">
        <f>E767</f>
        <v>94</v>
      </c>
      <c r="F768" s="34">
        <v>1</v>
      </c>
      <c r="G768" s="22">
        <v>9</v>
      </c>
      <c r="H768" t="s">
        <v>1842</v>
      </c>
      <c r="I768" t="s">
        <v>749</v>
      </c>
      <c r="J768" t="str">
        <f t="shared" si="220"/>
        <v>db600.dbx94.1 := dgo.Z4_1_of; //ЗЭ4-1 закрыть  R48.9</v>
      </c>
      <c r="L768">
        <f t="shared" si="222"/>
        <v>48</v>
      </c>
      <c r="N768" s="33">
        <f t="shared" si="223"/>
        <v>704</v>
      </c>
      <c r="O768" s="33" t="s">
        <v>2025</v>
      </c>
      <c r="P768" s="33" t="str">
        <f t="shared" si="224"/>
        <v>MDB.R48</v>
      </c>
      <c r="Q768" s="33">
        <f t="shared" si="225"/>
        <v>9</v>
      </c>
      <c r="R768" s="33"/>
      <c r="S768" s="33"/>
      <c r="T768" s="33"/>
      <c r="U768" s="33"/>
      <c r="V768" s="33"/>
      <c r="W768" s="33"/>
      <c r="X768" s="33" t="str">
        <f t="shared" si="226"/>
        <v>en-US=ЗЭ4-1 закрыть</v>
      </c>
      <c r="Y768" s="1"/>
      <c r="Z768" s="1" t="s">
        <v>1308</v>
      </c>
      <c r="AE768">
        <f t="shared" si="217"/>
        <v>40048</v>
      </c>
      <c r="AF768">
        <f t="shared" si="218"/>
        <v>9</v>
      </c>
    </row>
    <row r="769" spans="1:32" x14ac:dyDescent="0.25">
      <c r="A769" s="1">
        <v>705</v>
      </c>
      <c r="B769" s="1">
        <v>139</v>
      </c>
      <c r="C769" t="s">
        <v>222</v>
      </c>
      <c r="D769" s="15" t="str">
        <f t="shared" si="219"/>
        <v>R48</v>
      </c>
      <c r="E769" s="34">
        <f t="shared" si="221"/>
        <v>94</v>
      </c>
      <c r="F769" s="34">
        <v>2</v>
      </c>
      <c r="G769" s="22">
        <v>10</v>
      </c>
      <c r="H769" t="s">
        <v>1842</v>
      </c>
      <c r="I769" t="s">
        <v>750</v>
      </c>
      <c r="J769" t="str">
        <f t="shared" si="220"/>
        <v>db600.dbx94.2 := dgo.Z4_2_on; //ЗЭ4-2 открыть  R48.10</v>
      </c>
      <c r="L769">
        <f t="shared" si="222"/>
        <v>48</v>
      </c>
      <c r="N769" s="33">
        <f t="shared" si="223"/>
        <v>705</v>
      </c>
      <c r="O769" s="33" t="s">
        <v>2025</v>
      </c>
      <c r="P769" s="33" t="str">
        <f t="shared" si="224"/>
        <v>MDB.R48</v>
      </c>
      <c r="Q769" s="33">
        <f t="shared" si="225"/>
        <v>10</v>
      </c>
      <c r="R769" s="33"/>
      <c r="S769" s="33"/>
      <c r="T769" s="33"/>
      <c r="U769" s="33"/>
      <c r="V769" s="33"/>
      <c r="W769" s="33"/>
      <c r="X769" s="33" t="str">
        <f t="shared" si="226"/>
        <v>en-US=ЗЭ4-2 открыть</v>
      </c>
      <c r="Y769" s="1"/>
      <c r="Z769" s="1" t="s">
        <v>1308</v>
      </c>
      <c r="AE769">
        <f t="shared" si="217"/>
        <v>40048</v>
      </c>
      <c r="AF769">
        <f t="shared" si="218"/>
        <v>10</v>
      </c>
    </row>
    <row r="770" spans="1:32" x14ac:dyDescent="0.25">
      <c r="A770" s="1">
        <v>706</v>
      </c>
      <c r="B770" s="1">
        <v>140</v>
      </c>
      <c r="C770" t="s">
        <v>254</v>
      </c>
      <c r="D770" s="15" t="str">
        <f t="shared" si="219"/>
        <v>R48</v>
      </c>
      <c r="E770" s="34">
        <f t="shared" si="221"/>
        <v>94</v>
      </c>
      <c r="F770" s="34">
        <v>3</v>
      </c>
      <c r="G770" s="22">
        <v>11</v>
      </c>
      <c r="H770" t="s">
        <v>1842</v>
      </c>
      <c r="I770" t="s">
        <v>751</v>
      </c>
      <c r="J770" t="str">
        <f t="shared" si="220"/>
        <v>db600.dbx94.3 := dgo.Z4_2_of; //ЗЭ4-2 закрыть  R48.11</v>
      </c>
      <c r="L770">
        <f t="shared" si="222"/>
        <v>48</v>
      </c>
      <c r="N770" s="33">
        <f t="shared" si="223"/>
        <v>706</v>
      </c>
      <c r="O770" s="33" t="s">
        <v>2025</v>
      </c>
      <c r="P770" s="33" t="str">
        <f t="shared" si="224"/>
        <v>MDB.R48</v>
      </c>
      <c r="Q770" s="33">
        <f t="shared" si="225"/>
        <v>11</v>
      </c>
      <c r="R770" s="33"/>
      <c r="S770" s="33"/>
      <c r="T770" s="33"/>
      <c r="U770" s="33"/>
      <c r="V770" s="33"/>
      <c r="W770" s="33"/>
      <c r="X770" s="33" t="str">
        <f t="shared" si="226"/>
        <v>en-US=ЗЭ4-2 закрыть</v>
      </c>
      <c r="Y770" s="1"/>
      <c r="Z770" s="1" t="s">
        <v>1308</v>
      </c>
      <c r="AE770">
        <f t="shared" si="217"/>
        <v>40048</v>
      </c>
      <c r="AF770">
        <f t="shared" si="218"/>
        <v>11</v>
      </c>
    </row>
    <row r="771" spans="1:32" x14ac:dyDescent="0.25">
      <c r="A771" s="1">
        <v>707</v>
      </c>
      <c r="B771" s="1">
        <v>141</v>
      </c>
      <c r="C771" t="s">
        <v>223</v>
      </c>
      <c r="D771" s="15" t="str">
        <f t="shared" si="219"/>
        <v>R48</v>
      </c>
      <c r="E771" s="34">
        <f t="shared" si="221"/>
        <v>94</v>
      </c>
      <c r="F771" s="34">
        <v>4</v>
      </c>
      <c r="G771" s="22">
        <v>12</v>
      </c>
      <c r="H771" t="s">
        <v>1842</v>
      </c>
      <c r="I771" t="s">
        <v>752</v>
      </c>
      <c r="J771" t="str">
        <f t="shared" si="220"/>
        <v>db600.dbx94.4 := dgo.Z4_3_on; //ЗЭ4-3 открыть  R48.12</v>
      </c>
      <c r="L771">
        <f t="shared" si="222"/>
        <v>48</v>
      </c>
      <c r="N771" s="33">
        <f t="shared" si="223"/>
        <v>707</v>
      </c>
      <c r="O771" s="33" t="s">
        <v>2025</v>
      </c>
      <c r="P771" s="33" t="str">
        <f t="shared" si="224"/>
        <v>MDB.R48</v>
      </c>
      <c r="Q771" s="33">
        <f t="shared" si="225"/>
        <v>12</v>
      </c>
      <c r="R771" s="33"/>
      <c r="S771" s="33"/>
      <c r="T771" s="33"/>
      <c r="U771" s="33"/>
      <c r="V771" s="33"/>
      <c r="W771" s="33"/>
      <c r="X771" s="33" t="str">
        <f t="shared" si="226"/>
        <v>en-US=ЗЭ4-3 открыть</v>
      </c>
      <c r="Y771" s="1"/>
      <c r="Z771" s="1" t="s">
        <v>1308</v>
      </c>
      <c r="AE771">
        <f t="shared" si="217"/>
        <v>40048</v>
      </c>
      <c r="AF771">
        <f t="shared" si="218"/>
        <v>12</v>
      </c>
    </row>
    <row r="772" spans="1:32" x14ac:dyDescent="0.25">
      <c r="A772" s="1">
        <v>708</v>
      </c>
      <c r="B772" s="1">
        <v>142</v>
      </c>
      <c r="C772" t="s">
        <v>255</v>
      </c>
      <c r="D772" s="15" t="str">
        <f t="shared" si="219"/>
        <v>R48</v>
      </c>
      <c r="E772" s="34">
        <f t="shared" si="221"/>
        <v>94</v>
      </c>
      <c r="F772" s="34">
        <v>5</v>
      </c>
      <c r="G772" s="22">
        <v>13</v>
      </c>
      <c r="H772" t="s">
        <v>1842</v>
      </c>
      <c r="I772" t="s">
        <v>753</v>
      </c>
      <c r="J772" t="str">
        <f t="shared" si="220"/>
        <v>db600.dbx94.5 := dgo.Z4_3_of; //ЗЭ4-3 закрыть  R48.13</v>
      </c>
      <c r="L772">
        <f t="shared" si="222"/>
        <v>48</v>
      </c>
      <c r="N772" s="33">
        <f t="shared" si="223"/>
        <v>708</v>
      </c>
      <c r="O772" s="33" t="s">
        <v>2025</v>
      </c>
      <c r="P772" s="33" t="str">
        <f t="shared" si="224"/>
        <v>MDB.R48</v>
      </c>
      <c r="Q772" s="33">
        <f t="shared" si="225"/>
        <v>13</v>
      </c>
      <c r="R772" s="33"/>
      <c r="S772" s="33"/>
      <c r="T772" s="33"/>
      <c r="U772" s="33"/>
      <c r="V772" s="33"/>
      <c r="W772" s="33"/>
      <c r="X772" s="33" t="str">
        <f t="shared" si="226"/>
        <v>en-US=ЗЭ4-3 закрыть</v>
      </c>
      <c r="Y772" s="1"/>
      <c r="Z772" s="1" t="s">
        <v>1308</v>
      </c>
      <c r="AE772">
        <f t="shared" si="217"/>
        <v>40048</v>
      </c>
      <c r="AF772">
        <f t="shared" si="218"/>
        <v>13</v>
      </c>
    </row>
    <row r="773" spans="1:32" x14ac:dyDescent="0.25">
      <c r="A773" s="1">
        <v>709</v>
      </c>
      <c r="B773" s="1">
        <v>143</v>
      </c>
      <c r="C773" t="s">
        <v>224</v>
      </c>
      <c r="D773" s="15" t="str">
        <f t="shared" si="219"/>
        <v>R48</v>
      </c>
      <c r="E773" s="34">
        <f t="shared" si="221"/>
        <v>94</v>
      </c>
      <c r="F773" s="34">
        <v>6</v>
      </c>
      <c r="G773" s="22">
        <v>14</v>
      </c>
      <c r="H773" t="s">
        <v>1842</v>
      </c>
      <c r="I773" t="s">
        <v>754</v>
      </c>
      <c r="J773" t="str">
        <f t="shared" si="220"/>
        <v>db600.dbx94.6 := dgo.Z4_4_on; //ЗЭ4-4 открыть  R48.14</v>
      </c>
      <c r="L773">
        <f t="shared" si="222"/>
        <v>48</v>
      </c>
      <c r="N773" s="33">
        <f t="shared" si="223"/>
        <v>709</v>
      </c>
      <c r="O773" s="33" t="s">
        <v>2025</v>
      </c>
      <c r="P773" s="33" t="str">
        <f t="shared" si="224"/>
        <v>MDB.R48</v>
      </c>
      <c r="Q773" s="33">
        <f t="shared" si="225"/>
        <v>14</v>
      </c>
      <c r="R773" s="33"/>
      <c r="S773" s="33"/>
      <c r="T773" s="33"/>
      <c r="U773" s="33"/>
      <c r="V773" s="33"/>
      <c r="W773" s="33"/>
      <c r="X773" s="33" t="str">
        <f t="shared" si="226"/>
        <v>en-US=ЗЭ4-4 открыть</v>
      </c>
      <c r="Y773" s="1"/>
      <c r="Z773" s="1" t="s">
        <v>1308</v>
      </c>
      <c r="AE773">
        <f t="shared" si="217"/>
        <v>40048</v>
      </c>
      <c r="AF773">
        <f t="shared" si="218"/>
        <v>14</v>
      </c>
    </row>
    <row r="774" spans="1:32" x14ac:dyDescent="0.25">
      <c r="A774" s="1">
        <v>710</v>
      </c>
      <c r="B774" s="1">
        <v>144</v>
      </c>
      <c r="C774" t="s">
        <v>256</v>
      </c>
      <c r="D774" s="15" t="str">
        <f t="shared" si="219"/>
        <v>R48</v>
      </c>
      <c r="E774" s="34">
        <f t="shared" si="221"/>
        <v>94</v>
      </c>
      <c r="F774" s="34">
        <v>7</v>
      </c>
      <c r="G774" s="22">
        <v>15</v>
      </c>
      <c r="H774" t="s">
        <v>1842</v>
      </c>
      <c r="I774" t="s">
        <v>755</v>
      </c>
      <c r="J774" t="str">
        <f t="shared" si="220"/>
        <v>db600.dbx94.7 := dgo.Z4_4_of; //ЗЭ4-4 закрыть  R48.15</v>
      </c>
      <c r="L774">
        <f t="shared" si="222"/>
        <v>48</v>
      </c>
      <c r="N774" s="33">
        <f t="shared" si="223"/>
        <v>710</v>
      </c>
      <c r="O774" s="33" t="s">
        <v>2025</v>
      </c>
      <c r="P774" s="33" t="str">
        <f t="shared" si="224"/>
        <v>MDB.R48</v>
      </c>
      <c r="Q774" s="33">
        <f t="shared" si="225"/>
        <v>15</v>
      </c>
      <c r="R774" s="33"/>
      <c r="S774" s="33"/>
      <c r="T774" s="33"/>
      <c r="U774" s="33"/>
      <c r="V774" s="33"/>
      <c r="W774" s="33"/>
      <c r="X774" s="33" t="str">
        <f t="shared" si="226"/>
        <v>en-US=ЗЭ4-4 закрыть</v>
      </c>
      <c r="Y774" s="1"/>
      <c r="Z774" s="1" t="s">
        <v>1308</v>
      </c>
      <c r="AE774">
        <f t="shared" si="217"/>
        <v>40048</v>
      </c>
      <c r="AF774">
        <f t="shared" si="218"/>
        <v>15</v>
      </c>
    </row>
    <row r="775" spans="1:32" x14ac:dyDescent="0.25">
      <c r="A775" s="1">
        <v>711</v>
      </c>
      <c r="B775" s="1">
        <v>145</v>
      </c>
      <c r="C775" t="s">
        <v>225</v>
      </c>
      <c r="D775" s="15" t="str">
        <f t="shared" si="219"/>
        <v>R49</v>
      </c>
      <c r="E775">
        <f>E783+1</f>
        <v>97</v>
      </c>
      <c r="F775" s="34">
        <v>0</v>
      </c>
      <c r="G775" s="22">
        <v>0</v>
      </c>
      <c r="H775" t="s">
        <v>1842</v>
      </c>
      <c r="I775" t="s">
        <v>756</v>
      </c>
      <c r="J775" t="str">
        <f t="shared" si="220"/>
        <v>db600.dbx97.0 := dgo.Z4_5_on; //ЗЭ4-5 открыть  R49.0</v>
      </c>
      <c r="L775">
        <f>L773+1</f>
        <v>49</v>
      </c>
      <c r="N775" s="33">
        <f t="shared" si="223"/>
        <v>711</v>
      </c>
      <c r="O775" s="33" t="s">
        <v>2025</v>
      </c>
      <c r="P775" s="33" t="str">
        <f t="shared" si="224"/>
        <v>MDB.R49</v>
      </c>
      <c r="Q775" s="33">
        <f t="shared" si="225"/>
        <v>0</v>
      </c>
      <c r="R775" s="33"/>
      <c r="S775" s="33"/>
      <c r="T775" s="33"/>
      <c r="U775" s="33"/>
      <c r="V775" s="33"/>
      <c r="W775" s="33"/>
      <c r="X775" s="33" t="str">
        <f t="shared" si="226"/>
        <v>en-US=ЗЭ4-5 открыть</v>
      </c>
      <c r="Y775" s="1"/>
      <c r="Z775" s="1" t="s">
        <v>1308</v>
      </c>
      <c r="AE775">
        <f t="shared" si="217"/>
        <v>40049</v>
      </c>
      <c r="AF775">
        <f t="shared" si="218"/>
        <v>0</v>
      </c>
    </row>
    <row r="776" spans="1:32" x14ac:dyDescent="0.25">
      <c r="A776" s="1">
        <v>712</v>
      </c>
      <c r="B776" s="1">
        <v>146</v>
      </c>
      <c r="C776" t="s">
        <v>257</v>
      </c>
      <c r="D776" s="15" t="str">
        <f t="shared" si="219"/>
        <v>R49</v>
      </c>
      <c r="E776" s="34">
        <f>E775</f>
        <v>97</v>
      </c>
      <c r="F776" s="34">
        <v>1</v>
      </c>
      <c r="G776" s="22">
        <v>1</v>
      </c>
      <c r="H776" t="s">
        <v>1842</v>
      </c>
      <c r="I776" t="s">
        <v>757</v>
      </c>
      <c r="J776" t="str">
        <f t="shared" si="220"/>
        <v>db600.dbx97.1 := dgo.Z4_5_of; //ЗЭ4-5 закрыть  R49.1</v>
      </c>
      <c r="L776">
        <f>L775</f>
        <v>49</v>
      </c>
      <c r="N776" s="33">
        <f t="shared" si="223"/>
        <v>712</v>
      </c>
      <c r="O776" s="33" t="s">
        <v>2025</v>
      </c>
      <c r="P776" s="33" t="str">
        <f t="shared" si="224"/>
        <v>MDB.R49</v>
      </c>
      <c r="Q776" s="33">
        <f t="shared" si="225"/>
        <v>1</v>
      </c>
      <c r="R776" s="33"/>
      <c r="S776" s="33"/>
      <c r="T776" s="33"/>
      <c r="U776" s="33"/>
      <c r="V776" s="33"/>
      <c r="W776" s="33"/>
      <c r="X776" s="33" t="str">
        <f t="shared" si="226"/>
        <v>en-US=ЗЭ4-5 закрыть</v>
      </c>
      <c r="Y776" s="1"/>
      <c r="Z776" s="1" t="s">
        <v>1308</v>
      </c>
      <c r="AE776">
        <f t="shared" si="217"/>
        <v>40049</v>
      </c>
      <c r="AF776">
        <f t="shared" si="218"/>
        <v>1</v>
      </c>
    </row>
    <row r="777" spans="1:32" x14ac:dyDescent="0.25">
      <c r="A777" s="1">
        <v>713</v>
      </c>
      <c r="B777" s="1">
        <v>147</v>
      </c>
      <c r="C777" t="s">
        <v>226</v>
      </c>
      <c r="D777" s="15" t="str">
        <f t="shared" si="219"/>
        <v>R49</v>
      </c>
      <c r="E777" s="34">
        <f t="shared" ref="E777:E790" si="227">E776</f>
        <v>97</v>
      </c>
      <c r="F777" s="34">
        <v>2</v>
      </c>
      <c r="G777" s="22">
        <v>2</v>
      </c>
      <c r="H777" t="s">
        <v>1842</v>
      </c>
      <c r="I777" t="s">
        <v>758</v>
      </c>
      <c r="J777" t="str">
        <f t="shared" si="220"/>
        <v>db600.dbx97.2 := dgo.Z4_6_on; //ЗЭ4-6 открыть  R49.2</v>
      </c>
      <c r="L777">
        <f t="shared" ref="L777:L790" si="228">L776</f>
        <v>49</v>
      </c>
      <c r="N777" s="33">
        <f t="shared" si="223"/>
        <v>713</v>
      </c>
      <c r="O777" s="33" t="s">
        <v>2025</v>
      </c>
      <c r="P777" s="33" t="str">
        <f t="shared" si="224"/>
        <v>MDB.R49</v>
      </c>
      <c r="Q777" s="33">
        <f t="shared" si="225"/>
        <v>2</v>
      </c>
      <c r="R777" s="33"/>
      <c r="S777" s="33"/>
      <c r="T777" s="33"/>
      <c r="U777" s="33"/>
      <c r="V777" s="33"/>
      <c r="W777" s="33"/>
      <c r="X777" s="33" t="str">
        <f t="shared" si="226"/>
        <v>en-US=ЗЭ4-6 открыть</v>
      </c>
      <c r="Y777" s="1"/>
      <c r="Z777" s="1" t="s">
        <v>1308</v>
      </c>
      <c r="AE777">
        <f t="shared" si="217"/>
        <v>40049</v>
      </c>
      <c r="AF777">
        <f t="shared" si="218"/>
        <v>2</v>
      </c>
    </row>
    <row r="778" spans="1:32" x14ac:dyDescent="0.25">
      <c r="A778" s="1">
        <v>714</v>
      </c>
      <c r="B778" s="1">
        <v>148</v>
      </c>
      <c r="C778" t="s">
        <v>258</v>
      </c>
      <c r="D778" s="15" t="str">
        <f t="shared" si="219"/>
        <v>R49</v>
      </c>
      <c r="E778" s="34">
        <f t="shared" si="227"/>
        <v>97</v>
      </c>
      <c r="F778" s="34">
        <v>3</v>
      </c>
      <c r="G778" s="22">
        <v>3</v>
      </c>
      <c r="H778" t="s">
        <v>1842</v>
      </c>
      <c r="I778" t="s">
        <v>759</v>
      </c>
      <c r="J778" t="str">
        <f t="shared" si="220"/>
        <v>db600.dbx97.3 := dgo.Z4_6_of; //ЗЭ4-6 закрыть  R49.3</v>
      </c>
      <c r="L778">
        <f t="shared" si="228"/>
        <v>49</v>
      </c>
      <c r="N778" s="33">
        <f t="shared" si="223"/>
        <v>714</v>
      </c>
      <c r="O778" s="33" t="s">
        <v>2025</v>
      </c>
      <c r="P778" s="33" t="str">
        <f t="shared" si="224"/>
        <v>MDB.R49</v>
      </c>
      <c r="Q778" s="33">
        <f t="shared" si="225"/>
        <v>3</v>
      </c>
      <c r="R778" s="33"/>
      <c r="S778" s="33"/>
      <c r="T778" s="33"/>
      <c r="U778" s="33"/>
      <c r="V778" s="33"/>
      <c r="W778" s="33"/>
      <c r="X778" s="33" t="str">
        <f t="shared" si="226"/>
        <v>en-US=ЗЭ4-6 закрыть</v>
      </c>
      <c r="Y778" s="1"/>
      <c r="Z778" s="1" t="s">
        <v>1308</v>
      </c>
      <c r="AE778">
        <f t="shared" si="217"/>
        <v>40049</v>
      </c>
      <c r="AF778">
        <f t="shared" si="218"/>
        <v>3</v>
      </c>
    </row>
    <row r="779" spans="1:32" x14ac:dyDescent="0.25">
      <c r="A779" s="1">
        <v>715</v>
      </c>
      <c r="B779" s="1">
        <v>149</v>
      </c>
      <c r="C779" t="s">
        <v>281</v>
      </c>
      <c r="D779" s="15" t="str">
        <f t="shared" si="219"/>
        <v>R49</v>
      </c>
      <c r="E779" s="34">
        <f t="shared" si="227"/>
        <v>97</v>
      </c>
      <c r="F779" s="34">
        <v>4</v>
      </c>
      <c r="G779" s="22">
        <v>4</v>
      </c>
      <c r="H779" t="s">
        <v>1842</v>
      </c>
      <c r="I779" t="s">
        <v>760</v>
      </c>
      <c r="J779" t="str">
        <f t="shared" si="220"/>
        <v>db600.dbx97.4 := dgo.ND6_1_on; //Пуск НД6-1  R49.4</v>
      </c>
      <c r="L779">
        <f t="shared" si="228"/>
        <v>49</v>
      </c>
      <c r="N779" s="33">
        <f t="shared" si="223"/>
        <v>715</v>
      </c>
      <c r="O779" s="33" t="s">
        <v>2025</v>
      </c>
      <c r="P779" s="33" t="str">
        <f t="shared" si="224"/>
        <v>MDB.R49</v>
      </c>
      <c r="Q779" s="33">
        <f t="shared" si="225"/>
        <v>4</v>
      </c>
      <c r="R779" s="33"/>
      <c r="S779" s="33"/>
      <c r="T779" s="33"/>
      <c r="U779" s="33"/>
      <c r="V779" s="33"/>
      <c r="W779" s="33"/>
      <c r="X779" s="33" t="str">
        <f t="shared" si="226"/>
        <v>en-US=Пуск НД6-1</v>
      </c>
      <c r="Y779" s="1"/>
      <c r="Z779" s="1" t="s">
        <v>1308</v>
      </c>
      <c r="AE779">
        <f t="shared" si="217"/>
        <v>40049</v>
      </c>
      <c r="AF779">
        <f t="shared" si="218"/>
        <v>4</v>
      </c>
    </row>
    <row r="780" spans="1:32" x14ac:dyDescent="0.25">
      <c r="A780" s="1">
        <v>716</v>
      </c>
      <c r="B780" s="1">
        <v>150</v>
      </c>
      <c r="C780" t="s">
        <v>282</v>
      </c>
      <c r="D780" s="15" t="str">
        <f t="shared" si="219"/>
        <v>R49</v>
      </c>
      <c r="E780" s="34">
        <f t="shared" si="227"/>
        <v>97</v>
      </c>
      <c r="F780" s="34">
        <v>5</v>
      </c>
      <c r="G780" s="22">
        <v>5</v>
      </c>
      <c r="H780" t="s">
        <v>1842</v>
      </c>
      <c r="I780" t="s">
        <v>761</v>
      </c>
      <c r="J780" t="str">
        <f t="shared" si="220"/>
        <v>db600.dbx97.5 := dgo.ND6_2_on; //Пуск НД6-2  R49.5</v>
      </c>
      <c r="L780">
        <f t="shared" si="228"/>
        <v>49</v>
      </c>
      <c r="N780" s="33">
        <f t="shared" si="223"/>
        <v>716</v>
      </c>
      <c r="O780" s="33" t="s">
        <v>2025</v>
      </c>
      <c r="P780" s="33" t="str">
        <f t="shared" si="224"/>
        <v>MDB.R49</v>
      </c>
      <c r="Q780" s="33">
        <f t="shared" si="225"/>
        <v>5</v>
      </c>
      <c r="R780" s="33"/>
      <c r="S780" s="33"/>
      <c r="T780" s="33"/>
      <c r="U780" s="33"/>
      <c r="V780" s="33"/>
      <c r="W780" s="33"/>
      <c r="X780" s="33" t="str">
        <f t="shared" si="226"/>
        <v>en-US=Пуск НД6-2</v>
      </c>
      <c r="Y780" s="1"/>
      <c r="Z780" s="1" t="s">
        <v>1308</v>
      </c>
      <c r="AE780">
        <f t="shared" si="217"/>
        <v>40049</v>
      </c>
      <c r="AF780">
        <f t="shared" si="218"/>
        <v>5</v>
      </c>
    </row>
    <row r="781" spans="1:32" x14ac:dyDescent="0.25">
      <c r="A781" s="1">
        <v>717</v>
      </c>
      <c r="B781" s="1">
        <v>151</v>
      </c>
      <c r="C781" t="s">
        <v>885</v>
      </c>
      <c r="D781" s="15" t="str">
        <f t="shared" si="219"/>
        <v>R49</v>
      </c>
      <c r="E781" s="34">
        <f t="shared" si="227"/>
        <v>97</v>
      </c>
      <c r="F781" s="34">
        <v>6</v>
      </c>
      <c r="G781" s="22">
        <v>6</v>
      </c>
      <c r="H781" t="s">
        <v>1842</v>
      </c>
      <c r="I781" t="s">
        <v>909</v>
      </c>
      <c r="J781" t="str">
        <f t="shared" si="220"/>
        <v>db600.dbx97.6 := dgo.Z11_07_on; //К11-07 открыть  R49.6</v>
      </c>
      <c r="L781">
        <f t="shared" si="228"/>
        <v>49</v>
      </c>
      <c r="N781" s="33">
        <f t="shared" si="223"/>
        <v>717</v>
      </c>
      <c r="O781" s="33" t="s">
        <v>2025</v>
      </c>
      <c r="P781" s="33" t="str">
        <f t="shared" si="224"/>
        <v>MDB.R49</v>
      </c>
      <c r="Q781" s="33">
        <f t="shared" si="225"/>
        <v>6</v>
      </c>
      <c r="R781" s="33"/>
      <c r="S781" s="33"/>
      <c r="T781" s="33"/>
      <c r="U781" s="33"/>
      <c r="V781" s="33"/>
      <c r="W781" s="33"/>
      <c r="X781" s="33" t="str">
        <f t="shared" si="226"/>
        <v>en-US=К11-07 открыть</v>
      </c>
      <c r="Y781" s="1"/>
      <c r="Z781" s="1" t="s">
        <v>1308</v>
      </c>
      <c r="AE781">
        <f t="shared" si="217"/>
        <v>40049</v>
      </c>
      <c r="AF781">
        <f t="shared" si="218"/>
        <v>6</v>
      </c>
    </row>
    <row r="782" spans="1:32" x14ac:dyDescent="0.25">
      <c r="A782" s="1">
        <v>718</v>
      </c>
      <c r="B782" s="1">
        <v>152</v>
      </c>
      <c r="C782" t="s">
        <v>886</v>
      </c>
      <c r="D782" s="15" t="str">
        <f t="shared" si="219"/>
        <v>R49</v>
      </c>
      <c r="E782" s="34">
        <f t="shared" si="227"/>
        <v>97</v>
      </c>
      <c r="F782" s="34">
        <v>7</v>
      </c>
      <c r="G782" s="22">
        <v>7</v>
      </c>
      <c r="H782" t="s">
        <v>1842</v>
      </c>
      <c r="I782" t="s">
        <v>910</v>
      </c>
      <c r="J782" t="str">
        <f t="shared" si="220"/>
        <v>db600.dbx97.7 := dgo.Z11_07_of; //К11-07 закрыть  R49.7</v>
      </c>
      <c r="L782">
        <f t="shared" si="228"/>
        <v>49</v>
      </c>
      <c r="N782" s="33">
        <f t="shared" si="223"/>
        <v>718</v>
      </c>
      <c r="O782" s="33" t="s">
        <v>2025</v>
      </c>
      <c r="P782" s="33" t="str">
        <f t="shared" si="224"/>
        <v>MDB.R49</v>
      </c>
      <c r="Q782" s="33">
        <f t="shared" si="225"/>
        <v>7</v>
      </c>
      <c r="R782" s="33"/>
      <c r="S782" s="33"/>
      <c r="T782" s="33"/>
      <c r="U782" s="33"/>
      <c r="V782" s="33"/>
      <c r="W782" s="33"/>
      <c r="X782" s="33" t="str">
        <f t="shared" si="226"/>
        <v>en-US=К11-07 закрыть</v>
      </c>
      <c r="Y782" s="1"/>
      <c r="Z782" s="1" t="s">
        <v>1308</v>
      </c>
      <c r="AE782">
        <f t="shared" si="217"/>
        <v>40049</v>
      </c>
      <c r="AF782">
        <f t="shared" si="218"/>
        <v>7</v>
      </c>
    </row>
    <row r="783" spans="1:32" x14ac:dyDescent="0.25">
      <c r="A783" s="1">
        <v>719</v>
      </c>
      <c r="B783" s="1">
        <v>153</v>
      </c>
      <c r="C783" t="s">
        <v>887</v>
      </c>
      <c r="D783" s="15" t="str">
        <f t="shared" si="219"/>
        <v>R49</v>
      </c>
      <c r="E783">
        <f>E759+1</f>
        <v>96</v>
      </c>
      <c r="F783" s="34">
        <v>0</v>
      </c>
      <c r="G783" s="22">
        <v>8</v>
      </c>
      <c r="H783" t="s">
        <v>1842</v>
      </c>
      <c r="I783" t="s">
        <v>911</v>
      </c>
      <c r="J783" t="str">
        <f t="shared" si="220"/>
        <v>db600.dbx96.0 := dgo.Z11_03_on; //К11-03 открыть  R49.8</v>
      </c>
      <c r="L783">
        <f t="shared" si="228"/>
        <v>49</v>
      </c>
      <c r="N783" s="33">
        <f t="shared" si="223"/>
        <v>719</v>
      </c>
      <c r="O783" s="33" t="s">
        <v>2025</v>
      </c>
      <c r="P783" s="33" t="str">
        <f t="shared" si="224"/>
        <v>MDB.R49</v>
      </c>
      <c r="Q783" s="33">
        <f t="shared" si="225"/>
        <v>8</v>
      </c>
      <c r="R783" s="33"/>
      <c r="S783" s="33"/>
      <c r="T783" s="33"/>
      <c r="U783" s="33"/>
      <c r="V783" s="33"/>
      <c r="W783" s="33"/>
      <c r="X783" s="33" t="str">
        <f t="shared" si="226"/>
        <v>en-US=К11-03 открыть</v>
      </c>
      <c r="Y783" s="1"/>
      <c r="Z783" s="1" t="s">
        <v>1308</v>
      </c>
      <c r="AE783">
        <f t="shared" si="217"/>
        <v>40049</v>
      </c>
      <c r="AF783">
        <f t="shared" si="218"/>
        <v>8</v>
      </c>
    </row>
    <row r="784" spans="1:32" x14ac:dyDescent="0.25">
      <c r="A784" s="1">
        <v>720</v>
      </c>
      <c r="B784" s="1">
        <v>154</v>
      </c>
      <c r="C784" t="s">
        <v>888</v>
      </c>
      <c r="D784" s="15" t="str">
        <f t="shared" si="219"/>
        <v>R49</v>
      </c>
      <c r="E784" s="34">
        <f>E783</f>
        <v>96</v>
      </c>
      <c r="F784" s="34">
        <v>1</v>
      </c>
      <c r="G784" s="22">
        <v>9</v>
      </c>
      <c r="H784" t="s">
        <v>1842</v>
      </c>
      <c r="I784" t="s">
        <v>912</v>
      </c>
      <c r="J784" t="str">
        <f t="shared" si="220"/>
        <v>db600.dbx96.1 := dgo.Z11_03_of; //К11-03 закрыть  R49.9</v>
      </c>
      <c r="L784">
        <f t="shared" si="228"/>
        <v>49</v>
      </c>
      <c r="N784" s="33">
        <f t="shared" si="223"/>
        <v>720</v>
      </c>
      <c r="O784" s="33" t="s">
        <v>2025</v>
      </c>
      <c r="P784" s="33" t="str">
        <f t="shared" si="224"/>
        <v>MDB.R49</v>
      </c>
      <c r="Q784" s="33">
        <f t="shared" si="225"/>
        <v>9</v>
      </c>
      <c r="R784" s="33"/>
      <c r="S784" s="33"/>
      <c r="T784" s="33"/>
      <c r="U784" s="33"/>
      <c r="V784" s="33"/>
      <c r="W784" s="33"/>
      <c r="X784" s="33" t="str">
        <f t="shared" si="226"/>
        <v>en-US=К11-03 закрыть</v>
      </c>
      <c r="Y784" s="1"/>
      <c r="Z784" s="1" t="s">
        <v>1308</v>
      </c>
      <c r="AE784">
        <f t="shared" si="217"/>
        <v>40049</v>
      </c>
      <c r="AF784">
        <f t="shared" si="218"/>
        <v>9</v>
      </c>
    </row>
    <row r="785" spans="1:32" x14ac:dyDescent="0.25">
      <c r="A785" s="1">
        <v>721</v>
      </c>
      <c r="B785" s="1">
        <v>155</v>
      </c>
      <c r="C785" t="s">
        <v>889</v>
      </c>
      <c r="D785" s="15" t="str">
        <f t="shared" si="219"/>
        <v>R49</v>
      </c>
      <c r="E785" s="34">
        <f t="shared" si="227"/>
        <v>96</v>
      </c>
      <c r="F785" s="34">
        <v>2</v>
      </c>
      <c r="G785" s="22">
        <v>10</v>
      </c>
      <c r="H785" t="s">
        <v>1842</v>
      </c>
      <c r="I785" t="s">
        <v>762</v>
      </c>
      <c r="J785" t="str">
        <f t="shared" si="220"/>
        <v>db600.dbx96.2 := dgo.Z11_06_on; //К11-06 открыть  R49.10</v>
      </c>
      <c r="L785">
        <f t="shared" si="228"/>
        <v>49</v>
      </c>
      <c r="N785" s="33">
        <f t="shared" si="223"/>
        <v>721</v>
      </c>
      <c r="O785" s="33" t="s">
        <v>2025</v>
      </c>
      <c r="P785" s="33" t="str">
        <f t="shared" si="224"/>
        <v>MDB.R49</v>
      </c>
      <c r="Q785" s="33">
        <f t="shared" si="225"/>
        <v>10</v>
      </c>
      <c r="R785" s="33"/>
      <c r="S785" s="33"/>
      <c r="T785" s="33"/>
      <c r="U785" s="33"/>
      <c r="V785" s="33"/>
      <c r="W785" s="33"/>
      <c r="X785" s="33" t="str">
        <f t="shared" si="226"/>
        <v>en-US=К11-06 открыть</v>
      </c>
      <c r="Y785" s="1"/>
      <c r="Z785" s="1" t="s">
        <v>1308</v>
      </c>
      <c r="AE785">
        <f t="shared" si="217"/>
        <v>40049</v>
      </c>
      <c r="AF785">
        <f t="shared" si="218"/>
        <v>10</v>
      </c>
    </row>
    <row r="786" spans="1:32" x14ac:dyDescent="0.25">
      <c r="A786" s="1">
        <v>722</v>
      </c>
      <c r="B786" s="1">
        <v>156</v>
      </c>
      <c r="C786" t="s">
        <v>890</v>
      </c>
      <c r="D786" s="15" t="str">
        <f t="shared" si="219"/>
        <v>R49</v>
      </c>
      <c r="E786" s="34">
        <f t="shared" si="227"/>
        <v>96</v>
      </c>
      <c r="F786" s="34">
        <v>3</v>
      </c>
      <c r="G786" s="22">
        <v>11</v>
      </c>
      <c r="H786" t="s">
        <v>1842</v>
      </c>
      <c r="I786" t="s">
        <v>817</v>
      </c>
      <c r="J786" t="str">
        <f t="shared" si="220"/>
        <v>db600.dbx96.3 := dgo.Z11_06_of; //К11-06 закрыть  R49.11</v>
      </c>
      <c r="L786">
        <f t="shared" si="228"/>
        <v>49</v>
      </c>
      <c r="N786" s="33">
        <f t="shared" si="223"/>
        <v>722</v>
      </c>
      <c r="O786" s="33" t="s">
        <v>2025</v>
      </c>
      <c r="P786" s="33" t="str">
        <f t="shared" si="224"/>
        <v>MDB.R49</v>
      </c>
      <c r="Q786" s="33">
        <f t="shared" si="225"/>
        <v>11</v>
      </c>
      <c r="R786" s="33"/>
      <c r="S786" s="33"/>
      <c r="T786" s="33"/>
      <c r="U786" s="33"/>
      <c r="V786" s="33"/>
      <c r="W786" s="33"/>
      <c r="X786" s="33" t="str">
        <f t="shared" si="226"/>
        <v>en-US=К11-06 закрыть</v>
      </c>
      <c r="Y786" s="1"/>
      <c r="Z786" s="1" t="s">
        <v>1308</v>
      </c>
      <c r="AE786">
        <f t="shared" si="217"/>
        <v>40049</v>
      </c>
      <c r="AF786">
        <f t="shared" si="218"/>
        <v>11</v>
      </c>
    </row>
    <row r="787" spans="1:32" x14ac:dyDescent="0.25">
      <c r="A787" s="1">
        <v>723</v>
      </c>
      <c r="B787" s="1">
        <v>157</v>
      </c>
      <c r="C787" t="s">
        <v>891</v>
      </c>
      <c r="D787" s="15" t="str">
        <f t="shared" si="219"/>
        <v>R49</v>
      </c>
      <c r="E787" s="34">
        <f t="shared" si="227"/>
        <v>96</v>
      </c>
      <c r="F787" s="34">
        <v>4</v>
      </c>
      <c r="G787" s="22">
        <v>12</v>
      </c>
      <c r="H787" t="s">
        <v>1842</v>
      </c>
      <c r="I787" t="s">
        <v>913</v>
      </c>
      <c r="J787" t="str">
        <f t="shared" si="220"/>
        <v>db600.dbx96.4 := dgo.Z11_05_on; //К11-05 открыть  R49.12</v>
      </c>
      <c r="L787">
        <f t="shared" si="228"/>
        <v>49</v>
      </c>
      <c r="N787" s="33">
        <f t="shared" si="223"/>
        <v>723</v>
      </c>
      <c r="O787" s="33" t="s">
        <v>2025</v>
      </c>
      <c r="P787" s="33" t="str">
        <f t="shared" si="224"/>
        <v>MDB.R49</v>
      </c>
      <c r="Q787" s="33">
        <f t="shared" si="225"/>
        <v>12</v>
      </c>
      <c r="R787" s="33"/>
      <c r="S787" s="33"/>
      <c r="T787" s="33"/>
      <c r="U787" s="33"/>
      <c r="V787" s="33"/>
      <c r="W787" s="33"/>
      <c r="X787" s="33" t="str">
        <f t="shared" si="226"/>
        <v>en-US=К11-05 открыть</v>
      </c>
      <c r="Y787" s="1"/>
      <c r="Z787" s="1" t="s">
        <v>1308</v>
      </c>
      <c r="AE787">
        <f t="shared" si="217"/>
        <v>40049</v>
      </c>
      <c r="AF787">
        <f t="shared" si="218"/>
        <v>12</v>
      </c>
    </row>
    <row r="788" spans="1:32" x14ac:dyDescent="0.25">
      <c r="A788" s="1">
        <v>724</v>
      </c>
      <c r="B788" s="1">
        <v>158</v>
      </c>
      <c r="C788" t="s">
        <v>892</v>
      </c>
      <c r="D788" s="15" t="str">
        <f t="shared" si="219"/>
        <v>R49</v>
      </c>
      <c r="E788" s="34">
        <f t="shared" si="227"/>
        <v>96</v>
      </c>
      <c r="F788" s="34">
        <v>5</v>
      </c>
      <c r="G788" s="22">
        <v>13</v>
      </c>
      <c r="H788" t="s">
        <v>1842</v>
      </c>
      <c r="I788" t="s">
        <v>914</v>
      </c>
      <c r="J788" t="str">
        <f t="shared" si="220"/>
        <v>db600.dbx96.5 := dgo.Z11_05_of; //К11-05 закрыть  R49.13</v>
      </c>
      <c r="L788">
        <f t="shared" si="228"/>
        <v>49</v>
      </c>
      <c r="N788" s="33">
        <f t="shared" si="223"/>
        <v>724</v>
      </c>
      <c r="O788" s="33" t="s">
        <v>2025</v>
      </c>
      <c r="P788" s="33" t="str">
        <f t="shared" si="224"/>
        <v>MDB.R49</v>
      </c>
      <c r="Q788" s="33">
        <f t="shared" si="225"/>
        <v>13</v>
      </c>
      <c r="R788" s="33"/>
      <c r="S788" s="33"/>
      <c r="T788" s="33"/>
      <c r="U788" s="33"/>
      <c r="V788" s="33"/>
      <c r="W788" s="33"/>
      <c r="X788" s="33" t="str">
        <f t="shared" si="226"/>
        <v>en-US=К11-05 закрыть</v>
      </c>
      <c r="Y788" s="1"/>
      <c r="Z788" s="1" t="s">
        <v>1308</v>
      </c>
      <c r="AE788">
        <f t="shared" si="217"/>
        <v>40049</v>
      </c>
      <c r="AF788">
        <f t="shared" si="218"/>
        <v>13</v>
      </c>
    </row>
    <row r="789" spans="1:32" x14ac:dyDescent="0.25">
      <c r="A789" s="1">
        <v>725</v>
      </c>
      <c r="B789" s="1">
        <v>159</v>
      </c>
      <c r="C789" t="s">
        <v>893</v>
      </c>
      <c r="D789" s="15" t="str">
        <f t="shared" si="219"/>
        <v>R49</v>
      </c>
      <c r="E789" s="34">
        <f t="shared" si="227"/>
        <v>96</v>
      </c>
      <c r="F789" s="34">
        <v>6</v>
      </c>
      <c r="G789" s="22">
        <v>14</v>
      </c>
      <c r="H789" t="s">
        <v>1842</v>
      </c>
      <c r="I789" t="s">
        <v>915</v>
      </c>
      <c r="J789" t="str">
        <f t="shared" si="220"/>
        <v>db600.dbx96.6 := dgo.Z12_07_on; //К12-07 открыть  R49.14</v>
      </c>
      <c r="L789">
        <f t="shared" si="228"/>
        <v>49</v>
      </c>
      <c r="N789" s="33">
        <f t="shared" si="223"/>
        <v>725</v>
      </c>
      <c r="O789" s="33" t="s">
        <v>2025</v>
      </c>
      <c r="P789" s="33" t="str">
        <f t="shared" si="224"/>
        <v>MDB.R49</v>
      </c>
      <c r="Q789" s="33">
        <f t="shared" si="225"/>
        <v>14</v>
      </c>
      <c r="R789" s="33"/>
      <c r="S789" s="33"/>
      <c r="T789" s="33"/>
      <c r="U789" s="33"/>
      <c r="V789" s="33"/>
      <c r="W789" s="33"/>
      <c r="X789" s="33" t="str">
        <f t="shared" si="226"/>
        <v>en-US=К12-07 открыть</v>
      </c>
      <c r="Y789" s="1"/>
      <c r="Z789" s="1" t="s">
        <v>1308</v>
      </c>
      <c r="AE789">
        <f t="shared" si="217"/>
        <v>40049</v>
      </c>
      <c r="AF789">
        <f t="shared" si="218"/>
        <v>14</v>
      </c>
    </row>
    <row r="790" spans="1:32" x14ac:dyDescent="0.25">
      <c r="A790" s="1">
        <v>726</v>
      </c>
      <c r="B790" s="1">
        <v>160</v>
      </c>
      <c r="C790" t="s">
        <v>894</v>
      </c>
      <c r="D790" s="15" t="str">
        <f t="shared" si="219"/>
        <v>R49</v>
      </c>
      <c r="E790" s="34">
        <f t="shared" si="227"/>
        <v>96</v>
      </c>
      <c r="F790" s="34">
        <v>7</v>
      </c>
      <c r="G790" s="22">
        <v>15</v>
      </c>
      <c r="H790" t="s">
        <v>1842</v>
      </c>
      <c r="I790" t="s">
        <v>916</v>
      </c>
      <c r="J790" t="str">
        <f t="shared" si="220"/>
        <v>db600.dbx96.7 := dgo.Z12_07_of; //К12-07 закрыть  R49.15</v>
      </c>
      <c r="L790">
        <f t="shared" si="228"/>
        <v>49</v>
      </c>
      <c r="N790" s="33">
        <f t="shared" si="223"/>
        <v>726</v>
      </c>
      <c r="O790" s="33" t="s">
        <v>2025</v>
      </c>
      <c r="P790" s="33" t="str">
        <f t="shared" si="224"/>
        <v>MDB.R49</v>
      </c>
      <c r="Q790" s="33">
        <f t="shared" si="225"/>
        <v>15</v>
      </c>
      <c r="R790" s="33"/>
      <c r="S790" s="33"/>
      <c r="T790" s="33"/>
      <c r="U790" s="33"/>
      <c r="V790" s="33"/>
      <c r="W790" s="33"/>
      <c r="X790" s="33" t="str">
        <f t="shared" si="226"/>
        <v>en-US=К12-07 закрыть</v>
      </c>
      <c r="Y790" s="1"/>
      <c r="Z790" s="1" t="s">
        <v>1308</v>
      </c>
      <c r="AE790">
        <f t="shared" si="217"/>
        <v>40049</v>
      </c>
      <c r="AF790">
        <f t="shared" si="218"/>
        <v>15</v>
      </c>
    </row>
    <row r="791" spans="1:32" x14ac:dyDescent="0.25">
      <c r="A791" s="1">
        <v>727</v>
      </c>
      <c r="B791" s="1">
        <v>161</v>
      </c>
      <c r="C791" t="s">
        <v>895</v>
      </c>
      <c r="D791" s="15" t="str">
        <f t="shared" si="219"/>
        <v>R50</v>
      </c>
      <c r="E791">
        <f>E799+1</f>
        <v>99</v>
      </c>
      <c r="F791" s="34">
        <v>0</v>
      </c>
      <c r="G791" s="22">
        <v>0</v>
      </c>
      <c r="H791" t="s">
        <v>1842</v>
      </c>
      <c r="I791" t="s">
        <v>917</v>
      </c>
      <c r="J791" t="str">
        <f t="shared" si="220"/>
        <v>db600.dbx99.0 := dgo.Z12_03_on; //К12-03 открыть  R50.0</v>
      </c>
      <c r="L791">
        <f>L789+1</f>
        <v>50</v>
      </c>
      <c r="N791" s="33">
        <f t="shared" si="223"/>
        <v>727</v>
      </c>
      <c r="O791" s="33" t="s">
        <v>2025</v>
      </c>
      <c r="P791" s="33" t="str">
        <f t="shared" si="224"/>
        <v>MDB.R50</v>
      </c>
      <c r="Q791" s="33">
        <f t="shared" si="225"/>
        <v>0</v>
      </c>
      <c r="R791" s="33"/>
      <c r="S791" s="33"/>
      <c r="T791" s="33"/>
      <c r="U791" s="33"/>
      <c r="V791" s="33"/>
      <c r="W791" s="33"/>
      <c r="X791" s="33" t="str">
        <f t="shared" si="226"/>
        <v>en-US=К12-03 открыть</v>
      </c>
      <c r="Y791" s="1"/>
      <c r="Z791" s="1" t="s">
        <v>1308</v>
      </c>
      <c r="AE791">
        <f t="shared" si="217"/>
        <v>40050</v>
      </c>
      <c r="AF791">
        <f t="shared" si="218"/>
        <v>0</v>
      </c>
    </row>
    <row r="792" spans="1:32" x14ac:dyDescent="0.25">
      <c r="A792" s="1">
        <v>728</v>
      </c>
      <c r="B792" s="1">
        <v>162</v>
      </c>
      <c r="C792" t="s">
        <v>896</v>
      </c>
      <c r="D792" s="15" t="str">
        <f t="shared" si="219"/>
        <v>R50</v>
      </c>
      <c r="E792" s="34">
        <f>E791</f>
        <v>99</v>
      </c>
      <c r="F792" s="34">
        <v>1</v>
      </c>
      <c r="G792" s="22">
        <v>1</v>
      </c>
      <c r="H792" t="s">
        <v>1842</v>
      </c>
      <c r="I792" t="s">
        <v>918</v>
      </c>
      <c r="J792" t="str">
        <f t="shared" si="220"/>
        <v>db600.dbx99.1 := dgo.Z12_03_of; //К12-03 закрыть  R50.1</v>
      </c>
      <c r="L792">
        <f>L791</f>
        <v>50</v>
      </c>
      <c r="N792" s="33">
        <f t="shared" si="223"/>
        <v>728</v>
      </c>
      <c r="O792" s="33" t="s">
        <v>2025</v>
      </c>
      <c r="P792" s="33" t="str">
        <f t="shared" si="224"/>
        <v>MDB.R50</v>
      </c>
      <c r="Q792" s="33">
        <f t="shared" si="225"/>
        <v>1</v>
      </c>
      <c r="R792" s="33"/>
      <c r="S792" s="33"/>
      <c r="T792" s="33"/>
      <c r="U792" s="33"/>
      <c r="V792" s="33"/>
      <c r="W792" s="33"/>
      <c r="X792" s="33" t="str">
        <f t="shared" si="226"/>
        <v>en-US=К12-03 закрыть</v>
      </c>
      <c r="Y792" s="1"/>
      <c r="Z792" s="1" t="s">
        <v>1308</v>
      </c>
      <c r="AE792">
        <f t="shared" si="217"/>
        <v>40050</v>
      </c>
      <c r="AF792">
        <f t="shared" si="218"/>
        <v>1</v>
      </c>
    </row>
    <row r="793" spans="1:32" x14ac:dyDescent="0.25">
      <c r="A793" s="1">
        <v>729</v>
      </c>
      <c r="B793" s="1">
        <v>163</v>
      </c>
      <c r="C793" t="s">
        <v>897</v>
      </c>
      <c r="D793" s="15" t="str">
        <f t="shared" si="219"/>
        <v>R50</v>
      </c>
      <c r="E793" s="34">
        <f t="shared" ref="E793:E806" si="229">E792</f>
        <v>99</v>
      </c>
      <c r="F793" s="34">
        <v>2</v>
      </c>
      <c r="G793" s="22">
        <v>2</v>
      </c>
      <c r="H793" t="s">
        <v>1842</v>
      </c>
      <c r="I793" t="s">
        <v>819</v>
      </c>
      <c r="J793" t="str">
        <f t="shared" si="220"/>
        <v>db600.dbx99.2 := dgo.Z12_06_on; //К12-06 открыть  R50.2</v>
      </c>
      <c r="L793">
        <f t="shared" ref="L793:L806" si="230">L792</f>
        <v>50</v>
      </c>
      <c r="N793" s="33">
        <f t="shared" si="223"/>
        <v>729</v>
      </c>
      <c r="O793" s="33" t="s">
        <v>2025</v>
      </c>
      <c r="P793" s="33" t="str">
        <f t="shared" si="224"/>
        <v>MDB.R50</v>
      </c>
      <c r="Q793" s="33">
        <f t="shared" si="225"/>
        <v>2</v>
      </c>
      <c r="R793" s="33"/>
      <c r="S793" s="33"/>
      <c r="T793" s="33"/>
      <c r="U793" s="33"/>
      <c r="V793" s="33"/>
      <c r="W793" s="33"/>
      <c r="X793" s="33" t="str">
        <f t="shared" si="226"/>
        <v>en-US=К12-06 открыть</v>
      </c>
      <c r="Y793" s="1"/>
      <c r="Z793" s="1" t="s">
        <v>1308</v>
      </c>
      <c r="AE793">
        <f t="shared" si="217"/>
        <v>40050</v>
      </c>
      <c r="AF793">
        <f t="shared" si="218"/>
        <v>2</v>
      </c>
    </row>
    <row r="794" spans="1:32" x14ac:dyDescent="0.25">
      <c r="A794" s="1">
        <v>730</v>
      </c>
      <c r="B794" s="1">
        <v>164</v>
      </c>
      <c r="C794" t="s">
        <v>898</v>
      </c>
      <c r="D794" s="15" t="str">
        <f t="shared" si="219"/>
        <v>R50</v>
      </c>
      <c r="E794" s="34">
        <f t="shared" si="229"/>
        <v>99</v>
      </c>
      <c r="F794" s="34">
        <v>3</v>
      </c>
      <c r="G794" s="22">
        <v>3</v>
      </c>
      <c r="H794" t="s">
        <v>1842</v>
      </c>
      <c r="I794" t="s">
        <v>818</v>
      </c>
      <c r="J794" t="str">
        <f t="shared" si="220"/>
        <v>db600.dbx99.3 := dgo.Z12_06_of; //К12-06 закрыть  R50.3</v>
      </c>
      <c r="L794">
        <f t="shared" si="230"/>
        <v>50</v>
      </c>
      <c r="N794" s="33">
        <f t="shared" si="223"/>
        <v>730</v>
      </c>
      <c r="O794" s="33" t="s">
        <v>2025</v>
      </c>
      <c r="P794" s="33" t="str">
        <f t="shared" si="224"/>
        <v>MDB.R50</v>
      </c>
      <c r="Q794" s="33">
        <f t="shared" si="225"/>
        <v>3</v>
      </c>
      <c r="R794" s="33"/>
      <c r="S794" s="33"/>
      <c r="T794" s="33"/>
      <c r="U794" s="33"/>
      <c r="V794" s="33"/>
      <c r="W794" s="33"/>
      <c r="X794" s="33" t="str">
        <f t="shared" si="226"/>
        <v>en-US=К12-06 закрыть</v>
      </c>
      <c r="Y794" s="1"/>
      <c r="Z794" s="1" t="s">
        <v>1308</v>
      </c>
      <c r="AE794">
        <f t="shared" si="217"/>
        <v>40050</v>
      </c>
      <c r="AF794">
        <f t="shared" si="218"/>
        <v>3</v>
      </c>
    </row>
    <row r="795" spans="1:32" x14ac:dyDescent="0.25">
      <c r="A795" s="1">
        <v>731</v>
      </c>
      <c r="B795" s="1">
        <v>165</v>
      </c>
      <c r="C795" t="s">
        <v>899</v>
      </c>
      <c r="D795" s="15" t="str">
        <f t="shared" si="219"/>
        <v>R50</v>
      </c>
      <c r="E795" s="34">
        <f t="shared" si="229"/>
        <v>99</v>
      </c>
      <c r="F795" s="34">
        <v>4</v>
      </c>
      <c r="G795" s="22">
        <v>4</v>
      </c>
      <c r="H795" t="s">
        <v>1842</v>
      </c>
      <c r="I795" t="s">
        <v>919</v>
      </c>
      <c r="J795" t="str">
        <f t="shared" si="220"/>
        <v>db600.dbx99.4 := dgo.Z12_05_on; //К12-05 открыть  R50.4</v>
      </c>
      <c r="L795">
        <f t="shared" si="230"/>
        <v>50</v>
      </c>
      <c r="N795" s="33">
        <f t="shared" si="223"/>
        <v>731</v>
      </c>
      <c r="O795" s="33" t="s">
        <v>2025</v>
      </c>
      <c r="P795" s="33" t="str">
        <f t="shared" si="224"/>
        <v>MDB.R50</v>
      </c>
      <c r="Q795" s="33">
        <f t="shared" si="225"/>
        <v>4</v>
      </c>
      <c r="R795" s="33"/>
      <c r="S795" s="33"/>
      <c r="T795" s="33"/>
      <c r="U795" s="33"/>
      <c r="V795" s="33"/>
      <c r="W795" s="33"/>
      <c r="X795" s="33" t="str">
        <f t="shared" si="226"/>
        <v>en-US=К12-05 открыть</v>
      </c>
      <c r="Y795" s="1"/>
      <c r="Z795" s="1" t="s">
        <v>1308</v>
      </c>
      <c r="AE795">
        <f t="shared" si="217"/>
        <v>40050</v>
      </c>
      <c r="AF795">
        <f t="shared" si="218"/>
        <v>4</v>
      </c>
    </row>
    <row r="796" spans="1:32" x14ac:dyDescent="0.25">
      <c r="A796" s="1">
        <v>732</v>
      </c>
      <c r="B796" s="1">
        <v>166</v>
      </c>
      <c r="C796" t="s">
        <v>900</v>
      </c>
      <c r="D796" s="15" t="str">
        <f t="shared" si="219"/>
        <v>R50</v>
      </c>
      <c r="E796" s="34">
        <f t="shared" si="229"/>
        <v>99</v>
      </c>
      <c r="F796" s="34">
        <v>5</v>
      </c>
      <c r="G796" s="22">
        <v>5</v>
      </c>
      <c r="H796" t="s">
        <v>1842</v>
      </c>
      <c r="I796" t="s">
        <v>920</v>
      </c>
      <c r="J796" t="str">
        <f t="shared" si="220"/>
        <v>db600.dbx99.5 := dgo.Z12_05_of; //К12-05 закрыть  R50.5</v>
      </c>
      <c r="L796">
        <f t="shared" si="230"/>
        <v>50</v>
      </c>
      <c r="N796" s="33">
        <f t="shared" si="223"/>
        <v>732</v>
      </c>
      <c r="O796" s="33" t="s">
        <v>2025</v>
      </c>
      <c r="P796" s="33" t="str">
        <f t="shared" si="224"/>
        <v>MDB.R50</v>
      </c>
      <c r="Q796" s="33">
        <f t="shared" si="225"/>
        <v>5</v>
      </c>
      <c r="R796" s="33"/>
      <c r="S796" s="33"/>
      <c r="T796" s="33"/>
      <c r="U796" s="33"/>
      <c r="V796" s="33"/>
      <c r="W796" s="33"/>
      <c r="X796" s="33" t="str">
        <f t="shared" si="226"/>
        <v>en-US=К12-05 закрыть</v>
      </c>
      <c r="Y796" s="1"/>
      <c r="Z796" s="1" t="s">
        <v>1308</v>
      </c>
      <c r="AE796">
        <f t="shared" si="217"/>
        <v>40050</v>
      </c>
      <c r="AF796">
        <f t="shared" si="218"/>
        <v>5</v>
      </c>
    </row>
    <row r="797" spans="1:32" x14ac:dyDescent="0.25">
      <c r="A797" s="1">
        <v>733</v>
      </c>
      <c r="B797" s="1">
        <v>167</v>
      </c>
      <c r="C797" t="s">
        <v>275</v>
      </c>
      <c r="D797" s="15" t="str">
        <f t="shared" si="219"/>
        <v>R50</v>
      </c>
      <c r="E797" s="34">
        <f t="shared" si="229"/>
        <v>99</v>
      </c>
      <c r="F797" s="34">
        <v>6</v>
      </c>
      <c r="G797" s="22">
        <v>6</v>
      </c>
      <c r="H797" t="s">
        <v>1842</v>
      </c>
      <c r="I797" t="s">
        <v>611</v>
      </c>
      <c r="J797" t="str">
        <f>"db600.dbx"&amp;E797&amp;"."&amp;F797&amp;" := "&amp;H797&amp;"."&amp;I797&amp;"; //"&amp;C797&amp;"  "&amp;D797&amp;"."&amp;G797</f>
        <v>db600.dbx99.6 := dgo.F5_1_wash; //Включить промывку Ф5-1  R50.6</v>
      </c>
      <c r="L797">
        <f t="shared" si="230"/>
        <v>50</v>
      </c>
      <c r="N797" s="33">
        <f t="shared" si="223"/>
        <v>733</v>
      </c>
      <c r="O797" s="33" t="s">
        <v>2025</v>
      </c>
      <c r="P797" s="33" t="str">
        <f t="shared" si="224"/>
        <v>MDB.R50</v>
      </c>
      <c r="Q797" s="33">
        <f t="shared" si="225"/>
        <v>6</v>
      </c>
      <c r="R797" s="33"/>
      <c r="S797" s="33"/>
      <c r="T797" s="33"/>
      <c r="U797" s="33"/>
      <c r="V797" s="33"/>
      <c r="W797" s="33"/>
      <c r="X797" s="33" t="str">
        <f t="shared" si="226"/>
        <v>en-US=Включить промывку Ф5-1</v>
      </c>
      <c r="Y797" s="1"/>
      <c r="Z797" s="1" t="s">
        <v>1308</v>
      </c>
      <c r="AE797">
        <f t="shared" si="217"/>
        <v>40050</v>
      </c>
      <c r="AF797">
        <f t="shared" si="218"/>
        <v>6</v>
      </c>
    </row>
    <row r="798" spans="1:32" x14ac:dyDescent="0.25">
      <c r="A798" s="1">
        <v>734</v>
      </c>
      <c r="B798" s="1">
        <v>168</v>
      </c>
      <c r="C798" t="s">
        <v>276</v>
      </c>
      <c r="D798" s="15" t="str">
        <f t="shared" si="219"/>
        <v>R50</v>
      </c>
      <c r="E798" s="34">
        <f t="shared" si="229"/>
        <v>99</v>
      </c>
      <c r="F798" s="34">
        <v>7</v>
      </c>
      <c r="G798" s="22">
        <v>7</v>
      </c>
      <c r="H798" t="s">
        <v>1842</v>
      </c>
      <c r="I798" t="s">
        <v>618</v>
      </c>
      <c r="J798" t="str">
        <f t="shared" si="220"/>
        <v>db600.dbx99.7 := dgo.F5_2_wash; //Включить промывку Ф5-2  R50.7</v>
      </c>
      <c r="L798">
        <f t="shared" si="230"/>
        <v>50</v>
      </c>
      <c r="N798" s="33">
        <f t="shared" si="223"/>
        <v>734</v>
      </c>
      <c r="O798" s="33" t="s">
        <v>2025</v>
      </c>
      <c r="P798" s="33" t="str">
        <f t="shared" si="224"/>
        <v>MDB.R50</v>
      </c>
      <c r="Q798" s="33">
        <f t="shared" si="225"/>
        <v>7</v>
      </c>
      <c r="R798" s="33"/>
      <c r="S798" s="33"/>
      <c r="T798" s="33"/>
      <c r="U798" s="33"/>
      <c r="V798" s="33"/>
      <c r="W798" s="33"/>
      <c r="X798" s="33" t="str">
        <f t="shared" si="226"/>
        <v>en-US=Включить промывку Ф5-2</v>
      </c>
      <c r="Y798" s="1"/>
      <c r="Z798" s="1" t="s">
        <v>1308</v>
      </c>
      <c r="AE798">
        <f t="shared" si="217"/>
        <v>40050</v>
      </c>
      <c r="AF798">
        <f t="shared" si="218"/>
        <v>7</v>
      </c>
    </row>
    <row r="799" spans="1:32" x14ac:dyDescent="0.25">
      <c r="A799" s="1">
        <v>735</v>
      </c>
      <c r="B799" s="1">
        <v>169</v>
      </c>
      <c r="C799" t="s">
        <v>277</v>
      </c>
      <c r="D799" s="15" t="str">
        <f t="shared" si="219"/>
        <v>R50</v>
      </c>
      <c r="E799">
        <f>E775+1</f>
        <v>98</v>
      </c>
      <c r="F799" s="34">
        <v>0</v>
      </c>
      <c r="G799" s="22">
        <v>8</v>
      </c>
      <c r="H799" t="s">
        <v>1842</v>
      </c>
      <c r="I799" t="s">
        <v>617</v>
      </c>
      <c r="J799" t="str">
        <f t="shared" si="220"/>
        <v>db600.dbx98.0 := dgo.F5_3_wash; //Включить промывку Ф5-3  R50.8</v>
      </c>
      <c r="L799">
        <f t="shared" si="230"/>
        <v>50</v>
      </c>
      <c r="N799" s="33">
        <f t="shared" si="223"/>
        <v>735</v>
      </c>
      <c r="O799" s="33" t="s">
        <v>2025</v>
      </c>
      <c r="P799" s="33" t="str">
        <f t="shared" si="224"/>
        <v>MDB.R50</v>
      </c>
      <c r="Q799" s="33">
        <f t="shared" si="225"/>
        <v>8</v>
      </c>
      <c r="R799" s="33"/>
      <c r="S799" s="33"/>
      <c r="T799" s="33"/>
      <c r="U799" s="33"/>
      <c r="V799" s="33"/>
      <c r="W799" s="33"/>
      <c r="X799" s="33" t="str">
        <f t="shared" si="226"/>
        <v>en-US=Включить промывку Ф5-3</v>
      </c>
      <c r="Y799" s="1"/>
      <c r="Z799" s="1" t="s">
        <v>1308</v>
      </c>
      <c r="AE799">
        <f t="shared" si="217"/>
        <v>40050</v>
      </c>
      <c r="AF799">
        <f t="shared" si="218"/>
        <v>8</v>
      </c>
    </row>
    <row r="800" spans="1:32" x14ac:dyDescent="0.25">
      <c r="A800" s="1">
        <v>736</v>
      </c>
      <c r="B800" s="1">
        <v>170</v>
      </c>
      <c r="C800" t="s">
        <v>278</v>
      </c>
      <c r="D800" s="15" t="str">
        <f t="shared" si="219"/>
        <v>R50</v>
      </c>
      <c r="E800" s="34">
        <f>E799</f>
        <v>98</v>
      </c>
      <c r="F800" s="34">
        <v>1</v>
      </c>
      <c r="G800" s="22">
        <v>9</v>
      </c>
      <c r="H800" t="s">
        <v>1842</v>
      </c>
      <c r="I800" t="s">
        <v>616</v>
      </c>
      <c r="J800" t="str">
        <f t="shared" si="220"/>
        <v>db600.dbx98.1 := dgo.F5_4_wash; //Включить промывку Ф5-4  R50.9</v>
      </c>
      <c r="L800">
        <f t="shared" si="230"/>
        <v>50</v>
      </c>
      <c r="N800" s="33">
        <f t="shared" si="223"/>
        <v>736</v>
      </c>
      <c r="O800" s="33" t="s">
        <v>2025</v>
      </c>
      <c r="P800" s="33" t="str">
        <f t="shared" si="224"/>
        <v>MDB.R50</v>
      </c>
      <c r="Q800" s="33">
        <f t="shared" si="225"/>
        <v>9</v>
      </c>
      <c r="R800" s="33"/>
      <c r="S800" s="33"/>
      <c r="T800" s="33"/>
      <c r="U800" s="33"/>
      <c r="V800" s="33"/>
      <c r="W800" s="33"/>
      <c r="X800" s="33" t="str">
        <f t="shared" si="226"/>
        <v>en-US=Включить промывку Ф5-4</v>
      </c>
      <c r="Y800" s="1"/>
      <c r="Z800" s="1" t="s">
        <v>1308</v>
      </c>
      <c r="AE800">
        <f t="shared" si="217"/>
        <v>40050</v>
      </c>
      <c r="AF800">
        <f t="shared" si="218"/>
        <v>9</v>
      </c>
    </row>
    <row r="801" spans="1:32" x14ac:dyDescent="0.25">
      <c r="A801" s="1">
        <v>737</v>
      </c>
      <c r="B801" s="1">
        <v>171</v>
      </c>
      <c r="C801" t="s">
        <v>279</v>
      </c>
      <c r="D801" s="15" t="str">
        <f t="shared" si="219"/>
        <v>R50</v>
      </c>
      <c r="E801" s="34">
        <f t="shared" si="229"/>
        <v>98</v>
      </c>
      <c r="F801" s="34">
        <v>2</v>
      </c>
      <c r="G801" s="22">
        <v>10</v>
      </c>
      <c r="H801" t="s">
        <v>1842</v>
      </c>
      <c r="I801" t="s">
        <v>615</v>
      </c>
      <c r="J801" t="str">
        <f t="shared" si="220"/>
        <v>db600.dbx98.2 := dgo.F5_5_wash; //Включить промывку Ф5-5  R50.10</v>
      </c>
      <c r="L801">
        <f t="shared" si="230"/>
        <v>50</v>
      </c>
      <c r="N801" s="33">
        <f t="shared" si="223"/>
        <v>737</v>
      </c>
      <c r="O801" s="33" t="s">
        <v>2025</v>
      </c>
      <c r="P801" s="33" t="str">
        <f t="shared" si="224"/>
        <v>MDB.R50</v>
      </c>
      <c r="Q801" s="33">
        <f t="shared" si="225"/>
        <v>10</v>
      </c>
      <c r="R801" s="33"/>
      <c r="S801" s="33"/>
      <c r="T801" s="33"/>
      <c r="U801" s="33"/>
      <c r="V801" s="33"/>
      <c r="W801" s="33"/>
      <c r="X801" s="33" t="str">
        <f t="shared" si="226"/>
        <v>en-US=Включить промывку Ф5-5</v>
      </c>
      <c r="Y801" s="1"/>
      <c r="Z801" s="1" t="s">
        <v>1308</v>
      </c>
      <c r="AE801">
        <f t="shared" si="217"/>
        <v>40050</v>
      </c>
      <c r="AF801">
        <f t="shared" si="218"/>
        <v>10</v>
      </c>
    </row>
    <row r="802" spans="1:32" x14ac:dyDescent="0.25">
      <c r="A802" s="1">
        <v>738</v>
      </c>
      <c r="B802" s="1">
        <v>172</v>
      </c>
      <c r="C802" t="s">
        <v>280</v>
      </c>
      <c r="D802" s="15" t="str">
        <f t="shared" si="219"/>
        <v>R50</v>
      </c>
      <c r="E802" s="34">
        <f t="shared" si="229"/>
        <v>98</v>
      </c>
      <c r="F802" s="34">
        <v>3</v>
      </c>
      <c r="G802" s="22">
        <v>11</v>
      </c>
      <c r="H802" t="s">
        <v>1842</v>
      </c>
      <c r="I802" t="s">
        <v>614</v>
      </c>
      <c r="J802" t="str">
        <f t="shared" si="220"/>
        <v>db600.dbx98.3 := dgo.F5_6_wash; //Включить промывку Ф5-6  R50.11</v>
      </c>
      <c r="L802">
        <f t="shared" si="230"/>
        <v>50</v>
      </c>
      <c r="N802" s="33">
        <f t="shared" si="223"/>
        <v>738</v>
      </c>
      <c r="O802" s="33" t="s">
        <v>2025</v>
      </c>
      <c r="P802" s="33" t="str">
        <f t="shared" si="224"/>
        <v>MDB.R50</v>
      </c>
      <c r="Q802" s="33">
        <f t="shared" si="225"/>
        <v>11</v>
      </c>
      <c r="R802" s="33"/>
      <c r="S802" s="33"/>
      <c r="T802" s="33"/>
      <c r="U802" s="33"/>
      <c r="V802" s="33"/>
      <c r="W802" s="33"/>
      <c r="X802" s="33" t="str">
        <f t="shared" si="226"/>
        <v>en-US=Включить промывку Ф5-6</v>
      </c>
      <c r="Y802" s="1"/>
      <c r="Z802" s="1" t="s">
        <v>1308</v>
      </c>
      <c r="AE802">
        <f t="shared" si="217"/>
        <v>40050</v>
      </c>
      <c r="AF802">
        <f t="shared" si="218"/>
        <v>11</v>
      </c>
    </row>
    <row r="803" spans="1:32" x14ac:dyDescent="0.25">
      <c r="A803" s="1">
        <v>739</v>
      </c>
      <c r="B803" s="1">
        <v>173</v>
      </c>
      <c r="C803" t="s">
        <v>716</v>
      </c>
      <c r="D803" s="15" t="str">
        <f t="shared" si="219"/>
        <v>R50</v>
      </c>
      <c r="E803" s="34">
        <f t="shared" si="229"/>
        <v>98</v>
      </c>
      <c r="F803" s="34">
        <v>4</v>
      </c>
      <c r="G803" s="22">
        <v>12</v>
      </c>
      <c r="H803" t="s">
        <v>1842</v>
      </c>
      <c r="I803" t="s">
        <v>613</v>
      </c>
      <c r="J803" t="str">
        <f t="shared" si="220"/>
        <v>db600.dbx98.4 := dgo.F5_7_wash; //Включить промывку Ф5-7  R50.12</v>
      </c>
      <c r="L803">
        <f t="shared" si="230"/>
        <v>50</v>
      </c>
      <c r="N803" s="33">
        <f t="shared" si="223"/>
        <v>739</v>
      </c>
      <c r="O803" s="33" t="s">
        <v>2025</v>
      </c>
      <c r="P803" s="33" t="str">
        <f t="shared" si="224"/>
        <v>MDB.R50</v>
      </c>
      <c r="Q803" s="33">
        <f t="shared" si="225"/>
        <v>12</v>
      </c>
      <c r="R803" s="33"/>
      <c r="S803" s="33"/>
      <c r="T803" s="33"/>
      <c r="U803" s="33"/>
      <c r="V803" s="33"/>
      <c r="W803" s="33"/>
      <c r="X803" s="33" t="str">
        <f t="shared" si="226"/>
        <v>en-US=Включить промывку Ф5-7</v>
      </c>
      <c r="Y803" s="1"/>
      <c r="Z803" s="1" t="s">
        <v>1308</v>
      </c>
      <c r="AE803">
        <f t="shared" si="217"/>
        <v>40050</v>
      </c>
      <c r="AF803">
        <f t="shared" si="218"/>
        <v>12</v>
      </c>
    </row>
    <row r="804" spans="1:32" x14ac:dyDescent="0.25">
      <c r="A804" s="1">
        <v>740</v>
      </c>
      <c r="B804" s="1">
        <v>174</v>
      </c>
      <c r="C804" t="s">
        <v>717</v>
      </c>
      <c r="D804" s="15" t="str">
        <f t="shared" si="219"/>
        <v>R50</v>
      </c>
      <c r="E804" s="34">
        <f t="shared" si="229"/>
        <v>98</v>
      </c>
      <c r="F804" s="34">
        <v>5</v>
      </c>
      <c r="G804" s="22">
        <v>13</v>
      </c>
      <c r="H804" t="s">
        <v>1842</v>
      </c>
      <c r="I804" t="s">
        <v>612</v>
      </c>
      <c r="J804" t="str">
        <f t="shared" si="220"/>
        <v>db600.dbx98.5 := dgo.F5_8_wash; //Включить промывку Ф5-8  R50.13</v>
      </c>
      <c r="L804">
        <f t="shared" si="230"/>
        <v>50</v>
      </c>
      <c r="N804" s="33">
        <f t="shared" si="223"/>
        <v>740</v>
      </c>
      <c r="O804" s="33" t="s">
        <v>2025</v>
      </c>
      <c r="P804" s="33" t="str">
        <f t="shared" si="224"/>
        <v>MDB.R50</v>
      </c>
      <c r="Q804" s="33">
        <f t="shared" si="225"/>
        <v>13</v>
      </c>
      <c r="R804" s="33"/>
      <c r="S804" s="33"/>
      <c r="T804" s="33"/>
      <c r="U804" s="33"/>
      <c r="V804" s="33"/>
      <c r="W804" s="33"/>
      <c r="X804" s="33" t="str">
        <f t="shared" si="226"/>
        <v>en-US=Включить промывку Ф5-8</v>
      </c>
      <c r="Y804" s="1"/>
      <c r="Z804" s="1" t="s">
        <v>1308</v>
      </c>
      <c r="AE804">
        <f t="shared" si="217"/>
        <v>40050</v>
      </c>
      <c r="AF804">
        <f t="shared" si="218"/>
        <v>13</v>
      </c>
    </row>
    <row r="805" spans="1:32" x14ac:dyDescent="0.25">
      <c r="A805" s="1">
        <v>741</v>
      </c>
      <c r="B805" s="1">
        <v>175</v>
      </c>
      <c r="C805" t="s">
        <v>283</v>
      </c>
      <c r="D805" s="15" t="str">
        <f t="shared" si="219"/>
        <v>R50</v>
      </c>
      <c r="E805" s="34">
        <f t="shared" si="229"/>
        <v>98</v>
      </c>
      <c r="F805" s="34">
        <v>6</v>
      </c>
      <c r="G805" s="22">
        <v>14</v>
      </c>
      <c r="H805" t="s">
        <v>1842</v>
      </c>
      <c r="I805" t="s">
        <v>763</v>
      </c>
      <c r="J805" t="str">
        <f t="shared" si="220"/>
        <v>db600.dbx98.6 := dgo.KE1_1_on; //Открыть КЭ1-1  R50.14</v>
      </c>
      <c r="L805">
        <f t="shared" si="230"/>
        <v>50</v>
      </c>
      <c r="N805" s="33">
        <f t="shared" si="223"/>
        <v>741</v>
      </c>
      <c r="O805" s="33" t="s">
        <v>2025</v>
      </c>
      <c r="P805" s="33" t="str">
        <f t="shared" si="224"/>
        <v>MDB.R50</v>
      </c>
      <c r="Q805" s="33">
        <f t="shared" si="225"/>
        <v>14</v>
      </c>
      <c r="R805" s="33"/>
      <c r="S805" s="33"/>
      <c r="T805" s="33"/>
      <c r="U805" s="33"/>
      <c r="V805" s="33"/>
      <c r="W805" s="33"/>
      <c r="X805" s="33" t="str">
        <f t="shared" si="226"/>
        <v>en-US=Открыть КЭ1-1</v>
      </c>
      <c r="Y805" s="1"/>
      <c r="Z805" s="1" t="s">
        <v>1308</v>
      </c>
      <c r="AE805">
        <f t="shared" si="217"/>
        <v>40050</v>
      </c>
      <c r="AF805">
        <f t="shared" si="218"/>
        <v>14</v>
      </c>
    </row>
    <row r="806" spans="1:32" x14ac:dyDescent="0.25">
      <c r="A806" s="1">
        <v>742</v>
      </c>
      <c r="B806" s="1">
        <v>176</v>
      </c>
      <c r="C806" t="s">
        <v>284</v>
      </c>
      <c r="D806" s="15" t="str">
        <f t="shared" si="219"/>
        <v>R50</v>
      </c>
      <c r="E806" s="34">
        <f t="shared" si="229"/>
        <v>98</v>
      </c>
      <c r="F806" s="34">
        <v>7</v>
      </c>
      <c r="G806" s="22">
        <v>15</v>
      </c>
      <c r="H806" t="s">
        <v>1842</v>
      </c>
      <c r="I806" t="s">
        <v>580</v>
      </c>
      <c r="J806" t="str">
        <f t="shared" si="220"/>
        <v>db600.dbx98.7 := dgo.ShP1_1_on; //Пуск ШП1-1  R50.15</v>
      </c>
      <c r="L806">
        <f t="shared" si="230"/>
        <v>50</v>
      </c>
      <c r="N806" s="33">
        <f t="shared" si="223"/>
        <v>742</v>
      </c>
      <c r="O806" s="33" t="s">
        <v>2025</v>
      </c>
      <c r="P806" s="33" t="str">
        <f t="shared" si="224"/>
        <v>MDB.R50</v>
      </c>
      <c r="Q806" s="33">
        <f t="shared" si="225"/>
        <v>15</v>
      </c>
      <c r="R806" s="33"/>
      <c r="S806" s="33"/>
      <c r="T806" s="33"/>
      <c r="U806" s="33"/>
      <c r="V806" s="33"/>
      <c r="W806" s="33"/>
      <c r="X806" s="33" t="str">
        <f t="shared" si="226"/>
        <v>en-US=Пуск ШП1-1</v>
      </c>
      <c r="Y806" s="1"/>
      <c r="Z806" s="1" t="s">
        <v>1308</v>
      </c>
      <c r="AE806">
        <f t="shared" si="217"/>
        <v>40050</v>
      </c>
      <c r="AF806">
        <f t="shared" si="218"/>
        <v>15</v>
      </c>
    </row>
    <row r="807" spans="1:32" x14ac:dyDescent="0.25">
      <c r="A807" s="1">
        <v>743</v>
      </c>
      <c r="B807" s="1">
        <v>177</v>
      </c>
      <c r="C807" t="s">
        <v>285</v>
      </c>
      <c r="D807" s="15" t="str">
        <f t="shared" si="219"/>
        <v>R51</v>
      </c>
      <c r="E807">
        <f>E815+1</f>
        <v>101</v>
      </c>
      <c r="F807" s="34">
        <v>0</v>
      </c>
      <c r="G807" s="22">
        <v>0</v>
      </c>
      <c r="H807" t="s">
        <v>1842</v>
      </c>
      <c r="I807" t="s">
        <v>764</v>
      </c>
      <c r="J807" t="str">
        <f t="shared" si="220"/>
        <v>db600.dbx101.0 := dgo.MP1_2; //Пуск МП1-2  R51.0</v>
      </c>
      <c r="L807">
        <f>L805+1</f>
        <v>51</v>
      </c>
      <c r="N807" s="33">
        <f t="shared" si="223"/>
        <v>743</v>
      </c>
      <c r="O807" s="33" t="s">
        <v>2025</v>
      </c>
      <c r="P807" s="33" t="str">
        <f t="shared" si="224"/>
        <v>MDB.R51</v>
      </c>
      <c r="Q807" s="33">
        <f t="shared" si="225"/>
        <v>0</v>
      </c>
      <c r="R807" s="33"/>
      <c r="S807" s="33"/>
      <c r="T807" s="33"/>
      <c r="U807" s="33"/>
      <c r="V807" s="33"/>
      <c r="W807" s="33"/>
      <c r="X807" s="33" t="str">
        <f t="shared" si="226"/>
        <v>en-US=Пуск МП1-2</v>
      </c>
      <c r="Y807" s="1"/>
      <c r="Z807" s="1" t="s">
        <v>1308</v>
      </c>
      <c r="AE807">
        <f t="shared" si="217"/>
        <v>40051</v>
      </c>
      <c r="AF807">
        <f t="shared" si="218"/>
        <v>0</v>
      </c>
    </row>
    <row r="808" spans="1:32" x14ac:dyDescent="0.25">
      <c r="A808" s="1">
        <v>744</v>
      </c>
      <c r="B808" s="1">
        <v>178</v>
      </c>
      <c r="C808" t="s">
        <v>286</v>
      </c>
      <c r="D808" s="15" t="str">
        <f t="shared" si="219"/>
        <v>R51</v>
      </c>
      <c r="E808" s="34">
        <f>E807</f>
        <v>101</v>
      </c>
      <c r="F808" s="34">
        <v>1</v>
      </c>
      <c r="G808" s="22">
        <v>1</v>
      </c>
      <c r="H808" t="s">
        <v>1842</v>
      </c>
      <c r="I808" t="s">
        <v>765</v>
      </c>
      <c r="J808" t="str">
        <f t="shared" si="220"/>
        <v>db600.dbx101.1 := dgo.MP1_3; //Пуск МП1-3  R51.1</v>
      </c>
      <c r="L808">
        <f>L807</f>
        <v>51</v>
      </c>
      <c r="N808" s="33">
        <f t="shared" si="223"/>
        <v>744</v>
      </c>
      <c r="O808" s="33" t="s">
        <v>2025</v>
      </c>
      <c r="P808" s="33" t="str">
        <f t="shared" si="224"/>
        <v>MDB.R51</v>
      </c>
      <c r="Q808" s="33">
        <f t="shared" si="225"/>
        <v>1</v>
      </c>
      <c r="R808" s="33"/>
      <c r="S808" s="33"/>
      <c r="T808" s="33"/>
      <c r="U808" s="33"/>
      <c r="V808" s="33"/>
      <c r="W808" s="33"/>
      <c r="X808" s="33" t="str">
        <f t="shared" si="226"/>
        <v>en-US=Пуск МП1-3</v>
      </c>
      <c r="Y808" s="1"/>
      <c r="Z808" s="1" t="s">
        <v>1308</v>
      </c>
      <c r="AE808">
        <f t="shared" si="217"/>
        <v>40051</v>
      </c>
      <c r="AF808">
        <f t="shared" si="218"/>
        <v>1</v>
      </c>
    </row>
    <row r="809" spans="1:32" x14ac:dyDescent="0.25">
      <c r="A809" s="1">
        <v>745</v>
      </c>
      <c r="B809" s="1">
        <v>179</v>
      </c>
      <c r="C809" t="s">
        <v>287</v>
      </c>
      <c r="D809" s="15" t="str">
        <f t="shared" si="219"/>
        <v>R51</v>
      </c>
      <c r="E809" s="34">
        <f t="shared" ref="E809:E822" si="231">E808</f>
        <v>101</v>
      </c>
      <c r="F809" s="34">
        <v>2</v>
      </c>
      <c r="G809" s="22">
        <v>2</v>
      </c>
      <c r="H809" t="s">
        <v>1842</v>
      </c>
      <c r="I809" t="s">
        <v>766</v>
      </c>
      <c r="J809" t="str">
        <f t="shared" si="220"/>
        <v>db600.dbx101.2 := dgo.KE1_2_on; //Открыть КЭ1-2  R51.2</v>
      </c>
      <c r="L809">
        <f t="shared" ref="L809:L821" si="232">L808</f>
        <v>51</v>
      </c>
      <c r="N809" s="33">
        <f t="shared" si="223"/>
        <v>745</v>
      </c>
      <c r="O809" s="33" t="s">
        <v>2025</v>
      </c>
      <c r="P809" s="33" t="str">
        <f t="shared" si="224"/>
        <v>MDB.R51</v>
      </c>
      <c r="Q809" s="33">
        <f t="shared" si="225"/>
        <v>2</v>
      </c>
      <c r="R809" s="33"/>
      <c r="S809" s="33"/>
      <c r="T809" s="33"/>
      <c r="U809" s="33"/>
      <c r="V809" s="33"/>
      <c r="W809" s="33"/>
      <c r="X809" s="33" t="str">
        <f t="shared" si="226"/>
        <v>en-US=Открыть КЭ1-2</v>
      </c>
      <c r="Y809" s="1"/>
      <c r="Z809" s="1" t="s">
        <v>1308</v>
      </c>
      <c r="AE809">
        <f t="shared" si="217"/>
        <v>40051</v>
      </c>
      <c r="AF809">
        <f t="shared" si="218"/>
        <v>2</v>
      </c>
    </row>
    <row r="810" spans="1:32" x14ac:dyDescent="0.25">
      <c r="A810" s="1">
        <v>746</v>
      </c>
      <c r="B810" s="1">
        <v>180</v>
      </c>
      <c r="C810" t="s">
        <v>288</v>
      </c>
      <c r="D810" s="15" t="str">
        <f t="shared" si="219"/>
        <v>R51</v>
      </c>
      <c r="E810" s="34">
        <f t="shared" si="231"/>
        <v>101</v>
      </c>
      <c r="F810" s="34">
        <v>3</v>
      </c>
      <c r="G810" s="22">
        <v>3</v>
      </c>
      <c r="H810" t="s">
        <v>1842</v>
      </c>
      <c r="I810" t="s">
        <v>589</v>
      </c>
      <c r="J810" t="str">
        <f t="shared" si="220"/>
        <v>db600.dbx101.3 := dgo.ShP1_2_on; //Пуск ШП1-2  R51.3</v>
      </c>
      <c r="L810">
        <f t="shared" si="232"/>
        <v>51</v>
      </c>
      <c r="N810" s="33">
        <f t="shared" si="223"/>
        <v>746</v>
      </c>
      <c r="O810" s="33" t="s">
        <v>2025</v>
      </c>
      <c r="P810" s="33" t="str">
        <f t="shared" si="224"/>
        <v>MDB.R51</v>
      </c>
      <c r="Q810" s="33">
        <f t="shared" si="225"/>
        <v>3</v>
      </c>
      <c r="R810" s="33"/>
      <c r="S810" s="33"/>
      <c r="T810" s="33"/>
      <c r="U810" s="33"/>
      <c r="V810" s="33"/>
      <c r="W810" s="33"/>
      <c r="X810" s="33" t="str">
        <f t="shared" si="226"/>
        <v>en-US=Пуск ШП1-2</v>
      </c>
      <c r="Y810" s="1"/>
      <c r="Z810" s="1" t="s">
        <v>1308</v>
      </c>
      <c r="AE810">
        <f t="shared" si="217"/>
        <v>40051</v>
      </c>
      <c r="AF810">
        <f t="shared" si="218"/>
        <v>3</v>
      </c>
    </row>
    <row r="811" spans="1:32" x14ac:dyDescent="0.25">
      <c r="A811" s="1">
        <v>747</v>
      </c>
      <c r="B811" s="1">
        <v>181</v>
      </c>
      <c r="C811" t="s">
        <v>289</v>
      </c>
      <c r="D811" s="15" t="str">
        <f t="shared" si="219"/>
        <v>R51</v>
      </c>
      <c r="E811" s="34">
        <f t="shared" si="231"/>
        <v>101</v>
      </c>
      <c r="F811" s="34">
        <v>4</v>
      </c>
      <c r="G811" s="22">
        <v>4</v>
      </c>
      <c r="H811" t="s">
        <v>1842</v>
      </c>
      <c r="I811" t="s">
        <v>767</v>
      </c>
      <c r="J811" t="str">
        <f t="shared" si="220"/>
        <v>db600.dbx101.4 := dgo.MP1_4; //Пуск МП1-4  R51.4</v>
      </c>
      <c r="L811">
        <f t="shared" si="232"/>
        <v>51</v>
      </c>
      <c r="N811" s="33">
        <f t="shared" si="223"/>
        <v>747</v>
      </c>
      <c r="O811" s="33" t="s">
        <v>2025</v>
      </c>
      <c r="P811" s="33" t="str">
        <f t="shared" si="224"/>
        <v>MDB.R51</v>
      </c>
      <c r="Q811" s="33">
        <f t="shared" si="225"/>
        <v>4</v>
      </c>
      <c r="R811" s="33"/>
      <c r="S811" s="33"/>
      <c r="T811" s="33"/>
      <c r="U811" s="33"/>
      <c r="V811" s="33"/>
      <c r="W811" s="33"/>
      <c r="X811" s="33" t="str">
        <f t="shared" si="226"/>
        <v>en-US=Пуск МП1-4</v>
      </c>
      <c r="Y811" s="1"/>
      <c r="Z811" s="1" t="s">
        <v>1308</v>
      </c>
      <c r="AE811">
        <f t="shared" si="217"/>
        <v>40051</v>
      </c>
      <c r="AF811">
        <f t="shared" si="218"/>
        <v>4</v>
      </c>
    </row>
    <row r="812" spans="1:32" x14ac:dyDescent="0.25">
      <c r="A812" s="1">
        <v>748</v>
      </c>
      <c r="B812" s="1">
        <v>182</v>
      </c>
      <c r="C812" t="s">
        <v>290</v>
      </c>
      <c r="D812" s="15" t="str">
        <f t="shared" si="219"/>
        <v>R51</v>
      </c>
      <c r="E812" s="34">
        <f t="shared" si="231"/>
        <v>101</v>
      </c>
      <c r="F812" s="34">
        <v>5</v>
      </c>
      <c r="G812" s="22">
        <v>5</v>
      </c>
      <c r="H812" t="s">
        <v>1842</v>
      </c>
      <c r="I812" t="s">
        <v>768</v>
      </c>
      <c r="J812" t="str">
        <f t="shared" si="220"/>
        <v>db600.dbx101.5 := dgo.MP1_5; //Пуск МП1-5  R51.5</v>
      </c>
      <c r="L812">
        <f t="shared" si="232"/>
        <v>51</v>
      </c>
      <c r="N812" s="33">
        <f t="shared" si="223"/>
        <v>748</v>
      </c>
      <c r="O812" s="33" t="s">
        <v>2025</v>
      </c>
      <c r="P812" s="33" t="str">
        <f t="shared" si="224"/>
        <v>MDB.R51</v>
      </c>
      <c r="Q812" s="33">
        <f t="shared" si="225"/>
        <v>5</v>
      </c>
      <c r="R812" s="33"/>
      <c r="S812" s="33"/>
      <c r="T812" s="33"/>
      <c r="U812" s="33"/>
      <c r="V812" s="33"/>
      <c r="W812" s="33"/>
      <c r="X812" s="33" t="str">
        <f t="shared" si="226"/>
        <v>en-US=Пуск МП1-5</v>
      </c>
      <c r="Y812" s="1"/>
      <c r="Z812" s="1" t="s">
        <v>1308</v>
      </c>
      <c r="AE812">
        <f t="shared" si="217"/>
        <v>40051</v>
      </c>
      <c r="AF812">
        <f t="shared" si="218"/>
        <v>5</v>
      </c>
    </row>
    <row r="813" spans="1:32" x14ac:dyDescent="0.25">
      <c r="D813" s="15" t="str">
        <f t="shared" si="219"/>
        <v>R51</v>
      </c>
      <c r="E813" s="34">
        <f t="shared" si="231"/>
        <v>101</v>
      </c>
      <c r="F813" s="34">
        <v>6</v>
      </c>
      <c r="G813" s="22">
        <v>6</v>
      </c>
      <c r="L813">
        <f t="shared" si="232"/>
        <v>51</v>
      </c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1"/>
      <c r="Z813" s="1"/>
    </row>
    <row r="814" spans="1:32" x14ac:dyDescent="0.25">
      <c r="D814" s="15" t="str">
        <f t="shared" si="219"/>
        <v>R51</v>
      </c>
      <c r="E814" s="34">
        <f t="shared" si="231"/>
        <v>101</v>
      </c>
      <c r="F814" s="34">
        <v>7</v>
      </c>
      <c r="G814" s="22">
        <v>7</v>
      </c>
      <c r="J814" t="s">
        <v>1624</v>
      </c>
      <c r="L814">
        <f t="shared" si="232"/>
        <v>51</v>
      </c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1"/>
      <c r="Z814" s="1"/>
    </row>
    <row r="815" spans="1:32" x14ac:dyDescent="0.25">
      <c r="A815" s="1">
        <v>749</v>
      </c>
      <c r="B815" s="1">
        <v>1</v>
      </c>
      <c r="C815" t="s">
        <v>1625</v>
      </c>
      <c r="D815" s="15" t="str">
        <f t="shared" si="219"/>
        <v>R51</v>
      </c>
      <c r="E815">
        <f>E791+1</f>
        <v>100</v>
      </c>
      <c r="F815" s="34">
        <v>0</v>
      </c>
      <c r="G815" s="22">
        <v>8</v>
      </c>
      <c r="H815" t="s">
        <v>1843</v>
      </c>
      <c r="I815" t="s">
        <v>1630</v>
      </c>
      <c r="J815" t="str">
        <f t="shared" si="220"/>
        <v>db600.dbx100.0 := mde.Ready; //Готов  R51.8</v>
      </c>
      <c r="L815">
        <f t="shared" si="232"/>
        <v>51</v>
      </c>
      <c r="N815" s="33">
        <f t="shared" si="223"/>
        <v>749</v>
      </c>
      <c r="O815" s="33" t="s">
        <v>2026</v>
      </c>
      <c r="P815" s="33" t="str">
        <f t="shared" si="224"/>
        <v>MDB.R51</v>
      </c>
      <c r="Q815" s="33">
        <f t="shared" si="225"/>
        <v>8</v>
      </c>
      <c r="R815" s="33"/>
      <c r="S815" s="33"/>
      <c r="T815" s="33"/>
      <c r="U815" s="33"/>
      <c r="V815" s="33"/>
      <c r="W815" s="33"/>
      <c r="X815" s="33" t="str">
        <f t="shared" si="226"/>
        <v>en-US=Готов</v>
      </c>
      <c r="Y815" s="1"/>
      <c r="Z815" s="1" t="s">
        <v>1308</v>
      </c>
      <c r="AE815">
        <f t="shared" ref="AE815:AE821" si="233">L815+40000</f>
        <v>40051</v>
      </c>
      <c r="AF815">
        <f t="shared" ref="AF815:AF876" si="234">G815</f>
        <v>8</v>
      </c>
    </row>
    <row r="816" spans="1:32" x14ac:dyDescent="0.25">
      <c r="A816" s="1">
        <v>750</v>
      </c>
      <c r="B816" s="1">
        <v>2</v>
      </c>
      <c r="C816" t="s">
        <v>1626</v>
      </c>
      <c r="D816" s="15" t="str">
        <f t="shared" si="219"/>
        <v>R51</v>
      </c>
      <c r="E816" s="34">
        <f>E815</f>
        <v>100</v>
      </c>
      <c r="F816" s="34">
        <v>1</v>
      </c>
      <c r="G816" s="22">
        <v>9</v>
      </c>
      <c r="H816" t="s">
        <v>1843</v>
      </c>
      <c r="I816" t="s">
        <v>739</v>
      </c>
      <c r="J816" t="str">
        <f t="shared" si="220"/>
        <v>db600.dbx100.1 := mde.Work; //Работа  R51.9</v>
      </c>
      <c r="L816">
        <f t="shared" si="232"/>
        <v>51</v>
      </c>
      <c r="N816" s="33">
        <f t="shared" si="223"/>
        <v>750</v>
      </c>
      <c r="O816" s="33" t="s">
        <v>2026</v>
      </c>
      <c r="P816" s="33" t="str">
        <f t="shared" si="224"/>
        <v>MDB.R51</v>
      </c>
      <c r="Q816" s="33">
        <f t="shared" si="225"/>
        <v>9</v>
      </c>
      <c r="R816" s="33"/>
      <c r="S816" s="33"/>
      <c r="T816" s="33"/>
      <c r="U816" s="33"/>
      <c r="V816" s="33"/>
      <c r="W816" s="33"/>
      <c r="X816" s="33" t="str">
        <f t="shared" si="226"/>
        <v>en-US=Работа</v>
      </c>
      <c r="Y816" s="1"/>
      <c r="Z816" s="1" t="s">
        <v>1308</v>
      </c>
      <c r="AE816">
        <f t="shared" si="233"/>
        <v>40051</v>
      </c>
      <c r="AF816">
        <f t="shared" si="234"/>
        <v>9</v>
      </c>
    </row>
    <row r="817" spans="1:36" x14ac:dyDescent="0.25">
      <c r="A817" s="1">
        <v>751</v>
      </c>
      <c r="B817" s="1">
        <v>3</v>
      </c>
      <c r="C817" t="s">
        <v>1627</v>
      </c>
      <c r="D817" s="15" t="str">
        <f t="shared" si="219"/>
        <v>R51</v>
      </c>
      <c r="E817" s="34">
        <f t="shared" si="231"/>
        <v>100</v>
      </c>
      <c r="F817" s="34">
        <v>2</v>
      </c>
      <c r="G817" s="22">
        <v>10</v>
      </c>
      <c r="H817" t="s">
        <v>1843</v>
      </c>
      <c r="I817" t="s">
        <v>1631</v>
      </c>
      <c r="J817" t="str">
        <f t="shared" si="220"/>
        <v>db600.dbx100.2 := mde.Stop; //Стоп  R51.10</v>
      </c>
      <c r="L817">
        <f t="shared" si="232"/>
        <v>51</v>
      </c>
      <c r="N817" s="33">
        <f t="shared" si="223"/>
        <v>751</v>
      </c>
      <c r="O817" s="33" t="s">
        <v>2026</v>
      </c>
      <c r="P817" s="33" t="str">
        <f t="shared" si="224"/>
        <v>MDB.R51</v>
      </c>
      <c r="Q817" s="33">
        <f t="shared" si="225"/>
        <v>10</v>
      </c>
      <c r="R817" s="33"/>
      <c r="S817" s="33"/>
      <c r="T817" s="33"/>
      <c r="U817" s="33"/>
      <c r="V817" s="33"/>
      <c r="W817" s="33"/>
      <c r="X817" s="33" t="str">
        <f t="shared" si="226"/>
        <v>en-US=Стоп</v>
      </c>
      <c r="Y817" s="1"/>
      <c r="Z817" s="1" t="s">
        <v>1308</v>
      </c>
      <c r="AE817">
        <f t="shared" si="233"/>
        <v>40051</v>
      </c>
      <c r="AF817">
        <f t="shared" si="234"/>
        <v>10</v>
      </c>
    </row>
    <row r="818" spans="1:36" x14ac:dyDescent="0.25">
      <c r="A818" s="1">
        <v>752</v>
      </c>
      <c r="B818" s="1">
        <v>4</v>
      </c>
      <c r="C818" t="s">
        <v>1628</v>
      </c>
      <c r="D818" s="15" t="str">
        <f t="shared" si="219"/>
        <v>R51</v>
      </c>
      <c r="E818" s="34">
        <f t="shared" si="231"/>
        <v>100</v>
      </c>
      <c r="F818" s="34">
        <v>3</v>
      </c>
      <c r="G818" s="22">
        <v>11</v>
      </c>
      <c r="H818" t="s">
        <v>1843</v>
      </c>
      <c r="I818" t="s">
        <v>1632</v>
      </c>
      <c r="J818" t="str">
        <f t="shared" si="220"/>
        <v>db600.dbx100.3 := mde.Err; //Ошибка  R51.11</v>
      </c>
      <c r="L818">
        <f t="shared" si="232"/>
        <v>51</v>
      </c>
      <c r="N818" s="33">
        <f t="shared" si="223"/>
        <v>752</v>
      </c>
      <c r="O818" s="33" t="s">
        <v>2026</v>
      </c>
      <c r="P818" s="33" t="str">
        <f t="shared" si="224"/>
        <v>MDB.R51</v>
      </c>
      <c r="Q818" s="33">
        <f t="shared" si="225"/>
        <v>11</v>
      </c>
      <c r="R818" s="33"/>
      <c r="S818" s="33"/>
      <c r="T818" s="33"/>
      <c r="U818" s="33"/>
      <c r="V818" s="33"/>
      <c r="W818" s="33"/>
      <c r="X818" s="33" t="str">
        <f t="shared" si="226"/>
        <v>en-US=Ошибка</v>
      </c>
      <c r="Y818" s="1"/>
      <c r="Z818" s="1" t="s">
        <v>1308</v>
      </c>
      <c r="AE818">
        <f t="shared" si="233"/>
        <v>40051</v>
      </c>
      <c r="AF818">
        <f t="shared" si="234"/>
        <v>11</v>
      </c>
    </row>
    <row r="819" spans="1:36" x14ac:dyDescent="0.25">
      <c r="A819" s="1">
        <v>753</v>
      </c>
      <c r="B819" s="1">
        <v>5</v>
      </c>
      <c r="C819" t="s">
        <v>1629</v>
      </c>
      <c r="D819" s="15" t="str">
        <f t="shared" si="219"/>
        <v>R51</v>
      </c>
      <c r="E819" s="34">
        <f t="shared" si="231"/>
        <v>100</v>
      </c>
      <c r="F819" s="34">
        <v>4</v>
      </c>
      <c r="G819" s="22">
        <v>12</v>
      </c>
      <c r="H819" t="s">
        <v>1843</v>
      </c>
      <c r="I819" t="s">
        <v>1633</v>
      </c>
      <c r="J819" t="str">
        <f t="shared" si="220"/>
        <v>db600.dbx100.4 := mde.Ao; //АО  R51.12</v>
      </c>
      <c r="L819">
        <f t="shared" si="232"/>
        <v>51</v>
      </c>
      <c r="N819" s="33">
        <f t="shared" si="223"/>
        <v>753</v>
      </c>
      <c r="O819" s="33" t="s">
        <v>2026</v>
      </c>
      <c r="P819" s="33" t="str">
        <f t="shared" si="224"/>
        <v>MDB.R51</v>
      </c>
      <c r="Q819" s="33">
        <f t="shared" si="225"/>
        <v>12</v>
      </c>
      <c r="R819" s="33"/>
      <c r="S819" s="33"/>
      <c r="T819" s="33"/>
      <c r="U819" s="33"/>
      <c r="V819" s="33"/>
      <c r="W819" s="33"/>
      <c r="X819" s="33" t="str">
        <f t="shared" si="226"/>
        <v>en-US=АО</v>
      </c>
      <c r="Y819" s="1"/>
      <c r="Z819" s="1" t="s">
        <v>1308</v>
      </c>
      <c r="AE819">
        <f t="shared" si="233"/>
        <v>40051</v>
      </c>
      <c r="AF819">
        <f t="shared" si="234"/>
        <v>12</v>
      </c>
    </row>
    <row r="820" spans="1:36" x14ac:dyDescent="0.25">
      <c r="D820" s="15" t="str">
        <f t="shared" si="219"/>
        <v>R51</v>
      </c>
      <c r="E820" s="34">
        <f t="shared" si="231"/>
        <v>100</v>
      </c>
      <c r="F820" s="34">
        <v>5</v>
      </c>
      <c r="G820" s="22">
        <v>13</v>
      </c>
      <c r="L820">
        <f t="shared" si="232"/>
        <v>51</v>
      </c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1"/>
      <c r="Z820" s="1"/>
      <c r="AE820">
        <f t="shared" si="233"/>
        <v>40051</v>
      </c>
      <c r="AF820">
        <f t="shared" si="234"/>
        <v>13</v>
      </c>
    </row>
    <row r="821" spans="1:36" x14ac:dyDescent="0.25">
      <c r="D821" s="15" t="str">
        <f t="shared" si="219"/>
        <v>R51</v>
      </c>
      <c r="E821" s="34">
        <f t="shared" si="231"/>
        <v>100</v>
      </c>
      <c r="F821" s="34">
        <v>6</v>
      </c>
      <c r="G821" s="22">
        <v>14</v>
      </c>
      <c r="J821" t="s">
        <v>1634</v>
      </c>
      <c r="L821">
        <f t="shared" si="232"/>
        <v>51</v>
      </c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1"/>
      <c r="Z821" s="1"/>
      <c r="AE821">
        <f t="shared" si="233"/>
        <v>40051</v>
      </c>
      <c r="AF821">
        <f t="shared" si="234"/>
        <v>14</v>
      </c>
    </row>
    <row r="822" spans="1:36" x14ac:dyDescent="0.25">
      <c r="A822" s="1">
        <v>754</v>
      </c>
      <c r="B822" s="1">
        <v>1</v>
      </c>
      <c r="C822" t="s">
        <v>1649</v>
      </c>
      <c r="D822" s="15" t="str">
        <f t="shared" ref="D822:D853" si="235">"R"&amp;L822</f>
        <v>R51</v>
      </c>
      <c r="E822" s="34">
        <f t="shared" si="231"/>
        <v>100</v>
      </c>
      <c r="F822" s="34">
        <v>7</v>
      </c>
      <c r="G822" s="22">
        <v>15</v>
      </c>
      <c r="H822" t="s">
        <v>1844</v>
      </c>
      <c r="I822" t="s">
        <v>1635</v>
      </c>
      <c r="J822" t="str">
        <f t="shared" ref="J822:J853" si="236">"db600.dbx"&amp;E822&amp;"."&amp;F822&amp;" := "&amp;H822&amp;"."&amp;I822&amp;"; //"&amp;C822&amp;"  "&amp;D822&amp;"."&amp;G822</f>
        <v>db600.dbx100.7 := stu.UF1_IDLE; //УФ1 Бездействие  R51.15</v>
      </c>
      <c r="L822">
        <f>L821</f>
        <v>51</v>
      </c>
      <c r="N822" s="33">
        <f>A822</f>
        <v>754</v>
      </c>
      <c r="O822" s="33" t="s">
        <v>2027</v>
      </c>
      <c r="P822" s="33" t="str">
        <f>"MDB.R"&amp;L822</f>
        <v>MDB.R51</v>
      </c>
      <c r="Q822" s="33">
        <f>G822</f>
        <v>15</v>
      </c>
      <c r="R822" s="33"/>
      <c r="S822" s="33"/>
      <c r="T822" s="33"/>
      <c r="U822" s="33"/>
      <c r="V822" s="33"/>
      <c r="W822" s="33"/>
      <c r="X822" s="33" t="str">
        <f>Z822&amp;C822</f>
        <v>en-US=УФ1 Бездействие</v>
      </c>
      <c r="Y822" s="1"/>
      <c r="Z822" s="1" t="s">
        <v>1308</v>
      </c>
      <c r="AE822">
        <f t="shared" ref="AE822:AE853" si="237">L822+40000</f>
        <v>40051</v>
      </c>
      <c r="AF822">
        <f t="shared" si="234"/>
        <v>15</v>
      </c>
      <c r="AI822" t="str">
        <f t="shared" ref="AI822:AI828" si="238">"stu."&amp;I822&amp;" := itg.UF1_mode="&amp;AJ822&amp;";"</f>
        <v>stu.UF1_IDLE := itg.UF1_mode=0;</v>
      </c>
      <c r="AJ822">
        <v>0</v>
      </c>
    </row>
    <row r="823" spans="1:36" x14ac:dyDescent="0.25">
      <c r="A823" s="1">
        <v>755</v>
      </c>
      <c r="B823" s="1">
        <v>2</v>
      </c>
      <c r="C823" t="s">
        <v>1650</v>
      </c>
      <c r="D823" s="15" t="str">
        <f t="shared" si="235"/>
        <v>R52</v>
      </c>
      <c r="E823">
        <f>E831+1</f>
        <v>103</v>
      </c>
      <c r="F823" s="34">
        <v>0</v>
      </c>
      <c r="G823" s="22">
        <v>0</v>
      </c>
      <c r="H823" t="s">
        <v>1844</v>
      </c>
      <c r="I823" t="s">
        <v>1636</v>
      </c>
      <c r="J823" t="str">
        <f t="shared" si="236"/>
        <v>db600.dbx103.0 := stu.UF1_Filtr; //УФ1 Фильтрация  R52.0</v>
      </c>
      <c r="L823">
        <f>L821+1</f>
        <v>52</v>
      </c>
      <c r="N823" s="33">
        <f t="shared" ref="N823:N886" si="239">A823</f>
        <v>755</v>
      </c>
      <c r="O823" s="33" t="s">
        <v>2027</v>
      </c>
      <c r="P823" s="33" t="str">
        <f t="shared" ref="P823:P886" si="240">"MDB.R"&amp;L823</f>
        <v>MDB.R52</v>
      </c>
      <c r="Q823" s="33">
        <f t="shared" ref="Q823:Q886" si="241">G823</f>
        <v>0</v>
      </c>
      <c r="R823" s="33"/>
      <c r="S823" s="33"/>
      <c r="T823" s="33"/>
      <c r="U823" s="33"/>
      <c r="V823" s="33"/>
      <c r="W823" s="33"/>
      <c r="X823" s="33" t="str">
        <f t="shared" ref="X823:X886" si="242">Z823&amp;C823</f>
        <v>en-US=УФ1 Фильтрация</v>
      </c>
      <c r="Y823" s="1"/>
      <c r="Z823" s="1" t="s">
        <v>1308</v>
      </c>
      <c r="AE823">
        <f t="shared" si="237"/>
        <v>40052</v>
      </c>
      <c r="AF823">
        <f t="shared" si="234"/>
        <v>0</v>
      </c>
      <c r="AI823" t="str">
        <f t="shared" si="238"/>
        <v>stu.UF1_Filtr := itg.UF1_mode=1;</v>
      </c>
      <c r="AJ823">
        <v>1</v>
      </c>
    </row>
    <row r="824" spans="1:36" x14ac:dyDescent="0.25">
      <c r="A824" s="1">
        <v>756</v>
      </c>
      <c r="B824" s="1">
        <v>3</v>
      </c>
      <c r="C824" t="s">
        <v>1651</v>
      </c>
      <c r="D824" s="15" t="str">
        <f t="shared" si="235"/>
        <v>R52</v>
      </c>
      <c r="E824" s="34">
        <f>E823</f>
        <v>103</v>
      </c>
      <c r="F824" s="34">
        <v>1</v>
      </c>
      <c r="G824" s="22">
        <v>1</v>
      </c>
      <c r="H824" t="s">
        <v>1844</v>
      </c>
      <c r="I824" t="s">
        <v>1637</v>
      </c>
      <c r="J824" t="str">
        <f t="shared" si="236"/>
        <v>db600.dbx103.1 := stu.UF1_BW; //УФ1 Обратная промывка  R52.1</v>
      </c>
      <c r="L824">
        <f>L823</f>
        <v>52</v>
      </c>
      <c r="N824" s="33">
        <f t="shared" si="239"/>
        <v>756</v>
      </c>
      <c r="O824" s="33" t="s">
        <v>2027</v>
      </c>
      <c r="P824" s="33" t="str">
        <f t="shared" si="240"/>
        <v>MDB.R52</v>
      </c>
      <c r="Q824" s="33">
        <f t="shared" si="241"/>
        <v>1</v>
      </c>
      <c r="R824" s="33"/>
      <c r="S824" s="33"/>
      <c r="T824" s="33"/>
      <c r="U824" s="33"/>
      <c r="V824" s="33"/>
      <c r="W824" s="33"/>
      <c r="X824" s="33" t="str">
        <f t="shared" si="242"/>
        <v>en-US=УФ1 Обратная промывка</v>
      </c>
      <c r="Y824" s="1"/>
      <c r="Z824" s="1" t="s">
        <v>1308</v>
      </c>
      <c r="AE824">
        <f t="shared" si="237"/>
        <v>40052</v>
      </c>
      <c r="AF824">
        <f t="shared" si="234"/>
        <v>1</v>
      </c>
      <c r="AI824" t="str">
        <f t="shared" si="238"/>
        <v>stu.UF1_BW := itg.UF1_mode=2;</v>
      </c>
      <c r="AJ824">
        <v>2</v>
      </c>
    </row>
    <row r="825" spans="1:36" x14ac:dyDescent="0.25">
      <c r="A825" s="1">
        <v>757</v>
      </c>
      <c r="B825" s="1">
        <v>4</v>
      </c>
      <c r="C825" t="s">
        <v>1652</v>
      </c>
      <c r="D825" s="15" t="str">
        <f t="shared" si="235"/>
        <v>R52</v>
      </c>
      <c r="E825" s="34">
        <f t="shared" ref="E825:E838" si="243">E824</f>
        <v>103</v>
      </c>
      <c r="F825" s="34">
        <v>2</v>
      </c>
      <c r="G825" s="22">
        <v>2</v>
      </c>
      <c r="H825" t="s">
        <v>1844</v>
      </c>
      <c r="I825" t="s">
        <v>1638</v>
      </c>
      <c r="J825" t="str">
        <f t="shared" si="236"/>
        <v>db600.dbx103.2 := stu.UF1_Wait; //УФ1 Ожидание  R52.2</v>
      </c>
      <c r="L825">
        <f t="shared" ref="L825:L838" si="244">L824</f>
        <v>52</v>
      </c>
      <c r="N825" s="33">
        <f t="shared" si="239"/>
        <v>757</v>
      </c>
      <c r="O825" s="33" t="s">
        <v>2027</v>
      </c>
      <c r="P825" s="33" t="str">
        <f t="shared" si="240"/>
        <v>MDB.R52</v>
      </c>
      <c r="Q825" s="33">
        <f t="shared" si="241"/>
        <v>2</v>
      </c>
      <c r="R825" s="33"/>
      <c r="S825" s="33"/>
      <c r="T825" s="33"/>
      <c r="U825" s="33"/>
      <c r="V825" s="33"/>
      <c r="W825" s="33"/>
      <c r="X825" s="33" t="str">
        <f t="shared" si="242"/>
        <v>en-US=УФ1 Ожидание</v>
      </c>
      <c r="Y825" s="1"/>
      <c r="Z825" s="1" t="s">
        <v>1308</v>
      </c>
      <c r="AE825">
        <f t="shared" si="237"/>
        <v>40052</v>
      </c>
      <c r="AF825">
        <f t="shared" si="234"/>
        <v>2</v>
      </c>
      <c r="AI825" t="str">
        <f t="shared" si="238"/>
        <v>stu.UF1_Wait := itg.UF1_mode=3;</v>
      </c>
      <c r="AJ825">
        <v>3</v>
      </c>
    </row>
    <row r="826" spans="1:36" x14ac:dyDescent="0.25">
      <c r="A826" s="1">
        <v>758</v>
      </c>
      <c r="B826" s="1">
        <v>5</v>
      </c>
      <c r="C826" t="s">
        <v>1654</v>
      </c>
      <c r="D826" s="15" t="str">
        <f t="shared" si="235"/>
        <v>R52</v>
      </c>
      <c r="E826" s="34">
        <f t="shared" si="243"/>
        <v>103</v>
      </c>
      <c r="F826" s="34">
        <v>3</v>
      </c>
      <c r="G826" s="22">
        <v>3</v>
      </c>
      <c r="H826" t="s">
        <v>1844</v>
      </c>
      <c r="I826" t="s">
        <v>1639</v>
      </c>
      <c r="J826" t="str">
        <f t="shared" si="236"/>
        <v>db600.dbx103.3 := stu.UF1_ChemWash; //УФ1 Химическая промывка  R52.3</v>
      </c>
      <c r="L826">
        <f t="shared" si="244"/>
        <v>52</v>
      </c>
      <c r="N826" s="33">
        <f t="shared" si="239"/>
        <v>758</v>
      </c>
      <c r="O826" s="33" t="s">
        <v>2027</v>
      </c>
      <c r="P826" s="33" t="str">
        <f t="shared" si="240"/>
        <v>MDB.R52</v>
      </c>
      <c r="Q826" s="33">
        <f t="shared" si="241"/>
        <v>3</v>
      </c>
      <c r="R826" s="33"/>
      <c r="S826" s="33"/>
      <c r="T826" s="33"/>
      <c r="U826" s="33"/>
      <c r="V826" s="33"/>
      <c r="W826" s="33"/>
      <c r="X826" s="33" t="str">
        <f t="shared" si="242"/>
        <v>en-US=УФ1 Химическая промывка</v>
      </c>
      <c r="Y826" s="1"/>
      <c r="Z826" s="1" t="s">
        <v>1308</v>
      </c>
      <c r="AE826">
        <f t="shared" si="237"/>
        <v>40052</v>
      </c>
      <c r="AF826">
        <f t="shared" si="234"/>
        <v>3</v>
      </c>
      <c r="AI826" t="str">
        <f t="shared" si="238"/>
        <v>stu.UF1_ChemWash := itg.UF1_mode=4;</v>
      </c>
      <c r="AJ826">
        <v>4</v>
      </c>
    </row>
    <row r="827" spans="1:36" x14ac:dyDescent="0.25">
      <c r="A827" s="1">
        <v>759</v>
      </c>
      <c r="B827" s="1">
        <v>6</v>
      </c>
      <c r="C827" t="s">
        <v>1653</v>
      </c>
      <c r="D827" s="15" t="str">
        <f t="shared" si="235"/>
        <v>R52</v>
      </c>
      <c r="E827" s="34">
        <f t="shared" si="243"/>
        <v>103</v>
      </c>
      <c r="F827" s="34">
        <v>4</v>
      </c>
      <c r="G827" s="22">
        <v>4</v>
      </c>
      <c r="H827" t="s">
        <v>1844</v>
      </c>
      <c r="I827" t="s">
        <v>1640</v>
      </c>
      <c r="J827" t="str">
        <f t="shared" si="236"/>
        <v>db600.dbx103.4 := stu.UF1_Drain; //УФ1 Слив  R52.4</v>
      </c>
      <c r="L827">
        <f t="shared" si="244"/>
        <v>52</v>
      </c>
      <c r="N827" s="33">
        <f t="shared" si="239"/>
        <v>759</v>
      </c>
      <c r="O827" s="33" t="s">
        <v>2027</v>
      </c>
      <c r="P827" s="33" t="str">
        <f t="shared" si="240"/>
        <v>MDB.R52</v>
      </c>
      <c r="Q827" s="33">
        <f t="shared" si="241"/>
        <v>4</v>
      </c>
      <c r="R827" s="33"/>
      <c r="S827" s="33"/>
      <c r="T827" s="33"/>
      <c r="U827" s="33"/>
      <c r="V827" s="33"/>
      <c r="W827" s="33"/>
      <c r="X827" s="33" t="str">
        <f t="shared" si="242"/>
        <v>en-US=УФ1 Слив</v>
      </c>
      <c r="Y827" s="1"/>
      <c r="Z827" s="1" t="s">
        <v>1308</v>
      </c>
      <c r="AE827">
        <f t="shared" si="237"/>
        <v>40052</v>
      </c>
      <c r="AF827">
        <f t="shared" si="234"/>
        <v>4</v>
      </c>
      <c r="AI827" t="str">
        <f t="shared" si="238"/>
        <v>stu.UF1_Drain := itg.UF1_mode=5;</v>
      </c>
      <c r="AJ827">
        <v>5</v>
      </c>
    </row>
    <row r="828" spans="1:36" x14ac:dyDescent="0.25">
      <c r="A828" s="1">
        <v>760</v>
      </c>
      <c r="B828" s="1">
        <v>7</v>
      </c>
      <c r="C828" t="s">
        <v>1655</v>
      </c>
      <c r="D828" s="15" t="str">
        <f t="shared" si="235"/>
        <v>R52</v>
      </c>
      <c r="E828" s="34">
        <f t="shared" si="243"/>
        <v>103</v>
      </c>
      <c r="F828" s="34">
        <v>5</v>
      </c>
      <c r="G828" s="22">
        <v>5</v>
      </c>
      <c r="H828" t="s">
        <v>1844</v>
      </c>
      <c r="I828" t="s">
        <v>1641</v>
      </c>
      <c r="J828" t="str">
        <f t="shared" si="236"/>
        <v>db600.dbx103.5 := stu.UF1_DrainFill; //УФ1 Слив-Заполнение  R52.5</v>
      </c>
      <c r="L828">
        <f t="shared" si="244"/>
        <v>52</v>
      </c>
      <c r="N828" s="33">
        <f t="shared" si="239"/>
        <v>760</v>
      </c>
      <c r="O828" s="33" t="s">
        <v>2027</v>
      </c>
      <c r="P828" s="33" t="str">
        <f t="shared" si="240"/>
        <v>MDB.R52</v>
      </c>
      <c r="Q828" s="33">
        <f t="shared" si="241"/>
        <v>5</v>
      </c>
      <c r="R828" s="33"/>
      <c r="S828" s="33"/>
      <c r="T828" s="33"/>
      <c r="U828" s="33"/>
      <c r="V828" s="33"/>
      <c r="W828" s="33"/>
      <c r="X828" s="33" t="str">
        <f t="shared" si="242"/>
        <v>en-US=УФ1 Слив-Заполнение</v>
      </c>
      <c r="Y828" s="1"/>
      <c r="Z828" s="1" t="s">
        <v>1308</v>
      </c>
      <c r="AE828">
        <f t="shared" si="237"/>
        <v>40052</v>
      </c>
      <c r="AF828">
        <f t="shared" si="234"/>
        <v>5</v>
      </c>
      <c r="AI828" t="str">
        <f t="shared" si="238"/>
        <v>stu.UF1_DrainFill := itg.UF1_mode=6;</v>
      </c>
      <c r="AJ828">
        <v>6</v>
      </c>
    </row>
    <row r="829" spans="1:36" x14ac:dyDescent="0.25">
      <c r="A829" s="1">
        <v>761</v>
      </c>
      <c r="B829" s="1">
        <v>8</v>
      </c>
      <c r="C829" t="s">
        <v>1656</v>
      </c>
      <c r="D829" s="15" t="str">
        <f t="shared" si="235"/>
        <v>R52</v>
      </c>
      <c r="E829" s="34">
        <f t="shared" si="243"/>
        <v>103</v>
      </c>
      <c r="F829" s="34">
        <v>6</v>
      </c>
      <c r="G829" s="22">
        <v>6</v>
      </c>
      <c r="H829" t="s">
        <v>1844</v>
      </c>
      <c r="I829" t="s">
        <v>1642</v>
      </c>
      <c r="J829" t="str">
        <f t="shared" si="236"/>
        <v>db600.dbx103.6 := stu.UF2_IDLE; //УФ2 Бездействие  R52.6</v>
      </c>
      <c r="L829">
        <f t="shared" si="244"/>
        <v>52</v>
      </c>
      <c r="N829" s="33">
        <f t="shared" si="239"/>
        <v>761</v>
      </c>
      <c r="O829" s="33" t="s">
        <v>2027</v>
      </c>
      <c r="P829" s="33" t="str">
        <f t="shared" si="240"/>
        <v>MDB.R52</v>
      </c>
      <c r="Q829" s="33">
        <f t="shared" si="241"/>
        <v>6</v>
      </c>
      <c r="R829" s="33"/>
      <c r="S829" s="33"/>
      <c r="T829" s="33"/>
      <c r="U829" s="33"/>
      <c r="V829" s="33"/>
      <c r="W829" s="33"/>
      <c r="X829" s="33" t="str">
        <f t="shared" si="242"/>
        <v>en-US=УФ2 Бездействие</v>
      </c>
      <c r="Y829" s="1"/>
      <c r="Z829" s="1" t="s">
        <v>1308</v>
      </c>
      <c r="AE829">
        <f t="shared" si="237"/>
        <v>40052</v>
      </c>
      <c r="AF829">
        <f t="shared" si="234"/>
        <v>6</v>
      </c>
      <c r="AI829" t="str">
        <f t="shared" ref="AI829:AI835" si="245">"stu."&amp;I829&amp;" := itg.UF2_mode="&amp;AJ829&amp;";"</f>
        <v>stu.UF2_IDLE := itg.UF2_mode=0;</v>
      </c>
      <c r="AJ829">
        <v>0</v>
      </c>
    </row>
    <row r="830" spans="1:36" x14ac:dyDescent="0.25">
      <c r="A830" s="1">
        <v>762</v>
      </c>
      <c r="B830" s="1">
        <v>9</v>
      </c>
      <c r="C830" t="s">
        <v>1657</v>
      </c>
      <c r="D830" s="15" t="str">
        <f t="shared" si="235"/>
        <v>R52</v>
      </c>
      <c r="E830" s="34">
        <f t="shared" si="243"/>
        <v>103</v>
      </c>
      <c r="F830" s="34">
        <v>7</v>
      </c>
      <c r="G830" s="22">
        <v>7</v>
      </c>
      <c r="H830" t="s">
        <v>1844</v>
      </c>
      <c r="I830" t="s">
        <v>1643</v>
      </c>
      <c r="J830" t="str">
        <f t="shared" si="236"/>
        <v>db600.dbx103.7 := stu.UF2_Filtr; //УФ2 Фильтрация  R52.7</v>
      </c>
      <c r="L830">
        <f t="shared" si="244"/>
        <v>52</v>
      </c>
      <c r="N830" s="33">
        <f t="shared" si="239"/>
        <v>762</v>
      </c>
      <c r="O830" s="33" t="s">
        <v>2027</v>
      </c>
      <c r="P830" s="33" t="str">
        <f t="shared" si="240"/>
        <v>MDB.R52</v>
      </c>
      <c r="Q830" s="33">
        <f t="shared" si="241"/>
        <v>7</v>
      </c>
      <c r="R830" s="33"/>
      <c r="S830" s="33"/>
      <c r="T830" s="33"/>
      <c r="U830" s="33"/>
      <c r="V830" s="33"/>
      <c r="W830" s="33"/>
      <c r="X830" s="33" t="str">
        <f t="shared" si="242"/>
        <v>en-US=УФ2 Фильтрация</v>
      </c>
      <c r="Y830" s="1"/>
      <c r="Z830" s="1" t="s">
        <v>1308</v>
      </c>
      <c r="AE830">
        <f t="shared" si="237"/>
        <v>40052</v>
      </c>
      <c r="AF830">
        <f t="shared" si="234"/>
        <v>7</v>
      </c>
      <c r="AI830" t="str">
        <f t="shared" si="245"/>
        <v>stu.UF2_Filtr := itg.UF2_mode=1;</v>
      </c>
      <c r="AJ830">
        <v>1</v>
      </c>
    </row>
    <row r="831" spans="1:36" x14ac:dyDescent="0.25">
      <c r="A831" s="1">
        <v>763</v>
      </c>
      <c r="B831" s="1">
        <v>10</v>
      </c>
      <c r="C831" t="s">
        <v>1658</v>
      </c>
      <c r="D831" s="15" t="str">
        <f t="shared" si="235"/>
        <v>R52</v>
      </c>
      <c r="E831">
        <f>E807+1</f>
        <v>102</v>
      </c>
      <c r="F831" s="34">
        <v>0</v>
      </c>
      <c r="G831" s="22">
        <v>8</v>
      </c>
      <c r="H831" t="s">
        <v>1844</v>
      </c>
      <c r="I831" t="s">
        <v>1644</v>
      </c>
      <c r="J831" t="str">
        <f t="shared" si="236"/>
        <v>db600.dbx102.0 := stu.UF2_BW; //УФ2 Обратная промывка  R52.8</v>
      </c>
      <c r="L831">
        <f t="shared" si="244"/>
        <v>52</v>
      </c>
      <c r="N831" s="33">
        <f t="shared" si="239"/>
        <v>763</v>
      </c>
      <c r="O831" s="33" t="s">
        <v>2027</v>
      </c>
      <c r="P831" s="33" t="str">
        <f t="shared" si="240"/>
        <v>MDB.R52</v>
      </c>
      <c r="Q831" s="33">
        <f t="shared" si="241"/>
        <v>8</v>
      </c>
      <c r="R831" s="33"/>
      <c r="S831" s="33"/>
      <c r="T831" s="33"/>
      <c r="U831" s="33"/>
      <c r="V831" s="33"/>
      <c r="W831" s="33"/>
      <c r="X831" s="33" t="str">
        <f t="shared" si="242"/>
        <v>en-US=УФ2 Обратная промывка</v>
      </c>
      <c r="Y831" s="1"/>
      <c r="Z831" s="1" t="s">
        <v>1308</v>
      </c>
      <c r="AE831">
        <f t="shared" si="237"/>
        <v>40052</v>
      </c>
      <c r="AF831">
        <f t="shared" si="234"/>
        <v>8</v>
      </c>
      <c r="AI831" t="str">
        <f t="shared" si="245"/>
        <v>stu.UF2_BW := itg.UF2_mode=2;</v>
      </c>
      <c r="AJ831">
        <v>2</v>
      </c>
    </row>
    <row r="832" spans="1:36" x14ac:dyDescent="0.25">
      <c r="A832" s="1">
        <v>764</v>
      </c>
      <c r="B832" s="1">
        <v>11</v>
      </c>
      <c r="C832" t="s">
        <v>1659</v>
      </c>
      <c r="D832" s="15" t="str">
        <f t="shared" si="235"/>
        <v>R52</v>
      </c>
      <c r="E832" s="34">
        <f>E831</f>
        <v>102</v>
      </c>
      <c r="F832" s="34">
        <v>1</v>
      </c>
      <c r="G832" s="22">
        <v>9</v>
      </c>
      <c r="H832" t="s">
        <v>1844</v>
      </c>
      <c r="I832" t="s">
        <v>1645</v>
      </c>
      <c r="J832" t="str">
        <f t="shared" si="236"/>
        <v>db600.dbx102.1 := stu.UF2_Wait; //УФ2 Ожидание  R52.9</v>
      </c>
      <c r="L832">
        <f t="shared" si="244"/>
        <v>52</v>
      </c>
      <c r="N832" s="33">
        <f t="shared" si="239"/>
        <v>764</v>
      </c>
      <c r="O832" s="33" t="s">
        <v>2027</v>
      </c>
      <c r="P832" s="33" t="str">
        <f t="shared" si="240"/>
        <v>MDB.R52</v>
      </c>
      <c r="Q832" s="33">
        <f t="shared" si="241"/>
        <v>9</v>
      </c>
      <c r="R832" s="33"/>
      <c r="S832" s="33"/>
      <c r="T832" s="33"/>
      <c r="U832" s="33"/>
      <c r="V832" s="33"/>
      <c r="W832" s="33"/>
      <c r="X832" s="33" t="str">
        <f t="shared" si="242"/>
        <v>en-US=УФ2 Ожидание</v>
      </c>
      <c r="Y832" s="1"/>
      <c r="Z832" s="1" t="s">
        <v>1308</v>
      </c>
      <c r="AE832">
        <f t="shared" si="237"/>
        <v>40052</v>
      </c>
      <c r="AF832">
        <f t="shared" si="234"/>
        <v>9</v>
      </c>
      <c r="AI832" t="str">
        <f t="shared" si="245"/>
        <v>stu.UF2_Wait := itg.UF2_mode=3;</v>
      </c>
      <c r="AJ832">
        <v>3</v>
      </c>
    </row>
    <row r="833" spans="1:36" x14ac:dyDescent="0.25">
      <c r="A833" s="1">
        <v>765</v>
      </c>
      <c r="B833" s="1">
        <v>12</v>
      </c>
      <c r="C833" t="s">
        <v>1660</v>
      </c>
      <c r="D833" s="15" t="str">
        <f t="shared" si="235"/>
        <v>R52</v>
      </c>
      <c r="E833" s="34">
        <f t="shared" si="243"/>
        <v>102</v>
      </c>
      <c r="F833" s="34">
        <v>2</v>
      </c>
      <c r="G833" s="22">
        <v>10</v>
      </c>
      <c r="H833" t="s">
        <v>1844</v>
      </c>
      <c r="I833" t="s">
        <v>1646</v>
      </c>
      <c r="J833" t="str">
        <f t="shared" si="236"/>
        <v>db600.dbx102.2 := stu.UF2_ChemWash; //УФ2 Химическая промывка  R52.10</v>
      </c>
      <c r="L833">
        <f t="shared" si="244"/>
        <v>52</v>
      </c>
      <c r="N833" s="33">
        <f t="shared" si="239"/>
        <v>765</v>
      </c>
      <c r="O833" s="33" t="s">
        <v>2027</v>
      </c>
      <c r="P833" s="33" t="str">
        <f t="shared" si="240"/>
        <v>MDB.R52</v>
      </c>
      <c r="Q833" s="33">
        <f t="shared" si="241"/>
        <v>10</v>
      </c>
      <c r="R833" s="33"/>
      <c r="S833" s="33"/>
      <c r="T833" s="33"/>
      <c r="U833" s="33"/>
      <c r="V833" s="33"/>
      <c r="W833" s="33"/>
      <c r="X833" s="33" t="str">
        <f t="shared" si="242"/>
        <v>en-US=УФ2 Химическая промывка</v>
      </c>
      <c r="Y833" s="1"/>
      <c r="Z833" s="1" t="s">
        <v>1308</v>
      </c>
      <c r="AE833">
        <f t="shared" si="237"/>
        <v>40052</v>
      </c>
      <c r="AF833">
        <f t="shared" si="234"/>
        <v>10</v>
      </c>
      <c r="AI833" t="str">
        <f t="shared" si="245"/>
        <v>stu.UF2_ChemWash := itg.UF2_mode=4;</v>
      </c>
      <c r="AJ833">
        <v>4</v>
      </c>
    </row>
    <row r="834" spans="1:36" x14ac:dyDescent="0.25">
      <c r="A834" s="1">
        <v>766</v>
      </c>
      <c r="B834" s="1">
        <v>13</v>
      </c>
      <c r="C834" t="s">
        <v>1661</v>
      </c>
      <c r="D834" s="15" t="str">
        <f t="shared" si="235"/>
        <v>R52</v>
      </c>
      <c r="E834" s="34">
        <f t="shared" si="243"/>
        <v>102</v>
      </c>
      <c r="F834" s="34">
        <v>3</v>
      </c>
      <c r="G834" s="22">
        <v>11</v>
      </c>
      <c r="H834" t="s">
        <v>1844</v>
      </c>
      <c r="I834" t="s">
        <v>1647</v>
      </c>
      <c r="J834" t="str">
        <f t="shared" si="236"/>
        <v>db600.dbx102.3 := stu.UF2_Drain; //УФ2 Слив  R52.11</v>
      </c>
      <c r="L834">
        <f t="shared" si="244"/>
        <v>52</v>
      </c>
      <c r="N834" s="33">
        <f t="shared" si="239"/>
        <v>766</v>
      </c>
      <c r="O834" s="33" t="s">
        <v>2027</v>
      </c>
      <c r="P834" s="33" t="str">
        <f t="shared" si="240"/>
        <v>MDB.R52</v>
      </c>
      <c r="Q834" s="33">
        <f t="shared" si="241"/>
        <v>11</v>
      </c>
      <c r="R834" s="33"/>
      <c r="S834" s="33"/>
      <c r="T834" s="33"/>
      <c r="U834" s="33"/>
      <c r="V834" s="33"/>
      <c r="W834" s="33"/>
      <c r="X834" s="33" t="str">
        <f t="shared" si="242"/>
        <v>en-US=УФ2 Слив</v>
      </c>
      <c r="Y834" s="1"/>
      <c r="Z834" s="1" t="s">
        <v>1308</v>
      </c>
      <c r="AE834">
        <f t="shared" si="237"/>
        <v>40052</v>
      </c>
      <c r="AF834">
        <f t="shared" si="234"/>
        <v>11</v>
      </c>
      <c r="AI834" t="str">
        <f t="shared" si="245"/>
        <v>stu.UF2_Drain := itg.UF2_mode=5;</v>
      </c>
      <c r="AJ834">
        <v>5</v>
      </c>
    </row>
    <row r="835" spans="1:36" x14ac:dyDescent="0.25">
      <c r="A835" s="1">
        <v>767</v>
      </c>
      <c r="B835" s="1">
        <v>14</v>
      </c>
      <c r="C835" t="s">
        <v>1662</v>
      </c>
      <c r="D835" s="15" t="str">
        <f t="shared" si="235"/>
        <v>R52</v>
      </c>
      <c r="E835" s="34">
        <f t="shared" si="243"/>
        <v>102</v>
      </c>
      <c r="F835" s="34">
        <v>4</v>
      </c>
      <c r="G835" s="22">
        <v>12</v>
      </c>
      <c r="H835" t="s">
        <v>1844</v>
      </c>
      <c r="I835" t="s">
        <v>1648</v>
      </c>
      <c r="J835" t="str">
        <f t="shared" si="236"/>
        <v>db600.dbx102.4 := stu.UF2_DrainFill; //УФ2 Слив-Заполнение  R52.12</v>
      </c>
      <c r="L835">
        <f t="shared" si="244"/>
        <v>52</v>
      </c>
      <c r="N835" s="33">
        <f t="shared" si="239"/>
        <v>767</v>
      </c>
      <c r="O835" s="33" t="s">
        <v>2027</v>
      </c>
      <c r="P835" s="33" t="str">
        <f t="shared" si="240"/>
        <v>MDB.R52</v>
      </c>
      <c r="Q835" s="33">
        <f t="shared" si="241"/>
        <v>12</v>
      </c>
      <c r="R835" s="33"/>
      <c r="S835" s="33"/>
      <c r="T835" s="33"/>
      <c r="U835" s="33"/>
      <c r="V835" s="33"/>
      <c r="W835" s="33"/>
      <c r="X835" s="33" t="str">
        <f t="shared" si="242"/>
        <v>en-US=УФ2 Слив-Заполнение</v>
      </c>
      <c r="Y835" s="1"/>
      <c r="Z835" s="1" t="s">
        <v>1308</v>
      </c>
      <c r="AE835">
        <f t="shared" si="237"/>
        <v>40052</v>
      </c>
      <c r="AF835">
        <f t="shared" si="234"/>
        <v>12</v>
      </c>
      <c r="AI835" t="str">
        <f t="shared" si="245"/>
        <v>stu.UF2_DrainFill := itg.UF2_mode=6;</v>
      </c>
      <c r="AJ835">
        <v>6</v>
      </c>
    </row>
    <row r="836" spans="1:36" x14ac:dyDescent="0.25">
      <c r="A836" s="1">
        <v>768</v>
      </c>
      <c r="B836" s="1">
        <v>15</v>
      </c>
      <c r="C836" t="s">
        <v>1714</v>
      </c>
      <c r="D836" s="15" t="str">
        <f t="shared" si="235"/>
        <v>R52</v>
      </c>
      <c r="E836" s="34">
        <f t="shared" si="243"/>
        <v>102</v>
      </c>
      <c r="F836" s="34">
        <v>5</v>
      </c>
      <c r="G836" s="22">
        <v>13</v>
      </c>
      <c r="H836" t="s">
        <v>1844</v>
      </c>
      <c r="I836" t="s">
        <v>1663</v>
      </c>
      <c r="J836" t="str">
        <f t="shared" si="236"/>
        <v>db600.dbx102.5 := stu.f1_1; //Фильтрация УФ1. 1. Перестановка задвижек   R52.13</v>
      </c>
      <c r="L836">
        <f t="shared" si="244"/>
        <v>52</v>
      </c>
      <c r="N836" s="33">
        <f t="shared" si="239"/>
        <v>768</v>
      </c>
      <c r="O836" s="33" t="s">
        <v>2027</v>
      </c>
      <c r="P836" s="33" t="str">
        <f t="shared" si="240"/>
        <v>MDB.R52</v>
      </c>
      <c r="Q836" s="33">
        <f t="shared" si="241"/>
        <v>13</v>
      </c>
      <c r="R836" s="33"/>
      <c r="S836" s="33"/>
      <c r="T836" s="33"/>
      <c r="U836" s="33"/>
      <c r="V836" s="33"/>
      <c r="W836" s="33"/>
      <c r="X836" s="33" t="str">
        <f t="shared" si="242"/>
        <v xml:space="preserve">en-US=Фильтрация УФ1. 1. Перестановка задвижек </v>
      </c>
      <c r="Y836" s="1"/>
      <c r="Z836" s="1" t="s">
        <v>1308</v>
      </c>
      <c r="AE836">
        <f t="shared" si="237"/>
        <v>40052</v>
      </c>
      <c r="AF836">
        <f t="shared" si="234"/>
        <v>13</v>
      </c>
      <c r="AI836" t="str">
        <f t="shared" ref="AI836:AI844" si="246">"stu."&amp;I836&amp;" := itg.step_f1="&amp;AJ836&amp;";"</f>
        <v>stu.f1_1 := itg.step_f1=1;</v>
      </c>
      <c r="AJ836">
        <v>1</v>
      </c>
    </row>
    <row r="837" spans="1:36" x14ac:dyDescent="0.25">
      <c r="A837" s="1">
        <v>769</v>
      </c>
      <c r="B837" s="1">
        <v>16</v>
      </c>
      <c r="C837" t="s">
        <v>1715</v>
      </c>
      <c r="D837" s="15" t="str">
        <f t="shared" si="235"/>
        <v>R52</v>
      </c>
      <c r="E837" s="34">
        <f t="shared" si="243"/>
        <v>102</v>
      </c>
      <c r="F837" s="34">
        <v>6</v>
      </c>
      <c r="G837" s="22">
        <v>14</v>
      </c>
      <c r="H837" t="s">
        <v>1844</v>
      </c>
      <c r="I837" t="s">
        <v>1664</v>
      </c>
      <c r="J837" t="str">
        <f t="shared" si="236"/>
        <v>db600.dbx102.6 := stu.f1_2; //Фильтрация УФ1. 2. Задвижки открыты  R52.14</v>
      </c>
      <c r="L837">
        <f t="shared" si="244"/>
        <v>52</v>
      </c>
      <c r="N837" s="33">
        <f t="shared" si="239"/>
        <v>769</v>
      </c>
      <c r="O837" s="33" t="s">
        <v>2027</v>
      </c>
      <c r="P837" s="33" t="str">
        <f t="shared" si="240"/>
        <v>MDB.R52</v>
      </c>
      <c r="Q837" s="33">
        <f t="shared" si="241"/>
        <v>14</v>
      </c>
      <c r="R837" s="33"/>
      <c r="S837" s="33"/>
      <c r="T837" s="33"/>
      <c r="U837" s="33"/>
      <c r="V837" s="33"/>
      <c r="W837" s="33"/>
      <c r="X837" s="33" t="str">
        <f t="shared" si="242"/>
        <v>en-US=Фильтрация УФ1. 2. Задвижки открыты</v>
      </c>
      <c r="Y837" s="1"/>
      <c r="Z837" s="1" t="s">
        <v>1308</v>
      </c>
      <c r="AE837">
        <f t="shared" si="237"/>
        <v>40052</v>
      </c>
      <c r="AF837">
        <f t="shared" si="234"/>
        <v>14</v>
      </c>
      <c r="AI837" t="str">
        <f t="shared" si="246"/>
        <v>stu.f1_2 := itg.step_f1=2;</v>
      </c>
      <c r="AJ837">
        <v>2</v>
      </c>
    </row>
    <row r="838" spans="1:36" x14ac:dyDescent="0.25">
      <c r="A838" s="1">
        <v>770</v>
      </c>
      <c r="B838" s="1">
        <v>17</v>
      </c>
      <c r="C838" t="s">
        <v>1716</v>
      </c>
      <c r="D838" s="15" t="str">
        <f t="shared" si="235"/>
        <v>R52</v>
      </c>
      <c r="E838" s="34">
        <f t="shared" si="243"/>
        <v>102</v>
      </c>
      <c r="F838" s="34">
        <v>7</v>
      </c>
      <c r="G838" s="22">
        <v>15</v>
      </c>
      <c r="H838" t="s">
        <v>1844</v>
      </c>
      <c r="I838" t="s">
        <v>1665</v>
      </c>
      <c r="J838" t="str">
        <f t="shared" si="236"/>
        <v>db600.dbx102.7 := stu.f1_3; //Фильтрация УФ1. 3. Мин. расход превышен  R52.15</v>
      </c>
      <c r="L838">
        <f t="shared" si="244"/>
        <v>52</v>
      </c>
      <c r="N838" s="33">
        <f t="shared" si="239"/>
        <v>770</v>
      </c>
      <c r="O838" s="33" t="s">
        <v>2027</v>
      </c>
      <c r="P838" s="33" t="str">
        <f t="shared" si="240"/>
        <v>MDB.R52</v>
      </c>
      <c r="Q838" s="33">
        <f t="shared" si="241"/>
        <v>15</v>
      </c>
      <c r="R838" s="33"/>
      <c r="S838" s="33"/>
      <c r="T838" s="33"/>
      <c r="U838" s="33"/>
      <c r="V838" s="33"/>
      <c r="W838" s="33"/>
      <c r="X838" s="33" t="str">
        <f t="shared" si="242"/>
        <v>en-US=Фильтрация УФ1. 3. Мин. расход превышен</v>
      </c>
      <c r="Y838" s="1"/>
      <c r="Z838" s="1" t="s">
        <v>1308</v>
      </c>
      <c r="AE838">
        <f t="shared" si="237"/>
        <v>40052</v>
      </c>
      <c r="AF838">
        <f t="shared" si="234"/>
        <v>15</v>
      </c>
      <c r="AI838" t="str">
        <f t="shared" si="246"/>
        <v>stu.f1_3 := itg.step_f1=3;</v>
      </c>
      <c r="AJ838">
        <v>3</v>
      </c>
    </row>
    <row r="839" spans="1:36" x14ac:dyDescent="0.25">
      <c r="A839" s="1">
        <v>771</v>
      </c>
      <c r="B839" s="1">
        <v>18</v>
      </c>
      <c r="C839" t="s">
        <v>1717</v>
      </c>
      <c r="D839" s="15" t="str">
        <f t="shared" si="235"/>
        <v>R53</v>
      </c>
      <c r="E839">
        <f>E847+1</f>
        <v>105</v>
      </c>
      <c r="F839" s="34">
        <v>0</v>
      </c>
      <c r="G839" s="22">
        <v>0</v>
      </c>
      <c r="H839" t="s">
        <v>1844</v>
      </c>
      <c r="I839" t="s">
        <v>1666</v>
      </c>
      <c r="J839" t="str">
        <f t="shared" si="236"/>
        <v>db600.dbx105.0 := stu.f1_4; //Фильтрация УФ1. 4. Перм.задвижка открыта  R53.0</v>
      </c>
      <c r="L839">
        <f>L837+1</f>
        <v>53</v>
      </c>
      <c r="N839" s="33">
        <f t="shared" si="239"/>
        <v>771</v>
      </c>
      <c r="O839" s="33" t="s">
        <v>2027</v>
      </c>
      <c r="P839" s="33" t="str">
        <f t="shared" si="240"/>
        <v>MDB.R53</v>
      </c>
      <c r="Q839" s="33">
        <f t="shared" si="241"/>
        <v>0</v>
      </c>
      <c r="R839" s="33"/>
      <c r="S839" s="33"/>
      <c r="T839" s="33"/>
      <c r="U839" s="33"/>
      <c r="V839" s="33"/>
      <c r="W839" s="33"/>
      <c r="X839" s="33" t="str">
        <f t="shared" si="242"/>
        <v>en-US=Фильтрация УФ1. 4. Перм.задвижка открыта</v>
      </c>
      <c r="Y839" s="1"/>
      <c r="Z839" s="1" t="s">
        <v>1308</v>
      </c>
      <c r="AE839">
        <f t="shared" si="237"/>
        <v>40053</v>
      </c>
      <c r="AF839">
        <f t="shared" si="234"/>
        <v>0</v>
      </c>
      <c r="AI839" t="str">
        <f t="shared" si="246"/>
        <v>stu.f1_4 := itg.step_f1=4;</v>
      </c>
      <c r="AJ839">
        <v>4</v>
      </c>
    </row>
    <row r="840" spans="1:36" x14ac:dyDescent="0.25">
      <c r="A840" s="1">
        <v>772</v>
      </c>
      <c r="B840" s="1">
        <v>19</v>
      </c>
      <c r="C840" t="s">
        <v>1718</v>
      </c>
      <c r="D840" s="15" t="str">
        <f t="shared" si="235"/>
        <v>R53</v>
      </c>
      <c r="E840" s="34">
        <f>E839</f>
        <v>105</v>
      </c>
      <c r="F840" s="34">
        <v>1</v>
      </c>
      <c r="G840" s="22">
        <v>1</v>
      </c>
      <c r="H840" t="s">
        <v>1844</v>
      </c>
      <c r="I840" t="s">
        <v>1667</v>
      </c>
      <c r="J840" t="str">
        <f t="shared" si="236"/>
        <v>db600.dbx105.1 := stu.f1_5; //Фильтрация УФ1. 5. Остановка для BW  R53.1</v>
      </c>
      <c r="L840">
        <f>L839</f>
        <v>53</v>
      </c>
      <c r="N840" s="33">
        <f t="shared" si="239"/>
        <v>772</v>
      </c>
      <c r="O840" s="33" t="s">
        <v>2027</v>
      </c>
      <c r="P840" s="33" t="str">
        <f t="shared" si="240"/>
        <v>MDB.R53</v>
      </c>
      <c r="Q840" s="33">
        <f t="shared" si="241"/>
        <v>1</v>
      </c>
      <c r="R840" s="33"/>
      <c r="S840" s="33"/>
      <c r="T840" s="33"/>
      <c r="U840" s="33"/>
      <c r="V840" s="33"/>
      <c r="W840" s="33"/>
      <c r="X840" s="33" t="str">
        <f t="shared" si="242"/>
        <v>en-US=Фильтрация УФ1. 5. Остановка для BW</v>
      </c>
      <c r="Y840" s="1"/>
      <c r="Z840" s="1" t="s">
        <v>1308</v>
      </c>
      <c r="AE840">
        <f t="shared" si="237"/>
        <v>40053</v>
      </c>
      <c r="AF840">
        <f t="shared" si="234"/>
        <v>1</v>
      </c>
      <c r="AI840" t="str">
        <f t="shared" si="246"/>
        <v>stu.f1_5 := itg.step_f1=5;</v>
      </c>
      <c r="AJ840">
        <v>5</v>
      </c>
    </row>
    <row r="841" spans="1:36" x14ac:dyDescent="0.25">
      <c r="A841" s="1">
        <v>773</v>
      </c>
      <c r="B841" s="1">
        <v>20</v>
      </c>
      <c r="C841" t="s">
        <v>1719</v>
      </c>
      <c r="D841" s="15" t="str">
        <f t="shared" si="235"/>
        <v>R53</v>
      </c>
      <c r="E841" s="34">
        <f t="shared" ref="E841:E854" si="247">E840</f>
        <v>105</v>
      </c>
      <c r="F841" s="34">
        <v>2</v>
      </c>
      <c r="G841" s="22">
        <v>2</v>
      </c>
      <c r="H841" t="s">
        <v>1844</v>
      </c>
      <c r="I841" t="s">
        <v>1668</v>
      </c>
      <c r="J841" t="str">
        <f t="shared" si="236"/>
        <v>db600.dbx105.2 := stu.f1_6; //Фильтрация УФ1. 6. Перм.насос отключен   R53.2</v>
      </c>
      <c r="L841">
        <f t="shared" ref="L841:L854" si="248">L840</f>
        <v>53</v>
      </c>
      <c r="N841" s="33">
        <f t="shared" si="239"/>
        <v>773</v>
      </c>
      <c r="O841" s="33" t="s">
        <v>2027</v>
      </c>
      <c r="P841" s="33" t="str">
        <f t="shared" si="240"/>
        <v>MDB.R53</v>
      </c>
      <c r="Q841" s="33">
        <f t="shared" si="241"/>
        <v>2</v>
      </c>
      <c r="R841" s="33"/>
      <c r="S841" s="33"/>
      <c r="T841" s="33"/>
      <c r="U841" s="33"/>
      <c r="V841" s="33"/>
      <c r="W841" s="33"/>
      <c r="X841" s="33" t="str">
        <f t="shared" si="242"/>
        <v xml:space="preserve">en-US=Фильтрация УФ1. 6. Перм.насос отключен </v>
      </c>
      <c r="Y841" s="1"/>
      <c r="Z841" s="1" t="s">
        <v>1308</v>
      </c>
      <c r="AE841">
        <f t="shared" si="237"/>
        <v>40053</v>
      </c>
      <c r="AF841">
        <f t="shared" si="234"/>
        <v>2</v>
      </c>
      <c r="AI841" t="str">
        <f t="shared" si="246"/>
        <v>stu.f1_6 := itg.step_f1=6;</v>
      </c>
      <c r="AJ841">
        <v>6</v>
      </c>
    </row>
    <row r="842" spans="1:36" x14ac:dyDescent="0.25">
      <c r="A842" s="1">
        <v>774</v>
      </c>
      <c r="B842" s="1">
        <v>21</v>
      </c>
      <c r="C842" t="s">
        <v>1720</v>
      </c>
      <c r="D842" s="15" t="str">
        <f t="shared" si="235"/>
        <v>R53</v>
      </c>
      <c r="E842" s="34">
        <f t="shared" si="247"/>
        <v>105</v>
      </c>
      <c r="F842" s="34">
        <v>3</v>
      </c>
      <c r="G842" s="22">
        <v>3</v>
      </c>
      <c r="H842" t="s">
        <v>1844</v>
      </c>
      <c r="I842" t="s">
        <v>1669</v>
      </c>
      <c r="J842" t="str">
        <f t="shared" si="236"/>
        <v>db600.dbx105.3 := stu.f1_7; //Фильтрация УФ1. 7. Перм.задвижка закрыта  R53.3</v>
      </c>
      <c r="L842">
        <f t="shared" si="248"/>
        <v>53</v>
      </c>
      <c r="N842" s="33">
        <f t="shared" si="239"/>
        <v>774</v>
      </c>
      <c r="O842" s="33" t="s">
        <v>2027</v>
      </c>
      <c r="P842" s="33" t="str">
        <f t="shared" si="240"/>
        <v>MDB.R53</v>
      </c>
      <c r="Q842" s="33">
        <f t="shared" si="241"/>
        <v>3</v>
      </c>
      <c r="R842" s="33"/>
      <c r="S842" s="33"/>
      <c r="T842" s="33"/>
      <c r="U842" s="33"/>
      <c r="V842" s="33"/>
      <c r="W842" s="33"/>
      <c r="X842" s="33" t="str">
        <f t="shared" si="242"/>
        <v>en-US=Фильтрация УФ1. 7. Перм.задвижка закрыта</v>
      </c>
      <c r="Y842" s="1"/>
      <c r="Z842" s="1" t="s">
        <v>1308</v>
      </c>
      <c r="AE842">
        <f t="shared" si="237"/>
        <v>40053</v>
      </c>
      <c r="AF842">
        <f t="shared" si="234"/>
        <v>3</v>
      </c>
      <c r="AI842" t="str">
        <f t="shared" si="246"/>
        <v>stu.f1_7 := itg.step_f1=7;</v>
      </c>
      <c r="AJ842">
        <v>7</v>
      </c>
    </row>
    <row r="843" spans="1:36" x14ac:dyDescent="0.25">
      <c r="A843" s="1">
        <v>775</v>
      </c>
      <c r="B843" s="1">
        <v>22</v>
      </c>
      <c r="C843" t="s">
        <v>1721</v>
      </c>
      <c r="D843" s="15" t="str">
        <f t="shared" si="235"/>
        <v>R53</v>
      </c>
      <c r="E843" s="34">
        <f t="shared" si="247"/>
        <v>105</v>
      </c>
      <c r="F843" s="34">
        <v>4</v>
      </c>
      <c r="G843" s="22">
        <v>4</v>
      </c>
      <c r="H843" t="s">
        <v>1844</v>
      </c>
      <c r="I843" t="s">
        <v>1670</v>
      </c>
      <c r="J843" t="str">
        <f t="shared" si="236"/>
        <v>db600.dbx105.4 := stu.f1_101; //Фильтрация УФ1. 101. Остановка работы  R53.4</v>
      </c>
      <c r="L843">
        <f t="shared" si="248"/>
        <v>53</v>
      </c>
      <c r="N843" s="33">
        <f t="shared" si="239"/>
        <v>775</v>
      </c>
      <c r="O843" s="33" t="s">
        <v>2027</v>
      </c>
      <c r="P843" s="33" t="str">
        <f t="shared" si="240"/>
        <v>MDB.R53</v>
      </c>
      <c r="Q843" s="33">
        <f t="shared" si="241"/>
        <v>4</v>
      </c>
      <c r="R843" s="33"/>
      <c r="S843" s="33"/>
      <c r="T843" s="33"/>
      <c r="U843" s="33"/>
      <c r="V843" s="33"/>
      <c r="W843" s="33"/>
      <c r="X843" s="33" t="str">
        <f t="shared" si="242"/>
        <v>en-US=Фильтрация УФ1. 101. Остановка работы</v>
      </c>
      <c r="Y843" s="1"/>
      <c r="Z843" s="1" t="s">
        <v>1308</v>
      </c>
      <c r="AE843">
        <f t="shared" si="237"/>
        <v>40053</v>
      </c>
      <c r="AF843">
        <f t="shared" si="234"/>
        <v>4</v>
      </c>
      <c r="AI843" t="str">
        <f t="shared" si="246"/>
        <v>stu.f1_101 := itg.step_f1=101;</v>
      </c>
      <c r="AJ843">
        <v>101</v>
      </c>
    </row>
    <row r="844" spans="1:36" x14ac:dyDescent="0.25">
      <c r="A844" s="1">
        <v>776</v>
      </c>
      <c r="B844" s="1">
        <v>23</v>
      </c>
      <c r="C844" t="s">
        <v>1722</v>
      </c>
      <c r="D844" s="15" t="str">
        <f t="shared" si="235"/>
        <v>R53</v>
      </c>
      <c r="E844" s="34">
        <f t="shared" si="247"/>
        <v>105</v>
      </c>
      <c r="F844" s="34">
        <v>5</v>
      </c>
      <c r="G844" s="22">
        <v>5</v>
      </c>
      <c r="H844" t="s">
        <v>1844</v>
      </c>
      <c r="I844" t="s">
        <v>1671</v>
      </c>
      <c r="J844" t="str">
        <f t="shared" si="236"/>
        <v>db600.dbx105.5 := stu.f1_102; //Фильтрация УФ1. 102. Остановлена  R53.5</v>
      </c>
      <c r="L844">
        <f t="shared" si="248"/>
        <v>53</v>
      </c>
      <c r="N844" s="33">
        <f t="shared" si="239"/>
        <v>776</v>
      </c>
      <c r="O844" s="33" t="s">
        <v>2027</v>
      </c>
      <c r="P844" s="33" t="str">
        <f t="shared" si="240"/>
        <v>MDB.R53</v>
      </c>
      <c r="Q844" s="33">
        <f t="shared" si="241"/>
        <v>5</v>
      </c>
      <c r="R844" s="33"/>
      <c r="S844" s="33"/>
      <c r="T844" s="33"/>
      <c r="U844" s="33"/>
      <c r="V844" s="33"/>
      <c r="W844" s="33"/>
      <c r="X844" s="33" t="str">
        <f t="shared" si="242"/>
        <v>en-US=Фильтрация УФ1. 102. Остановлена</v>
      </c>
      <c r="Y844" s="1"/>
      <c r="Z844" s="1" t="s">
        <v>1308</v>
      </c>
      <c r="AE844">
        <f t="shared" si="237"/>
        <v>40053</v>
      </c>
      <c r="AF844">
        <f t="shared" si="234"/>
        <v>5</v>
      </c>
      <c r="AI844" t="str">
        <f t="shared" si="246"/>
        <v>stu.f1_102 := itg.step_f1=102;</v>
      </c>
      <c r="AJ844">
        <v>102</v>
      </c>
    </row>
    <row r="845" spans="1:36" x14ac:dyDescent="0.25">
      <c r="A845" s="1">
        <v>777</v>
      </c>
      <c r="B845" s="1">
        <v>24</v>
      </c>
      <c r="C845" t="s">
        <v>1723</v>
      </c>
      <c r="D845" s="15" t="str">
        <f t="shared" si="235"/>
        <v>R53</v>
      </c>
      <c r="E845" s="34">
        <f t="shared" si="247"/>
        <v>105</v>
      </c>
      <c r="F845" s="34">
        <v>6</v>
      </c>
      <c r="G845" s="22">
        <v>6</v>
      </c>
      <c r="H845" t="s">
        <v>1844</v>
      </c>
      <c r="I845" t="s">
        <v>1672</v>
      </c>
      <c r="J845" t="str">
        <f t="shared" si="236"/>
        <v>db600.dbx105.6 := stu.f2_1; //Фильтрация УФ2. 1. Перестановка задвижек   R53.6</v>
      </c>
      <c r="L845">
        <f t="shared" si="248"/>
        <v>53</v>
      </c>
      <c r="N845" s="33">
        <f t="shared" si="239"/>
        <v>777</v>
      </c>
      <c r="O845" s="33" t="s">
        <v>2027</v>
      </c>
      <c r="P845" s="33" t="str">
        <f t="shared" si="240"/>
        <v>MDB.R53</v>
      </c>
      <c r="Q845" s="33">
        <f t="shared" si="241"/>
        <v>6</v>
      </c>
      <c r="R845" s="33"/>
      <c r="S845" s="33"/>
      <c r="T845" s="33"/>
      <c r="U845" s="33"/>
      <c r="V845" s="33"/>
      <c r="W845" s="33"/>
      <c r="X845" s="33" t="str">
        <f t="shared" si="242"/>
        <v xml:space="preserve">en-US=Фильтрация УФ2. 1. Перестановка задвижек </v>
      </c>
      <c r="Y845" s="1"/>
      <c r="Z845" s="1" t="s">
        <v>1308</v>
      </c>
      <c r="AE845">
        <f t="shared" si="237"/>
        <v>40053</v>
      </c>
      <c r="AF845">
        <f t="shared" si="234"/>
        <v>6</v>
      </c>
      <c r="AI845" t="str">
        <f t="shared" ref="AI845:AI853" si="249">"stu."&amp;I845&amp;" := itg.step_f2="&amp;AJ845&amp;";"</f>
        <v>stu.f2_1 := itg.step_f2=1;</v>
      </c>
      <c r="AJ845">
        <v>1</v>
      </c>
    </row>
    <row r="846" spans="1:36" x14ac:dyDescent="0.25">
      <c r="A846" s="1">
        <v>778</v>
      </c>
      <c r="B846" s="1">
        <v>25</v>
      </c>
      <c r="C846" t="s">
        <v>1724</v>
      </c>
      <c r="D846" s="15" t="str">
        <f t="shared" si="235"/>
        <v>R53</v>
      </c>
      <c r="E846" s="34">
        <f t="shared" si="247"/>
        <v>105</v>
      </c>
      <c r="F846" s="34">
        <v>7</v>
      </c>
      <c r="G846" s="22">
        <v>7</v>
      </c>
      <c r="H846" t="s">
        <v>1844</v>
      </c>
      <c r="I846" t="s">
        <v>1673</v>
      </c>
      <c r="J846" t="str">
        <f t="shared" si="236"/>
        <v>db600.dbx105.7 := stu.f2_2; //Фильтрация УФ2. 2. Задвижки открыты  R53.7</v>
      </c>
      <c r="L846">
        <f t="shared" si="248"/>
        <v>53</v>
      </c>
      <c r="N846" s="33">
        <f t="shared" si="239"/>
        <v>778</v>
      </c>
      <c r="O846" s="33" t="s">
        <v>2027</v>
      </c>
      <c r="P846" s="33" t="str">
        <f t="shared" si="240"/>
        <v>MDB.R53</v>
      </c>
      <c r="Q846" s="33">
        <f t="shared" si="241"/>
        <v>7</v>
      </c>
      <c r="R846" s="33"/>
      <c r="S846" s="33"/>
      <c r="T846" s="33"/>
      <c r="U846" s="33"/>
      <c r="V846" s="33"/>
      <c r="W846" s="33"/>
      <c r="X846" s="33" t="str">
        <f t="shared" si="242"/>
        <v>en-US=Фильтрация УФ2. 2. Задвижки открыты</v>
      </c>
      <c r="Y846" s="1"/>
      <c r="Z846" s="1" t="s">
        <v>1308</v>
      </c>
      <c r="AE846">
        <f t="shared" si="237"/>
        <v>40053</v>
      </c>
      <c r="AF846">
        <f t="shared" si="234"/>
        <v>7</v>
      </c>
      <c r="AI846" t="str">
        <f t="shared" si="249"/>
        <v>stu.f2_2 := itg.step_f2=2;</v>
      </c>
      <c r="AJ846">
        <v>2</v>
      </c>
    </row>
    <row r="847" spans="1:36" x14ac:dyDescent="0.25">
      <c r="A847" s="1">
        <v>779</v>
      </c>
      <c r="B847" s="1">
        <v>26</v>
      </c>
      <c r="C847" t="s">
        <v>1725</v>
      </c>
      <c r="D847" s="15" t="str">
        <f t="shared" si="235"/>
        <v>R53</v>
      </c>
      <c r="E847">
        <f>E823+1</f>
        <v>104</v>
      </c>
      <c r="F847" s="34">
        <v>0</v>
      </c>
      <c r="G847" s="22">
        <v>8</v>
      </c>
      <c r="H847" t="s">
        <v>1844</v>
      </c>
      <c r="I847" t="s">
        <v>1674</v>
      </c>
      <c r="J847" t="str">
        <f t="shared" si="236"/>
        <v>db600.dbx104.0 := stu.f2_3; //Фильтрация УФ2. 3. Мин. расход превышен  R53.8</v>
      </c>
      <c r="L847">
        <f t="shared" si="248"/>
        <v>53</v>
      </c>
      <c r="N847" s="33">
        <f t="shared" si="239"/>
        <v>779</v>
      </c>
      <c r="O847" s="33" t="s">
        <v>2027</v>
      </c>
      <c r="P847" s="33" t="str">
        <f t="shared" si="240"/>
        <v>MDB.R53</v>
      </c>
      <c r="Q847" s="33">
        <f t="shared" si="241"/>
        <v>8</v>
      </c>
      <c r="R847" s="33"/>
      <c r="S847" s="33"/>
      <c r="T847" s="33"/>
      <c r="U847" s="33"/>
      <c r="V847" s="33"/>
      <c r="W847" s="33"/>
      <c r="X847" s="33" t="str">
        <f t="shared" si="242"/>
        <v>en-US=Фильтрация УФ2. 3. Мин. расход превышен</v>
      </c>
      <c r="Y847" s="1"/>
      <c r="Z847" s="1" t="s">
        <v>1308</v>
      </c>
      <c r="AE847">
        <f t="shared" si="237"/>
        <v>40053</v>
      </c>
      <c r="AF847">
        <f t="shared" si="234"/>
        <v>8</v>
      </c>
      <c r="AI847" t="str">
        <f t="shared" si="249"/>
        <v>stu.f2_3 := itg.step_f2=3;</v>
      </c>
      <c r="AJ847">
        <v>3</v>
      </c>
    </row>
    <row r="848" spans="1:36" x14ac:dyDescent="0.25">
      <c r="A848" s="1">
        <v>780</v>
      </c>
      <c r="B848" s="1">
        <v>27</v>
      </c>
      <c r="C848" t="s">
        <v>1726</v>
      </c>
      <c r="D848" s="15" t="str">
        <f t="shared" si="235"/>
        <v>R53</v>
      </c>
      <c r="E848" s="34">
        <f>E847</f>
        <v>104</v>
      </c>
      <c r="F848" s="34">
        <v>1</v>
      </c>
      <c r="G848" s="22">
        <v>9</v>
      </c>
      <c r="H848" t="s">
        <v>1844</v>
      </c>
      <c r="I848" t="s">
        <v>1675</v>
      </c>
      <c r="J848" t="str">
        <f t="shared" si="236"/>
        <v>db600.dbx104.1 := stu.f2_4; //Фильтрация УФ2. 4. Перм.задвижка открыта  R53.9</v>
      </c>
      <c r="L848">
        <f t="shared" si="248"/>
        <v>53</v>
      </c>
      <c r="N848" s="33">
        <f t="shared" si="239"/>
        <v>780</v>
      </c>
      <c r="O848" s="33" t="s">
        <v>2027</v>
      </c>
      <c r="P848" s="33" t="str">
        <f t="shared" si="240"/>
        <v>MDB.R53</v>
      </c>
      <c r="Q848" s="33">
        <f t="shared" si="241"/>
        <v>9</v>
      </c>
      <c r="R848" s="33"/>
      <c r="S848" s="33"/>
      <c r="T848" s="33"/>
      <c r="U848" s="33"/>
      <c r="V848" s="33"/>
      <c r="W848" s="33"/>
      <c r="X848" s="33" t="str">
        <f t="shared" si="242"/>
        <v>en-US=Фильтрация УФ2. 4. Перм.задвижка открыта</v>
      </c>
      <c r="Y848" s="1"/>
      <c r="Z848" s="1" t="s">
        <v>1308</v>
      </c>
      <c r="AE848">
        <f t="shared" si="237"/>
        <v>40053</v>
      </c>
      <c r="AF848">
        <f t="shared" si="234"/>
        <v>9</v>
      </c>
      <c r="AI848" t="str">
        <f t="shared" si="249"/>
        <v>stu.f2_4 := itg.step_f2=4;</v>
      </c>
      <c r="AJ848">
        <v>4</v>
      </c>
    </row>
    <row r="849" spans="1:44" x14ac:dyDescent="0.25">
      <c r="A849" s="1">
        <v>781</v>
      </c>
      <c r="B849" s="1">
        <v>28</v>
      </c>
      <c r="C849" t="s">
        <v>1727</v>
      </c>
      <c r="D849" s="15" t="str">
        <f t="shared" si="235"/>
        <v>R53</v>
      </c>
      <c r="E849" s="34">
        <f t="shared" si="247"/>
        <v>104</v>
      </c>
      <c r="F849" s="34">
        <v>2</v>
      </c>
      <c r="G849" s="22">
        <v>10</v>
      </c>
      <c r="H849" t="s">
        <v>1844</v>
      </c>
      <c r="I849" t="s">
        <v>1676</v>
      </c>
      <c r="J849" t="str">
        <f t="shared" si="236"/>
        <v>db600.dbx104.2 := stu.f2_5; //Фильтрация УФ2. 5. Остановка для BW  R53.10</v>
      </c>
      <c r="L849">
        <f t="shared" si="248"/>
        <v>53</v>
      </c>
      <c r="N849" s="33">
        <f t="shared" si="239"/>
        <v>781</v>
      </c>
      <c r="O849" s="33" t="s">
        <v>2027</v>
      </c>
      <c r="P849" s="33" t="str">
        <f t="shared" si="240"/>
        <v>MDB.R53</v>
      </c>
      <c r="Q849" s="33">
        <f t="shared" si="241"/>
        <v>10</v>
      </c>
      <c r="R849" s="33"/>
      <c r="S849" s="33"/>
      <c r="T849" s="33"/>
      <c r="U849" s="33"/>
      <c r="V849" s="33"/>
      <c r="W849" s="33"/>
      <c r="X849" s="33" t="str">
        <f t="shared" si="242"/>
        <v>en-US=Фильтрация УФ2. 5. Остановка для BW</v>
      </c>
      <c r="Y849" s="1"/>
      <c r="Z849" s="1" t="s">
        <v>1308</v>
      </c>
      <c r="AE849">
        <f t="shared" si="237"/>
        <v>40053</v>
      </c>
      <c r="AF849">
        <f t="shared" si="234"/>
        <v>10</v>
      </c>
      <c r="AI849" t="str">
        <f t="shared" si="249"/>
        <v>stu.f2_5 := itg.step_f2=5;</v>
      </c>
      <c r="AJ849">
        <v>5</v>
      </c>
    </row>
    <row r="850" spans="1:44" x14ac:dyDescent="0.25">
      <c r="A850" s="1">
        <v>782</v>
      </c>
      <c r="B850" s="1">
        <v>29</v>
      </c>
      <c r="C850" t="s">
        <v>1728</v>
      </c>
      <c r="D850" s="15" t="str">
        <f t="shared" si="235"/>
        <v>R53</v>
      </c>
      <c r="E850" s="34">
        <f t="shared" si="247"/>
        <v>104</v>
      </c>
      <c r="F850" s="34">
        <v>3</v>
      </c>
      <c r="G850" s="22">
        <v>11</v>
      </c>
      <c r="H850" t="s">
        <v>1844</v>
      </c>
      <c r="I850" t="s">
        <v>1677</v>
      </c>
      <c r="J850" t="str">
        <f t="shared" si="236"/>
        <v>db600.dbx104.3 := stu.f2_6; //Фильтрация УФ2. 6. Перм.насос отключен   R53.11</v>
      </c>
      <c r="L850">
        <f t="shared" si="248"/>
        <v>53</v>
      </c>
      <c r="N850" s="33">
        <f t="shared" si="239"/>
        <v>782</v>
      </c>
      <c r="O850" s="33" t="s">
        <v>2027</v>
      </c>
      <c r="P850" s="33" t="str">
        <f t="shared" si="240"/>
        <v>MDB.R53</v>
      </c>
      <c r="Q850" s="33">
        <f t="shared" si="241"/>
        <v>11</v>
      </c>
      <c r="R850" s="33"/>
      <c r="S850" s="33"/>
      <c r="T850" s="33"/>
      <c r="U850" s="33"/>
      <c r="V850" s="33"/>
      <c r="W850" s="33"/>
      <c r="X850" s="33" t="str">
        <f t="shared" si="242"/>
        <v xml:space="preserve">en-US=Фильтрация УФ2. 6. Перм.насос отключен </v>
      </c>
      <c r="Y850" s="1"/>
      <c r="Z850" s="1" t="s">
        <v>1308</v>
      </c>
      <c r="AE850">
        <f t="shared" si="237"/>
        <v>40053</v>
      </c>
      <c r="AF850">
        <f t="shared" si="234"/>
        <v>11</v>
      </c>
      <c r="AI850" t="str">
        <f t="shared" si="249"/>
        <v>stu.f2_6 := itg.step_f2=6;</v>
      </c>
      <c r="AJ850">
        <v>6</v>
      </c>
    </row>
    <row r="851" spans="1:44" x14ac:dyDescent="0.25">
      <c r="A851" s="1">
        <v>783</v>
      </c>
      <c r="B851" s="1">
        <v>30</v>
      </c>
      <c r="C851" t="s">
        <v>1729</v>
      </c>
      <c r="D851" s="15" t="str">
        <f t="shared" si="235"/>
        <v>R53</v>
      </c>
      <c r="E851" s="34">
        <f t="shared" si="247"/>
        <v>104</v>
      </c>
      <c r="F851" s="34">
        <v>4</v>
      </c>
      <c r="G851" s="22">
        <v>12</v>
      </c>
      <c r="H851" t="s">
        <v>1844</v>
      </c>
      <c r="I851" t="s">
        <v>1678</v>
      </c>
      <c r="J851" t="str">
        <f t="shared" si="236"/>
        <v>db600.dbx104.4 := stu.f2_7; //Фильтрация УФ2. 7. Перм.задвижка закрыта  R53.12</v>
      </c>
      <c r="L851">
        <f t="shared" si="248"/>
        <v>53</v>
      </c>
      <c r="N851" s="33">
        <f t="shared" si="239"/>
        <v>783</v>
      </c>
      <c r="O851" s="33" t="s">
        <v>2027</v>
      </c>
      <c r="P851" s="33" t="str">
        <f t="shared" si="240"/>
        <v>MDB.R53</v>
      </c>
      <c r="Q851" s="33">
        <f t="shared" si="241"/>
        <v>12</v>
      </c>
      <c r="R851" s="33"/>
      <c r="S851" s="33"/>
      <c r="T851" s="33"/>
      <c r="U851" s="33"/>
      <c r="V851" s="33"/>
      <c r="W851" s="33"/>
      <c r="X851" s="33" t="str">
        <f t="shared" si="242"/>
        <v>en-US=Фильтрация УФ2. 7. Перм.задвижка закрыта</v>
      </c>
      <c r="Y851" s="1"/>
      <c r="Z851" s="1" t="s">
        <v>1308</v>
      </c>
      <c r="AE851">
        <f t="shared" si="237"/>
        <v>40053</v>
      </c>
      <c r="AF851">
        <f t="shared" si="234"/>
        <v>12</v>
      </c>
      <c r="AI851" t="str">
        <f t="shared" si="249"/>
        <v>stu.f2_7 := itg.step_f2=7;</v>
      </c>
      <c r="AJ851">
        <v>7</v>
      </c>
    </row>
    <row r="852" spans="1:44" x14ac:dyDescent="0.25">
      <c r="A852" s="1">
        <v>784</v>
      </c>
      <c r="B852" s="1">
        <v>31</v>
      </c>
      <c r="C852" t="s">
        <v>1730</v>
      </c>
      <c r="D852" s="15" t="str">
        <f t="shared" si="235"/>
        <v>R53</v>
      </c>
      <c r="E852" s="34">
        <f t="shared" si="247"/>
        <v>104</v>
      </c>
      <c r="F852" s="34">
        <v>5</v>
      </c>
      <c r="G852" s="22">
        <v>13</v>
      </c>
      <c r="H852" t="s">
        <v>1844</v>
      </c>
      <c r="I852" t="s">
        <v>1679</v>
      </c>
      <c r="J852" t="str">
        <f t="shared" si="236"/>
        <v>db600.dbx104.5 := stu.f2_101; //Фильтрация УФ2. 101. Остановка работы  R53.13</v>
      </c>
      <c r="L852">
        <f t="shared" si="248"/>
        <v>53</v>
      </c>
      <c r="N852" s="33">
        <f t="shared" si="239"/>
        <v>784</v>
      </c>
      <c r="O852" s="33" t="s">
        <v>2027</v>
      </c>
      <c r="P852" s="33" t="str">
        <f t="shared" si="240"/>
        <v>MDB.R53</v>
      </c>
      <c r="Q852" s="33">
        <f t="shared" si="241"/>
        <v>13</v>
      </c>
      <c r="R852" s="33"/>
      <c r="S852" s="33"/>
      <c r="T852" s="33"/>
      <c r="U852" s="33"/>
      <c r="V852" s="33"/>
      <c r="W852" s="33"/>
      <c r="X852" s="33" t="str">
        <f t="shared" si="242"/>
        <v>en-US=Фильтрация УФ2. 101. Остановка работы</v>
      </c>
      <c r="Y852" s="1"/>
      <c r="Z852" s="1" t="s">
        <v>1308</v>
      </c>
      <c r="AE852">
        <f t="shared" si="237"/>
        <v>40053</v>
      </c>
      <c r="AF852">
        <f t="shared" si="234"/>
        <v>13</v>
      </c>
      <c r="AI852" t="str">
        <f t="shared" si="249"/>
        <v>stu.f2_101 := itg.step_f2=101;</v>
      </c>
      <c r="AJ852">
        <v>101</v>
      </c>
    </row>
    <row r="853" spans="1:44" x14ac:dyDescent="0.25">
      <c r="A853" s="1">
        <v>785</v>
      </c>
      <c r="B853" s="1">
        <v>32</v>
      </c>
      <c r="C853" t="s">
        <v>1731</v>
      </c>
      <c r="D853" s="15" t="str">
        <f t="shared" si="235"/>
        <v>R53</v>
      </c>
      <c r="E853" s="34">
        <f t="shared" si="247"/>
        <v>104</v>
      </c>
      <c r="F853" s="34">
        <v>6</v>
      </c>
      <c r="G853" s="22">
        <v>14</v>
      </c>
      <c r="H853" t="s">
        <v>1844</v>
      </c>
      <c r="I853" t="s">
        <v>1680</v>
      </c>
      <c r="J853" t="str">
        <f t="shared" si="236"/>
        <v>db600.dbx104.6 := stu.f2_102; //Фильтрация УФ2. 102. Остановлена  R53.14</v>
      </c>
      <c r="L853">
        <f t="shared" si="248"/>
        <v>53</v>
      </c>
      <c r="N853" s="33">
        <f t="shared" si="239"/>
        <v>785</v>
      </c>
      <c r="O853" s="33" t="s">
        <v>2027</v>
      </c>
      <c r="P853" s="33" t="str">
        <f t="shared" si="240"/>
        <v>MDB.R53</v>
      </c>
      <c r="Q853" s="33">
        <f t="shared" si="241"/>
        <v>14</v>
      </c>
      <c r="R853" s="33"/>
      <c r="S853" s="33"/>
      <c r="T853" s="33"/>
      <c r="U853" s="33"/>
      <c r="V853" s="33"/>
      <c r="W853" s="33"/>
      <c r="X853" s="33" t="str">
        <f t="shared" si="242"/>
        <v>en-US=Фильтрация УФ2. 102. Остановлена</v>
      </c>
      <c r="Y853" s="1"/>
      <c r="Z853" s="1" t="s">
        <v>1308</v>
      </c>
      <c r="AE853">
        <f t="shared" si="237"/>
        <v>40053</v>
      </c>
      <c r="AF853">
        <f t="shared" si="234"/>
        <v>14</v>
      </c>
      <c r="AI853" t="str">
        <f t="shared" si="249"/>
        <v>stu.f2_102 := itg.step_f2=102;</v>
      </c>
      <c r="AJ853">
        <v>102</v>
      </c>
    </row>
    <row r="854" spans="1:44" x14ac:dyDescent="0.25">
      <c r="A854" s="1">
        <v>786</v>
      </c>
      <c r="B854" s="1">
        <v>33</v>
      </c>
      <c r="C854" t="s">
        <v>1732</v>
      </c>
      <c r="D854" s="15" t="str">
        <f t="shared" ref="D854:D885" si="250">"R"&amp;L854</f>
        <v>R53</v>
      </c>
      <c r="E854" s="34">
        <f t="shared" si="247"/>
        <v>104</v>
      </c>
      <c r="F854" s="34">
        <v>7</v>
      </c>
      <c r="G854" s="22">
        <v>15</v>
      </c>
      <c r="H854" t="s">
        <v>1844</v>
      </c>
      <c r="I854" t="s">
        <v>1681</v>
      </c>
      <c r="J854" t="str">
        <f t="shared" ref="J854:J885" si="251">"db600.dbx"&amp;E854&amp;"."&amp;F854&amp;" := "&amp;H854&amp;"."&amp;I854&amp;"; //"&amp;C854&amp;"  "&amp;D854&amp;"."&amp;G854</f>
        <v>db600.dbx104.7 := stu.bw_1; //Обратная промывка. 1. Открытие З-11-05  R53.15</v>
      </c>
      <c r="L854">
        <f t="shared" si="248"/>
        <v>53</v>
      </c>
      <c r="N854" s="33">
        <f t="shared" si="239"/>
        <v>786</v>
      </c>
      <c r="O854" s="33" t="s">
        <v>2027</v>
      </c>
      <c r="P854" s="33" t="str">
        <f t="shared" si="240"/>
        <v>MDB.R53</v>
      </c>
      <c r="Q854" s="33">
        <f t="shared" si="241"/>
        <v>15</v>
      </c>
      <c r="R854" s="33"/>
      <c r="S854" s="33"/>
      <c r="T854" s="33"/>
      <c r="U854" s="33"/>
      <c r="V854" s="33"/>
      <c r="W854" s="33"/>
      <c r="X854" s="33" t="str">
        <f t="shared" si="242"/>
        <v>en-US=Обратная промывка. 1. Открытие З-11-05</v>
      </c>
      <c r="Y854" s="1"/>
      <c r="Z854" s="1" t="s">
        <v>1308</v>
      </c>
      <c r="AE854">
        <f t="shared" ref="AE854:AE885" si="252">L854+40000</f>
        <v>40053</v>
      </c>
      <c r="AF854">
        <f t="shared" si="234"/>
        <v>15</v>
      </c>
      <c r="AI854" t="str">
        <f t="shared" ref="AI854:AI863" si="253">"stu."&amp;I854&amp;" := itg.step_bw="&amp;AJ854&amp;";"</f>
        <v>stu.bw_1 := itg.step_bw=1;</v>
      </c>
      <c r="AJ854">
        <v>1</v>
      </c>
    </row>
    <row r="855" spans="1:44" x14ac:dyDescent="0.25">
      <c r="A855" s="1">
        <v>787</v>
      </c>
      <c r="B855" s="1">
        <v>34</v>
      </c>
      <c r="C855" t="s">
        <v>1733</v>
      </c>
      <c r="D855" s="15" t="str">
        <f t="shared" si="250"/>
        <v>R54</v>
      </c>
      <c r="E855">
        <f>E863+1</f>
        <v>107</v>
      </c>
      <c r="F855" s="34">
        <v>0</v>
      </c>
      <c r="G855" s="22">
        <v>0</v>
      </c>
      <c r="H855" t="s">
        <v>1844</v>
      </c>
      <c r="I855" t="s">
        <v>1682</v>
      </c>
      <c r="J855" t="str">
        <f t="shared" si="251"/>
        <v>db600.dbx107.0 := stu.bw_2; //Обратная промывка. 2. Включение насоса BW  R54.0</v>
      </c>
      <c r="L855">
        <f>L853+1</f>
        <v>54</v>
      </c>
      <c r="N855" s="33">
        <f t="shared" si="239"/>
        <v>787</v>
      </c>
      <c r="O855" s="33" t="s">
        <v>2027</v>
      </c>
      <c r="P855" s="33" t="str">
        <f t="shared" si="240"/>
        <v>MDB.R54</v>
      </c>
      <c r="Q855" s="33">
        <f t="shared" si="241"/>
        <v>0</v>
      </c>
      <c r="R855" s="33"/>
      <c r="S855" s="33"/>
      <c r="T855" s="33"/>
      <c r="U855" s="33"/>
      <c r="V855" s="33"/>
      <c r="W855" s="33"/>
      <c r="X855" s="33" t="str">
        <f t="shared" si="242"/>
        <v>en-US=Обратная промывка. 2. Включение насоса BW</v>
      </c>
      <c r="Y855" s="1"/>
      <c r="Z855" s="1" t="s">
        <v>1308</v>
      </c>
      <c r="AE855">
        <f t="shared" si="252"/>
        <v>40054</v>
      </c>
      <c r="AF855">
        <f t="shared" si="234"/>
        <v>0</v>
      </c>
      <c r="AI855" t="str">
        <f t="shared" si="253"/>
        <v>stu.bw_2 := itg.step_bw=2;</v>
      </c>
      <c r="AJ855">
        <v>2</v>
      </c>
    </row>
    <row r="856" spans="1:44" x14ac:dyDescent="0.25">
      <c r="A856" s="1">
        <v>788</v>
      </c>
      <c r="B856" s="1">
        <v>35</v>
      </c>
      <c r="C856" t="s">
        <v>1734</v>
      </c>
      <c r="D856" s="15" t="str">
        <f t="shared" si="250"/>
        <v>R54</v>
      </c>
      <c r="E856" s="34">
        <f>E855</f>
        <v>107</v>
      </c>
      <c r="F856" s="34">
        <v>1</v>
      </c>
      <c r="G856" s="22">
        <v>1</v>
      </c>
      <c r="H856" t="s">
        <v>1844</v>
      </c>
      <c r="I856" t="s">
        <v>1683</v>
      </c>
      <c r="J856" t="str">
        <f t="shared" si="251"/>
        <v>db600.dbx107.1 := stu.bw_3; //Обратная промывка. 3. BW блока 1  R54.1</v>
      </c>
      <c r="L856">
        <f>L855</f>
        <v>54</v>
      </c>
      <c r="N856" s="33">
        <f t="shared" si="239"/>
        <v>788</v>
      </c>
      <c r="O856" s="33" t="s">
        <v>2027</v>
      </c>
      <c r="P856" s="33" t="str">
        <f t="shared" si="240"/>
        <v>MDB.R54</v>
      </c>
      <c r="Q856" s="33">
        <f t="shared" si="241"/>
        <v>1</v>
      </c>
      <c r="R856" s="33"/>
      <c r="S856" s="33"/>
      <c r="T856" s="33"/>
      <c r="U856" s="33"/>
      <c r="V856" s="33"/>
      <c r="W856" s="33"/>
      <c r="X856" s="33" t="str">
        <f t="shared" si="242"/>
        <v>en-US=Обратная промывка. 3. BW блока 1</v>
      </c>
      <c r="Y856" s="1"/>
      <c r="Z856" s="1" t="s">
        <v>1308</v>
      </c>
      <c r="AE856">
        <f t="shared" si="252"/>
        <v>40054</v>
      </c>
      <c r="AF856">
        <f t="shared" si="234"/>
        <v>1</v>
      </c>
      <c r="AI856" t="str">
        <f t="shared" si="253"/>
        <v>stu.bw_3 := itg.step_bw=3;</v>
      </c>
      <c r="AJ856">
        <v>3</v>
      </c>
    </row>
    <row r="857" spans="1:44" x14ac:dyDescent="0.25">
      <c r="A857" s="1">
        <v>789</v>
      </c>
      <c r="B857" s="1">
        <v>36</v>
      </c>
      <c r="C857" t="s">
        <v>1735</v>
      </c>
      <c r="D857" s="15" t="str">
        <f t="shared" si="250"/>
        <v>R54</v>
      </c>
      <c r="E857" s="34">
        <f t="shared" ref="E857:E870" si="254">E856</f>
        <v>107</v>
      </c>
      <c r="F857" s="34">
        <v>2</v>
      </c>
      <c r="G857" s="22">
        <v>2</v>
      </c>
      <c r="H857" t="s">
        <v>1844</v>
      </c>
      <c r="I857" t="s">
        <v>1684</v>
      </c>
      <c r="J857" t="str">
        <f t="shared" si="251"/>
        <v>db600.dbx107.2 := stu.bw_4; //Обратная промывка. 4. Открытие З-12-05  R54.2</v>
      </c>
      <c r="L857">
        <f t="shared" ref="L857:L870" si="255">L856</f>
        <v>54</v>
      </c>
      <c r="N857" s="33">
        <f t="shared" si="239"/>
        <v>789</v>
      </c>
      <c r="O857" s="33" t="s">
        <v>2027</v>
      </c>
      <c r="P857" s="33" t="str">
        <f t="shared" si="240"/>
        <v>MDB.R54</v>
      </c>
      <c r="Q857" s="33">
        <f t="shared" si="241"/>
        <v>2</v>
      </c>
      <c r="R857" s="33"/>
      <c r="S857" s="33"/>
      <c r="T857" s="33"/>
      <c r="U857" s="33"/>
      <c r="V857" s="33"/>
      <c r="W857" s="33"/>
      <c r="X857" s="33" t="str">
        <f t="shared" si="242"/>
        <v>en-US=Обратная промывка. 4. Открытие З-12-05</v>
      </c>
      <c r="Y857" s="1"/>
      <c r="Z857" s="1" t="s">
        <v>1308</v>
      </c>
      <c r="AE857">
        <f t="shared" si="252"/>
        <v>40054</v>
      </c>
      <c r="AF857">
        <f t="shared" si="234"/>
        <v>2</v>
      </c>
      <c r="AI857" t="str">
        <f t="shared" si="253"/>
        <v>stu.bw_4 := itg.step_bw=4;</v>
      </c>
      <c r="AJ857">
        <v>4</v>
      </c>
    </row>
    <row r="858" spans="1:44" x14ac:dyDescent="0.25">
      <c r="A858" s="1">
        <v>790</v>
      </c>
      <c r="B858" s="1">
        <v>37</v>
      </c>
      <c r="C858" t="s">
        <v>1736</v>
      </c>
      <c r="D858" s="15" t="str">
        <f t="shared" si="250"/>
        <v>R54</v>
      </c>
      <c r="E858" s="34">
        <f t="shared" si="254"/>
        <v>107</v>
      </c>
      <c r="F858" s="34">
        <v>3</v>
      </c>
      <c r="G858" s="22">
        <v>3</v>
      </c>
      <c r="H858" t="s">
        <v>1844</v>
      </c>
      <c r="I858" t="s">
        <v>1685</v>
      </c>
      <c r="J858" t="str">
        <f t="shared" si="251"/>
        <v>db600.dbx107.3 := stu.bw_5; //Обратная промывка. 5. Закрытие З-11-05  R54.3</v>
      </c>
      <c r="L858">
        <f t="shared" si="255"/>
        <v>54</v>
      </c>
      <c r="N858" s="33">
        <f t="shared" si="239"/>
        <v>790</v>
      </c>
      <c r="O858" s="33" t="s">
        <v>2027</v>
      </c>
      <c r="P858" s="33" t="str">
        <f t="shared" si="240"/>
        <v>MDB.R54</v>
      </c>
      <c r="Q858" s="33">
        <f t="shared" si="241"/>
        <v>3</v>
      </c>
      <c r="R858" s="33"/>
      <c r="S858" s="33"/>
      <c r="T858" s="33"/>
      <c r="U858" s="33"/>
      <c r="V858" s="33"/>
      <c r="W858" s="33"/>
      <c r="X858" s="33" t="str">
        <f t="shared" si="242"/>
        <v>en-US=Обратная промывка. 5. Закрытие З-11-05</v>
      </c>
      <c r="Y858" s="1"/>
      <c r="Z858" s="1" t="s">
        <v>1308</v>
      </c>
      <c r="AE858">
        <f t="shared" si="252"/>
        <v>40054</v>
      </c>
      <c r="AF858">
        <f t="shared" si="234"/>
        <v>3</v>
      </c>
      <c r="AI858" t="str">
        <f t="shared" si="253"/>
        <v>stu.bw_5 := itg.step_bw=5;</v>
      </c>
      <c r="AJ858">
        <v>5</v>
      </c>
    </row>
    <row r="859" spans="1:44" x14ac:dyDescent="0.25">
      <c r="A859" s="1">
        <v>791</v>
      </c>
      <c r="B859" s="1">
        <v>38</v>
      </c>
      <c r="C859" t="s">
        <v>1737</v>
      </c>
      <c r="D859" s="15" t="str">
        <f t="shared" si="250"/>
        <v>R54</v>
      </c>
      <c r="E859" s="34">
        <f t="shared" si="254"/>
        <v>107</v>
      </c>
      <c r="F859" s="34">
        <v>4</v>
      </c>
      <c r="G859" s="22">
        <v>4</v>
      </c>
      <c r="H859" t="s">
        <v>1844</v>
      </c>
      <c r="I859" t="s">
        <v>1686</v>
      </c>
      <c r="J859" t="str">
        <f t="shared" si="251"/>
        <v>db600.dbx107.4 := stu.bw_6; //Обратная промывка. 6. BW блока 2  R54.4</v>
      </c>
      <c r="L859">
        <f t="shared" si="255"/>
        <v>54</v>
      </c>
      <c r="N859" s="33">
        <f t="shared" si="239"/>
        <v>791</v>
      </c>
      <c r="O859" s="33" t="s">
        <v>2027</v>
      </c>
      <c r="P859" s="33" t="str">
        <f t="shared" si="240"/>
        <v>MDB.R54</v>
      </c>
      <c r="Q859" s="33">
        <f t="shared" si="241"/>
        <v>4</v>
      </c>
      <c r="R859" s="33"/>
      <c r="S859" s="33"/>
      <c r="T859" s="33"/>
      <c r="U859" s="33"/>
      <c r="V859" s="33"/>
      <c r="W859" s="33"/>
      <c r="X859" s="33" t="str">
        <f t="shared" si="242"/>
        <v>en-US=Обратная промывка. 6. BW блока 2</v>
      </c>
      <c r="Y859" s="1"/>
      <c r="Z859" s="1" t="s">
        <v>1308</v>
      </c>
      <c r="AE859">
        <f t="shared" si="252"/>
        <v>40054</v>
      </c>
      <c r="AF859">
        <f t="shared" si="234"/>
        <v>4</v>
      </c>
      <c r="AI859" t="str">
        <f t="shared" si="253"/>
        <v>stu.bw_6 := itg.step_bw=6;</v>
      </c>
      <c r="AJ859">
        <v>6</v>
      </c>
    </row>
    <row r="860" spans="1:44" x14ac:dyDescent="0.25">
      <c r="A860" s="1">
        <v>792</v>
      </c>
      <c r="B860" s="1">
        <v>39</v>
      </c>
      <c r="C860" t="s">
        <v>1738</v>
      </c>
      <c r="D860" s="15" t="str">
        <f t="shared" si="250"/>
        <v>R54</v>
      </c>
      <c r="E860" s="34">
        <f t="shared" si="254"/>
        <v>107</v>
      </c>
      <c r="F860" s="34">
        <v>5</v>
      </c>
      <c r="G860" s="22">
        <v>5</v>
      </c>
      <c r="H860" t="s">
        <v>1844</v>
      </c>
      <c r="I860" t="s">
        <v>1687</v>
      </c>
      <c r="J860" t="str">
        <f t="shared" si="251"/>
        <v>db600.dbx107.5 := stu.bw_7; //Обратная промывка. 7. Стоп насоса BW  R54.5</v>
      </c>
      <c r="L860">
        <f t="shared" si="255"/>
        <v>54</v>
      </c>
      <c r="N860" s="33">
        <f t="shared" si="239"/>
        <v>792</v>
      </c>
      <c r="O860" s="33" t="s">
        <v>2027</v>
      </c>
      <c r="P860" s="33" t="str">
        <f t="shared" si="240"/>
        <v>MDB.R54</v>
      </c>
      <c r="Q860" s="33">
        <f t="shared" si="241"/>
        <v>5</v>
      </c>
      <c r="R860" s="33"/>
      <c r="S860" s="33"/>
      <c r="T860" s="33"/>
      <c r="U860" s="33"/>
      <c r="V860" s="33"/>
      <c r="W860" s="33"/>
      <c r="X860" s="33" t="str">
        <f t="shared" si="242"/>
        <v>en-US=Обратная промывка. 7. Стоп насоса BW</v>
      </c>
      <c r="Y860" s="1"/>
      <c r="Z860" s="1" t="s">
        <v>1308</v>
      </c>
      <c r="AE860">
        <f t="shared" si="252"/>
        <v>40054</v>
      </c>
      <c r="AF860">
        <f t="shared" si="234"/>
        <v>5</v>
      </c>
      <c r="AI860" t="str">
        <f t="shared" si="253"/>
        <v>stu.bw_7 := itg.step_bw=7;</v>
      </c>
      <c r="AJ860">
        <v>7</v>
      </c>
    </row>
    <row r="861" spans="1:44" x14ac:dyDescent="0.25">
      <c r="A861" s="1">
        <v>793</v>
      </c>
      <c r="B861" s="1">
        <v>40</v>
      </c>
      <c r="C861" t="s">
        <v>1739</v>
      </c>
      <c r="D861" s="15" t="str">
        <f t="shared" si="250"/>
        <v>R54</v>
      </c>
      <c r="E861" s="34">
        <f t="shared" si="254"/>
        <v>107</v>
      </c>
      <c r="F861" s="34">
        <v>6</v>
      </c>
      <c r="G861" s="22">
        <v>6</v>
      </c>
      <c r="H861" t="s">
        <v>1844</v>
      </c>
      <c r="I861" t="s">
        <v>1688</v>
      </c>
      <c r="J861" t="str">
        <f t="shared" si="251"/>
        <v>db600.dbx107.6 := stu.bw_8; //Обратная промывка. 8. Мин.расход достигнут  R54.6</v>
      </c>
      <c r="L861">
        <f t="shared" si="255"/>
        <v>54</v>
      </c>
      <c r="N861" s="33">
        <f t="shared" si="239"/>
        <v>793</v>
      </c>
      <c r="O861" s="33" t="s">
        <v>2027</v>
      </c>
      <c r="P861" s="33" t="str">
        <f t="shared" si="240"/>
        <v>MDB.R54</v>
      </c>
      <c r="Q861" s="33">
        <f t="shared" si="241"/>
        <v>6</v>
      </c>
      <c r="R861" s="33"/>
      <c r="S861" s="33"/>
      <c r="T861" s="33"/>
      <c r="U861" s="33"/>
      <c r="V861" s="33"/>
      <c r="W861" s="33"/>
      <c r="X861" s="33" t="str">
        <f t="shared" si="242"/>
        <v>en-US=Обратная промывка. 8. Мин.расход достигнут</v>
      </c>
      <c r="Y861" s="1"/>
      <c r="Z861" s="1" t="s">
        <v>1308</v>
      </c>
      <c r="AE861">
        <f t="shared" si="252"/>
        <v>40054</v>
      </c>
      <c r="AF861">
        <f t="shared" si="234"/>
        <v>6</v>
      </c>
      <c r="AI861" t="str">
        <f t="shared" si="253"/>
        <v>stu.bw_8 := itg.step_bw=8;</v>
      </c>
      <c r="AJ861">
        <v>8</v>
      </c>
    </row>
    <row r="862" spans="1:44" x14ac:dyDescent="0.25">
      <c r="A862" s="1">
        <v>794</v>
      </c>
      <c r="B862" s="1">
        <v>41</v>
      </c>
      <c r="C862" t="s">
        <v>1740</v>
      </c>
      <c r="D862" s="15" t="str">
        <f t="shared" si="250"/>
        <v>R54</v>
      </c>
      <c r="E862" s="34">
        <f t="shared" si="254"/>
        <v>107</v>
      </c>
      <c r="F862" s="34">
        <v>7</v>
      </c>
      <c r="G862" s="22">
        <v>7</v>
      </c>
      <c r="H862" t="s">
        <v>1844</v>
      </c>
      <c r="I862" t="s">
        <v>1689</v>
      </c>
      <c r="J862" t="str">
        <f t="shared" si="251"/>
        <v>db600.dbx107.7 := stu.bw_101; //Обратная промывка. 101. Остановка работы  R54.7</v>
      </c>
      <c r="L862">
        <f t="shared" si="255"/>
        <v>54</v>
      </c>
      <c r="N862" s="33">
        <f t="shared" si="239"/>
        <v>794</v>
      </c>
      <c r="O862" s="33" t="s">
        <v>2027</v>
      </c>
      <c r="P862" s="33" t="str">
        <f t="shared" si="240"/>
        <v>MDB.R54</v>
      </c>
      <c r="Q862" s="33">
        <f t="shared" si="241"/>
        <v>7</v>
      </c>
      <c r="R862" s="33"/>
      <c r="S862" s="33"/>
      <c r="T862" s="33"/>
      <c r="U862" s="33"/>
      <c r="V862" s="33"/>
      <c r="W862" s="33"/>
      <c r="X862" s="33" t="str">
        <f t="shared" si="242"/>
        <v>en-US=Обратная промывка. 101. Остановка работы</v>
      </c>
      <c r="Y862" s="1"/>
      <c r="Z862" s="1" t="s">
        <v>1308</v>
      </c>
      <c r="AE862">
        <f t="shared" si="252"/>
        <v>40054</v>
      </c>
      <c r="AF862">
        <f t="shared" si="234"/>
        <v>7</v>
      </c>
      <c r="AI862" t="str">
        <f t="shared" si="253"/>
        <v>stu.bw_101 := itg.step_bw=101;</v>
      </c>
      <c r="AJ862">
        <v>101</v>
      </c>
    </row>
    <row r="863" spans="1:44" x14ac:dyDescent="0.25">
      <c r="A863" s="1">
        <v>795</v>
      </c>
      <c r="B863" s="1">
        <v>42</v>
      </c>
      <c r="C863" t="s">
        <v>1741</v>
      </c>
      <c r="D863" s="15" t="str">
        <f t="shared" si="250"/>
        <v>R54</v>
      </c>
      <c r="E863">
        <f>E839+1</f>
        <v>106</v>
      </c>
      <c r="F863" s="34">
        <v>0</v>
      </c>
      <c r="G863" s="22">
        <v>8</v>
      </c>
      <c r="H863" t="s">
        <v>1844</v>
      </c>
      <c r="I863" t="s">
        <v>1690</v>
      </c>
      <c r="J863" t="str">
        <f t="shared" si="251"/>
        <v>db600.dbx106.0 := stu.bw_102; //Обратная промывка. 102. Остановлена  R54.8</v>
      </c>
      <c r="L863">
        <f t="shared" si="255"/>
        <v>54</v>
      </c>
      <c r="N863" s="33">
        <f t="shared" si="239"/>
        <v>795</v>
      </c>
      <c r="O863" s="33" t="s">
        <v>2027</v>
      </c>
      <c r="P863" s="33" t="str">
        <f t="shared" si="240"/>
        <v>MDB.R54</v>
      </c>
      <c r="Q863" s="33">
        <f t="shared" si="241"/>
        <v>8</v>
      </c>
      <c r="R863" s="33"/>
      <c r="S863" s="33"/>
      <c r="T863" s="33"/>
      <c r="U863" s="33"/>
      <c r="V863" s="33"/>
      <c r="W863" s="33"/>
      <c r="X863" s="33" t="str">
        <f t="shared" si="242"/>
        <v>en-US=Обратная промывка. 102. Остановлена</v>
      </c>
      <c r="Y863" s="1"/>
      <c r="Z863" s="1" t="s">
        <v>1308</v>
      </c>
      <c r="AE863">
        <f t="shared" si="252"/>
        <v>40054</v>
      </c>
      <c r="AF863">
        <f t="shared" si="234"/>
        <v>8</v>
      </c>
      <c r="AI863" t="str">
        <f t="shared" si="253"/>
        <v>stu.bw_102 := itg.step_bw=102;</v>
      </c>
      <c r="AJ863">
        <v>102</v>
      </c>
    </row>
    <row r="864" spans="1:44" x14ac:dyDescent="0.25">
      <c r="A864" s="1">
        <v>796</v>
      </c>
      <c r="B864" s="1">
        <v>43</v>
      </c>
      <c r="C864" t="str">
        <f>"Ожидание УФ1. "&amp;AR864</f>
        <v>Ожидание УФ1. 1. Открытие задвижек</v>
      </c>
      <c r="D864" s="15" t="str">
        <f t="shared" si="250"/>
        <v>R54</v>
      </c>
      <c r="E864" s="34">
        <f>E863</f>
        <v>106</v>
      </c>
      <c r="F864" s="34">
        <v>1</v>
      </c>
      <c r="G864" s="22">
        <v>9</v>
      </c>
      <c r="H864" t="s">
        <v>1844</v>
      </c>
      <c r="I864" t="s">
        <v>1693</v>
      </c>
      <c r="J864" t="str">
        <f t="shared" si="251"/>
        <v>db600.dbx106.1 := stu.wt1_1; //Ожидание УФ1. 1. Открытие задвижек  R54.9</v>
      </c>
      <c r="L864">
        <f t="shared" si="255"/>
        <v>54</v>
      </c>
      <c r="N864" s="33">
        <f t="shared" si="239"/>
        <v>796</v>
      </c>
      <c r="O864" s="33" t="s">
        <v>2027</v>
      </c>
      <c r="P864" s="33" t="str">
        <f t="shared" si="240"/>
        <v>MDB.R54</v>
      </c>
      <c r="Q864" s="33">
        <f t="shared" si="241"/>
        <v>9</v>
      </c>
      <c r="R864" s="33"/>
      <c r="S864" s="33"/>
      <c r="T864" s="33"/>
      <c r="U864" s="33"/>
      <c r="V864" s="33"/>
      <c r="W864" s="33"/>
      <c r="X864" s="33" t="str">
        <f t="shared" si="242"/>
        <v>en-US=Ожидание УФ1. 1. Открытие задвижек</v>
      </c>
      <c r="Y864" s="1"/>
      <c r="Z864" s="1" t="s">
        <v>1308</v>
      </c>
      <c r="AE864">
        <f t="shared" si="252"/>
        <v>40054</v>
      </c>
      <c r="AF864">
        <f t="shared" si="234"/>
        <v>9</v>
      </c>
      <c r="AI864" t="str">
        <f t="shared" ref="AI864:AI870" si="256">"stu."&amp;I864&amp;" := itg.step_wt1="&amp;AJ864&amp;";"</f>
        <v>stu.wt1_1 := itg.step_wt1=1;</v>
      </c>
      <c r="AJ864">
        <v>1</v>
      </c>
      <c r="AR864" t="s">
        <v>2506</v>
      </c>
    </row>
    <row r="865" spans="1:44" x14ac:dyDescent="0.25">
      <c r="A865" s="1">
        <v>797</v>
      </c>
      <c r="B865" s="1">
        <v>44</v>
      </c>
      <c r="C865" t="str">
        <f t="shared" ref="C865:C870" si="257">"Ожидание УФ1. "&amp;AR865</f>
        <v>Ожидание УФ1. 2. Рециркуляция начата</v>
      </c>
      <c r="D865" s="15" t="str">
        <f t="shared" si="250"/>
        <v>R54</v>
      </c>
      <c r="E865" s="34">
        <f t="shared" si="254"/>
        <v>106</v>
      </c>
      <c r="F865" s="34">
        <v>2</v>
      </c>
      <c r="G865" s="22">
        <v>10</v>
      </c>
      <c r="H865" t="s">
        <v>1844</v>
      </c>
      <c r="I865" t="s">
        <v>1694</v>
      </c>
      <c r="J865" t="str">
        <f t="shared" si="251"/>
        <v>db600.dbx106.2 := stu.wt1_2; //Ожидание УФ1. 2. Рециркуляция начата  R54.10</v>
      </c>
      <c r="L865">
        <f t="shared" si="255"/>
        <v>54</v>
      </c>
      <c r="N865" s="33">
        <f t="shared" si="239"/>
        <v>797</v>
      </c>
      <c r="O865" s="33" t="s">
        <v>2027</v>
      </c>
      <c r="P865" s="33" t="str">
        <f t="shared" si="240"/>
        <v>MDB.R54</v>
      </c>
      <c r="Q865" s="33">
        <f t="shared" si="241"/>
        <v>10</v>
      </c>
      <c r="R865" s="33"/>
      <c r="S865" s="33"/>
      <c r="T865" s="33"/>
      <c r="U865" s="33"/>
      <c r="V865" s="33"/>
      <c r="W865" s="33"/>
      <c r="X865" s="33" t="str">
        <f t="shared" si="242"/>
        <v>en-US=Ожидание УФ1. 2. Рециркуляция начата</v>
      </c>
      <c r="Y865" s="1"/>
      <c r="Z865" s="1" t="s">
        <v>1308</v>
      </c>
      <c r="AE865">
        <f t="shared" si="252"/>
        <v>40054</v>
      </c>
      <c r="AF865">
        <f t="shared" si="234"/>
        <v>10</v>
      </c>
      <c r="AI865" t="str">
        <f t="shared" si="256"/>
        <v>stu.wt1_2 := itg.step_wt1=2;</v>
      </c>
      <c r="AJ865">
        <v>2</v>
      </c>
      <c r="AR865" t="s">
        <v>1742</v>
      </c>
    </row>
    <row r="866" spans="1:44" x14ac:dyDescent="0.25">
      <c r="A866" s="1">
        <v>798</v>
      </c>
      <c r="B866" s="1">
        <v>45</v>
      </c>
      <c r="C866" t="str">
        <f t="shared" si="257"/>
        <v>Ожидание УФ1. 3. Аэрация</v>
      </c>
      <c r="D866" s="15" t="str">
        <f t="shared" si="250"/>
        <v>R54</v>
      </c>
      <c r="E866" s="34">
        <f t="shared" si="254"/>
        <v>106</v>
      </c>
      <c r="F866" s="34">
        <v>3</v>
      </c>
      <c r="G866" s="22">
        <v>11</v>
      </c>
      <c r="H866" t="s">
        <v>1844</v>
      </c>
      <c r="I866" t="s">
        <v>1695</v>
      </c>
      <c r="J866" t="str">
        <f t="shared" si="251"/>
        <v>db600.dbx106.3 := stu.wt1_3; //Ожидание УФ1. 3. Аэрация  R54.11</v>
      </c>
      <c r="L866">
        <f t="shared" si="255"/>
        <v>54</v>
      </c>
      <c r="N866" s="33">
        <f t="shared" si="239"/>
        <v>798</v>
      </c>
      <c r="O866" s="33" t="s">
        <v>2027</v>
      </c>
      <c r="P866" s="33" t="str">
        <f t="shared" si="240"/>
        <v>MDB.R54</v>
      </c>
      <c r="Q866" s="33">
        <f t="shared" si="241"/>
        <v>11</v>
      </c>
      <c r="R866" s="33"/>
      <c r="S866" s="33"/>
      <c r="T866" s="33"/>
      <c r="U866" s="33"/>
      <c r="V866" s="33"/>
      <c r="W866" s="33"/>
      <c r="X866" s="33" t="str">
        <f t="shared" si="242"/>
        <v>en-US=Ожидание УФ1. 3. Аэрация</v>
      </c>
      <c r="Y866" s="1"/>
      <c r="Z866" s="1" t="s">
        <v>1308</v>
      </c>
      <c r="AE866">
        <f t="shared" si="252"/>
        <v>40054</v>
      </c>
      <c r="AF866">
        <f t="shared" si="234"/>
        <v>11</v>
      </c>
      <c r="AI866" t="str">
        <f t="shared" si="256"/>
        <v>stu.wt1_3 := itg.step_wt1=3;</v>
      </c>
      <c r="AJ866">
        <v>3</v>
      </c>
      <c r="AR866" t="s">
        <v>1743</v>
      </c>
    </row>
    <row r="867" spans="1:44" x14ac:dyDescent="0.25">
      <c r="A867" s="1">
        <v>799</v>
      </c>
      <c r="B867" s="1">
        <v>46</v>
      </c>
      <c r="C867" t="str">
        <f t="shared" si="257"/>
        <v>Ожидание УФ1. 4. Рециркуляция завершена</v>
      </c>
      <c r="D867" s="15" t="str">
        <f t="shared" si="250"/>
        <v>R54</v>
      </c>
      <c r="E867" s="34">
        <f t="shared" si="254"/>
        <v>106</v>
      </c>
      <c r="F867" s="34">
        <v>4</v>
      </c>
      <c r="G867" s="22">
        <v>12</v>
      </c>
      <c r="H867" t="s">
        <v>1844</v>
      </c>
      <c r="I867" t="s">
        <v>1696</v>
      </c>
      <c r="J867" t="str">
        <f t="shared" si="251"/>
        <v>db600.dbx106.4 := stu.wt1_4; //Ожидание УФ1. 4. Рециркуляция завершена  R54.12</v>
      </c>
      <c r="L867">
        <f t="shared" si="255"/>
        <v>54</v>
      </c>
      <c r="N867" s="33">
        <f t="shared" si="239"/>
        <v>799</v>
      </c>
      <c r="O867" s="33" t="s">
        <v>2027</v>
      </c>
      <c r="P867" s="33" t="str">
        <f t="shared" si="240"/>
        <v>MDB.R54</v>
      </c>
      <c r="Q867" s="33">
        <f t="shared" si="241"/>
        <v>12</v>
      </c>
      <c r="R867" s="33"/>
      <c r="S867" s="33"/>
      <c r="T867" s="33"/>
      <c r="U867" s="33"/>
      <c r="V867" s="33"/>
      <c r="W867" s="33"/>
      <c r="X867" s="33" t="str">
        <f t="shared" si="242"/>
        <v>en-US=Ожидание УФ1. 4. Рециркуляция завершена</v>
      </c>
      <c r="Y867" s="1"/>
      <c r="Z867" s="1" t="s">
        <v>1308</v>
      </c>
      <c r="AE867">
        <f t="shared" si="252"/>
        <v>40054</v>
      </c>
      <c r="AF867">
        <f t="shared" si="234"/>
        <v>12</v>
      </c>
      <c r="AI867" t="str">
        <f t="shared" si="256"/>
        <v>stu.wt1_4 := itg.step_wt1=4;</v>
      </c>
      <c r="AJ867">
        <v>4</v>
      </c>
      <c r="AR867" t="s">
        <v>1744</v>
      </c>
    </row>
    <row r="868" spans="1:44" x14ac:dyDescent="0.25">
      <c r="A868" s="1">
        <v>800</v>
      </c>
      <c r="B868" s="1">
        <v>47</v>
      </c>
      <c r="C868" t="str">
        <f t="shared" si="257"/>
        <v>Ожидание УФ1. 5. Ожидание</v>
      </c>
      <c r="D868" s="15" t="str">
        <f t="shared" si="250"/>
        <v>R54</v>
      </c>
      <c r="E868" s="34">
        <f t="shared" si="254"/>
        <v>106</v>
      </c>
      <c r="F868" s="34">
        <v>5</v>
      </c>
      <c r="G868" s="22">
        <v>13</v>
      </c>
      <c r="H868" t="s">
        <v>1844</v>
      </c>
      <c r="I868" t="s">
        <v>1697</v>
      </c>
      <c r="J868" t="str">
        <f t="shared" si="251"/>
        <v>db600.dbx106.5 := stu.wt1_5; //Ожидание УФ1. 5. Ожидание  R54.13</v>
      </c>
      <c r="L868">
        <f t="shared" si="255"/>
        <v>54</v>
      </c>
      <c r="N868" s="33">
        <f t="shared" si="239"/>
        <v>800</v>
      </c>
      <c r="O868" s="33" t="s">
        <v>2027</v>
      </c>
      <c r="P868" s="33" t="str">
        <f t="shared" si="240"/>
        <v>MDB.R54</v>
      </c>
      <c r="Q868" s="33">
        <f t="shared" si="241"/>
        <v>13</v>
      </c>
      <c r="R868" s="33"/>
      <c r="S868" s="33"/>
      <c r="T868" s="33"/>
      <c r="U868" s="33"/>
      <c r="V868" s="33"/>
      <c r="W868" s="33"/>
      <c r="X868" s="33" t="str">
        <f t="shared" si="242"/>
        <v>en-US=Ожидание УФ1. 5. Ожидание</v>
      </c>
      <c r="Y868" s="1"/>
      <c r="Z868" s="1" t="s">
        <v>1308</v>
      </c>
      <c r="AE868">
        <f t="shared" si="252"/>
        <v>40054</v>
      </c>
      <c r="AF868">
        <f t="shared" si="234"/>
        <v>13</v>
      </c>
      <c r="AI868" t="str">
        <f t="shared" si="256"/>
        <v>stu.wt1_5 := itg.step_wt1=5;</v>
      </c>
      <c r="AJ868">
        <v>5</v>
      </c>
      <c r="AR868" t="s">
        <v>1745</v>
      </c>
    </row>
    <row r="869" spans="1:44" x14ac:dyDescent="0.25">
      <c r="A869" s="1">
        <v>801</v>
      </c>
      <c r="B869" s="1">
        <v>48</v>
      </c>
      <c r="C869" t="str">
        <f t="shared" si="257"/>
        <v>Ожидание УФ1. 101. Остановка работы</v>
      </c>
      <c r="D869" s="15" t="str">
        <f t="shared" si="250"/>
        <v>R54</v>
      </c>
      <c r="E869" s="34">
        <f t="shared" si="254"/>
        <v>106</v>
      </c>
      <c r="F869" s="34">
        <v>6</v>
      </c>
      <c r="G869" s="22">
        <v>14</v>
      </c>
      <c r="H869" t="s">
        <v>1844</v>
      </c>
      <c r="I869" t="s">
        <v>1698</v>
      </c>
      <c r="J869" t="str">
        <f t="shared" si="251"/>
        <v>db600.dbx106.6 := stu.wt1_101; //Ожидание УФ1. 101. Остановка работы  R54.14</v>
      </c>
      <c r="L869">
        <f t="shared" si="255"/>
        <v>54</v>
      </c>
      <c r="N869" s="33">
        <f t="shared" si="239"/>
        <v>801</v>
      </c>
      <c r="O869" s="33" t="s">
        <v>2027</v>
      </c>
      <c r="P869" s="33" t="str">
        <f t="shared" si="240"/>
        <v>MDB.R54</v>
      </c>
      <c r="Q869" s="33">
        <f t="shared" si="241"/>
        <v>14</v>
      </c>
      <c r="R869" s="33"/>
      <c r="S869" s="33"/>
      <c r="T869" s="33"/>
      <c r="U869" s="33"/>
      <c r="V869" s="33"/>
      <c r="W869" s="33"/>
      <c r="X869" s="33" t="str">
        <f t="shared" si="242"/>
        <v>en-US=Ожидание УФ1. 101. Остановка работы</v>
      </c>
      <c r="Y869" s="1"/>
      <c r="Z869" s="1" t="s">
        <v>1308</v>
      </c>
      <c r="AE869">
        <f t="shared" si="252"/>
        <v>40054</v>
      </c>
      <c r="AF869">
        <f t="shared" si="234"/>
        <v>14</v>
      </c>
      <c r="AI869" t="str">
        <f t="shared" si="256"/>
        <v>stu.wt1_101 := itg.step_wt1=101;</v>
      </c>
      <c r="AJ869">
        <v>101</v>
      </c>
      <c r="AR869" t="s">
        <v>1746</v>
      </c>
    </row>
    <row r="870" spans="1:44" x14ac:dyDescent="0.25">
      <c r="A870" s="1">
        <v>802</v>
      </c>
      <c r="B870" s="1">
        <v>49</v>
      </c>
      <c r="C870" t="str">
        <f t="shared" si="257"/>
        <v>Ожидание УФ1. 102. Остановлено</v>
      </c>
      <c r="D870" s="15" t="str">
        <f t="shared" si="250"/>
        <v>R54</v>
      </c>
      <c r="E870" s="34">
        <f t="shared" si="254"/>
        <v>106</v>
      </c>
      <c r="F870" s="34">
        <v>7</v>
      </c>
      <c r="G870" s="22">
        <v>15</v>
      </c>
      <c r="H870" t="s">
        <v>1844</v>
      </c>
      <c r="I870" t="s">
        <v>1699</v>
      </c>
      <c r="J870" t="str">
        <f t="shared" si="251"/>
        <v>db600.dbx106.7 := stu.wt1_102; //Ожидание УФ1. 102. Остановлено  R54.15</v>
      </c>
      <c r="L870">
        <f t="shared" si="255"/>
        <v>54</v>
      </c>
      <c r="N870" s="33">
        <f t="shared" si="239"/>
        <v>802</v>
      </c>
      <c r="O870" s="33" t="s">
        <v>2027</v>
      </c>
      <c r="P870" s="33" t="str">
        <f t="shared" si="240"/>
        <v>MDB.R54</v>
      </c>
      <c r="Q870" s="33">
        <f t="shared" si="241"/>
        <v>15</v>
      </c>
      <c r="R870" s="33"/>
      <c r="S870" s="33"/>
      <c r="T870" s="33"/>
      <c r="U870" s="33"/>
      <c r="V870" s="33"/>
      <c r="W870" s="33"/>
      <c r="X870" s="33" t="str">
        <f t="shared" si="242"/>
        <v>en-US=Ожидание УФ1. 102. Остановлено</v>
      </c>
      <c r="Y870" s="1"/>
      <c r="Z870" s="1" t="s">
        <v>1308</v>
      </c>
      <c r="AE870">
        <f t="shared" si="252"/>
        <v>40054</v>
      </c>
      <c r="AF870">
        <f t="shared" si="234"/>
        <v>15</v>
      </c>
      <c r="AI870" t="str">
        <f t="shared" si="256"/>
        <v>stu.wt1_102 := itg.step_wt1=102;</v>
      </c>
      <c r="AJ870">
        <v>102</v>
      </c>
      <c r="AR870" t="s">
        <v>1747</v>
      </c>
    </row>
    <row r="871" spans="1:44" x14ac:dyDescent="0.25">
      <c r="A871" s="1">
        <v>803</v>
      </c>
      <c r="B871" s="1">
        <v>50</v>
      </c>
      <c r="C871" t="str">
        <f t="shared" ref="C871:C877" si="258">"Ожидание УФ2. "&amp;AR871</f>
        <v>Ожидание УФ2. 1. Открытие задвижек</v>
      </c>
      <c r="D871" s="15" t="str">
        <f t="shared" si="250"/>
        <v>R55</v>
      </c>
      <c r="E871">
        <f>E879+1</f>
        <v>109</v>
      </c>
      <c r="F871" s="34">
        <v>0</v>
      </c>
      <c r="G871" s="22">
        <v>0</v>
      </c>
      <c r="H871" t="s">
        <v>1844</v>
      </c>
      <c r="I871" t="s">
        <v>1700</v>
      </c>
      <c r="J871" t="str">
        <f t="shared" si="251"/>
        <v>db600.dbx109.0 := stu.wt2_1; //Ожидание УФ2. 1. Открытие задвижек  R55.0</v>
      </c>
      <c r="L871">
        <f>L869+1</f>
        <v>55</v>
      </c>
      <c r="N871" s="33">
        <f t="shared" si="239"/>
        <v>803</v>
      </c>
      <c r="O871" s="33" t="s">
        <v>2027</v>
      </c>
      <c r="P871" s="33" t="str">
        <f t="shared" si="240"/>
        <v>MDB.R55</v>
      </c>
      <c r="Q871" s="33">
        <f t="shared" si="241"/>
        <v>0</v>
      </c>
      <c r="R871" s="33"/>
      <c r="S871" s="33"/>
      <c r="T871" s="33"/>
      <c r="U871" s="33"/>
      <c r="V871" s="33"/>
      <c r="W871" s="33"/>
      <c r="X871" s="33" t="str">
        <f t="shared" si="242"/>
        <v>en-US=Ожидание УФ2. 1. Открытие задвижек</v>
      </c>
      <c r="Y871" s="1"/>
      <c r="Z871" s="1" t="s">
        <v>1308</v>
      </c>
      <c r="AE871">
        <f t="shared" si="252"/>
        <v>40055</v>
      </c>
      <c r="AF871">
        <f t="shared" si="234"/>
        <v>0</v>
      </c>
      <c r="AI871" t="str">
        <f t="shared" ref="AI871:AI877" si="259">"stu."&amp;I871&amp;" := itg.step_wt2="&amp;AJ871&amp;";"</f>
        <v>stu.wt2_1 := itg.step_wt2=1;</v>
      </c>
      <c r="AJ871">
        <v>1</v>
      </c>
      <c r="AR871" t="s">
        <v>2506</v>
      </c>
    </row>
    <row r="872" spans="1:44" x14ac:dyDescent="0.25">
      <c r="A872" s="1">
        <v>804</v>
      </c>
      <c r="B872" s="1">
        <v>51</v>
      </c>
      <c r="C872" t="str">
        <f t="shared" si="258"/>
        <v>Ожидание УФ2. 2. Рециркуляция начата</v>
      </c>
      <c r="D872" s="15" t="str">
        <f t="shared" si="250"/>
        <v>R55</v>
      </c>
      <c r="E872" s="34">
        <f>E871</f>
        <v>109</v>
      </c>
      <c r="F872" s="34">
        <v>1</v>
      </c>
      <c r="G872" s="22">
        <v>1</v>
      </c>
      <c r="H872" t="s">
        <v>1844</v>
      </c>
      <c r="I872" t="s">
        <v>1701</v>
      </c>
      <c r="J872" t="str">
        <f t="shared" si="251"/>
        <v>db600.dbx109.1 := stu.wt2_2; //Ожидание УФ2. 2. Рециркуляция начата  R55.1</v>
      </c>
      <c r="L872">
        <f>L871</f>
        <v>55</v>
      </c>
      <c r="N872" s="33">
        <f t="shared" si="239"/>
        <v>804</v>
      </c>
      <c r="O872" s="33" t="s">
        <v>2027</v>
      </c>
      <c r="P872" s="33" t="str">
        <f t="shared" si="240"/>
        <v>MDB.R55</v>
      </c>
      <c r="Q872" s="33">
        <f t="shared" si="241"/>
        <v>1</v>
      </c>
      <c r="R872" s="33"/>
      <c r="S872" s="33"/>
      <c r="T872" s="33"/>
      <c r="U872" s="33"/>
      <c r="V872" s="33"/>
      <c r="W872" s="33"/>
      <c r="X872" s="33" t="str">
        <f t="shared" si="242"/>
        <v>en-US=Ожидание УФ2. 2. Рециркуляция начата</v>
      </c>
      <c r="Y872" s="1"/>
      <c r="Z872" s="1" t="s">
        <v>1308</v>
      </c>
      <c r="AE872">
        <f t="shared" si="252"/>
        <v>40055</v>
      </c>
      <c r="AF872">
        <f t="shared" si="234"/>
        <v>1</v>
      </c>
      <c r="AI872" t="str">
        <f t="shared" si="259"/>
        <v>stu.wt2_2 := itg.step_wt2=2;</v>
      </c>
      <c r="AJ872">
        <v>2</v>
      </c>
      <c r="AR872" t="s">
        <v>1742</v>
      </c>
    </row>
    <row r="873" spans="1:44" x14ac:dyDescent="0.25">
      <c r="A873" s="1">
        <v>805</v>
      </c>
      <c r="B873" s="1">
        <v>52</v>
      </c>
      <c r="C873" t="str">
        <f t="shared" si="258"/>
        <v>Ожидание УФ2. 3. Аэрация</v>
      </c>
      <c r="D873" s="15" t="str">
        <f t="shared" si="250"/>
        <v>R55</v>
      </c>
      <c r="E873" s="34">
        <f t="shared" ref="E873:E886" si="260">E872</f>
        <v>109</v>
      </c>
      <c r="F873" s="34">
        <v>2</v>
      </c>
      <c r="G873" s="22">
        <v>2</v>
      </c>
      <c r="H873" t="s">
        <v>1844</v>
      </c>
      <c r="I873" t="s">
        <v>1702</v>
      </c>
      <c r="J873" t="str">
        <f t="shared" si="251"/>
        <v>db600.dbx109.2 := stu.wt2_3; //Ожидание УФ2. 3. Аэрация  R55.2</v>
      </c>
      <c r="L873">
        <f t="shared" ref="L873:L886" si="261">L872</f>
        <v>55</v>
      </c>
      <c r="N873" s="33">
        <f t="shared" si="239"/>
        <v>805</v>
      </c>
      <c r="O873" s="33" t="s">
        <v>2027</v>
      </c>
      <c r="P873" s="33" t="str">
        <f t="shared" si="240"/>
        <v>MDB.R55</v>
      </c>
      <c r="Q873" s="33">
        <f t="shared" si="241"/>
        <v>2</v>
      </c>
      <c r="R873" s="33"/>
      <c r="S873" s="33"/>
      <c r="T873" s="33"/>
      <c r="U873" s="33"/>
      <c r="V873" s="33"/>
      <c r="W873" s="33"/>
      <c r="X873" s="33" t="str">
        <f t="shared" si="242"/>
        <v>en-US=Ожидание УФ2. 3. Аэрация</v>
      </c>
      <c r="Y873" s="1"/>
      <c r="Z873" s="1" t="s">
        <v>1308</v>
      </c>
      <c r="AE873">
        <f t="shared" si="252"/>
        <v>40055</v>
      </c>
      <c r="AF873">
        <f t="shared" si="234"/>
        <v>2</v>
      </c>
      <c r="AI873" t="str">
        <f t="shared" si="259"/>
        <v>stu.wt2_3 := itg.step_wt2=3;</v>
      </c>
      <c r="AJ873">
        <v>3</v>
      </c>
      <c r="AR873" t="s">
        <v>1743</v>
      </c>
    </row>
    <row r="874" spans="1:44" x14ac:dyDescent="0.25">
      <c r="A874" s="1">
        <v>806</v>
      </c>
      <c r="B874" s="1">
        <v>53</v>
      </c>
      <c r="C874" t="str">
        <f t="shared" si="258"/>
        <v>Ожидание УФ2. 4. Рециркуляция завершена</v>
      </c>
      <c r="D874" s="15" t="str">
        <f t="shared" si="250"/>
        <v>R55</v>
      </c>
      <c r="E874" s="34">
        <f t="shared" si="260"/>
        <v>109</v>
      </c>
      <c r="F874" s="34">
        <v>3</v>
      </c>
      <c r="G874" s="22">
        <v>3</v>
      </c>
      <c r="H874" t="s">
        <v>1844</v>
      </c>
      <c r="I874" t="s">
        <v>1703</v>
      </c>
      <c r="J874" t="str">
        <f t="shared" si="251"/>
        <v>db600.dbx109.3 := stu.wt2_4; //Ожидание УФ2. 4. Рециркуляция завершена  R55.3</v>
      </c>
      <c r="L874">
        <f t="shared" si="261"/>
        <v>55</v>
      </c>
      <c r="N874" s="33">
        <f t="shared" si="239"/>
        <v>806</v>
      </c>
      <c r="O874" s="33" t="s">
        <v>2027</v>
      </c>
      <c r="P874" s="33" t="str">
        <f t="shared" si="240"/>
        <v>MDB.R55</v>
      </c>
      <c r="Q874" s="33">
        <f t="shared" si="241"/>
        <v>3</v>
      </c>
      <c r="R874" s="33"/>
      <c r="S874" s="33"/>
      <c r="T874" s="33"/>
      <c r="U874" s="33"/>
      <c r="V874" s="33"/>
      <c r="W874" s="33"/>
      <c r="X874" s="33" t="str">
        <f t="shared" si="242"/>
        <v>en-US=Ожидание УФ2. 4. Рециркуляция завершена</v>
      </c>
      <c r="Y874" s="1"/>
      <c r="Z874" s="1" t="s">
        <v>1308</v>
      </c>
      <c r="AE874">
        <f t="shared" si="252"/>
        <v>40055</v>
      </c>
      <c r="AF874">
        <f t="shared" si="234"/>
        <v>3</v>
      </c>
      <c r="AI874" t="str">
        <f t="shared" si="259"/>
        <v>stu.wt2_4 := itg.step_wt2=4;</v>
      </c>
      <c r="AJ874">
        <v>4</v>
      </c>
      <c r="AR874" t="s">
        <v>1744</v>
      </c>
    </row>
    <row r="875" spans="1:44" x14ac:dyDescent="0.25">
      <c r="A875" s="1">
        <v>807</v>
      </c>
      <c r="B875" s="1">
        <v>54</v>
      </c>
      <c r="C875" t="str">
        <f t="shared" si="258"/>
        <v>Ожидание УФ2. 5. Ожидание</v>
      </c>
      <c r="D875" s="15" t="str">
        <f t="shared" si="250"/>
        <v>R55</v>
      </c>
      <c r="E875" s="34">
        <f t="shared" si="260"/>
        <v>109</v>
      </c>
      <c r="F875" s="34">
        <v>4</v>
      </c>
      <c r="G875" s="22">
        <v>4</v>
      </c>
      <c r="H875" t="s">
        <v>1844</v>
      </c>
      <c r="I875" t="s">
        <v>1748</v>
      </c>
      <c r="J875" t="str">
        <f t="shared" si="251"/>
        <v>db600.dbx109.4 := stu.wt2_5; //Ожидание УФ2. 5. Ожидание  R55.4</v>
      </c>
      <c r="L875">
        <f t="shared" si="261"/>
        <v>55</v>
      </c>
      <c r="N875" s="33">
        <f t="shared" si="239"/>
        <v>807</v>
      </c>
      <c r="O875" s="33" t="s">
        <v>2027</v>
      </c>
      <c r="P875" s="33" t="str">
        <f t="shared" si="240"/>
        <v>MDB.R55</v>
      </c>
      <c r="Q875" s="33">
        <f t="shared" si="241"/>
        <v>4</v>
      </c>
      <c r="R875" s="33"/>
      <c r="S875" s="33"/>
      <c r="T875" s="33"/>
      <c r="U875" s="33"/>
      <c r="V875" s="33"/>
      <c r="W875" s="33"/>
      <c r="X875" s="33" t="str">
        <f t="shared" si="242"/>
        <v>en-US=Ожидание УФ2. 5. Ожидание</v>
      </c>
      <c r="Y875" s="1"/>
      <c r="Z875" s="1" t="s">
        <v>1308</v>
      </c>
      <c r="AE875">
        <f t="shared" si="252"/>
        <v>40055</v>
      </c>
      <c r="AF875">
        <f t="shared" si="234"/>
        <v>4</v>
      </c>
      <c r="AI875" t="str">
        <f t="shared" si="259"/>
        <v>stu.wt2_5 := itg.step_wt2=5;</v>
      </c>
      <c r="AJ875">
        <v>5</v>
      </c>
      <c r="AR875" t="s">
        <v>1745</v>
      </c>
    </row>
    <row r="876" spans="1:44" x14ac:dyDescent="0.25">
      <c r="A876" s="1">
        <v>808</v>
      </c>
      <c r="B876" s="1">
        <v>55</v>
      </c>
      <c r="C876" t="str">
        <f t="shared" si="258"/>
        <v>Ожидание УФ2. 101. Остановка работы</v>
      </c>
      <c r="D876" s="15" t="str">
        <f t="shared" si="250"/>
        <v>R55</v>
      </c>
      <c r="E876" s="34">
        <f t="shared" si="260"/>
        <v>109</v>
      </c>
      <c r="F876" s="34">
        <v>5</v>
      </c>
      <c r="G876" s="22">
        <v>5</v>
      </c>
      <c r="H876" t="s">
        <v>1844</v>
      </c>
      <c r="I876" t="s">
        <v>1704</v>
      </c>
      <c r="J876" t="str">
        <f t="shared" si="251"/>
        <v>db600.dbx109.5 := stu.wt2_101; //Ожидание УФ2. 101. Остановка работы  R55.5</v>
      </c>
      <c r="L876">
        <f t="shared" si="261"/>
        <v>55</v>
      </c>
      <c r="N876" s="33">
        <f t="shared" si="239"/>
        <v>808</v>
      </c>
      <c r="O876" s="33" t="s">
        <v>2027</v>
      </c>
      <c r="P876" s="33" t="str">
        <f t="shared" si="240"/>
        <v>MDB.R55</v>
      </c>
      <c r="Q876" s="33">
        <f t="shared" si="241"/>
        <v>5</v>
      </c>
      <c r="R876" s="33"/>
      <c r="S876" s="33"/>
      <c r="T876" s="33"/>
      <c r="U876" s="33"/>
      <c r="V876" s="33"/>
      <c r="W876" s="33"/>
      <c r="X876" s="33" t="str">
        <f t="shared" si="242"/>
        <v>en-US=Ожидание УФ2. 101. Остановка работы</v>
      </c>
      <c r="Y876" s="1"/>
      <c r="Z876" s="1" t="s">
        <v>1308</v>
      </c>
      <c r="AE876">
        <f t="shared" si="252"/>
        <v>40055</v>
      </c>
      <c r="AF876">
        <f t="shared" si="234"/>
        <v>5</v>
      </c>
      <c r="AI876" t="str">
        <f t="shared" si="259"/>
        <v>stu.wt2_101 := itg.step_wt2=101;</v>
      </c>
      <c r="AJ876">
        <v>101</v>
      </c>
      <c r="AR876" t="s">
        <v>1746</v>
      </c>
    </row>
    <row r="877" spans="1:44" x14ac:dyDescent="0.25">
      <c r="A877" s="1">
        <v>809</v>
      </c>
      <c r="B877" s="1">
        <v>56</v>
      </c>
      <c r="C877" t="str">
        <f t="shared" si="258"/>
        <v>Ожидание УФ2. 102. Остановлено</v>
      </c>
      <c r="D877" s="15" t="str">
        <f t="shared" si="250"/>
        <v>R55</v>
      </c>
      <c r="E877" s="34">
        <f t="shared" si="260"/>
        <v>109</v>
      </c>
      <c r="F877" s="34">
        <v>6</v>
      </c>
      <c r="G877" s="22">
        <v>6</v>
      </c>
      <c r="H877" t="s">
        <v>1844</v>
      </c>
      <c r="I877" t="s">
        <v>1705</v>
      </c>
      <c r="J877" t="str">
        <f t="shared" si="251"/>
        <v>db600.dbx109.6 := stu.wt2_102; //Ожидание УФ2. 102. Остановлено  R55.6</v>
      </c>
      <c r="L877">
        <f t="shared" si="261"/>
        <v>55</v>
      </c>
      <c r="N877" s="33">
        <f t="shared" si="239"/>
        <v>809</v>
      </c>
      <c r="O877" s="33" t="s">
        <v>2027</v>
      </c>
      <c r="P877" s="33" t="str">
        <f t="shared" si="240"/>
        <v>MDB.R55</v>
      </c>
      <c r="Q877" s="33">
        <f t="shared" si="241"/>
        <v>6</v>
      </c>
      <c r="R877" s="33"/>
      <c r="S877" s="33"/>
      <c r="T877" s="33"/>
      <c r="U877" s="33"/>
      <c r="V877" s="33"/>
      <c r="W877" s="33"/>
      <c r="X877" s="33" t="str">
        <f t="shared" si="242"/>
        <v>en-US=Ожидание УФ2. 102. Остановлено</v>
      </c>
      <c r="Y877" s="1"/>
      <c r="Z877" s="1" t="s">
        <v>1308</v>
      </c>
      <c r="AE877">
        <f t="shared" si="252"/>
        <v>40055</v>
      </c>
      <c r="AF877">
        <f t="shared" ref="AF877:AF940" si="262">G877</f>
        <v>6</v>
      </c>
      <c r="AI877" t="str">
        <f t="shared" si="259"/>
        <v>stu.wt2_102 := itg.step_wt2=102;</v>
      </c>
      <c r="AJ877">
        <v>102</v>
      </c>
      <c r="AR877" t="s">
        <v>1747</v>
      </c>
    </row>
    <row r="878" spans="1:44" x14ac:dyDescent="0.25">
      <c r="A878" s="1">
        <v>810</v>
      </c>
      <c r="B878" s="1">
        <v>57</v>
      </c>
      <c r="C878" t="str">
        <f t="shared" ref="C878:C886" si="263">"Слив УФ1. "&amp;AR878</f>
        <v>Слив УФ1. 1. Мин.расход достигнут</v>
      </c>
      <c r="D878" s="15" t="str">
        <f t="shared" si="250"/>
        <v>R55</v>
      </c>
      <c r="E878" s="34">
        <f t="shared" si="260"/>
        <v>109</v>
      </c>
      <c r="F878" s="34">
        <v>7</v>
      </c>
      <c r="G878" s="22">
        <v>7</v>
      </c>
      <c r="H878" t="s">
        <v>1844</v>
      </c>
      <c r="I878" t="s">
        <v>1706</v>
      </c>
      <c r="J878" t="str">
        <f t="shared" si="251"/>
        <v>db600.dbx109.7 := stu.dr1_1; //Слив УФ1. 1. Мин.расход достигнут  R55.7</v>
      </c>
      <c r="L878">
        <f t="shared" si="261"/>
        <v>55</v>
      </c>
      <c r="N878" s="33">
        <f t="shared" si="239"/>
        <v>810</v>
      </c>
      <c r="O878" s="33" t="s">
        <v>2027</v>
      </c>
      <c r="P878" s="33" t="str">
        <f t="shared" si="240"/>
        <v>MDB.R55</v>
      </c>
      <c r="Q878" s="33">
        <f t="shared" si="241"/>
        <v>7</v>
      </c>
      <c r="R878" s="33"/>
      <c r="S878" s="33"/>
      <c r="T878" s="33"/>
      <c r="U878" s="33"/>
      <c r="V878" s="33"/>
      <c r="W878" s="33"/>
      <c r="X878" s="33" t="str">
        <f t="shared" si="242"/>
        <v>en-US=Слив УФ1. 1. Мин.расход достигнут</v>
      </c>
      <c r="Y878" s="1"/>
      <c r="Z878" s="1" t="s">
        <v>1308</v>
      </c>
      <c r="AE878">
        <f t="shared" si="252"/>
        <v>40055</v>
      </c>
      <c r="AF878">
        <f t="shared" si="262"/>
        <v>7</v>
      </c>
      <c r="AI878" t="str">
        <f t="shared" ref="AI878:AI887" si="264">"stu."&amp;I878&amp;" := itg.step_dr1="&amp;AJ878&amp;";"</f>
        <v>stu.dr1_1 := itg.step_dr1=1;</v>
      </c>
      <c r="AJ878">
        <v>1</v>
      </c>
      <c r="AR878" t="s">
        <v>1749</v>
      </c>
    </row>
    <row r="879" spans="1:44" x14ac:dyDescent="0.25">
      <c r="A879" s="1">
        <v>811</v>
      </c>
      <c r="B879" s="1">
        <v>58</v>
      </c>
      <c r="C879" t="str">
        <f t="shared" si="263"/>
        <v>Слив УФ1. 2. Сброс ила</v>
      </c>
      <c r="D879" s="15" t="str">
        <f t="shared" si="250"/>
        <v>R55</v>
      </c>
      <c r="E879">
        <f>E855+1</f>
        <v>108</v>
      </c>
      <c r="F879" s="34">
        <v>0</v>
      </c>
      <c r="G879" s="22">
        <v>8</v>
      </c>
      <c r="H879" t="s">
        <v>1844</v>
      </c>
      <c r="I879" t="s">
        <v>1707</v>
      </c>
      <c r="J879" t="str">
        <f t="shared" si="251"/>
        <v>db600.dbx108.0 := stu.dr1_2; //Слив УФ1. 2. Сброс ила  R55.8</v>
      </c>
      <c r="L879">
        <f t="shared" si="261"/>
        <v>55</v>
      </c>
      <c r="N879" s="33">
        <f t="shared" si="239"/>
        <v>811</v>
      </c>
      <c r="O879" s="33" t="s">
        <v>2027</v>
      </c>
      <c r="P879" s="33" t="str">
        <f t="shared" si="240"/>
        <v>MDB.R55</v>
      </c>
      <c r="Q879" s="33">
        <f t="shared" si="241"/>
        <v>8</v>
      </c>
      <c r="R879" s="33"/>
      <c r="S879" s="33"/>
      <c r="T879" s="33"/>
      <c r="U879" s="33"/>
      <c r="V879" s="33"/>
      <c r="W879" s="33"/>
      <c r="X879" s="33" t="str">
        <f t="shared" si="242"/>
        <v>en-US=Слив УФ1. 2. Сброс ила</v>
      </c>
      <c r="Y879" s="1"/>
      <c r="Z879" s="1" t="s">
        <v>1308</v>
      </c>
      <c r="AE879">
        <f t="shared" si="252"/>
        <v>40055</v>
      </c>
      <c r="AF879">
        <f t="shared" si="262"/>
        <v>8</v>
      </c>
      <c r="AI879" t="str">
        <f t="shared" si="264"/>
        <v>stu.dr1_2 := itg.step_dr1=2;</v>
      </c>
      <c r="AJ879">
        <v>2</v>
      </c>
      <c r="AR879" t="s">
        <v>1750</v>
      </c>
    </row>
    <row r="880" spans="1:44" x14ac:dyDescent="0.25">
      <c r="A880" s="1">
        <v>812</v>
      </c>
      <c r="B880" s="1">
        <v>59</v>
      </c>
      <c r="C880" t="str">
        <f t="shared" si="263"/>
        <v>Слив УФ1. 3. Слив</v>
      </c>
      <c r="D880" s="15" t="str">
        <f t="shared" si="250"/>
        <v>R55</v>
      </c>
      <c r="E880" s="34">
        <f>E879</f>
        <v>108</v>
      </c>
      <c r="F880" s="34">
        <v>1</v>
      </c>
      <c r="G880" s="22">
        <v>9</v>
      </c>
      <c r="H880" t="s">
        <v>1844</v>
      </c>
      <c r="I880" t="s">
        <v>1708</v>
      </c>
      <c r="J880" t="str">
        <f t="shared" si="251"/>
        <v>db600.dbx108.1 := stu.dr1_3; //Слив УФ1. 3. Слив  R55.9</v>
      </c>
      <c r="L880">
        <f t="shared" si="261"/>
        <v>55</v>
      </c>
      <c r="N880" s="33">
        <f t="shared" si="239"/>
        <v>812</v>
      </c>
      <c r="O880" s="33" t="s">
        <v>2027</v>
      </c>
      <c r="P880" s="33" t="str">
        <f t="shared" si="240"/>
        <v>MDB.R55</v>
      </c>
      <c r="Q880" s="33">
        <f t="shared" si="241"/>
        <v>9</v>
      </c>
      <c r="R880" s="33"/>
      <c r="S880" s="33"/>
      <c r="T880" s="33"/>
      <c r="U880" s="33"/>
      <c r="V880" s="33"/>
      <c r="W880" s="33"/>
      <c r="X880" s="33" t="str">
        <f t="shared" si="242"/>
        <v>en-US=Слив УФ1. 3. Слив</v>
      </c>
      <c r="Y880" s="1"/>
      <c r="Z880" s="1" t="s">
        <v>1308</v>
      </c>
      <c r="AE880">
        <f t="shared" si="252"/>
        <v>40055</v>
      </c>
      <c r="AF880">
        <f t="shared" si="262"/>
        <v>9</v>
      </c>
      <c r="AI880" t="str">
        <f t="shared" si="264"/>
        <v>stu.dr1_3 := itg.step_dr1=3;</v>
      </c>
      <c r="AJ880">
        <v>3</v>
      </c>
      <c r="AR880" t="s">
        <v>1751</v>
      </c>
    </row>
    <row r="881" spans="1:44" x14ac:dyDescent="0.25">
      <c r="A881" s="1">
        <v>813</v>
      </c>
      <c r="B881" s="1">
        <v>60</v>
      </c>
      <c r="C881" t="str">
        <f t="shared" si="263"/>
        <v>Слив УФ1. 4. Слив с аэрацией</v>
      </c>
      <c r="D881" s="15" t="str">
        <f t="shared" si="250"/>
        <v>R55</v>
      </c>
      <c r="E881" s="34">
        <f t="shared" si="260"/>
        <v>108</v>
      </c>
      <c r="F881" s="34">
        <v>2</v>
      </c>
      <c r="G881" s="22">
        <v>10</v>
      </c>
      <c r="H881" t="s">
        <v>1844</v>
      </c>
      <c r="I881" t="s">
        <v>1709</v>
      </c>
      <c r="J881" t="str">
        <f t="shared" si="251"/>
        <v>db600.dbx108.2 := stu.dr1_4; //Слив УФ1. 4. Слив с аэрацией  R55.10</v>
      </c>
      <c r="L881">
        <f t="shared" si="261"/>
        <v>55</v>
      </c>
      <c r="N881" s="33">
        <f t="shared" si="239"/>
        <v>813</v>
      </c>
      <c r="O881" s="33" t="s">
        <v>2027</v>
      </c>
      <c r="P881" s="33" t="str">
        <f t="shared" si="240"/>
        <v>MDB.R55</v>
      </c>
      <c r="Q881" s="33">
        <f t="shared" si="241"/>
        <v>10</v>
      </c>
      <c r="R881" s="33"/>
      <c r="S881" s="33"/>
      <c r="T881" s="33"/>
      <c r="U881" s="33"/>
      <c r="V881" s="33"/>
      <c r="W881" s="33"/>
      <c r="X881" s="33" t="str">
        <f t="shared" si="242"/>
        <v>en-US=Слив УФ1. 4. Слив с аэрацией</v>
      </c>
      <c r="Y881" s="1"/>
      <c r="Z881" s="1" t="s">
        <v>1308</v>
      </c>
      <c r="AE881">
        <f t="shared" si="252"/>
        <v>40055</v>
      </c>
      <c r="AF881">
        <f t="shared" si="262"/>
        <v>10</v>
      </c>
      <c r="AI881" t="str">
        <f t="shared" si="264"/>
        <v>stu.dr1_4 := itg.step_dr1=4;</v>
      </c>
      <c r="AJ881">
        <v>4</v>
      </c>
      <c r="AR881" t="s">
        <v>1752</v>
      </c>
    </row>
    <row r="882" spans="1:44" x14ac:dyDescent="0.25">
      <c r="A882" s="1">
        <v>814</v>
      </c>
      <c r="B882" s="1">
        <v>61</v>
      </c>
      <c r="C882" t="str">
        <f t="shared" si="263"/>
        <v>Слив УФ1. 5. Задвижки закрыты</v>
      </c>
      <c r="D882" s="15" t="str">
        <f t="shared" si="250"/>
        <v>R55</v>
      </c>
      <c r="E882" s="34">
        <f t="shared" si="260"/>
        <v>108</v>
      </c>
      <c r="F882" s="34">
        <v>3</v>
      </c>
      <c r="G882" s="22">
        <v>11</v>
      </c>
      <c r="H882" t="s">
        <v>1844</v>
      </c>
      <c r="I882" t="s">
        <v>1710</v>
      </c>
      <c r="J882" t="str">
        <f t="shared" si="251"/>
        <v>db600.dbx108.3 := stu.dr1_5; //Слив УФ1. 5. Задвижки закрыты  R55.11</v>
      </c>
      <c r="L882">
        <f t="shared" si="261"/>
        <v>55</v>
      </c>
      <c r="N882" s="33">
        <f t="shared" si="239"/>
        <v>814</v>
      </c>
      <c r="O882" s="33" t="s">
        <v>2027</v>
      </c>
      <c r="P882" s="33" t="str">
        <f t="shared" si="240"/>
        <v>MDB.R55</v>
      </c>
      <c r="Q882" s="33">
        <f t="shared" si="241"/>
        <v>11</v>
      </c>
      <c r="R882" s="33"/>
      <c r="S882" s="33"/>
      <c r="T882" s="33"/>
      <c r="U882" s="33"/>
      <c r="V882" s="33"/>
      <c r="W882" s="33"/>
      <c r="X882" s="33" t="str">
        <f t="shared" si="242"/>
        <v>en-US=Слив УФ1. 5. Задвижки закрыты</v>
      </c>
      <c r="Y882" s="1"/>
      <c r="Z882" s="1" t="s">
        <v>1308</v>
      </c>
      <c r="AE882">
        <f t="shared" si="252"/>
        <v>40055</v>
      </c>
      <c r="AF882">
        <f t="shared" si="262"/>
        <v>11</v>
      </c>
      <c r="AI882" t="str">
        <f t="shared" si="264"/>
        <v>stu.dr1_5 := itg.step_dr1=5;</v>
      </c>
      <c r="AJ882">
        <v>5</v>
      </c>
      <c r="AR882" t="s">
        <v>1753</v>
      </c>
    </row>
    <row r="883" spans="1:44" x14ac:dyDescent="0.25">
      <c r="A883" s="1">
        <v>815</v>
      </c>
      <c r="B883" s="1">
        <v>62</v>
      </c>
      <c r="C883" t="str">
        <f t="shared" si="263"/>
        <v>Слив УФ1. 6. BW насос отключен</v>
      </c>
      <c r="D883" s="15" t="str">
        <f t="shared" si="250"/>
        <v>R55</v>
      </c>
      <c r="E883" s="34">
        <f t="shared" si="260"/>
        <v>108</v>
      </c>
      <c r="F883" s="34">
        <v>4</v>
      </c>
      <c r="G883" s="22">
        <v>12</v>
      </c>
      <c r="H883" t="s">
        <v>1844</v>
      </c>
      <c r="I883" t="s">
        <v>1711</v>
      </c>
      <c r="J883" t="str">
        <f t="shared" si="251"/>
        <v>db600.dbx108.4 := stu.dr1_6; //Слив УФ1. 6. BW насос отключен  R55.12</v>
      </c>
      <c r="L883">
        <f t="shared" si="261"/>
        <v>55</v>
      </c>
      <c r="N883" s="33">
        <f t="shared" si="239"/>
        <v>815</v>
      </c>
      <c r="O883" s="33" t="s">
        <v>2027</v>
      </c>
      <c r="P883" s="33" t="str">
        <f t="shared" si="240"/>
        <v>MDB.R55</v>
      </c>
      <c r="Q883" s="33">
        <f t="shared" si="241"/>
        <v>12</v>
      </c>
      <c r="R883" s="33"/>
      <c r="S883" s="33"/>
      <c r="T883" s="33"/>
      <c r="U883" s="33"/>
      <c r="V883" s="33"/>
      <c r="W883" s="33"/>
      <c r="X883" s="33" t="str">
        <f t="shared" si="242"/>
        <v>en-US=Слив УФ1. 6. BW насос отключен</v>
      </c>
      <c r="Y883" s="1"/>
      <c r="Z883" s="1" t="s">
        <v>1308</v>
      </c>
      <c r="AE883">
        <f t="shared" si="252"/>
        <v>40055</v>
      </c>
      <c r="AF883">
        <f t="shared" si="262"/>
        <v>12</v>
      </c>
      <c r="AI883" t="str">
        <f t="shared" si="264"/>
        <v>stu.dr1_6 := itg.step_dr1=6;</v>
      </c>
      <c r="AJ883">
        <v>6</v>
      </c>
      <c r="AR883" t="s">
        <v>1754</v>
      </c>
    </row>
    <row r="884" spans="1:44" x14ac:dyDescent="0.25">
      <c r="A884" s="1">
        <v>816</v>
      </c>
      <c r="B884" s="1">
        <v>63</v>
      </c>
      <c r="C884" t="str">
        <f t="shared" si="263"/>
        <v>Слив УФ1. 7. Мин.расход достигнут</v>
      </c>
      <c r="D884" s="15" t="str">
        <f t="shared" si="250"/>
        <v>R55</v>
      </c>
      <c r="E884" s="34">
        <f t="shared" si="260"/>
        <v>108</v>
      </c>
      <c r="F884" s="34">
        <v>5</v>
      </c>
      <c r="G884" s="22">
        <v>13</v>
      </c>
      <c r="H884" t="s">
        <v>1844</v>
      </c>
      <c r="I884" t="s">
        <v>1712</v>
      </c>
      <c r="J884" t="str">
        <f t="shared" si="251"/>
        <v>db600.dbx108.5 := stu.dr1_7; //Слив УФ1. 7. Мин.расход достигнут  R55.13</v>
      </c>
      <c r="L884">
        <f t="shared" si="261"/>
        <v>55</v>
      </c>
      <c r="N884" s="33">
        <f t="shared" si="239"/>
        <v>816</v>
      </c>
      <c r="O884" s="33" t="s">
        <v>2027</v>
      </c>
      <c r="P884" s="33" t="str">
        <f t="shared" si="240"/>
        <v>MDB.R55</v>
      </c>
      <c r="Q884" s="33">
        <f t="shared" si="241"/>
        <v>13</v>
      </c>
      <c r="R884" s="33"/>
      <c r="S884" s="33"/>
      <c r="T884" s="33"/>
      <c r="U884" s="33"/>
      <c r="V884" s="33"/>
      <c r="W884" s="33"/>
      <c r="X884" s="33" t="str">
        <f t="shared" si="242"/>
        <v>en-US=Слив УФ1. 7. Мин.расход достигнут</v>
      </c>
      <c r="Y884" s="1"/>
      <c r="Z884" s="1" t="s">
        <v>1308</v>
      </c>
      <c r="AE884">
        <f t="shared" si="252"/>
        <v>40055</v>
      </c>
      <c r="AF884">
        <f t="shared" si="262"/>
        <v>13</v>
      </c>
      <c r="AI884" t="str">
        <f t="shared" si="264"/>
        <v>stu.dr1_7 := itg.step_dr1=7;</v>
      </c>
      <c r="AJ884">
        <v>7</v>
      </c>
      <c r="AR884" t="s">
        <v>1755</v>
      </c>
    </row>
    <row r="885" spans="1:44" x14ac:dyDescent="0.25">
      <c r="A885" s="1">
        <v>817</v>
      </c>
      <c r="B885" s="1">
        <v>64</v>
      </c>
      <c r="C885" t="str">
        <f t="shared" si="263"/>
        <v>Слив УФ1. 8. Завершено</v>
      </c>
      <c r="D885" s="15" t="str">
        <f t="shared" si="250"/>
        <v>R55</v>
      </c>
      <c r="E885" s="34">
        <f t="shared" si="260"/>
        <v>108</v>
      </c>
      <c r="F885" s="34">
        <v>6</v>
      </c>
      <c r="G885" s="22">
        <v>14</v>
      </c>
      <c r="H885" t="s">
        <v>1844</v>
      </c>
      <c r="I885" t="s">
        <v>1713</v>
      </c>
      <c r="J885" t="str">
        <f t="shared" si="251"/>
        <v>db600.dbx108.6 := stu.dr1_8; //Слив УФ1. 8. Завершено  R55.14</v>
      </c>
      <c r="L885">
        <f t="shared" si="261"/>
        <v>55</v>
      </c>
      <c r="N885" s="33">
        <f t="shared" si="239"/>
        <v>817</v>
      </c>
      <c r="O885" s="33" t="s">
        <v>2027</v>
      </c>
      <c r="P885" s="33" t="str">
        <f t="shared" si="240"/>
        <v>MDB.R55</v>
      </c>
      <c r="Q885" s="33">
        <f t="shared" si="241"/>
        <v>14</v>
      </c>
      <c r="R885" s="33"/>
      <c r="S885" s="33"/>
      <c r="T885" s="33"/>
      <c r="U885" s="33"/>
      <c r="V885" s="33"/>
      <c r="W885" s="33"/>
      <c r="X885" s="33" t="str">
        <f t="shared" si="242"/>
        <v>en-US=Слив УФ1. 8. Завершено</v>
      </c>
      <c r="Y885" s="1"/>
      <c r="Z885" s="1" t="s">
        <v>1308</v>
      </c>
      <c r="AE885">
        <f t="shared" si="252"/>
        <v>40055</v>
      </c>
      <c r="AF885">
        <f t="shared" si="262"/>
        <v>14</v>
      </c>
      <c r="AI885" t="str">
        <f t="shared" si="264"/>
        <v>stu.dr1_8 := itg.step_dr1=8;</v>
      </c>
      <c r="AJ885">
        <v>8</v>
      </c>
      <c r="AR885" t="s">
        <v>1756</v>
      </c>
    </row>
    <row r="886" spans="1:44" x14ac:dyDescent="0.25">
      <c r="A886" s="1">
        <v>818</v>
      </c>
      <c r="B886" s="1">
        <v>65</v>
      </c>
      <c r="C886" t="str">
        <f t="shared" si="263"/>
        <v>Слив УФ1. Остановка работы</v>
      </c>
      <c r="D886" s="15" t="str">
        <f t="shared" ref="D886:D917" si="265">"R"&amp;L886</f>
        <v>R55</v>
      </c>
      <c r="E886" s="34">
        <f t="shared" si="260"/>
        <v>108</v>
      </c>
      <c r="F886" s="34">
        <v>7</v>
      </c>
      <c r="G886" s="22">
        <v>15</v>
      </c>
      <c r="H886" t="s">
        <v>1844</v>
      </c>
      <c r="I886" t="s">
        <v>1757</v>
      </c>
      <c r="J886" t="str">
        <f t="shared" ref="J886:J917" si="266">"db600.dbx"&amp;E886&amp;"."&amp;F886&amp;" := "&amp;H886&amp;"."&amp;I886&amp;"; //"&amp;C886&amp;"  "&amp;D886&amp;"."&amp;G886</f>
        <v>db600.dbx108.7 := stu.dr1_101; //Слив УФ1. Остановка работы  R55.15</v>
      </c>
      <c r="L886">
        <f t="shared" si="261"/>
        <v>55</v>
      </c>
      <c r="N886" s="33">
        <f t="shared" si="239"/>
        <v>818</v>
      </c>
      <c r="O886" s="33" t="s">
        <v>2027</v>
      </c>
      <c r="P886" s="33" t="str">
        <f t="shared" si="240"/>
        <v>MDB.R55</v>
      </c>
      <c r="Q886" s="33">
        <f t="shared" si="241"/>
        <v>15</v>
      </c>
      <c r="R886" s="33"/>
      <c r="S886" s="33"/>
      <c r="T886" s="33"/>
      <c r="U886" s="33"/>
      <c r="V886" s="33"/>
      <c r="W886" s="33"/>
      <c r="X886" s="33" t="str">
        <f t="shared" si="242"/>
        <v>en-US=Слив УФ1. Остановка работы</v>
      </c>
      <c r="Y886" s="1"/>
      <c r="Z886" s="1" t="s">
        <v>1308</v>
      </c>
      <c r="AE886">
        <f t="shared" ref="AE886:AE917" si="267">L886+40000</f>
        <v>40055</v>
      </c>
      <c r="AF886">
        <f t="shared" si="262"/>
        <v>15</v>
      </c>
      <c r="AI886" t="str">
        <f t="shared" si="264"/>
        <v>stu.dr1_101 := itg.step_dr1=101;</v>
      </c>
      <c r="AJ886">
        <v>101</v>
      </c>
      <c r="AR886" t="s">
        <v>2622</v>
      </c>
    </row>
    <row r="887" spans="1:44" x14ac:dyDescent="0.25">
      <c r="A887" s="1">
        <v>819</v>
      </c>
      <c r="B887" s="1">
        <v>66</v>
      </c>
      <c r="C887" t="str">
        <f>"Слив УФ1. "&amp;AR887</f>
        <v>Слив УФ1. Закрытие задвижек</v>
      </c>
      <c r="D887" s="15" t="str">
        <f t="shared" si="265"/>
        <v>R56</v>
      </c>
      <c r="E887">
        <f>E895+1</f>
        <v>111</v>
      </c>
      <c r="F887" s="34">
        <v>0</v>
      </c>
      <c r="G887" s="22">
        <v>0</v>
      </c>
      <c r="H887" t="s">
        <v>1844</v>
      </c>
      <c r="I887" t="s">
        <v>1758</v>
      </c>
      <c r="J887" t="str">
        <f t="shared" si="266"/>
        <v>db600.dbx111.0 := stu.dr1_102; //Слив УФ1. Закрытие задвижек  R56.0</v>
      </c>
      <c r="L887">
        <f>L885+1</f>
        <v>56</v>
      </c>
      <c r="N887" s="33">
        <f t="shared" ref="N887:N950" si="268">A887</f>
        <v>819</v>
      </c>
      <c r="O887" s="33" t="s">
        <v>2027</v>
      </c>
      <c r="P887" s="33" t="str">
        <f t="shared" ref="P887:P950" si="269">"MDB.R"&amp;L887</f>
        <v>MDB.R56</v>
      </c>
      <c r="Q887" s="33">
        <f t="shared" ref="Q887:Q950" si="270">G887</f>
        <v>0</v>
      </c>
      <c r="R887" s="33"/>
      <c r="S887" s="33"/>
      <c r="T887" s="33"/>
      <c r="U887" s="33"/>
      <c r="V887" s="33"/>
      <c r="W887" s="33"/>
      <c r="X887" s="33" t="str">
        <f t="shared" ref="X887:X950" si="271">Z887&amp;C887</f>
        <v>en-US=Слив УФ1. Закрытие задвижек</v>
      </c>
      <c r="Y887" s="1"/>
      <c r="Z887" s="1" t="s">
        <v>1308</v>
      </c>
      <c r="AE887">
        <f t="shared" si="267"/>
        <v>40056</v>
      </c>
      <c r="AF887">
        <f t="shared" si="262"/>
        <v>0</v>
      </c>
      <c r="AI887" t="str">
        <f t="shared" si="264"/>
        <v>stu.dr1_102 := itg.step_dr1=102;</v>
      </c>
      <c r="AJ887">
        <v>102</v>
      </c>
      <c r="AR887" t="s">
        <v>2621</v>
      </c>
    </row>
    <row r="888" spans="1:44" x14ac:dyDescent="0.25">
      <c r="A888" s="1">
        <v>820</v>
      </c>
      <c r="B888" s="1">
        <v>67</v>
      </c>
      <c r="C888" t="str">
        <f t="shared" ref="C888:C897" si="272">"Слив УФ2. "&amp;AR888</f>
        <v>Слив УФ2. 1. Мин.расход достигнут</v>
      </c>
      <c r="D888" s="15" t="str">
        <f t="shared" si="265"/>
        <v>R56</v>
      </c>
      <c r="E888" s="34">
        <f>E887</f>
        <v>111</v>
      </c>
      <c r="F888" s="34">
        <v>1</v>
      </c>
      <c r="G888" s="22">
        <v>1</v>
      </c>
      <c r="H888" t="s">
        <v>1844</v>
      </c>
      <c r="I888" t="s">
        <v>1759</v>
      </c>
      <c r="J888" t="str">
        <f t="shared" si="266"/>
        <v>db600.dbx111.1 := stu.dr2_1; //Слив УФ2. 1. Мин.расход достигнут  R56.1</v>
      </c>
      <c r="L888">
        <f>L887</f>
        <v>56</v>
      </c>
      <c r="N888" s="33">
        <f t="shared" si="268"/>
        <v>820</v>
      </c>
      <c r="O888" s="33" t="s">
        <v>2027</v>
      </c>
      <c r="P888" s="33" t="str">
        <f t="shared" si="269"/>
        <v>MDB.R56</v>
      </c>
      <c r="Q888" s="33">
        <f t="shared" si="270"/>
        <v>1</v>
      </c>
      <c r="R888" s="33"/>
      <c r="S888" s="33"/>
      <c r="T888" s="33"/>
      <c r="U888" s="33"/>
      <c r="V888" s="33"/>
      <c r="W888" s="33"/>
      <c r="X888" s="33" t="str">
        <f t="shared" si="271"/>
        <v>en-US=Слив УФ2. 1. Мин.расход достигнут</v>
      </c>
      <c r="Y888" s="1"/>
      <c r="Z888" s="1" t="s">
        <v>1308</v>
      </c>
      <c r="AE888">
        <f t="shared" si="267"/>
        <v>40056</v>
      </c>
      <c r="AF888">
        <f t="shared" si="262"/>
        <v>1</v>
      </c>
      <c r="AI888" t="str">
        <f t="shared" ref="AI888:AI897" si="273">"stu."&amp;I888&amp;" := itg.step_dr2="&amp;AJ888&amp;";"</f>
        <v>stu.dr2_1 := itg.step_dr2=1;</v>
      </c>
      <c r="AJ888">
        <v>1</v>
      </c>
      <c r="AR888" t="s">
        <v>1749</v>
      </c>
    </row>
    <row r="889" spans="1:44" x14ac:dyDescent="0.25">
      <c r="A889" s="1">
        <v>821</v>
      </c>
      <c r="B889" s="1">
        <v>68</v>
      </c>
      <c r="C889" t="str">
        <f t="shared" si="272"/>
        <v>Слив УФ2. 2. Сброс ила</v>
      </c>
      <c r="D889" s="15" t="str">
        <f t="shared" si="265"/>
        <v>R56</v>
      </c>
      <c r="E889" s="34">
        <f t="shared" ref="E889:E902" si="274">E888</f>
        <v>111</v>
      </c>
      <c r="F889" s="34">
        <v>2</v>
      </c>
      <c r="G889" s="22">
        <v>2</v>
      </c>
      <c r="H889" t="s">
        <v>1844</v>
      </c>
      <c r="I889" t="s">
        <v>1762</v>
      </c>
      <c r="J889" t="str">
        <f t="shared" si="266"/>
        <v>db600.dbx111.2 := stu.dr2_2; //Слив УФ2. 2. Сброс ила  R56.2</v>
      </c>
      <c r="L889">
        <f t="shared" ref="L889:L902" si="275">L888</f>
        <v>56</v>
      </c>
      <c r="N889" s="33">
        <f t="shared" si="268"/>
        <v>821</v>
      </c>
      <c r="O889" s="33" t="s">
        <v>2027</v>
      </c>
      <c r="P889" s="33" t="str">
        <f t="shared" si="269"/>
        <v>MDB.R56</v>
      </c>
      <c r="Q889" s="33">
        <f t="shared" si="270"/>
        <v>2</v>
      </c>
      <c r="R889" s="33"/>
      <c r="S889" s="33"/>
      <c r="T889" s="33"/>
      <c r="U889" s="33"/>
      <c r="V889" s="33"/>
      <c r="W889" s="33"/>
      <c r="X889" s="33" t="str">
        <f t="shared" si="271"/>
        <v>en-US=Слив УФ2. 2. Сброс ила</v>
      </c>
      <c r="Y889" s="1"/>
      <c r="Z889" s="1" t="s">
        <v>1308</v>
      </c>
      <c r="AE889">
        <f t="shared" si="267"/>
        <v>40056</v>
      </c>
      <c r="AF889">
        <f t="shared" si="262"/>
        <v>2</v>
      </c>
      <c r="AI889" t="str">
        <f t="shared" si="273"/>
        <v>stu.dr2_2 := itg.step_dr2=2;</v>
      </c>
      <c r="AJ889">
        <v>2</v>
      </c>
      <c r="AR889" t="s">
        <v>1750</v>
      </c>
    </row>
    <row r="890" spans="1:44" x14ac:dyDescent="0.25">
      <c r="A890" s="1">
        <v>822</v>
      </c>
      <c r="B890" s="1">
        <v>69</v>
      </c>
      <c r="C890" t="str">
        <f t="shared" si="272"/>
        <v>Слив УФ2. 3. Слив</v>
      </c>
      <c r="D890" s="15" t="str">
        <f t="shared" si="265"/>
        <v>R56</v>
      </c>
      <c r="E890" s="34">
        <f t="shared" si="274"/>
        <v>111</v>
      </c>
      <c r="F890" s="34">
        <v>3</v>
      </c>
      <c r="G890" s="22">
        <v>3</v>
      </c>
      <c r="H890" t="s">
        <v>1844</v>
      </c>
      <c r="I890" t="s">
        <v>1763</v>
      </c>
      <c r="J890" t="str">
        <f t="shared" si="266"/>
        <v>db600.dbx111.3 := stu.dr2_3; //Слив УФ2. 3. Слив  R56.3</v>
      </c>
      <c r="L890">
        <f t="shared" si="275"/>
        <v>56</v>
      </c>
      <c r="N890" s="33">
        <f t="shared" si="268"/>
        <v>822</v>
      </c>
      <c r="O890" s="33" t="s">
        <v>2027</v>
      </c>
      <c r="P890" s="33" t="str">
        <f t="shared" si="269"/>
        <v>MDB.R56</v>
      </c>
      <c r="Q890" s="33">
        <f t="shared" si="270"/>
        <v>3</v>
      </c>
      <c r="R890" s="33"/>
      <c r="S890" s="33"/>
      <c r="T890" s="33"/>
      <c r="U890" s="33"/>
      <c r="V890" s="33"/>
      <c r="W890" s="33"/>
      <c r="X890" s="33" t="str">
        <f t="shared" si="271"/>
        <v>en-US=Слив УФ2. 3. Слив</v>
      </c>
      <c r="Y890" s="1"/>
      <c r="Z890" s="1" t="s">
        <v>1308</v>
      </c>
      <c r="AE890">
        <f t="shared" si="267"/>
        <v>40056</v>
      </c>
      <c r="AF890">
        <f t="shared" si="262"/>
        <v>3</v>
      </c>
      <c r="AI890" t="str">
        <f t="shared" si="273"/>
        <v>stu.dr2_3 := itg.step_dr2=3;</v>
      </c>
      <c r="AJ890">
        <v>3</v>
      </c>
      <c r="AR890" t="s">
        <v>1751</v>
      </c>
    </row>
    <row r="891" spans="1:44" x14ac:dyDescent="0.25">
      <c r="A891" s="1">
        <v>823</v>
      </c>
      <c r="B891" s="1">
        <v>70</v>
      </c>
      <c r="C891" t="str">
        <f t="shared" si="272"/>
        <v>Слив УФ2. 4. Слив с аэрацией</v>
      </c>
      <c r="D891" s="15" t="str">
        <f t="shared" si="265"/>
        <v>R56</v>
      </c>
      <c r="E891" s="34">
        <f t="shared" si="274"/>
        <v>111</v>
      </c>
      <c r="F891" s="34">
        <v>4</v>
      </c>
      <c r="G891" s="22">
        <v>4</v>
      </c>
      <c r="H891" t="s">
        <v>1844</v>
      </c>
      <c r="I891" t="s">
        <v>1764</v>
      </c>
      <c r="J891" t="str">
        <f t="shared" si="266"/>
        <v>db600.dbx111.4 := stu.dr2_4; //Слив УФ2. 4. Слив с аэрацией  R56.4</v>
      </c>
      <c r="L891">
        <f t="shared" si="275"/>
        <v>56</v>
      </c>
      <c r="N891" s="33">
        <f t="shared" si="268"/>
        <v>823</v>
      </c>
      <c r="O891" s="33" t="s">
        <v>2027</v>
      </c>
      <c r="P891" s="33" t="str">
        <f t="shared" si="269"/>
        <v>MDB.R56</v>
      </c>
      <c r="Q891" s="33">
        <f t="shared" si="270"/>
        <v>4</v>
      </c>
      <c r="R891" s="33"/>
      <c r="S891" s="33"/>
      <c r="T891" s="33"/>
      <c r="U891" s="33"/>
      <c r="V891" s="33"/>
      <c r="W891" s="33"/>
      <c r="X891" s="33" t="str">
        <f t="shared" si="271"/>
        <v>en-US=Слив УФ2. 4. Слив с аэрацией</v>
      </c>
      <c r="Y891" s="1"/>
      <c r="Z891" s="1" t="s">
        <v>1308</v>
      </c>
      <c r="AE891">
        <f t="shared" si="267"/>
        <v>40056</v>
      </c>
      <c r="AF891">
        <f t="shared" si="262"/>
        <v>4</v>
      </c>
      <c r="AI891" t="str">
        <f t="shared" si="273"/>
        <v>stu.dr2_4 := itg.step_dr2=4;</v>
      </c>
      <c r="AJ891">
        <v>4</v>
      </c>
      <c r="AR891" t="s">
        <v>1752</v>
      </c>
    </row>
    <row r="892" spans="1:44" x14ac:dyDescent="0.25">
      <c r="A892" s="1">
        <v>824</v>
      </c>
      <c r="B892" s="1">
        <v>71</v>
      </c>
      <c r="C892" t="str">
        <f t="shared" si="272"/>
        <v>Слив УФ2. 5. Задвижки закрыты</v>
      </c>
      <c r="D892" s="15" t="str">
        <f t="shared" si="265"/>
        <v>R56</v>
      </c>
      <c r="E892" s="34">
        <f t="shared" si="274"/>
        <v>111</v>
      </c>
      <c r="F892" s="34">
        <v>5</v>
      </c>
      <c r="G892" s="22">
        <v>5</v>
      </c>
      <c r="H892" t="s">
        <v>1844</v>
      </c>
      <c r="I892" t="s">
        <v>1765</v>
      </c>
      <c r="J892" t="str">
        <f t="shared" si="266"/>
        <v>db600.dbx111.5 := stu.dr2_5; //Слив УФ2. 5. Задвижки закрыты  R56.5</v>
      </c>
      <c r="L892">
        <f t="shared" si="275"/>
        <v>56</v>
      </c>
      <c r="N892" s="33">
        <f t="shared" si="268"/>
        <v>824</v>
      </c>
      <c r="O892" s="33" t="s">
        <v>2027</v>
      </c>
      <c r="P892" s="33" t="str">
        <f t="shared" si="269"/>
        <v>MDB.R56</v>
      </c>
      <c r="Q892" s="33">
        <f t="shared" si="270"/>
        <v>5</v>
      </c>
      <c r="R892" s="33"/>
      <c r="S892" s="33"/>
      <c r="T892" s="33"/>
      <c r="U892" s="33"/>
      <c r="V892" s="33"/>
      <c r="W892" s="33"/>
      <c r="X892" s="33" t="str">
        <f t="shared" si="271"/>
        <v>en-US=Слив УФ2. 5. Задвижки закрыты</v>
      </c>
      <c r="Y892" s="1"/>
      <c r="Z892" s="1" t="s">
        <v>1308</v>
      </c>
      <c r="AE892">
        <f t="shared" si="267"/>
        <v>40056</v>
      </c>
      <c r="AF892">
        <f t="shared" si="262"/>
        <v>5</v>
      </c>
      <c r="AI892" t="str">
        <f t="shared" si="273"/>
        <v>stu.dr2_5 := itg.step_dr2=5;</v>
      </c>
      <c r="AJ892">
        <v>5</v>
      </c>
      <c r="AR892" t="s">
        <v>1753</v>
      </c>
    </row>
    <row r="893" spans="1:44" x14ac:dyDescent="0.25">
      <c r="A893" s="1">
        <v>825</v>
      </c>
      <c r="B893" s="1">
        <v>72</v>
      </c>
      <c r="C893" t="str">
        <f t="shared" si="272"/>
        <v>Слив УФ2. 6. BW насос отключен</v>
      </c>
      <c r="D893" s="15" t="str">
        <f t="shared" si="265"/>
        <v>R56</v>
      </c>
      <c r="E893" s="34">
        <f t="shared" si="274"/>
        <v>111</v>
      </c>
      <c r="F893" s="34">
        <v>6</v>
      </c>
      <c r="G893" s="22">
        <v>6</v>
      </c>
      <c r="H893" t="s">
        <v>1844</v>
      </c>
      <c r="I893" t="s">
        <v>1766</v>
      </c>
      <c r="J893" t="str">
        <f t="shared" si="266"/>
        <v>db600.dbx111.6 := stu.dr2_6; //Слив УФ2. 6. BW насос отключен  R56.6</v>
      </c>
      <c r="L893">
        <f t="shared" si="275"/>
        <v>56</v>
      </c>
      <c r="N893" s="33">
        <f t="shared" si="268"/>
        <v>825</v>
      </c>
      <c r="O893" s="33" t="s">
        <v>2027</v>
      </c>
      <c r="P893" s="33" t="str">
        <f t="shared" si="269"/>
        <v>MDB.R56</v>
      </c>
      <c r="Q893" s="33">
        <f t="shared" si="270"/>
        <v>6</v>
      </c>
      <c r="R893" s="33"/>
      <c r="S893" s="33"/>
      <c r="T893" s="33"/>
      <c r="U893" s="33"/>
      <c r="V893" s="33"/>
      <c r="W893" s="33"/>
      <c r="X893" s="33" t="str">
        <f t="shared" si="271"/>
        <v>en-US=Слив УФ2. 6. BW насос отключен</v>
      </c>
      <c r="Y893" s="1"/>
      <c r="Z893" s="1" t="s">
        <v>1308</v>
      </c>
      <c r="AE893">
        <f t="shared" si="267"/>
        <v>40056</v>
      </c>
      <c r="AF893">
        <f t="shared" si="262"/>
        <v>6</v>
      </c>
      <c r="AI893" t="str">
        <f t="shared" si="273"/>
        <v>stu.dr2_6 := itg.step_dr2=6;</v>
      </c>
      <c r="AJ893">
        <v>6</v>
      </c>
      <c r="AR893" t="s">
        <v>1754</v>
      </c>
    </row>
    <row r="894" spans="1:44" x14ac:dyDescent="0.25">
      <c r="A894" s="1">
        <v>826</v>
      </c>
      <c r="B894" s="1">
        <v>73</v>
      </c>
      <c r="C894" t="str">
        <f t="shared" si="272"/>
        <v>Слив УФ2. 7. Мин.расход достигнут</v>
      </c>
      <c r="D894" s="15" t="str">
        <f t="shared" si="265"/>
        <v>R56</v>
      </c>
      <c r="E894" s="34">
        <f t="shared" si="274"/>
        <v>111</v>
      </c>
      <c r="F894" s="34">
        <v>7</v>
      </c>
      <c r="G894" s="22">
        <v>7</v>
      </c>
      <c r="H894" t="s">
        <v>1844</v>
      </c>
      <c r="I894" t="s">
        <v>1767</v>
      </c>
      <c r="J894" t="str">
        <f t="shared" si="266"/>
        <v>db600.dbx111.7 := stu.dr2_7; //Слив УФ2. 7. Мин.расход достигнут  R56.7</v>
      </c>
      <c r="L894">
        <f t="shared" si="275"/>
        <v>56</v>
      </c>
      <c r="N894" s="33">
        <f t="shared" si="268"/>
        <v>826</v>
      </c>
      <c r="O894" s="33" t="s">
        <v>2027</v>
      </c>
      <c r="P894" s="33" t="str">
        <f t="shared" si="269"/>
        <v>MDB.R56</v>
      </c>
      <c r="Q894" s="33">
        <f t="shared" si="270"/>
        <v>7</v>
      </c>
      <c r="R894" s="33"/>
      <c r="S894" s="33"/>
      <c r="T894" s="33"/>
      <c r="U894" s="33"/>
      <c r="V894" s="33"/>
      <c r="W894" s="33"/>
      <c r="X894" s="33" t="str">
        <f t="shared" si="271"/>
        <v>en-US=Слив УФ2. 7. Мин.расход достигнут</v>
      </c>
      <c r="Y894" s="1"/>
      <c r="Z894" s="1" t="s">
        <v>1308</v>
      </c>
      <c r="AE894">
        <f t="shared" si="267"/>
        <v>40056</v>
      </c>
      <c r="AF894">
        <f t="shared" si="262"/>
        <v>7</v>
      </c>
      <c r="AI894" t="str">
        <f t="shared" si="273"/>
        <v>stu.dr2_7 := itg.step_dr2=7;</v>
      </c>
      <c r="AJ894">
        <v>7</v>
      </c>
      <c r="AR894" t="s">
        <v>1755</v>
      </c>
    </row>
    <row r="895" spans="1:44" x14ac:dyDescent="0.25">
      <c r="A895" s="1">
        <v>827</v>
      </c>
      <c r="B895" s="1">
        <v>74</v>
      </c>
      <c r="C895" t="str">
        <f t="shared" si="272"/>
        <v>Слив УФ2. 8. Завершено</v>
      </c>
      <c r="D895" s="15" t="str">
        <f t="shared" si="265"/>
        <v>R56</v>
      </c>
      <c r="E895">
        <f>E871+1</f>
        <v>110</v>
      </c>
      <c r="F895" s="34">
        <v>0</v>
      </c>
      <c r="G895" s="22">
        <v>8</v>
      </c>
      <c r="H895" t="s">
        <v>1844</v>
      </c>
      <c r="I895" t="s">
        <v>1768</v>
      </c>
      <c r="J895" t="str">
        <f t="shared" si="266"/>
        <v>db600.dbx110.0 := stu.dr2_8; //Слив УФ2. 8. Завершено  R56.8</v>
      </c>
      <c r="L895">
        <f t="shared" si="275"/>
        <v>56</v>
      </c>
      <c r="N895" s="33">
        <f t="shared" si="268"/>
        <v>827</v>
      </c>
      <c r="O895" s="33" t="s">
        <v>2027</v>
      </c>
      <c r="P895" s="33" t="str">
        <f t="shared" si="269"/>
        <v>MDB.R56</v>
      </c>
      <c r="Q895" s="33">
        <f t="shared" si="270"/>
        <v>8</v>
      </c>
      <c r="R895" s="33"/>
      <c r="S895" s="33"/>
      <c r="T895" s="33"/>
      <c r="U895" s="33"/>
      <c r="V895" s="33"/>
      <c r="W895" s="33"/>
      <c r="X895" s="33" t="str">
        <f t="shared" si="271"/>
        <v>en-US=Слив УФ2. 8. Завершено</v>
      </c>
      <c r="Y895" s="1"/>
      <c r="Z895" s="1" t="s">
        <v>1308</v>
      </c>
      <c r="AE895">
        <f t="shared" si="267"/>
        <v>40056</v>
      </c>
      <c r="AF895">
        <f t="shared" si="262"/>
        <v>8</v>
      </c>
      <c r="AI895" t="str">
        <f t="shared" si="273"/>
        <v>stu.dr2_8 := itg.step_dr2=8;</v>
      </c>
      <c r="AJ895">
        <v>8</v>
      </c>
      <c r="AR895" t="s">
        <v>1756</v>
      </c>
    </row>
    <row r="896" spans="1:44" x14ac:dyDescent="0.25">
      <c r="A896" s="1">
        <v>828</v>
      </c>
      <c r="B896" s="1">
        <v>75</v>
      </c>
      <c r="C896" t="str">
        <f t="shared" si="272"/>
        <v>Слив УФ2. Остановка работы</v>
      </c>
      <c r="D896" s="15" t="str">
        <f t="shared" si="265"/>
        <v>R56</v>
      </c>
      <c r="E896" s="34">
        <f>E895</f>
        <v>110</v>
      </c>
      <c r="F896" s="34">
        <v>1</v>
      </c>
      <c r="G896" s="22">
        <v>9</v>
      </c>
      <c r="H896" t="s">
        <v>1844</v>
      </c>
      <c r="I896" t="s">
        <v>1760</v>
      </c>
      <c r="J896" t="str">
        <f t="shared" si="266"/>
        <v>db600.dbx110.1 := stu.dr2_101; //Слив УФ2. Остановка работы  R56.9</v>
      </c>
      <c r="L896">
        <f t="shared" si="275"/>
        <v>56</v>
      </c>
      <c r="N896" s="33">
        <f t="shared" si="268"/>
        <v>828</v>
      </c>
      <c r="O896" s="33" t="s">
        <v>2027</v>
      </c>
      <c r="P896" s="33" t="str">
        <f t="shared" si="269"/>
        <v>MDB.R56</v>
      </c>
      <c r="Q896" s="33">
        <f t="shared" si="270"/>
        <v>9</v>
      </c>
      <c r="R896" s="33"/>
      <c r="S896" s="33"/>
      <c r="T896" s="33"/>
      <c r="U896" s="33"/>
      <c r="V896" s="33"/>
      <c r="W896" s="33"/>
      <c r="X896" s="33" t="str">
        <f t="shared" si="271"/>
        <v>en-US=Слив УФ2. Остановка работы</v>
      </c>
      <c r="Y896" s="1"/>
      <c r="Z896" s="1" t="s">
        <v>1308</v>
      </c>
      <c r="AE896">
        <f t="shared" si="267"/>
        <v>40056</v>
      </c>
      <c r="AF896">
        <f t="shared" si="262"/>
        <v>9</v>
      </c>
      <c r="AI896" t="str">
        <f t="shared" si="273"/>
        <v>stu.dr2_101 := itg.step_dr2=101;</v>
      </c>
      <c r="AJ896">
        <v>101</v>
      </c>
      <c r="AR896" t="s">
        <v>2622</v>
      </c>
    </row>
    <row r="897" spans="1:44" x14ac:dyDescent="0.25">
      <c r="A897" s="1">
        <v>829</v>
      </c>
      <c r="B897" s="1">
        <v>76</v>
      </c>
      <c r="C897" t="str">
        <f t="shared" si="272"/>
        <v>Слив УФ2. Закрытие задвижек</v>
      </c>
      <c r="D897" s="15" t="str">
        <f t="shared" si="265"/>
        <v>R56</v>
      </c>
      <c r="E897" s="34">
        <f t="shared" si="274"/>
        <v>110</v>
      </c>
      <c r="F897" s="34">
        <v>2</v>
      </c>
      <c r="G897" s="22">
        <v>10</v>
      </c>
      <c r="H897" t="s">
        <v>1844</v>
      </c>
      <c r="I897" t="s">
        <v>1761</v>
      </c>
      <c r="J897" t="str">
        <f t="shared" si="266"/>
        <v>db600.dbx110.2 := stu.dr2_102; //Слив УФ2. Закрытие задвижек  R56.10</v>
      </c>
      <c r="L897">
        <f t="shared" si="275"/>
        <v>56</v>
      </c>
      <c r="N897" s="33">
        <f t="shared" si="268"/>
        <v>829</v>
      </c>
      <c r="O897" s="33" t="s">
        <v>2027</v>
      </c>
      <c r="P897" s="33" t="str">
        <f t="shared" si="269"/>
        <v>MDB.R56</v>
      </c>
      <c r="Q897" s="33">
        <f t="shared" si="270"/>
        <v>10</v>
      </c>
      <c r="R897" s="33"/>
      <c r="S897" s="33"/>
      <c r="T897" s="33"/>
      <c r="U897" s="33"/>
      <c r="V897" s="33"/>
      <c r="W897" s="33"/>
      <c r="X897" s="33" t="str">
        <f t="shared" si="271"/>
        <v>en-US=Слив УФ2. Закрытие задвижек</v>
      </c>
      <c r="Y897" s="1"/>
      <c r="Z897" s="1" t="s">
        <v>1308</v>
      </c>
      <c r="AE897">
        <f t="shared" si="267"/>
        <v>40056</v>
      </c>
      <c r="AF897">
        <f t="shared" si="262"/>
        <v>10</v>
      </c>
      <c r="AI897" t="str">
        <f t="shared" si="273"/>
        <v>stu.dr2_102 := itg.step_dr2=102;</v>
      </c>
      <c r="AJ897">
        <v>102</v>
      </c>
      <c r="AR897" t="s">
        <v>2621</v>
      </c>
    </row>
    <row r="898" spans="1:44" x14ac:dyDescent="0.25">
      <c r="A898" s="1">
        <v>830</v>
      </c>
      <c r="B898" s="1">
        <v>77</v>
      </c>
      <c r="C898" t="str">
        <f t="shared" ref="C898:C915" si="276">"Химическая промывка УФ1. "&amp;AR898</f>
        <v>Химическая промывка УФ1. 1. Сброс ила</v>
      </c>
      <c r="D898" s="15" t="str">
        <f t="shared" si="265"/>
        <v>R56</v>
      </c>
      <c r="E898" s="34">
        <f t="shared" si="274"/>
        <v>110</v>
      </c>
      <c r="F898" s="34">
        <v>3</v>
      </c>
      <c r="G898" s="22">
        <v>11</v>
      </c>
      <c r="H898" t="s">
        <v>1844</v>
      </c>
      <c r="I898" t="s">
        <v>1784</v>
      </c>
      <c r="J898" t="str">
        <f t="shared" si="266"/>
        <v>db600.dbx110.3 := stu.ch1_1; //Химическая промывка УФ1. 1. Сброс ила  R56.11</v>
      </c>
      <c r="L898">
        <f t="shared" si="275"/>
        <v>56</v>
      </c>
      <c r="N898" s="33">
        <f t="shared" si="268"/>
        <v>830</v>
      </c>
      <c r="O898" s="33" t="s">
        <v>2027</v>
      </c>
      <c r="P898" s="33" t="str">
        <f t="shared" si="269"/>
        <v>MDB.R56</v>
      </c>
      <c r="Q898" s="33">
        <f t="shared" si="270"/>
        <v>11</v>
      </c>
      <c r="R898" s="33"/>
      <c r="S898" s="33"/>
      <c r="T898" s="33"/>
      <c r="U898" s="33"/>
      <c r="V898" s="33"/>
      <c r="W898" s="33"/>
      <c r="X898" s="33" t="str">
        <f t="shared" si="271"/>
        <v>en-US=Химическая промывка УФ1. 1. Сброс ила</v>
      </c>
      <c r="Y898" s="1"/>
      <c r="Z898" s="1" t="s">
        <v>1308</v>
      </c>
      <c r="AE898">
        <f t="shared" si="267"/>
        <v>40056</v>
      </c>
      <c r="AF898">
        <f t="shared" si="262"/>
        <v>11</v>
      </c>
      <c r="AI898" t="str">
        <f t="shared" ref="AI898:AI914" si="277">"stu."&amp;I898&amp;" := itg.step_cw1="&amp;AJ898&amp;";"</f>
        <v>stu.ch1_1 := itg.step_cw1=1;</v>
      </c>
      <c r="AJ898">
        <v>1</v>
      </c>
      <c r="AR898" t="s">
        <v>1769</v>
      </c>
    </row>
    <row r="899" spans="1:44" x14ac:dyDescent="0.25">
      <c r="A899" s="1">
        <v>831</v>
      </c>
      <c r="B899" s="1">
        <v>78</v>
      </c>
      <c r="C899" t="str">
        <f t="shared" si="276"/>
        <v xml:space="preserve">Химическая промывка УФ1. 2. Слив </v>
      </c>
      <c r="D899" s="15" t="str">
        <f t="shared" si="265"/>
        <v>R56</v>
      </c>
      <c r="E899" s="34">
        <f t="shared" si="274"/>
        <v>110</v>
      </c>
      <c r="F899" s="34">
        <v>4</v>
      </c>
      <c r="G899" s="22">
        <v>12</v>
      </c>
      <c r="H899" t="s">
        <v>1844</v>
      </c>
      <c r="I899" t="s">
        <v>1785</v>
      </c>
      <c r="J899" t="str">
        <f t="shared" si="266"/>
        <v>db600.dbx110.4 := stu.ch1_2; //Химическая промывка УФ1. 2. Слив   R56.12</v>
      </c>
      <c r="L899">
        <f t="shared" si="275"/>
        <v>56</v>
      </c>
      <c r="N899" s="33">
        <f t="shared" si="268"/>
        <v>831</v>
      </c>
      <c r="O899" s="33" t="s">
        <v>2027</v>
      </c>
      <c r="P899" s="33" t="str">
        <f t="shared" si="269"/>
        <v>MDB.R56</v>
      </c>
      <c r="Q899" s="33">
        <f t="shared" si="270"/>
        <v>12</v>
      </c>
      <c r="R899" s="33"/>
      <c r="S899" s="33"/>
      <c r="T899" s="33"/>
      <c r="U899" s="33"/>
      <c r="V899" s="33"/>
      <c r="W899" s="33"/>
      <c r="X899" s="33" t="str">
        <f t="shared" si="271"/>
        <v xml:space="preserve">en-US=Химическая промывка УФ1. 2. Слив </v>
      </c>
      <c r="Y899" s="1"/>
      <c r="Z899" s="1" t="s">
        <v>1308</v>
      </c>
      <c r="AE899">
        <f t="shared" si="267"/>
        <v>40056</v>
      </c>
      <c r="AF899">
        <f t="shared" si="262"/>
        <v>12</v>
      </c>
      <c r="AI899" t="str">
        <f t="shared" si="277"/>
        <v>stu.ch1_2 := itg.step_cw1=2;</v>
      </c>
      <c r="AJ899">
        <v>2</v>
      </c>
      <c r="AR899" t="s">
        <v>1770</v>
      </c>
    </row>
    <row r="900" spans="1:44" x14ac:dyDescent="0.25">
      <c r="A900" s="1">
        <v>832</v>
      </c>
      <c r="B900" s="1">
        <v>79</v>
      </c>
      <c r="C900" t="str">
        <f t="shared" si="276"/>
        <v>Химическая промывка УФ1. 3. Слив с аэрацией</v>
      </c>
      <c r="D900" s="15" t="str">
        <f t="shared" si="265"/>
        <v>R56</v>
      </c>
      <c r="E900" s="34">
        <f t="shared" si="274"/>
        <v>110</v>
      </c>
      <c r="F900" s="34">
        <v>5</v>
      </c>
      <c r="G900" s="22">
        <v>13</v>
      </c>
      <c r="H900" t="s">
        <v>1844</v>
      </c>
      <c r="I900" t="s">
        <v>1786</v>
      </c>
      <c r="J900" t="str">
        <f t="shared" si="266"/>
        <v>db600.dbx110.5 := stu.ch1_3; //Химическая промывка УФ1. 3. Слив с аэрацией  R56.13</v>
      </c>
      <c r="L900">
        <f t="shared" si="275"/>
        <v>56</v>
      </c>
      <c r="N900" s="33">
        <f t="shared" si="268"/>
        <v>832</v>
      </c>
      <c r="O900" s="33" t="s">
        <v>2027</v>
      </c>
      <c r="P900" s="33" t="str">
        <f t="shared" si="269"/>
        <v>MDB.R56</v>
      </c>
      <c r="Q900" s="33">
        <f t="shared" si="270"/>
        <v>13</v>
      </c>
      <c r="R900" s="33"/>
      <c r="S900" s="33"/>
      <c r="T900" s="33"/>
      <c r="U900" s="33"/>
      <c r="V900" s="33"/>
      <c r="W900" s="33"/>
      <c r="X900" s="33" t="str">
        <f t="shared" si="271"/>
        <v>en-US=Химическая промывка УФ1. 3. Слив с аэрацией</v>
      </c>
      <c r="Y900" s="1"/>
      <c r="Z900" s="1" t="s">
        <v>1308</v>
      </c>
      <c r="AE900">
        <f t="shared" si="267"/>
        <v>40056</v>
      </c>
      <c r="AF900">
        <f t="shared" si="262"/>
        <v>13</v>
      </c>
      <c r="AI900" t="str">
        <f t="shared" si="277"/>
        <v>stu.ch1_3 := itg.step_cw1=3;</v>
      </c>
      <c r="AJ900">
        <v>3</v>
      </c>
      <c r="AR900" t="s">
        <v>1771</v>
      </c>
    </row>
    <row r="901" spans="1:44" x14ac:dyDescent="0.25">
      <c r="A901" s="1">
        <v>833</v>
      </c>
      <c r="B901" s="1">
        <v>80</v>
      </c>
      <c r="C901" t="str">
        <f t="shared" si="276"/>
        <v>Химическая промывка УФ1. 4. Задвижки закрыты</v>
      </c>
      <c r="D901" s="15" t="str">
        <f t="shared" si="265"/>
        <v>R56</v>
      </c>
      <c r="E901" s="34">
        <f t="shared" si="274"/>
        <v>110</v>
      </c>
      <c r="F901" s="34">
        <v>6</v>
      </c>
      <c r="G901" s="22">
        <v>14</v>
      </c>
      <c r="H901" t="s">
        <v>1844</v>
      </c>
      <c r="I901" t="s">
        <v>1787</v>
      </c>
      <c r="J901" t="str">
        <f t="shared" si="266"/>
        <v>db600.dbx110.6 := stu.ch1_4; //Химическая промывка УФ1. 4. Задвижки закрыты  R56.14</v>
      </c>
      <c r="L901">
        <f t="shared" si="275"/>
        <v>56</v>
      </c>
      <c r="N901" s="33">
        <f t="shared" si="268"/>
        <v>833</v>
      </c>
      <c r="O901" s="33" t="s">
        <v>2027</v>
      </c>
      <c r="P901" s="33" t="str">
        <f t="shared" si="269"/>
        <v>MDB.R56</v>
      </c>
      <c r="Q901" s="33">
        <f t="shared" si="270"/>
        <v>14</v>
      </c>
      <c r="R901" s="33"/>
      <c r="S901" s="33"/>
      <c r="T901" s="33"/>
      <c r="U901" s="33"/>
      <c r="V901" s="33"/>
      <c r="W901" s="33"/>
      <c r="X901" s="33" t="str">
        <f t="shared" si="271"/>
        <v>en-US=Химическая промывка УФ1. 4. Задвижки закрыты</v>
      </c>
      <c r="Y901" s="1"/>
      <c r="Z901" s="1" t="s">
        <v>1308</v>
      </c>
      <c r="AE901">
        <f t="shared" si="267"/>
        <v>40056</v>
      </c>
      <c r="AF901">
        <f t="shared" si="262"/>
        <v>14</v>
      </c>
      <c r="AI901" t="str">
        <f t="shared" si="277"/>
        <v>stu.ch1_4 := itg.step_cw1=4;</v>
      </c>
      <c r="AJ901">
        <v>4</v>
      </c>
      <c r="AR901" t="s">
        <v>1772</v>
      </c>
    </row>
    <row r="902" spans="1:44" x14ac:dyDescent="0.25">
      <c r="A902" s="1">
        <v>834</v>
      </c>
      <c r="B902" s="1">
        <v>81</v>
      </c>
      <c r="C902" t="str">
        <f t="shared" si="276"/>
        <v>Химическая промывка УФ1. 5. Дозирование</v>
      </c>
      <c r="D902" s="15" t="str">
        <f t="shared" si="265"/>
        <v>R56</v>
      </c>
      <c r="E902" s="34">
        <f t="shared" si="274"/>
        <v>110</v>
      </c>
      <c r="F902" s="34">
        <v>7</v>
      </c>
      <c r="G902" s="22">
        <v>15</v>
      </c>
      <c r="H902" t="s">
        <v>1844</v>
      </c>
      <c r="I902" t="s">
        <v>1788</v>
      </c>
      <c r="J902" t="str">
        <f t="shared" si="266"/>
        <v>db600.dbx110.7 := stu.ch1_5; //Химическая промывка УФ1. 5. Дозирование  R56.15</v>
      </c>
      <c r="L902">
        <f t="shared" si="275"/>
        <v>56</v>
      </c>
      <c r="N902" s="33">
        <f t="shared" si="268"/>
        <v>834</v>
      </c>
      <c r="O902" s="33" t="s">
        <v>2027</v>
      </c>
      <c r="P902" s="33" t="str">
        <f t="shared" si="269"/>
        <v>MDB.R56</v>
      </c>
      <c r="Q902" s="33">
        <f t="shared" si="270"/>
        <v>15</v>
      </c>
      <c r="R902" s="33"/>
      <c r="S902" s="33"/>
      <c r="T902" s="33"/>
      <c r="U902" s="33"/>
      <c r="V902" s="33"/>
      <c r="W902" s="33"/>
      <c r="X902" s="33" t="str">
        <f t="shared" si="271"/>
        <v>en-US=Химическая промывка УФ1. 5. Дозирование</v>
      </c>
      <c r="Y902" s="1"/>
      <c r="Z902" s="1" t="s">
        <v>1308</v>
      </c>
      <c r="AE902">
        <f t="shared" si="267"/>
        <v>40056</v>
      </c>
      <c r="AF902">
        <f t="shared" si="262"/>
        <v>15</v>
      </c>
      <c r="AI902" t="str">
        <f t="shared" si="277"/>
        <v>stu.ch1_5 := itg.step_cw1=5;</v>
      </c>
      <c r="AJ902">
        <v>5</v>
      </c>
      <c r="AR902" t="s">
        <v>1773</v>
      </c>
    </row>
    <row r="903" spans="1:44" x14ac:dyDescent="0.25">
      <c r="A903" s="1">
        <v>835</v>
      </c>
      <c r="B903" s="1">
        <v>82</v>
      </c>
      <c r="C903" t="str">
        <f t="shared" si="276"/>
        <v>Химическая промывка УФ1. 6. Промывка трубы</v>
      </c>
      <c r="D903" s="15" t="str">
        <f t="shared" si="265"/>
        <v>R57</v>
      </c>
      <c r="E903">
        <f>E911+1</f>
        <v>113</v>
      </c>
      <c r="F903" s="34">
        <v>0</v>
      </c>
      <c r="G903" s="22">
        <v>0</v>
      </c>
      <c r="H903" t="s">
        <v>1844</v>
      </c>
      <c r="I903" t="s">
        <v>1789</v>
      </c>
      <c r="J903" t="str">
        <f t="shared" si="266"/>
        <v>db600.dbx113.0 := stu.ch1_6; //Химическая промывка УФ1. 6. Промывка трубы  R57.0</v>
      </c>
      <c r="L903">
        <f>L901+1</f>
        <v>57</v>
      </c>
      <c r="N903" s="33">
        <f t="shared" si="268"/>
        <v>835</v>
      </c>
      <c r="O903" s="33" t="s">
        <v>2027</v>
      </c>
      <c r="P903" s="33" t="str">
        <f t="shared" si="269"/>
        <v>MDB.R57</v>
      </c>
      <c r="Q903" s="33">
        <f t="shared" si="270"/>
        <v>0</v>
      </c>
      <c r="R903" s="33"/>
      <c r="S903" s="33"/>
      <c r="T903" s="33"/>
      <c r="U903" s="33"/>
      <c r="V903" s="33"/>
      <c r="W903" s="33"/>
      <c r="X903" s="33" t="str">
        <f t="shared" si="271"/>
        <v>en-US=Химическая промывка УФ1. 6. Промывка трубы</v>
      </c>
      <c r="Y903" s="1"/>
      <c r="Z903" s="1" t="s">
        <v>1308</v>
      </c>
      <c r="AE903">
        <f t="shared" si="267"/>
        <v>40057</v>
      </c>
      <c r="AF903">
        <f t="shared" si="262"/>
        <v>0</v>
      </c>
      <c r="AI903" t="str">
        <f t="shared" si="277"/>
        <v>stu.ch1_6 := itg.step_cw1=6;</v>
      </c>
      <c r="AJ903">
        <v>6</v>
      </c>
      <c r="AR903" t="s">
        <v>1774</v>
      </c>
    </row>
    <row r="904" spans="1:44" x14ac:dyDescent="0.25">
      <c r="A904" s="1">
        <v>836</v>
      </c>
      <c r="B904" s="1">
        <v>83</v>
      </c>
      <c r="C904" t="str">
        <f t="shared" si="276"/>
        <v>Химическая промывка УФ1. 7. Мин.расход достигнут</v>
      </c>
      <c r="D904" s="15" t="str">
        <f t="shared" si="265"/>
        <v>R57</v>
      </c>
      <c r="E904" s="34">
        <f>E903</f>
        <v>113</v>
      </c>
      <c r="F904" s="34">
        <v>1</v>
      </c>
      <c r="G904" s="22">
        <v>1</v>
      </c>
      <c r="H904" t="s">
        <v>1844</v>
      </c>
      <c r="I904" t="s">
        <v>1790</v>
      </c>
      <c r="J904" t="str">
        <f t="shared" si="266"/>
        <v>db600.dbx113.1 := stu.ch1_7; //Химическая промывка УФ1. 7. Мин.расход достигнут  R57.1</v>
      </c>
      <c r="L904">
        <f>L903</f>
        <v>57</v>
      </c>
      <c r="N904" s="33">
        <f t="shared" si="268"/>
        <v>836</v>
      </c>
      <c r="O904" s="33" t="s">
        <v>2027</v>
      </c>
      <c r="P904" s="33" t="str">
        <f t="shared" si="269"/>
        <v>MDB.R57</v>
      </c>
      <c r="Q904" s="33">
        <f t="shared" si="270"/>
        <v>1</v>
      </c>
      <c r="R904" s="33"/>
      <c r="S904" s="33"/>
      <c r="T904" s="33"/>
      <c r="U904" s="33"/>
      <c r="V904" s="33"/>
      <c r="W904" s="33"/>
      <c r="X904" s="33" t="str">
        <f t="shared" si="271"/>
        <v>en-US=Химическая промывка УФ1. 7. Мин.расход достигнут</v>
      </c>
      <c r="Y904" s="1"/>
      <c r="Z904" s="1" t="s">
        <v>1308</v>
      </c>
      <c r="AE904">
        <f t="shared" si="267"/>
        <v>40057</v>
      </c>
      <c r="AF904">
        <f t="shared" si="262"/>
        <v>1</v>
      </c>
      <c r="AI904" t="str">
        <f t="shared" si="277"/>
        <v>stu.ch1_7 := itg.step_cw1=7;</v>
      </c>
      <c r="AJ904">
        <v>7</v>
      </c>
      <c r="AR904" t="s">
        <v>1755</v>
      </c>
    </row>
    <row r="905" spans="1:44" x14ac:dyDescent="0.25">
      <c r="A905" s="1">
        <v>837</v>
      </c>
      <c r="B905" s="1">
        <v>84</v>
      </c>
      <c r="C905" t="str">
        <f t="shared" si="276"/>
        <v>Химическая промывка УФ1. 8. Замачивание</v>
      </c>
      <c r="D905" s="15" t="str">
        <f t="shared" si="265"/>
        <v>R57</v>
      </c>
      <c r="E905" s="34">
        <f t="shared" ref="E905:E918" si="278">E904</f>
        <v>113</v>
      </c>
      <c r="F905" s="34">
        <v>2</v>
      </c>
      <c r="G905" s="22">
        <v>2</v>
      </c>
      <c r="H905" t="s">
        <v>1844</v>
      </c>
      <c r="I905" t="s">
        <v>1791</v>
      </c>
      <c r="J905" t="str">
        <f t="shared" si="266"/>
        <v>db600.dbx113.2 := stu.ch1_8; //Химическая промывка УФ1. 8. Замачивание  R57.2</v>
      </c>
      <c r="L905">
        <f t="shared" ref="L905:L918" si="279">L904</f>
        <v>57</v>
      </c>
      <c r="N905" s="33">
        <f t="shared" si="268"/>
        <v>837</v>
      </c>
      <c r="O905" s="33" t="s">
        <v>2027</v>
      </c>
      <c r="P905" s="33" t="str">
        <f t="shared" si="269"/>
        <v>MDB.R57</v>
      </c>
      <c r="Q905" s="33">
        <f t="shared" si="270"/>
        <v>2</v>
      </c>
      <c r="R905" s="33"/>
      <c r="S905" s="33"/>
      <c r="T905" s="33"/>
      <c r="U905" s="33"/>
      <c r="V905" s="33"/>
      <c r="W905" s="33"/>
      <c r="X905" s="33" t="str">
        <f t="shared" si="271"/>
        <v>en-US=Химическая промывка УФ1. 8. Замачивание</v>
      </c>
      <c r="Y905" s="1"/>
      <c r="Z905" s="1" t="s">
        <v>1308</v>
      </c>
      <c r="AE905">
        <f t="shared" si="267"/>
        <v>40057</v>
      </c>
      <c r="AF905">
        <f t="shared" si="262"/>
        <v>2</v>
      </c>
      <c r="AI905" t="str">
        <f t="shared" si="277"/>
        <v>stu.ch1_8 := itg.step_cw1=8;</v>
      </c>
      <c r="AJ905">
        <v>8</v>
      </c>
      <c r="AR905" t="s">
        <v>1775</v>
      </c>
    </row>
    <row r="906" spans="1:44" x14ac:dyDescent="0.25">
      <c r="A906" s="1">
        <v>838</v>
      </c>
      <c r="B906" s="1">
        <v>85</v>
      </c>
      <c r="C906" t="str">
        <f t="shared" si="276"/>
        <v>Химическая промывка УФ1. 9. Сброс химикатов</v>
      </c>
      <c r="D906" s="15" t="str">
        <f t="shared" si="265"/>
        <v>R57</v>
      </c>
      <c r="E906" s="34">
        <f t="shared" si="278"/>
        <v>113</v>
      </c>
      <c r="F906" s="34">
        <v>3</v>
      </c>
      <c r="G906" s="22">
        <v>3</v>
      </c>
      <c r="H906" t="s">
        <v>1844</v>
      </c>
      <c r="I906" t="s">
        <v>1792</v>
      </c>
      <c r="J906" t="str">
        <f t="shared" si="266"/>
        <v>db600.dbx113.3 := stu.ch1_9; //Химическая промывка УФ1. 9. Сброс химикатов  R57.3</v>
      </c>
      <c r="L906">
        <f t="shared" si="279"/>
        <v>57</v>
      </c>
      <c r="N906" s="33">
        <f t="shared" si="268"/>
        <v>838</v>
      </c>
      <c r="O906" s="33" t="s">
        <v>2027</v>
      </c>
      <c r="P906" s="33" t="str">
        <f t="shared" si="269"/>
        <v>MDB.R57</v>
      </c>
      <c r="Q906" s="33">
        <f t="shared" si="270"/>
        <v>3</v>
      </c>
      <c r="R906" s="33"/>
      <c r="S906" s="33"/>
      <c r="T906" s="33"/>
      <c r="U906" s="33"/>
      <c r="V906" s="33"/>
      <c r="W906" s="33"/>
      <c r="X906" s="33" t="str">
        <f t="shared" si="271"/>
        <v>en-US=Химическая промывка УФ1. 9. Сброс химикатов</v>
      </c>
      <c r="Y906" s="1"/>
      <c r="Z906" s="1" t="s">
        <v>1308</v>
      </c>
      <c r="AE906">
        <f t="shared" si="267"/>
        <v>40057</v>
      </c>
      <c r="AF906">
        <f t="shared" si="262"/>
        <v>3</v>
      </c>
      <c r="AI906" t="str">
        <f t="shared" si="277"/>
        <v>stu.ch1_9 := itg.step_cw1=9;</v>
      </c>
      <c r="AJ906">
        <v>9</v>
      </c>
      <c r="AR906" t="s">
        <v>1776</v>
      </c>
    </row>
    <row r="907" spans="1:44" x14ac:dyDescent="0.25">
      <c r="A907" s="1">
        <v>839</v>
      </c>
      <c r="B907" s="1">
        <v>86</v>
      </c>
      <c r="C907" t="str">
        <f t="shared" si="276"/>
        <v>Химическая промывка УФ1. 10. Слив</v>
      </c>
      <c r="D907" s="15" t="str">
        <f t="shared" si="265"/>
        <v>R57</v>
      </c>
      <c r="E907" s="34">
        <f t="shared" si="278"/>
        <v>113</v>
      </c>
      <c r="F907" s="34">
        <v>4</v>
      </c>
      <c r="G907" s="22">
        <v>4</v>
      </c>
      <c r="H907" t="s">
        <v>1844</v>
      </c>
      <c r="I907" t="s">
        <v>1793</v>
      </c>
      <c r="J907" t="str">
        <f t="shared" si="266"/>
        <v>db600.dbx113.4 := stu.ch1_10; //Химическая промывка УФ1. 10. Слив  R57.4</v>
      </c>
      <c r="L907">
        <f t="shared" si="279"/>
        <v>57</v>
      </c>
      <c r="N907" s="33">
        <f t="shared" si="268"/>
        <v>839</v>
      </c>
      <c r="O907" s="33" t="s">
        <v>2027</v>
      </c>
      <c r="P907" s="33" t="str">
        <f t="shared" si="269"/>
        <v>MDB.R57</v>
      </c>
      <c r="Q907" s="33">
        <f t="shared" si="270"/>
        <v>4</v>
      </c>
      <c r="R907" s="33"/>
      <c r="S907" s="33"/>
      <c r="T907" s="33"/>
      <c r="U907" s="33"/>
      <c r="V907" s="33"/>
      <c r="W907" s="33"/>
      <c r="X907" s="33" t="str">
        <f t="shared" si="271"/>
        <v>en-US=Химическая промывка УФ1. 10. Слив</v>
      </c>
      <c r="Y907" s="1"/>
      <c r="Z907" s="1" t="s">
        <v>1308</v>
      </c>
      <c r="AE907">
        <f t="shared" si="267"/>
        <v>40057</v>
      </c>
      <c r="AF907">
        <f t="shared" si="262"/>
        <v>4</v>
      </c>
      <c r="AI907" t="str">
        <f t="shared" si="277"/>
        <v>stu.ch1_10 := itg.step_cw1=10;</v>
      </c>
      <c r="AJ907">
        <v>10</v>
      </c>
      <c r="AR907" t="s">
        <v>1777</v>
      </c>
    </row>
    <row r="908" spans="1:44" x14ac:dyDescent="0.25">
      <c r="A908" s="1">
        <v>840</v>
      </c>
      <c r="B908" s="1">
        <v>87</v>
      </c>
      <c r="C908" t="str">
        <f t="shared" si="276"/>
        <v>Химическая промывка УФ1. 11. Слив с аэрацией</v>
      </c>
      <c r="D908" s="15" t="str">
        <f t="shared" si="265"/>
        <v>R57</v>
      </c>
      <c r="E908" s="34">
        <f t="shared" si="278"/>
        <v>113</v>
      </c>
      <c r="F908" s="34">
        <v>5</v>
      </c>
      <c r="G908" s="22">
        <v>5</v>
      </c>
      <c r="H908" t="s">
        <v>1844</v>
      </c>
      <c r="I908" t="s">
        <v>1794</v>
      </c>
      <c r="J908" t="str">
        <f t="shared" si="266"/>
        <v>db600.dbx113.5 := stu.ch1_11; //Химическая промывка УФ1. 11. Слив с аэрацией  R57.5</v>
      </c>
      <c r="L908">
        <f t="shared" si="279"/>
        <v>57</v>
      </c>
      <c r="N908" s="33">
        <f t="shared" si="268"/>
        <v>840</v>
      </c>
      <c r="O908" s="33" t="s">
        <v>2027</v>
      </c>
      <c r="P908" s="33" t="str">
        <f t="shared" si="269"/>
        <v>MDB.R57</v>
      </c>
      <c r="Q908" s="33">
        <f t="shared" si="270"/>
        <v>5</v>
      </c>
      <c r="R908" s="33"/>
      <c r="S908" s="33"/>
      <c r="T908" s="33"/>
      <c r="U908" s="33"/>
      <c r="V908" s="33"/>
      <c r="W908" s="33"/>
      <c r="X908" s="33" t="str">
        <f t="shared" si="271"/>
        <v>en-US=Химическая промывка УФ1. 11. Слив с аэрацией</v>
      </c>
      <c r="Y908" s="1"/>
      <c r="Z908" s="1" t="s">
        <v>1308</v>
      </c>
      <c r="AE908">
        <f t="shared" si="267"/>
        <v>40057</v>
      </c>
      <c r="AF908">
        <f t="shared" si="262"/>
        <v>5</v>
      </c>
      <c r="AI908" t="str">
        <f t="shared" si="277"/>
        <v>stu.ch1_11 := itg.step_cw1=11;</v>
      </c>
      <c r="AJ908">
        <v>11</v>
      </c>
      <c r="AR908" t="s">
        <v>1778</v>
      </c>
    </row>
    <row r="909" spans="1:44" x14ac:dyDescent="0.25">
      <c r="A909" s="1">
        <v>841</v>
      </c>
      <c r="B909" s="1">
        <v>88</v>
      </c>
      <c r="C909" t="str">
        <f t="shared" si="276"/>
        <v>Химическая промывка УФ1. 12. Заполнение</v>
      </c>
      <c r="D909" s="15" t="str">
        <f t="shared" si="265"/>
        <v>R57</v>
      </c>
      <c r="E909" s="34">
        <f t="shared" si="278"/>
        <v>113</v>
      </c>
      <c r="F909" s="34">
        <v>6</v>
      </c>
      <c r="G909" s="22">
        <v>6</v>
      </c>
      <c r="H909" t="s">
        <v>1844</v>
      </c>
      <c r="I909" t="s">
        <v>1795</v>
      </c>
      <c r="J909" t="str">
        <f t="shared" si="266"/>
        <v>db600.dbx113.6 := stu.ch1_12; //Химическая промывка УФ1. 12. Заполнение  R57.6</v>
      </c>
      <c r="L909">
        <f t="shared" si="279"/>
        <v>57</v>
      </c>
      <c r="N909" s="33">
        <f t="shared" si="268"/>
        <v>841</v>
      </c>
      <c r="O909" s="33" t="s">
        <v>2027</v>
      </c>
      <c r="P909" s="33" t="str">
        <f t="shared" si="269"/>
        <v>MDB.R57</v>
      </c>
      <c r="Q909" s="33">
        <f t="shared" si="270"/>
        <v>6</v>
      </c>
      <c r="R909" s="33"/>
      <c r="S909" s="33"/>
      <c r="T909" s="33"/>
      <c r="U909" s="33"/>
      <c r="V909" s="33"/>
      <c r="W909" s="33"/>
      <c r="X909" s="33" t="str">
        <f t="shared" si="271"/>
        <v>en-US=Химическая промывка УФ1. 12. Заполнение</v>
      </c>
      <c r="Y909" s="1"/>
      <c r="Z909" s="1" t="s">
        <v>1308</v>
      </c>
      <c r="AE909">
        <f t="shared" si="267"/>
        <v>40057</v>
      </c>
      <c r="AF909">
        <f t="shared" si="262"/>
        <v>6</v>
      </c>
      <c r="AI909" t="str">
        <f t="shared" si="277"/>
        <v>stu.ch1_12 := itg.step_cw1=12;</v>
      </c>
      <c r="AJ909">
        <v>12</v>
      </c>
      <c r="AR909" t="s">
        <v>1779</v>
      </c>
    </row>
    <row r="910" spans="1:44" x14ac:dyDescent="0.25">
      <c r="A910" s="1">
        <v>842</v>
      </c>
      <c r="B910" s="1">
        <v>89</v>
      </c>
      <c r="C910" t="str">
        <f t="shared" si="276"/>
        <v>Химическая промывка УФ1. 13. Заполнение завершено</v>
      </c>
      <c r="D910" s="15" t="str">
        <f t="shared" si="265"/>
        <v>R57</v>
      </c>
      <c r="E910" s="34">
        <f t="shared" si="278"/>
        <v>113</v>
      </c>
      <c r="F910" s="34">
        <v>7</v>
      </c>
      <c r="G910" s="22">
        <v>7</v>
      </c>
      <c r="H910" t="s">
        <v>1844</v>
      </c>
      <c r="I910" t="s">
        <v>1796</v>
      </c>
      <c r="J910" t="str">
        <f t="shared" si="266"/>
        <v>db600.dbx113.7 := stu.ch1_13; //Химическая промывка УФ1. 13. Заполнение завершено  R57.7</v>
      </c>
      <c r="L910">
        <f t="shared" si="279"/>
        <v>57</v>
      </c>
      <c r="N910" s="33">
        <f t="shared" si="268"/>
        <v>842</v>
      </c>
      <c r="O910" s="33" t="s">
        <v>2027</v>
      </c>
      <c r="P910" s="33" t="str">
        <f t="shared" si="269"/>
        <v>MDB.R57</v>
      </c>
      <c r="Q910" s="33">
        <f t="shared" si="270"/>
        <v>7</v>
      </c>
      <c r="R910" s="33"/>
      <c r="S910" s="33"/>
      <c r="T910" s="33"/>
      <c r="U910" s="33"/>
      <c r="V910" s="33"/>
      <c r="W910" s="33"/>
      <c r="X910" s="33" t="str">
        <f t="shared" si="271"/>
        <v>en-US=Химическая промывка УФ1. 13. Заполнение завершено</v>
      </c>
      <c r="Y910" s="1"/>
      <c r="Z910" s="1" t="s">
        <v>1308</v>
      </c>
      <c r="AE910">
        <f t="shared" si="267"/>
        <v>40057</v>
      </c>
      <c r="AF910">
        <f t="shared" si="262"/>
        <v>7</v>
      </c>
      <c r="AI910" t="str">
        <f t="shared" si="277"/>
        <v>stu.ch1_13 := itg.step_cw1=13;</v>
      </c>
      <c r="AJ910">
        <v>13</v>
      </c>
      <c r="AR910" t="s">
        <v>1780</v>
      </c>
    </row>
    <row r="911" spans="1:44" x14ac:dyDescent="0.25">
      <c r="A911" s="1">
        <v>843</v>
      </c>
      <c r="B911" s="1">
        <v>90</v>
      </c>
      <c r="C911" t="str">
        <f t="shared" si="276"/>
        <v>Химическая промывка УФ1. 14. Мин.расход достигнут</v>
      </c>
      <c r="D911" s="15" t="str">
        <f t="shared" si="265"/>
        <v>R57</v>
      </c>
      <c r="E911">
        <f>E887+1</f>
        <v>112</v>
      </c>
      <c r="F911" s="34">
        <v>0</v>
      </c>
      <c r="G911" s="22">
        <v>8</v>
      </c>
      <c r="H911" t="s">
        <v>1844</v>
      </c>
      <c r="I911" t="s">
        <v>1797</v>
      </c>
      <c r="J911" t="str">
        <f t="shared" si="266"/>
        <v>db600.dbx112.0 := stu.ch1_14; //Химическая промывка УФ1. 14. Мин.расход достигнут  R57.8</v>
      </c>
      <c r="L911">
        <f t="shared" si="279"/>
        <v>57</v>
      </c>
      <c r="N911" s="33">
        <f t="shared" si="268"/>
        <v>843</v>
      </c>
      <c r="O911" s="33" t="s">
        <v>2027</v>
      </c>
      <c r="P911" s="33" t="str">
        <f t="shared" si="269"/>
        <v>MDB.R57</v>
      </c>
      <c r="Q911" s="33">
        <f t="shared" si="270"/>
        <v>8</v>
      </c>
      <c r="R911" s="33"/>
      <c r="S911" s="33"/>
      <c r="T911" s="33"/>
      <c r="U911" s="33"/>
      <c r="V911" s="33"/>
      <c r="W911" s="33"/>
      <c r="X911" s="33" t="str">
        <f t="shared" si="271"/>
        <v>en-US=Химическая промывка УФ1. 14. Мин.расход достигнут</v>
      </c>
      <c r="Y911" s="1"/>
      <c r="Z911" s="1" t="s">
        <v>1308</v>
      </c>
      <c r="AE911">
        <f t="shared" si="267"/>
        <v>40057</v>
      </c>
      <c r="AF911">
        <f t="shared" si="262"/>
        <v>8</v>
      </c>
      <c r="AI911" t="str">
        <f t="shared" si="277"/>
        <v>stu.ch1_14 := itg.step_cw1=14;</v>
      </c>
      <c r="AJ911">
        <v>14</v>
      </c>
      <c r="AR911" t="s">
        <v>1781</v>
      </c>
    </row>
    <row r="912" spans="1:44" x14ac:dyDescent="0.25">
      <c r="A912" s="1">
        <v>844</v>
      </c>
      <c r="B912" s="1">
        <v>91</v>
      </c>
      <c r="C912" t="str">
        <f t="shared" si="276"/>
        <v>Химическая промывка УФ1. 15. Завершено</v>
      </c>
      <c r="D912" s="15" t="str">
        <f t="shared" si="265"/>
        <v>R57</v>
      </c>
      <c r="E912" s="34">
        <f>E911</f>
        <v>112</v>
      </c>
      <c r="F912" s="34">
        <v>1</v>
      </c>
      <c r="G912" s="22">
        <v>9</v>
      </c>
      <c r="H912" t="s">
        <v>1844</v>
      </c>
      <c r="I912" t="s">
        <v>1798</v>
      </c>
      <c r="J912" t="str">
        <f t="shared" si="266"/>
        <v>db600.dbx112.1 := stu.ch1_15; //Химическая промывка УФ1. 15. Завершено  R57.9</v>
      </c>
      <c r="L912">
        <f t="shared" si="279"/>
        <v>57</v>
      </c>
      <c r="N912" s="33">
        <f t="shared" si="268"/>
        <v>844</v>
      </c>
      <c r="O912" s="33" t="s">
        <v>2027</v>
      </c>
      <c r="P912" s="33" t="str">
        <f t="shared" si="269"/>
        <v>MDB.R57</v>
      </c>
      <c r="Q912" s="33">
        <f t="shared" si="270"/>
        <v>9</v>
      </c>
      <c r="R912" s="33"/>
      <c r="S912" s="33"/>
      <c r="T912" s="33"/>
      <c r="U912" s="33"/>
      <c r="V912" s="33"/>
      <c r="W912" s="33"/>
      <c r="X912" s="33" t="str">
        <f t="shared" si="271"/>
        <v>en-US=Химическая промывка УФ1. 15. Завершено</v>
      </c>
      <c r="Y912" s="1"/>
      <c r="Z912" s="1" t="s">
        <v>1308</v>
      </c>
      <c r="AE912">
        <f t="shared" si="267"/>
        <v>40057</v>
      </c>
      <c r="AF912">
        <f t="shared" si="262"/>
        <v>9</v>
      </c>
      <c r="AI912" t="str">
        <f t="shared" si="277"/>
        <v>stu.ch1_15 := itg.step_cw1=15;</v>
      </c>
      <c r="AJ912">
        <v>15</v>
      </c>
      <c r="AR912" t="s">
        <v>1782</v>
      </c>
    </row>
    <row r="913" spans="1:44" x14ac:dyDescent="0.25">
      <c r="A913" s="1">
        <v>845</v>
      </c>
      <c r="B913" s="1">
        <v>92</v>
      </c>
      <c r="C913" t="str">
        <f t="shared" si="276"/>
        <v>Химическая промывка УФ1. 101. Остановка работы</v>
      </c>
      <c r="D913" s="15" t="str">
        <f t="shared" si="265"/>
        <v>R57</v>
      </c>
      <c r="E913" s="34">
        <f t="shared" si="278"/>
        <v>112</v>
      </c>
      <c r="F913" s="34">
        <v>2</v>
      </c>
      <c r="G913" s="22">
        <v>10</v>
      </c>
      <c r="H913" t="s">
        <v>1844</v>
      </c>
      <c r="I913" t="s">
        <v>1814</v>
      </c>
      <c r="J913" t="str">
        <f t="shared" si="266"/>
        <v>db600.dbx112.2 := stu.ch1_101; //Химическая промывка УФ1. 101. Остановка работы  R57.10</v>
      </c>
      <c r="L913">
        <f t="shared" si="279"/>
        <v>57</v>
      </c>
      <c r="N913" s="33">
        <f t="shared" si="268"/>
        <v>845</v>
      </c>
      <c r="O913" s="33" t="s">
        <v>2027</v>
      </c>
      <c r="P913" s="33" t="str">
        <f t="shared" si="269"/>
        <v>MDB.R57</v>
      </c>
      <c r="Q913" s="33">
        <f t="shared" si="270"/>
        <v>10</v>
      </c>
      <c r="R913" s="33"/>
      <c r="S913" s="33"/>
      <c r="T913" s="33"/>
      <c r="U913" s="33"/>
      <c r="V913" s="33"/>
      <c r="W913" s="33"/>
      <c r="X913" s="33" t="str">
        <f t="shared" si="271"/>
        <v>en-US=Химическая промывка УФ1. 101. Остановка работы</v>
      </c>
      <c r="Y913" s="1"/>
      <c r="Z913" s="1" t="s">
        <v>1308</v>
      </c>
      <c r="AE913">
        <f t="shared" si="267"/>
        <v>40057</v>
      </c>
      <c r="AF913">
        <f t="shared" si="262"/>
        <v>10</v>
      </c>
      <c r="AI913" t="str">
        <f t="shared" si="277"/>
        <v>stu.ch1_101 := itg.step_cw1=101;</v>
      </c>
      <c r="AJ913">
        <v>101</v>
      </c>
      <c r="AR913" t="s">
        <v>1746</v>
      </c>
    </row>
    <row r="914" spans="1:44" x14ac:dyDescent="0.25">
      <c r="A914" s="1">
        <v>846</v>
      </c>
      <c r="B914" s="1">
        <v>93</v>
      </c>
      <c r="C914" t="str">
        <f t="shared" si="276"/>
        <v>Химическая промывка УФ1. 102. Остановлена</v>
      </c>
      <c r="D914" s="15" t="str">
        <f t="shared" si="265"/>
        <v>R57</v>
      </c>
      <c r="E914" s="34">
        <f t="shared" si="278"/>
        <v>112</v>
      </c>
      <c r="F914" s="34">
        <v>3</v>
      </c>
      <c r="G914" s="22">
        <v>11</v>
      </c>
      <c r="H914" t="s">
        <v>1844</v>
      </c>
      <c r="I914" t="s">
        <v>1815</v>
      </c>
      <c r="J914" t="str">
        <f t="shared" si="266"/>
        <v>db600.dbx112.3 := stu.ch1_102; //Химическая промывка УФ1. 102. Остановлена  R57.11</v>
      </c>
      <c r="L914">
        <f t="shared" si="279"/>
        <v>57</v>
      </c>
      <c r="N914" s="33">
        <f t="shared" si="268"/>
        <v>846</v>
      </c>
      <c r="O914" s="33" t="s">
        <v>2027</v>
      </c>
      <c r="P914" s="33" t="str">
        <f t="shared" si="269"/>
        <v>MDB.R57</v>
      </c>
      <c r="Q914" s="33">
        <f t="shared" si="270"/>
        <v>11</v>
      </c>
      <c r="R914" s="33"/>
      <c r="S914" s="33"/>
      <c r="T914" s="33"/>
      <c r="U914" s="33"/>
      <c r="V914" s="33"/>
      <c r="W914" s="33"/>
      <c r="X914" s="33" t="str">
        <f t="shared" si="271"/>
        <v>en-US=Химическая промывка УФ1. 102. Остановлена</v>
      </c>
      <c r="Y914" s="1"/>
      <c r="Z914" s="1" t="s">
        <v>1308</v>
      </c>
      <c r="AE914">
        <f t="shared" si="267"/>
        <v>40057</v>
      </c>
      <c r="AF914">
        <f t="shared" si="262"/>
        <v>11</v>
      </c>
      <c r="AI914" t="str">
        <f t="shared" si="277"/>
        <v>stu.ch1_102 := itg.step_cw1=102;</v>
      </c>
      <c r="AJ914">
        <v>102</v>
      </c>
      <c r="AR914" t="s">
        <v>1783</v>
      </c>
    </row>
    <row r="915" spans="1:44" x14ac:dyDescent="0.25">
      <c r="A915" s="1">
        <v>847</v>
      </c>
      <c r="B915" s="1">
        <v>94</v>
      </c>
      <c r="C915" t="str">
        <f t="shared" si="276"/>
        <v>Химическая промывка УФ1. Дозирование раствора 2</v>
      </c>
      <c r="D915" s="15" t="str">
        <f t="shared" si="265"/>
        <v>R57</v>
      </c>
      <c r="E915" s="34">
        <f t="shared" si="278"/>
        <v>112</v>
      </c>
      <c r="F915" s="34">
        <v>4</v>
      </c>
      <c r="G915" s="22">
        <v>12</v>
      </c>
      <c r="H915" t="s">
        <v>1844</v>
      </c>
      <c r="I915" t="s">
        <v>1691</v>
      </c>
      <c r="J915" t="str">
        <f t="shared" si="266"/>
        <v>db600.dbx112.4 := stu.alg.ch2_1; //Химическая промывка УФ1. Дозирование раствора 2  R57.12</v>
      </c>
      <c r="L915">
        <f t="shared" si="279"/>
        <v>57</v>
      </c>
      <c r="N915" s="33">
        <f t="shared" si="268"/>
        <v>847</v>
      </c>
      <c r="O915" s="33" t="s">
        <v>2027</v>
      </c>
      <c r="P915" s="33" t="str">
        <f t="shared" si="269"/>
        <v>MDB.R57</v>
      </c>
      <c r="Q915" s="33">
        <f t="shared" si="270"/>
        <v>12</v>
      </c>
      <c r="R915" s="33"/>
      <c r="S915" s="33"/>
      <c r="T915" s="33"/>
      <c r="U915" s="33"/>
      <c r="V915" s="33"/>
      <c r="W915" s="33"/>
      <c r="X915" s="33" t="str">
        <f t="shared" si="271"/>
        <v>en-US=Химическая промывка УФ1. Дозирование раствора 2</v>
      </c>
      <c r="Y915" s="1"/>
      <c r="Z915" s="1" t="s">
        <v>1308</v>
      </c>
      <c r="AE915">
        <f t="shared" si="267"/>
        <v>40057</v>
      </c>
      <c r="AF915">
        <f t="shared" si="262"/>
        <v>12</v>
      </c>
      <c r="AR915" t="s">
        <v>1692</v>
      </c>
    </row>
    <row r="916" spans="1:44" x14ac:dyDescent="0.25">
      <c r="A916" s="1">
        <v>848</v>
      </c>
      <c r="B916" s="1">
        <v>95</v>
      </c>
      <c r="C916" t="str">
        <f t="shared" ref="C916:C933" si="280">"Химическая промывка УФ2. "&amp;AR916</f>
        <v>Химическая промывка УФ2. 1. Сброс ила</v>
      </c>
      <c r="D916" s="15" t="str">
        <f t="shared" si="265"/>
        <v>R57</v>
      </c>
      <c r="E916" s="34">
        <f t="shared" si="278"/>
        <v>112</v>
      </c>
      <c r="F916" s="34">
        <v>5</v>
      </c>
      <c r="G916" s="22">
        <v>13</v>
      </c>
      <c r="H916" t="s">
        <v>1844</v>
      </c>
      <c r="I916" t="s">
        <v>1799</v>
      </c>
      <c r="J916" t="str">
        <f t="shared" si="266"/>
        <v>db600.dbx112.5 := stu.ch2_1; //Химическая промывка УФ2. 1. Сброс ила  R57.13</v>
      </c>
      <c r="L916">
        <f t="shared" si="279"/>
        <v>57</v>
      </c>
      <c r="N916" s="33">
        <f t="shared" si="268"/>
        <v>848</v>
      </c>
      <c r="O916" s="33" t="s">
        <v>2027</v>
      </c>
      <c r="P916" s="33" t="str">
        <f t="shared" si="269"/>
        <v>MDB.R57</v>
      </c>
      <c r="Q916" s="33">
        <f t="shared" si="270"/>
        <v>13</v>
      </c>
      <c r="R916" s="33"/>
      <c r="S916" s="33"/>
      <c r="T916" s="33"/>
      <c r="U916" s="33"/>
      <c r="V916" s="33"/>
      <c r="W916" s="33"/>
      <c r="X916" s="33" t="str">
        <f t="shared" si="271"/>
        <v>en-US=Химическая промывка УФ2. 1. Сброс ила</v>
      </c>
      <c r="Y916" s="1"/>
      <c r="Z916" s="1" t="s">
        <v>1308</v>
      </c>
      <c r="AE916">
        <f t="shared" si="267"/>
        <v>40057</v>
      </c>
      <c r="AF916">
        <f t="shared" si="262"/>
        <v>13</v>
      </c>
      <c r="AI916" t="str">
        <f t="shared" ref="AI916:AI932" si="281">"stu."&amp;I916&amp;" := itg.step_cw2="&amp;AJ916&amp;";"</f>
        <v>stu.ch2_1 := itg.step_cw2=1;</v>
      </c>
      <c r="AJ916">
        <v>1</v>
      </c>
      <c r="AR916" t="s">
        <v>1769</v>
      </c>
    </row>
    <row r="917" spans="1:44" x14ac:dyDescent="0.25">
      <c r="A917" s="1">
        <v>849</v>
      </c>
      <c r="B917" s="1">
        <v>96</v>
      </c>
      <c r="C917" t="str">
        <f t="shared" si="280"/>
        <v xml:space="preserve">Химическая промывка УФ2. 2. Слив </v>
      </c>
      <c r="D917" s="15" t="str">
        <f t="shared" si="265"/>
        <v>R57</v>
      </c>
      <c r="E917" s="34">
        <f t="shared" si="278"/>
        <v>112</v>
      </c>
      <c r="F917" s="34">
        <v>6</v>
      </c>
      <c r="G917" s="22">
        <v>14</v>
      </c>
      <c r="H917" t="s">
        <v>1844</v>
      </c>
      <c r="I917" t="s">
        <v>1800</v>
      </c>
      <c r="J917" t="str">
        <f t="shared" si="266"/>
        <v>db600.dbx112.6 := stu.ch2_2; //Химическая промывка УФ2. 2. Слив   R57.14</v>
      </c>
      <c r="L917">
        <f t="shared" si="279"/>
        <v>57</v>
      </c>
      <c r="N917" s="33">
        <f t="shared" si="268"/>
        <v>849</v>
      </c>
      <c r="O917" s="33" t="s">
        <v>2027</v>
      </c>
      <c r="P917" s="33" t="str">
        <f t="shared" si="269"/>
        <v>MDB.R57</v>
      </c>
      <c r="Q917" s="33">
        <f t="shared" si="270"/>
        <v>14</v>
      </c>
      <c r="R917" s="33"/>
      <c r="S917" s="33"/>
      <c r="T917" s="33"/>
      <c r="U917" s="33"/>
      <c r="V917" s="33"/>
      <c r="W917" s="33"/>
      <c r="X917" s="33" t="str">
        <f t="shared" si="271"/>
        <v xml:space="preserve">en-US=Химическая промывка УФ2. 2. Слив </v>
      </c>
      <c r="Y917" s="1"/>
      <c r="Z917" s="1" t="s">
        <v>1308</v>
      </c>
      <c r="AE917">
        <f t="shared" si="267"/>
        <v>40057</v>
      </c>
      <c r="AF917">
        <f t="shared" si="262"/>
        <v>14</v>
      </c>
      <c r="AI917" t="str">
        <f t="shared" si="281"/>
        <v>stu.ch2_2 := itg.step_cw2=2;</v>
      </c>
      <c r="AJ917">
        <v>2</v>
      </c>
      <c r="AR917" t="s">
        <v>1770</v>
      </c>
    </row>
    <row r="918" spans="1:44" x14ac:dyDescent="0.25">
      <c r="A918" s="1">
        <v>850</v>
      </c>
      <c r="B918" s="1">
        <v>97</v>
      </c>
      <c r="C918" t="str">
        <f t="shared" si="280"/>
        <v>Химическая промывка УФ2. 3. Слив с аэрацией</v>
      </c>
      <c r="D918" s="15" t="str">
        <f t="shared" ref="D918:D953" si="282">"R"&amp;L918</f>
        <v>R57</v>
      </c>
      <c r="E918" s="34">
        <f t="shared" si="278"/>
        <v>112</v>
      </c>
      <c r="F918" s="34">
        <v>7</v>
      </c>
      <c r="G918" s="22">
        <v>15</v>
      </c>
      <c r="H918" t="s">
        <v>1844</v>
      </c>
      <c r="I918" t="s">
        <v>1801</v>
      </c>
      <c r="J918" t="str">
        <f t="shared" ref="J918:J949" si="283">"db600.dbx"&amp;E918&amp;"."&amp;F918&amp;" := "&amp;H918&amp;"."&amp;I918&amp;"; //"&amp;C918&amp;"  "&amp;D918&amp;"."&amp;G918</f>
        <v>db600.dbx112.7 := stu.ch2_3; //Химическая промывка УФ2. 3. Слив с аэрацией  R57.15</v>
      </c>
      <c r="L918">
        <f t="shared" si="279"/>
        <v>57</v>
      </c>
      <c r="N918" s="33">
        <f t="shared" si="268"/>
        <v>850</v>
      </c>
      <c r="O918" s="33" t="s">
        <v>2027</v>
      </c>
      <c r="P918" s="33" t="str">
        <f t="shared" si="269"/>
        <v>MDB.R57</v>
      </c>
      <c r="Q918" s="33">
        <f t="shared" si="270"/>
        <v>15</v>
      </c>
      <c r="R918" s="33"/>
      <c r="S918" s="33"/>
      <c r="T918" s="33"/>
      <c r="U918" s="33"/>
      <c r="V918" s="33"/>
      <c r="W918" s="33"/>
      <c r="X918" s="33" t="str">
        <f t="shared" si="271"/>
        <v>en-US=Химическая промывка УФ2. 3. Слив с аэрацией</v>
      </c>
      <c r="Y918" s="1"/>
      <c r="Z918" s="1" t="s">
        <v>1308</v>
      </c>
      <c r="AE918">
        <f t="shared" ref="AE918:AE953" si="284">L918+40000</f>
        <v>40057</v>
      </c>
      <c r="AF918">
        <f t="shared" si="262"/>
        <v>15</v>
      </c>
      <c r="AI918" t="str">
        <f t="shared" si="281"/>
        <v>stu.ch2_3 := itg.step_cw2=3;</v>
      </c>
      <c r="AJ918">
        <v>3</v>
      </c>
      <c r="AR918" t="s">
        <v>1771</v>
      </c>
    </row>
    <row r="919" spans="1:44" x14ac:dyDescent="0.25">
      <c r="A919" s="1">
        <v>851</v>
      </c>
      <c r="B919" s="1">
        <v>98</v>
      </c>
      <c r="C919" t="str">
        <f t="shared" si="280"/>
        <v>Химическая промывка УФ2. 4. Задвижки закрыты</v>
      </c>
      <c r="D919" s="15" t="str">
        <f t="shared" si="282"/>
        <v>R58</v>
      </c>
      <c r="E919">
        <f>E927+1</f>
        <v>115</v>
      </c>
      <c r="F919" s="34">
        <v>0</v>
      </c>
      <c r="G919" s="22">
        <v>0</v>
      </c>
      <c r="H919" t="s">
        <v>1844</v>
      </c>
      <c r="I919" t="s">
        <v>1802</v>
      </c>
      <c r="J919" t="str">
        <f t="shared" si="283"/>
        <v>db600.dbx115.0 := stu.ch2_4; //Химическая промывка УФ2. 4. Задвижки закрыты  R58.0</v>
      </c>
      <c r="L919">
        <f>L917+1</f>
        <v>58</v>
      </c>
      <c r="N919" s="33">
        <f t="shared" si="268"/>
        <v>851</v>
      </c>
      <c r="O919" s="33" t="s">
        <v>2027</v>
      </c>
      <c r="P919" s="33" t="str">
        <f t="shared" si="269"/>
        <v>MDB.R58</v>
      </c>
      <c r="Q919" s="33">
        <f t="shared" si="270"/>
        <v>0</v>
      </c>
      <c r="R919" s="33"/>
      <c r="S919" s="33"/>
      <c r="T919" s="33"/>
      <c r="U919" s="33"/>
      <c r="V919" s="33"/>
      <c r="W919" s="33"/>
      <c r="X919" s="33" t="str">
        <f t="shared" si="271"/>
        <v>en-US=Химическая промывка УФ2. 4. Задвижки закрыты</v>
      </c>
      <c r="Y919" s="1"/>
      <c r="Z919" s="1" t="s">
        <v>1308</v>
      </c>
      <c r="AE919">
        <f t="shared" si="284"/>
        <v>40058</v>
      </c>
      <c r="AF919">
        <f t="shared" si="262"/>
        <v>0</v>
      </c>
      <c r="AI919" t="str">
        <f t="shared" si="281"/>
        <v>stu.ch2_4 := itg.step_cw2=4;</v>
      </c>
      <c r="AJ919">
        <v>4</v>
      </c>
      <c r="AR919" t="s">
        <v>1772</v>
      </c>
    </row>
    <row r="920" spans="1:44" x14ac:dyDescent="0.25">
      <c r="A920" s="1">
        <v>852</v>
      </c>
      <c r="B920" s="1">
        <v>99</v>
      </c>
      <c r="C920" t="str">
        <f t="shared" si="280"/>
        <v>Химическая промывка УФ2. 5. Дозирование</v>
      </c>
      <c r="D920" s="15" t="str">
        <f t="shared" si="282"/>
        <v>R58</v>
      </c>
      <c r="E920" s="34">
        <f>E919</f>
        <v>115</v>
      </c>
      <c r="F920" s="34">
        <v>1</v>
      </c>
      <c r="G920" s="22">
        <v>1</v>
      </c>
      <c r="H920" t="s">
        <v>1844</v>
      </c>
      <c r="I920" t="s">
        <v>1803</v>
      </c>
      <c r="J920" t="str">
        <f t="shared" si="283"/>
        <v>db600.dbx115.1 := stu.ch2_5; //Химическая промывка УФ2. 5. Дозирование  R58.1</v>
      </c>
      <c r="L920">
        <f>L919</f>
        <v>58</v>
      </c>
      <c r="N920" s="33">
        <f t="shared" si="268"/>
        <v>852</v>
      </c>
      <c r="O920" s="33" t="s">
        <v>2027</v>
      </c>
      <c r="P920" s="33" t="str">
        <f t="shared" si="269"/>
        <v>MDB.R58</v>
      </c>
      <c r="Q920" s="33">
        <f t="shared" si="270"/>
        <v>1</v>
      </c>
      <c r="R920" s="33"/>
      <c r="S920" s="33"/>
      <c r="T920" s="33"/>
      <c r="U920" s="33"/>
      <c r="V920" s="33"/>
      <c r="W920" s="33"/>
      <c r="X920" s="33" t="str">
        <f t="shared" si="271"/>
        <v>en-US=Химическая промывка УФ2. 5. Дозирование</v>
      </c>
      <c r="Y920" s="1"/>
      <c r="Z920" s="1" t="s">
        <v>1308</v>
      </c>
      <c r="AE920">
        <f t="shared" si="284"/>
        <v>40058</v>
      </c>
      <c r="AF920">
        <f t="shared" si="262"/>
        <v>1</v>
      </c>
      <c r="AI920" t="str">
        <f t="shared" si="281"/>
        <v>stu.ch2_5 := itg.step_cw2=5;</v>
      </c>
      <c r="AJ920">
        <v>5</v>
      </c>
      <c r="AR920" t="s">
        <v>1773</v>
      </c>
    </row>
    <row r="921" spans="1:44" x14ac:dyDescent="0.25">
      <c r="A921" s="1">
        <v>853</v>
      </c>
      <c r="B921" s="1">
        <v>100</v>
      </c>
      <c r="C921" t="str">
        <f t="shared" si="280"/>
        <v>Химическая промывка УФ2. 6. Промывка трубы</v>
      </c>
      <c r="D921" s="15" t="str">
        <f t="shared" si="282"/>
        <v>R58</v>
      </c>
      <c r="E921" s="34">
        <f t="shared" ref="E921:E934" si="285">E920</f>
        <v>115</v>
      </c>
      <c r="F921" s="34">
        <v>2</v>
      </c>
      <c r="G921" s="22">
        <v>2</v>
      </c>
      <c r="H921" t="s">
        <v>1844</v>
      </c>
      <c r="I921" t="s">
        <v>1804</v>
      </c>
      <c r="J921" t="str">
        <f t="shared" si="283"/>
        <v>db600.dbx115.2 := stu.ch2_6; //Химическая промывка УФ2. 6. Промывка трубы  R58.2</v>
      </c>
      <c r="L921">
        <f t="shared" ref="L921:L934" si="286">L920</f>
        <v>58</v>
      </c>
      <c r="N921" s="33">
        <f t="shared" si="268"/>
        <v>853</v>
      </c>
      <c r="O921" s="33" t="s">
        <v>2027</v>
      </c>
      <c r="P921" s="33" t="str">
        <f t="shared" si="269"/>
        <v>MDB.R58</v>
      </c>
      <c r="Q921" s="33">
        <f t="shared" si="270"/>
        <v>2</v>
      </c>
      <c r="R921" s="33"/>
      <c r="S921" s="33"/>
      <c r="T921" s="33"/>
      <c r="U921" s="33"/>
      <c r="V921" s="33"/>
      <c r="W921" s="33"/>
      <c r="X921" s="33" t="str">
        <f t="shared" si="271"/>
        <v>en-US=Химическая промывка УФ2. 6. Промывка трубы</v>
      </c>
      <c r="Y921" s="1"/>
      <c r="Z921" s="1" t="s">
        <v>1308</v>
      </c>
      <c r="AE921">
        <f t="shared" si="284"/>
        <v>40058</v>
      </c>
      <c r="AF921">
        <f t="shared" si="262"/>
        <v>2</v>
      </c>
      <c r="AI921" t="str">
        <f t="shared" si="281"/>
        <v>stu.ch2_6 := itg.step_cw2=6;</v>
      </c>
      <c r="AJ921">
        <v>6</v>
      </c>
      <c r="AR921" t="s">
        <v>1774</v>
      </c>
    </row>
    <row r="922" spans="1:44" x14ac:dyDescent="0.25">
      <c r="A922" s="1">
        <v>854</v>
      </c>
      <c r="B922" s="1">
        <v>101</v>
      </c>
      <c r="C922" t="str">
        <f t="shared" si="280"/>
        <v>Химическая промывка УФ2. 7. Мин.расход достигнут</v>
      </c>
      <c r="D922" s="15" t="str">
        <f t="shared" si="282"/>
        <v>R58</v>
      </c>
      <c r="E922" s="34">
        <f t="shared" si="285"/>
        <v>115</v>
      </c>
      <c r="F922" s="34">
        <v>3</v>
      </c>
      <c r="G922" s="22">
        <v>3</v>
      </c>
      <c r="H922" t="s">
        <v>1844</v>
      </c>
      <c r="I922" t="s">
        <v>1805</v>
      </c>
      <c r="J922" t="str">
        <f t="shared" si="283"/>
        <v>db600.dbx115.3 := stu.ch2_7; //Химическая промывка УФ2. 7. Мин.расход достигнут  R58.3</v>
      </c>
      <c r="L922">
        <f t="shared" si="286"/>
        <v>58</v>
      </c>
      <c r="N922" s="33">
        <f t="shared" si="268"/>
        <v>854</v>
      </c>
      <c r="O922" s="33" t="s">
        <v>2027</v>
      </c>
      <c r="P922" s="33" t="str">
        <f t="shared" si="269"/>
        <v>MDB.R58</v>
      </c>
      <c r="Q922" s="33">
        <f t="shared" si="270"/>
        <v>3</v>
      </c>
      <c r="R922" s="33"/>
      <c r="S922" s="33"/>
      <c r="T922" s="33"/>
      <c r="U922" s="33"/>
      <c r="V922" s="33"/>
      <c r="W922" s="33"/>
      <c r="X922" s="33" t="str">
        <f t="shared" si="271"/>
        <v>en-US=Химическая промывка УФ2. 7. Мин.расход достигнут</v>
      </c>
      <c r="Y922" s="1"/>
      <c r="Z922" s="1" t="s">
        <v>1308</v>
      </c>
      <c r="AE922">
        <f t="shared" si="284"/>
        <v>40058</v>
      </c>
      <c r="AF922">
        <f t="shared" si="262"/>
        <v>3</v>
      </c>
      <c r="AI922" t="str">
        <f t="shared" si="281"/>
        <v>stu.ch2_7 := itg.step_cw2=7;</v>
      </c>
      <c r="AJ922">
        <v>7</v>
      </c>
      <c r="AR922" t="s">
        <v>1755</v>
      </c>
    </row>
    <row r="923" spans="1:44" x14ac:dyDescent="0.25">
      <c r="A923" s="1">
        <v>855</v>
      </c>
      <c r="B923" s="1">
        <v>102</v>
      </c>
      <c r="C923" t="str">
        <f t="shared" si="280"/>
        <v>Химическая промывка УФ2. 8. Замачивание</v>
      </c>
      <c r="D923" s="15" t="str">
        <f t="shared" si="282"/>
        <v>R58</v>
      </c>
      <c r="E923" s="34">
        <f t="shared" si="285"/>
        <v>115</v>
      </c>
      <c r="F923" s="34">
        <v>4</v>
      </c>
      <c r="G923" s="22">
        <v>4</v>
      </c>
      <c r="H923" t="s">
        <v>1844</v>
      </c>
      <c r="I923" t="s">
        <v>1806</v>
      </c>
      <c r="J923" t="str">
        <f t="shared" si="283"/>
        <v>db600.dbx115.4 := stu.ch2_8; //Химическая промывка УФ2. 8. Замачивание  R58.4</v>
      </c>
      <c r="L923">
        <f t="shared" si="286"/>
        <v>58</v>
      </c>
      <c r="N923" s="33">
        <f t="shared" si="268"/>
        <v>855</v>
      </c>
      <c r="O923" s="33" t="s">
        <v>2027</v>
      </c>
      <c r="P923" s="33" t="str">
        <f t="shared" si="269"/>
        <v>MDB.R58</v>
      </c>
      <c r="Q923" s="33">
        <f t="shared" si="270"/>
        <v>4</v>
      </c>
      <c r="R923" s="33"/>
      <c r="S923" s="33"/>
      <c r="T923" s="33"/>
      <c r="U923" s="33"/>
      <c r="V923" s="33"/>
      <c r="W923" s="33"/>
      <c r="X923" s="33" t="str">
        <f t="shared" si="271"/>
        <v>en-US=Химическая промывка УФ2. 8. Замачивание</v>
      </c>
      <c r="Y923" s="1"/>
      <c r="Z923" s="1" t="s">
        <v>1308</v>
      </c>
      <c r="AE923">
        <f t="shared" si="284"/>
        <v>40058</v>
      </c>
      <c r="AF923">
        <f t="shared" si="262"/>
        <v>4</v>
      </c>
      <c r="AI923" t="str">
        <f t="shared" si="281"/>
        <v>stu.ch2_8 := itg.step_cw2=8;</v>
      </c>
      <c r="AJ923">
        <v>8</v>
      </c>
      <c r="AR923" t="s">
        <v>1775</v>
      </c>
    </row>
    <row r="924" spans="1:44" x14ac:dyDescent="0.25">
      <c r="A924" s="1">
        <v>856</v>
      </c>
      <c r="B924" s="1">
        <v>103</v>
      </c>
      <c r="C924" t="str">
        <f t="shared" si="280"/>
        <v>Химическая промывка УФ2. 9. Сброс химикатов</v>
      </c>
      <c r="D924" s="15" t="str">
        <f t="shared" si="282"/>
        <v>R58</v>
      </c>
      <c r="E924" s="34">
        <f t="shared" si="285"/>
        <v>115</v>
      </c>
      <c r="F924" s="34">
        <v>5</v>
      </c>
      <c r="G924" s="22">
        <v>5</v>
      </c>
      <c r="H924" t="s">
        <v>1844</v>
      </c>
      <c r="I924" t="s">
        <v>1807</v>
      </c>
      <c r="J924" t="str">
        <f t="shared" si="283"/>
        <v>db600.dbx115.5 := stu.ch2_9; //Химическая промывка УФ2. 9. Сброс химикатов  R58.5</v>
      </c>
      <c r="L924">
        <f t="shared" si="286"/>
        <v>58</v>
      </c>
      <c r="N924" s="33">
        <f t="shared" si="268"/>
        <v>856</v>
      </c>
      <c r="O924" s="33" t="s">
        <v>2027</v>
      </c>
      <c r="P924" s="33" t="str">
        <f t="shared" si="269"/>
        <v>MDB.R58</v>
      </c>
      <c r="Q924" s="33">
        <f t="shared" si="270"/>
        <v>5</v>
      </c>
      <c r="R924" s="33"/>
      <c r="S924" s="33"/>
      <c r="T924" s="33"/>
      <c r="U924" s="33"/>
      <c r="V924" s="33"/>
      <c r="W924" s="33"/>
      <c r="X924" s="33" t="str">
        <f t="shared" si="271"/>
        <v>en-US=Химическая промывка УФ2. 9. Сброс химикатов</v>
      </c>
      <c r="Y924" s="1"/>
      <c r="Z924" s="1" t="s">
        <v>1308</v>
      </c>
      <c r="AE924">
        <f t="shared" si="284"/>
        <v>40058</v>
      </c>
      <c r="AF924">
        <f t="shared" si="262"/>
        <v>5</v>
      </c>
      <c r="AI924" t="str">
        <f t="shared" si="281"/>
        <v>stu.ch2_9 := itg.step_cw2=9;</v>
      </c>
      <c r="AJ924">
        <v>9</v>
      </c>
      <c r="AR924" t="s">
        <v>1776</v>
      </c>
    </row>
    <row r="925" spans="1:44" x14ac:dyDescent="0.25">
      <c r="A925" s="1">
        <v>857</v>
      </c>
      <c r="B925" s="1">
        <v>104</v>
      </c>
      <c r="C925" t="str">
        <f t="shared" si="280"/>
        <v>Химическая промывка УФ2. 10. Слив</v>
      </c>
      <c r="D925" s="15" t="str">
        <f t="shared" si="282"/>
        <v>R58</v>
      </c>
      <c r="E925" s="34">
        <f t="shared" si="285"/>
        <v>115</v>
      </c>
      <c r="F925" s="34">
        <v>6</v>
      </c>
      <c r="G925" s="22">
        <v>6</v>
      </c>
      <c r="H925" t="s">
        <v>1844</v>
      </c>
      <c r="I925" t="s">
        <v>1808</v>
      </c>
      <c r="J925" t="str">
        <f t="shared" si="283"/>
        <v>db600.dbx115.6 := stu.ch2_10; //Химическая промывка УФ2. 10. Слив  R58.6</v>
      </c>
      <c r="L925">
        <f t="shared" si="286"/>
        <v>58</v>
      </c>
      <c r="N925" s="33">
        <f t="shared" si="268"/>
        <v>857</v>
      </c>
      <c r="O925" s="33" t="s">
        <v>2027</v>
      </c>
      <c r="P925" s="33" t="str">
        <f t="shared" si="269"/>
        <v>MDB.R58</v>
      </c>
      <c r="Q925" s="33">
        <f t="shared" si="270"/>
        <v>6</v>
      </c>
      <c r="R925" s="33"/>
      <c r="S925" s="33"/>
      <c r="T925" s="33"/>
      <c r="U925" s="33"/>
      <c r="V925" s="33"/>
      <c r="W925" s="33"/>
      <c r="X925" s="33" t="str">
        <f t="shared" si="271"/>
        <v>en-US=Химическая промывка УФ2. 10. Слив</v>
      </c>
      <c r="Y925" s="1"/>
      <c r="Z925" s="1" t="s">
        <v>1308</v>
      </c>
      <c r="AE925">
        <f t="shared" si="284"/>
        <v>40058</v>
      </c>
      <c r="AF925">
        <f t="shared" si="262"/>
        <v>6</v>
      </c>
      <c r="AI925" t="str">
        <f t="shared" si="281"/>
        <v>stu.ch2_10 := itg.step_cw2=10;</v>
      </c>
      <c r="AJ925">
        <v>10</v>
      </c>
      <c r="AR925" t="s">
        <v>1777</v>
      </c>
    </row>
    <row r="926" spans="1:44" x14ac:dyDescent="0.25">
      <c r="A926" s="1">
        <v>858</v>
      </c>
      <c r="B926" s="1">
        <v>105</v>
      </c>
      <c r="C926" t="str">
        <f t="shared" si="280"/>
        <v>Химическая промывка УФ2. 11. Слив с аэрацией</v>
      </c>
      <c r="D926" s="15" t="str">
        <f t="shared" si="282"/>
        <v>R58</v>
      </c>
      <c r="E926" s="34">
        <f t="shared" si="285"/>
        <v>115</v>
      </c>
      <c r="F926" s="34">
        <v>7</v>
      </c>
      <c r="G926" s="22">
        <v>7</v>
      </c>
      <c r="H926" t="s">
        <v>1844</v>
      </c>
      <c r="I926" t="s">
        <v>1809</v>
      </c>
      <c r="J926" t="str">
        <f t="shared" si="283"/>
        <v>db600.dbx115.7 := stu.ch2_11; //Химическая промывка УФ2. 11. Слив с аэрацией  R58.7</v>
      </c>
      <c r="L926">
        <f t="shared" si="286"/>
        <v>58</v>
      </c>
      <c r="N926" s="33">
        <f t="shared" si="268"/>
        <v>858</v>
      </c>
      <c r="O926" s="33" t="s">
        <v>2027</v>
      </c>
      <c r="P926" s="33" t="str">
        <f t="shared" si="269"/>
        <v>MDB.R58</v>
      </c>
      <c r="Q926" s="33">
        <f t="shared" si="270"/>
        <v>7</v>
      </c>
      <c r="R926" s="33"/>
      <c r="S926" s="33"/>
      <c r="T926" s="33"/>
      <c r="U926" s="33"/>
      <c r="V926" s="33"/>
      <c r="W926" s="33"/>
      <c r="X926" s="33" t="str">
        <f t="shared" si="271"/>
        <v>en-US=Химическая промывка УФ2. 11. Слив с аэрацией</v>
      </c>
      <c r="Y926" s="1"/>
      <c r="Z926" s="1" t="s">
        <v>1308</v>
      </c>
      <c r="AE926">
        <f t="shared" si="284"/>
        <v>40058</v>
      </c>
      <c r="AF926">
        <f t="shared" si="262"/>
        <v>7</v>
      </c>
      <c r="AI926" t="str">
        <f t="shared" si="281"/>
        <v>stu.ch2_11 := itg.step_cw2=11;</v>
      </c>
      <c r="AJ926">
        <v>11</v>
      </c>
      <c r="AR926" t="s">
        <v>1778</v>
      </c>
    </row>
    <row r="927" spans="1:44" x14ac:dyDescent="0.25">
      <c r="A927" s="1">
        <v>859</v>
      </c>
      <c r="B927" s="1">
        <v>106</v>
      </c>
      <c r="C927" t="str">
        <f t="shared" si="280"/>
        <v>Химическая промывка УФ2. 12. Заполнение</v>
      </c>
      <c r="D927" s="15" t="str">
        <f t="shared" si="282"/>
        <v>R58</v>
      </c>
      <c r="E927">
        <f>E903+1</f>
        <v>114</v>
      </c>
      <c r="F927" s="34">
        <v>0</v>
      </c>
      <c r="G927" s="22">
        <v>8</v>
      </c>
      <c r="H927" t="s">
        <v>1844</v>
      </c>
      <c r="I927" t="s">
        <v>1810</v>
      </c>
      <c r="J927" t="str">
        <f t="shared" si="283"/>
        <v>db600.dbx114.0 := stu.ch2_12; //Химическая промывка УФ2. 12. Заполнение  R58.8</v>
      </c>
      <c r="L927">
        <f t="shared" si="286"/>
        <v>58</v>
      </c>
      <c r="N927" s="33">
        <f t="shared" si="268"/>
        <v>859</v>
      </c>
      <c r="O927" s="33" t="s">
        <v>2027</v>
      </c>
      <c r="P927" s="33" t="str">
        <f t="shared" si="269"/>
        <v>MDB.R58</v>
      </c>
      <c r="Q927" s="33">
        <f t="shared" si="270"/>
        <v>8</v>
      </c>
      <c r="R927" s="33"/>
      <c r="S927" s="33"/>
      <c r="T927" s="33"/>
      <c r="U927" s="33"/>
      <c r="V927" s="33"/>
      <c r="W927" s="33"/>
      <c r="X927" s="33" t="str">
        <f t="shared" si="271"/>
        <v>en-US=Химическая промывка УФ2. 12. Заполнение</v>
      </c>
      <c r="Y927" s="1"/>
      <c r="Z927" s="1" t="s">
        <v>1308</v>
      </c>
      <c r="AE927">
        <f t="shared" si="284"/>
        <v>40058</v>
      </c>
      <c r="AF927">
        <f t="shared" si="262"/>
        <v>8</v>
      </c>
      <c r="AI927" t="str">
        <f t="shared" si="281"/>
        <v>stu.ch2_12 := itg.step_cw2=12;</v>
      </c>
      <c r="AJ927">
        <v>12</v>
      </c>
      <c r="AR927" t="s">
        <v>1779</v>
      </c>
    </row>
    <row r="928" spans="1:44" x14ac:dyDescent="0.25">
      <c r="A928" s="1">
        <v>860</v>
      </c>
      <c r="B928" s="1">
        <v>107</v>
      </c>
      <c r="C928" t="str">
        <f t="shared" si="280"/>
        <v>Химическая промывка УФ2. 13. Заполнение завершено</v>
      </c>
      <c r="D928" s="15" t="str">
        <f t="shared" si="282"/>
        <v>R58</v>
      </c>
      <c r="E928" s="34">
        <f>E927</f>
        <v>114</v>
      </c>
      <c r="F928" s="34">
        <v>1</v>
      </c>
      <c r="G928" s="22">
        <v>9</v>
      </c>
      <c r="H928" t="s">
        <v>1844</v>
      </c>
      <c r="I928" t="s">
        <v>1811</v>
      </c>
      <c r="J928" t="str">
        <f t="shared" si="283"/>
        <v>db600.dbx114.1 := stu.ch2_13; //Химическая промывка УФ2. 13. Заполнение завершено  R58.9</v>
      </c>
      <c r="L928">
        <f t="shared" si="286"/>
        <v>58</v>
      </c>
      <c r="N928" s="33">
        <f t="shared" si="268"/>
        <v>860</v>
      </c>
      <c r="O928" s="33" t="s">
        <v>2027</v>
      </c>
      <c r="P928" s="33" t="str">
        <f t="shared" si="269"/>
        <v>MDB.R58</v>
      </c>
      <c r="Q928" s="33">
        <f t="shared" si="270"/>
        <v>9</v>
      </c>
      <c r="R928" s="33"/>
      <c r="S928" s="33"/>
      <c r="T928" s="33"/>
      <c r="U928" s="33"/>
      <c r="V928" s="33"/>
      <c r="W928" s="33"/>
      <c r="X928" s="33" t="str">
        <f t="shared" si="271"/>
        <v>en-US=Химическая промывка УФ2. 13. Заполнение завершено</v>
      </c>
      <c r="Y928" s="1"/>
      <c r="Z928" s="1" t="s">
        <v>1308</v>
      </c>
      <c r="AE928">
        <f t="shared" si="284"/>
        <v>40058</v>
      </c>
      <c r="AF928">
        <f t="shared" si="262"/>
        <v>9</v>
      </c>
      <c r="AI928" t="str">
        <f t="shared" si="281"/>
        <v>stu.ch2_13 := itg.step_cw2=13;</v>
      </c>
      <c r="AJ928">
        <v>13</v>
      </c>
      <c r="AR928" t="s">
        <v>1780</v>
      </c>
    </row>
    <row r="929" spans="1:44" x14ac:dyDescent="0.25">
      <c r="A929" s="1">
        <v>861</v>
      </c>
      <c r="B929" s="1">
        <v>108</v>
      </c>
      <c r="C929" t="str">
        <f t="shared" si="280"/>
        <v>Химическая промывка УФ2. 14. Мин.расход достигнут</v>
      </c>
      <c r="D929" s="15" t="str">
        <f t="shared" si="282"/>
        <v>R58</v>
      </c>
      <c r="E929" s="34">
        <f t="shared" si="285"/>
        <v>114</v>
      </c>
      <c r="F929" s="34">
        <v>2</v>
      </c>
      <c r="G929" s="22">
        <v>10</v>
      </c>
      <c r="H929" t="s">
        <v>1844</v>
      </c>
      <c r="I929" t="s">
        <v>1812</v>
      </c>
      <c r="J929" t="str">
        <f t="shared" si="283"/>
        <v>db600.dbx114.2 := stu.ch2_14; //Химическая промывка УФ2. 14. Мин.расход достигнут  R58.10</v>
      </c>
      <c r="L929">
        <f t="shared" si="286"/>
        <v>58</v>
      </c>
      <c r="N929" s="33">
        <f t="shared" si="268"/>
        <v>861</v>
      </c>
      <c r="O929" s="33" t="s">
        <v>2027</v>
      </c>
      <c r="P929" s="33" t="str">
        <f t="shared" si="269"/>
        <v>MDB.R58</v>
      </c>
      <c r="Q929" s="33">
        <f t="shared" si="270"/>
        <v>10</v>
      </c>
      <c r="R929" s="33"/>
      <c r="S929" s="33"/>
      <c r="T929" s="33"/>
      <c r="U929" s="33"/>
      <c r="V929" s="33"/>
      <c r="W929" s="33"/>
      <c r="X929" s="33" t="str">
        <f t="shared" si="271"/>
        <v>en-US=Химическая промывка УФ2. 14. Мин.расход достигнут</v>
      </c>
      <c r="Y929" s="1"/>
      <c r="Z929" s="1" t="s">
        <v>1308</v>
      </c>
      <c r="AE929">
        <f t="shared" si="284"/>
        <v>40058</v>
      </c>
      <c r="AF929">
        <f t="shared" si="262"/>
        <v>10</v>
      </c>
      <c r="AI929" t="str">
        <f t="shared" si="281"/>
        <v>stu.ch2_14 := itg.step_cw2=14;</v>
      </c>
      <c r="AJ929">
        <v>14</v>
      </c>
      <c r="AR929" t="s">
        <v>1781</v>
      </c>
    </row>
    <row r="930" spans="1:44" x14ac:dyDescent="0.25">
      <c r="A930" s="1">
        <v>862</v>
      </c>
      <c r="B930" s="1">
        <v>109</v>
      </c>
      <c r="C930" t="str">
        <f t="shared" si="280"/>
        <v>Химическая промывка УФ2. 15. Завершено</v>
      </c>
      <c r="D930" s="15" t="str">
        <f t="shared" si="282"/>
        <v>R58</v>
      </c>
      <c r="E930" s="34">
        <f t="shared" si="285"/>
        <v>114</v>
      </c>
      <c r="F930" s="34">
        <v>3</v>
      </c>
      <c r="G930" s="22">
        <v>11</v>
      </c>
      <c r="H930" t="s">
        <v>1844</v>
      </c>
      <c r="I930" t="s">
        <v>1813</v>
      </c>
      <c r="J930" t="str">
        <f t="shared" si="283"/>
        <v>db600.dbx114.3 := stu.ch2_15; //Химическая промывка УФ2. 15. Завершено  R58.11</v>
      </c>
      <c r="L930">
        <f t="shared" si="286"/>
        <v>58</v>
      </c>
      <c r="N930" s="33">
        <f t="shared" si="268"/>
        <v>862</v>
      </c>
      <c r="O930" s="33" t="s">
        <v>2027</v>
      </c>
      <c r="P930" s="33" t="str">
        <f t="shared" si="269"/>
        <v>MDB.R58</v>
      </c>
      <c r="Q930" s="33">
        <f t="shared" si="270"/>
        <v>11</v>
      </c>
      <c r="R930" s="33"/>
      <c r="S930" s="33"/>
      <c r="T930" s="33"/>
      <c r="U930" s="33"/>
      <c r="V930" s="33"/>
      <c r="W930" s="33"/>
      <c r="X930" s="33" t="str">
        <f t="shared" si="271"/>
        <v>en-US=Химическая промывка УФ2. 15. Завершено</v>
      </c>
      <c r="Y930" s="1"/>
      <c r="Z930" s="1" t="s">
        <v>1308</v>
      </c>
      <c r="AE930">
        <f t="shared" si="284"/>
        <v>40058</v>
      </c>
      <c r="AF930">
        <f t="shared" si="262"/>
        <v>11</v>
      </c>
      <c r="AI930" t="str">
        <f t="shared" si="281"/>
        <v>stu.ch2_15 := itg.step_cw2=15;</v>
      </c>
      <c r="AJ930">
        <v>15</v>
      </c>
      <c r="AR930" t="s">
        <v>1782</v>
      </c>
    </row>
    <row r="931" spans="1:44" x14ac:dyDescent="0.25">
      <c r="A931" s="1">
        <v>863</v>
      </c>
      <c r="B931" s="1">
        <v>110</v>
      </c>
      <c r="C931" t="str">
        <f t="shared" si="280"/>
        <v>Химическая промывка УФ2. 101. Остановка работы</v>
      </c>
      <c r="D931" s="15" t="str">
        <f t="shared" si="282"/>
        <v>R58</v>
      </c>
      <c r="E931" s="34">
        <f t="shared" si="285"/>
        <v>114</v>
      </c>
      <c r="F931" s="34">
        <v>4</v>
      </c>
      <c r="G931" s="22">
        <v>12</v>
      </c>
      <c r="H931" t="s">
        <v>1844</v>
      </c>
      <c r="I931" t="s">
        <v>1816</v>
      </c>
      <c r="J931" t="str">
        <f t="shared" si="283"/>
        <v>db600.dbx114.4 := stu.ch2_101; //Химическая промывка УФ2. 101. Остановка работы  R58.12</v>
      </c>
      <c r="L931">
        <f t="shared" si="286"/>
        <v>58</v>
      </c>
      <c r="N931" s="33">
        <f t="shared" si="268"/>
        <v>863</v>
      </c>
      <c r="O931" s="33" t="s">
        <v>2027</v>
      </c>
      <c r="P931" s="33" t="str">
        <f t="shared" si="269"/>
        <v>MDB.R58</v>
      </c>
      <c r="Q931" s="33">
        <f t="shared" si="270"/>
        <v>12</v>
      </c>
      <c r="R931" s="33"/>
      <c r="S931" s="33"/>
      <c r="T931" s="33"/>
      <c r="U931" s="33"/>
      <c r="V931" s="33"/>
      <c r="W931" s="33"/>
      <c r="X931" s="33" t="str">
        <f t="shared" si="271"/>
        <v>en-US=Химическая промывка УФ2. 101. Остановка работы</v>
      </c>
      <c r="Y931" s="1"/>
      <c r="Z931" s="1" t="s">
        <v>1308</v>
      </c>
      <c r="AE931">
        <f t="shared" si="284"/>
        <v>40058</v>
      </c>
      <c r="AF931">
        <f t="shared" si="262"/>
        <v>12</v>
      </c>
      <c r="AI931" t="str">
        <f t="shared" si="281"/>
        <v>stu.ch2_101 := itg.step_cw2=101;</v>
      </c>
      <c r="AJ931">
        <v>101</v>
      </c>
      <c r="AR931" t="s">
        <v>1746</v>
      </c>
    </row>
    <row r="932" spans="1:44" x14ac:dyDescent="0.25">
      <c r="A932" s="1">
        <v>864</v>
      </c>
      <c r="B932" s="1">
        <v>111</v>
      </c>
      <c r="C932" t="str">
        <f t="shared" si="280"/>
        <v>Химическая промывка УФ2. 102. Остановлена</v>
      </c>
      <c r="D932" s="15" t="str">
        <f t="shared" si="282"/>
        <v>R58</v>
      </c>
      <c r="E932" s="34">
        <f t="shared" si="285"/>
        <v>114</v>
      </c>
      <c r="F932" s="34">
        <v>5</v>
      </c>
      <c r="G932" s="22">
        <v>13</v>
      </c>
      <c r="H932" t="s">
        <v>1844</v>
      </c>
      <c r="I932" t="s">
        <v>1817</v>
      </c>
      <c r="J932" t="str">
        <f t="shared" si="283"/>
        <v>db600.dbx114.5 := stu.ch2_102; //Химическая промывка УФ2. 102. Остановлена  R58.13</v>
      </c>
      <c r="L932">
        <f t="shared" si="286"/>
        <v>58</v>
      </c>
      <c r="N932" s="33">
        <f t="shared" si="268"/>
        <v>864</v>
      </c>
      <c r="O932" s="33" t="s">
        <v>2027</v>
      </c>
      <c r="P932" s="33" t="str">
        <f t="shared" si="269"/>
        <v>MDB.R58</v>
      </c>
      <c r="Q932" s="33">
        <f t="shared" si="270"/>
        <v>13</v>
      </c>
      <c r="R932" s="33"/>
      <c r="S932" s="33"/>
      <c r="T932" s="33"/>
      <c r="U932" s="33"/>
      <c r="V932" s="33"/>
      <c r="W932" s="33"/>
      <c r="X932" s="33" t="str">
        <f t="shared" si="271"/>
        <v>en-US=Химическая промывка УФ2. 102. Остановлена</v>
      </c>
      <c r="Y932" s="1"/>
      <c r="Z932" s="1" t="s">
        <v>1308</v>
      </c>
      <c r="AE932">
        <f t="shared" si="284"/>
        <v>40058</v>
      </c>
      <c r="AF932">
        <f t="shared" si="262"/>
        <v>13</v>
      </c>
      <c r="AI932" t="str">
        <f t="shared" si="281"/>
        <v>stu.ch2_102 := itg.step_cw2=102;</v>
      </c>
      <c r="AJ932">
        <v>102</v>
      </c>
      <c r="AR932" t="s">
        <v>1783</v>
      </c>
    </row>
    <row r="933" spans="1:44" x14ac:dyDescent="0.25">
      <c r="A933" s="1">
        <v>865</v>
      </c>
      <c r="B933" s="1">
        <v>112</v>
      </c>
      <c r="C933" t="str">
        <f t="shared" si="280"/>
        <v>Химическая промывка УФ2. Дозирование раствора 2</v>
      </c>
      <c r="D933" s="15" t="str">
        <f t="shared" si="282"/>
        <v>R58</v>
      </c>
      <c r="E933" s="34">
        <f t="shared" si="285"/>
        <v>114</v>
      </c>
      <c r="F933" s="34">
        <v>6</v>
      </c>
      <c r="G933" s="22">
        <v>14</v>
      </c>
      <c r="H933" t="s">
        <v>1844</v>
      </c>
      <c r="I933" t="s">
        <v>1691</v>
      </c>
      <c r="J933" t="str">
        <f t="shared" si="283"/>
        <v>db600.dbx114.6 := stu.alg.ch2_1; //Химическая промывка УФ2. Дозирование раствора 2  R58.14</v>
      </c>
      <c r="L933">
        <f t="shared" si="286"/>
        <v>58</v>
      </c>
      <c r="N933" s="33">
        <f t="shared" si="268"/>
        <v>865</v>
      </c>
      <c r="O933" s="33" t="s">
        <v>2027</v>
      </c>
      <c r="P933" s="33" t="str">
        <f t="shared" si="269"/>
        <v>MDB.R58</v>
      </c>
      <c r="Q933" s="33">
        <f t="shared" si="270"/>
        <v>14</v>
      </c>
      <c r="R933" s="33"/>
      <c r="S933" s="33"/>
      <c r="T933" s="33"/>
      <c r="U933" s="33"/>
      <c r="V933" s="33"/>
      <c r="W933" s="33"/>
      <c r="X933" s="33" t="str">
        <f t="shared" si="271"/>
        <v>en-US=Химическая промывка УФ2. Дозирование раствора 2</v>
      </c>
      <c r="Y933" s="1"/>
      <c r="Z933" s="1" t="s">
        <v>1308</v>
      </c>
      <c r="AE933">
        <f t="shared" si="284"/>
        <v>40058</v>
      </c>
      <c r="AF933">
        <f t="shared" si="262"/>
        <v>14</v>
      </c>
      <c r="AR933" t="s">
        <v>1692</v>
      </c>
    </row>
    <row r="934" spans="1:44" x14ac:dyDescent="0.25">
      <c r="A934" s="1">
        <v>866</v>
      </c>
      <c r="B934" s="1">
        <v>113</v>
      </c>
      <c r="C934" t="str">
        <f t="shared" ref="C934:C943" si="287">"Слив-заполнение УФ1. "&amp;AR934</f>
        <v>Слив-заполнение УФ1. 1. Сброс ила</v>
      </c>
      <c r="D934" s="15" t="str">
        <f t="shared" si="282"/>
        <v>R58</v>
      </c>
      <c r="E934" s="34">
        <f t="shared" si="285"/>
        <v>114</v>
      </c>
      <c r="F934" s="34">
        <v>7</v>
      </c>
      <c r="G934" s="22">
        <v>15</v>
      </c>
      <c r="H934" t="s">
        <v>1844</v>
      </c>
      <c r="I934" t="s">
        <v>1822</v>
      </c>
      <c r="J934" t="str">
        <f t="shared" si="283"/>
        <v>db600.dbx114.7 := stu.df1_1; //Слив-заполнение УФ1. 1. Сброс ила  R58.15</v>
      </c>
      <c r="L934">
        <f t="shared" si="286"/>
        <v>58</v>
      </c>
      <c r="N934" s="33">
        <f t="shared" si="268"/>
        <v>866</v>
      </c>
      <c r="O934" s="33" t="s">
        <v>2027</v>
      </c>
      <c r="P934" s="33" t="str">
        <f t="shared" si="269"/>
        <v>MDB.R58</v>
      </c>
      <c r="Q934" s="33">
        <f t="shared" si="270"/>
        <v>15</v>
      </c>
      <c r="R934" s="33"/>
      <c r="S934" s="33"/>
      <c r="T934" s="33"/>
      <c r="U934" s="33"/>
      <c r="V934" s="33"/>
      <c r="W934" s="33"/>
      <c r="X934" s="33" t="str">
        <f t="shared" si="271"/>
        <v>en-US=Слив-заполнение УФ1. 1. Сброс ила</v>
      </c>
      <c r="Y934" s="1"/>
      <c r="Z934" s="1" t="s">
        <v>1308</v>
      </c>
      <c r="AE934">
        <f t="shared" si="284"/>
        <v>40058</v>
      </c>
      <c r="AF934">
        <f t="shared" si="262"/>
        <v>15</v>
      </c>
      <c r="AI934" t="str">
        <f t="shared" ref="AI934:AI943" si="288">"stu."&amp;I934&amp;" := itg.step_df1="&amp;AJ934&amp;";"</f>
        <v>stu.df1_1 := itg.step_df1=1;</v>
      </c>
      <c r="AJ934">
        <v>1</v>
      </c>
      <c r="AR934" t="s">
        <v>1769</v>
      </c>
    </row>
    <row r="935" spans="1:44" x14ac:dyDescent="0.25">
      <c r="A935" s="1">
        <v>867</v>
      </c>
      <c r="B935" s="1">
        <v>114</v>
      </c>
      <c r="C935" t="str">
        <f t="shared" si="287"/>
        <v>Слив-заполнение УФ1. 2. Слив</v>
      </c>
      <c r="D935" s="15" t="str">
        <f t="shared" si="282"/>
        <v>R59</v>
      </c>
      <c r="E935">
        <f>E943+1</f>
        <v>117</v>
      </c>
      <c r="F935" s="34">
        <v>0</v>
      </c>
      <c r="G935" s="22">
        <v>0</v>
      </c>
      <c r="H935" t="s">
        <v>1844</v>
      </c>
      <c r="I935" t="s">
        <v>1823</v>
      </c>
      <c r="J935" t="str">
        <f t="shared" si="283"/>
        <v>db600.dbx117.0 := stu.df1_2; //Слив-заполнение УФ1. 2. Слив  R59.0</v>
      </c>
      <c r="L935">
        <f>L933+1</f>
        <v>59</v>
      </c>
      <c r="N935" s="33">
        <f t="shared" si="268"/>
        <v>867</v>
      </c>
      <c r="O935" s="33" t="s">
        <v>2027</v>
      </c>
      <c r="P935" s="33" t="str">
        <f t="shared" si="269"/>
        <v>MDB.R59</v>
      </c>
      <c r="Q935" s="33">
        <f t="shared" si="270"/>
        <v>0</v>
      </c>
      <c r="R935" s="33"/>
      <c r="S935" s="33"/>
      <c r="T935" s="33"/>
      <c r="U935" s="33"/>
      <c r="V935" s="33"/>
      <c r="W935" s="33"/>
      <c r="X935" s="33" t="str">
        <f t="shared" si="271"/>
        <v>en-US=Слив-заполнение УФ1. 2. Слив</v>
      </c>
      <c r="Y935" s="1"/>
      <c r="Z935" s="1" t="s">
        <v>1308</v>
      </c>
      <c r="AE935">
        <f t="shared" si="284"/>
        <v>40059</v>
      </c>
      <c r="AF935">
        <f t="shared" si="262"/>
        <v>0</v>
      </c>
      <c r="AI935" t="str">
        <f t="shared" si="288"/>
        <v>stu.df1_2 := itg.step_df1=2;</v>
      </c>
      <c r="AJ935">
        <v>2</v>
      </c>
      <c r="AR935" t="s">
        <v>1818</v>
      </c>
    </row>
    <row r="936" spans="1:44" x14ac:dyDescent="0.25">
      <c r="A936" s="1">
        <v>868</v>
      </c>
      <c r="B936" s="1">
        <v>115</v>
      </c>
      <c r="C936" t="str">
        <f t="shared" si="287"/>
        <v>Слив-заполнение УФ1. 3. Слив с аэрацией</v>
      </c>
      <c r="D936" s="15" t="str">
        <f t="shared" si="282"/>
        <v>R59</v>
      </c>
      <c r="E936" s="34">
        <f>E935</f>
        <v>117</v>
      </c>
      <c r="F936" s="34">
        <v>1</v>
      </c>
      <c r="G936" s="22">
        <v>1</v>
      </c>
      <c r="H936" t="s">
        <v>1844</v>
      </c>
      <c r="I936" t="s">
        <v>1824</v>
      </c>
      <c r="J936" t="str">
        <f t="shared" si="283"/>
        <v>db600.dbx117.1 := stu.df1_3; //Слив-заполнение УФ1. 3. Слив с аэрацией  R59.1</v>
      </c>
      <c r="L936">
        <f>L935</f>
        <v>59</v>
      </c>
      <c r="N936" s="33">
        <f t="shared" si="268"/>
        <v>868</v>
      </c>
      <c r="O936" s="33" t="s">
        <v>2027</v>
      </c>
      <c r="P936" s="33" t="str">
        <f t="shared" si="269"/>
        <v>MDB.R59</v>
      </c>
      <c r="Q936" s="33">
        <f t="shared" si="270"/>
        <v>1</v>
      </c>
      <c r="R936" s="33"/>
      <c r="S936" s="33"/>
      <c r="T936" s="33"/>
      <c r="U936" s="33"/>
      <c r="V936" s="33"/>
      <c r="W936" s="33"/>
      <c r="X936" s="33" t="str">
        <f t="shared" si="271"/>
        <v>en-US=Слив-заполнение УФ1. 3. Слив с аэрацией</v>
      </c>
      <c r="Y936" s="1"/>
      <c r="Z936" s="1" t="s">
        <v>1308</v>
      </c>
      <c r="AE936">
        <f t="shared" si="284"/>
        <v>40059</v>
      </c>
      <c r="AF936">
        <f t="shared" si="262"/>
        <v>1</v>
      </c>
      <c r="AI936" t="str">
        <f t="shared" si="288"/>
        <v>stu.df1_3 := itg.step_df1=3;</v>
      </c>
      <c r="AJ936">
        <v>3</v>
      </c>
      <c r="AR936" t="s">
        <v>1771</v>
      </c>
    </row>
    <row r="937" spans="1:44" x14ac:dyDescent="0.25">
      <c r="A937" s="1">
        <v>869</v>
      </c>
      <c r="B937" s="1">
        <v>116</v>
      </c>
      <c r="C937" t="str">
        <f t="shared" si="287"/>
        <v>Слив-заполнение УФ1. 4. Слив завершен</v>
      </c>
      <c r="D937" s="15" t="str">
        <f t="shared" si="282"/>
        <v>R59</v>
      </c>
      <c r="E937" s="34">
        <f t="shared" ref="E937:E950" si="289">E936</f>
        <v>117</v>
      </c>
      <c r="F937" s="34">
        <v>2</v>
      </c>
      <c r="G937" s="22">
        <v>2</v>
      </c>
      <c r="H937" t="s">
        <v>1844</v>
      </c>
      <c r="I937" t="s">
        <v>1825</v>
      </c>
      <c r="J937" t="str">
        <f t="shared" si="283"/>
        <v>db600.dbx117.2 := stu.df1_4; //Слив-заполнение УФ1. 4. Слив завершен  R59.2</v>
      </c>
      <c r="L937">
        <f t="shared" ref="L937:L950" si="290">L936</f>
        <v>59</v>
      </c>
      <c r="N937" s="33">
        <f t="shared" si="268"/>
        <v>869</v>
      </c>
      <c r="O937" s="33" t="s">
        <v>2027</v>
      </c>
      <c r="P937" s="33" t="str">
        <f t="shared" si="269"/>
        <v>MDB.R59</v>
      </c>
      <c r="Q937" s="33">
        <f t="shared" si="270"/>
        <v>2</v>
      </c>
      <c r="R937" s="33"/>
      <c r="S937" s="33"/>
      <c r="T937" s="33"/>
      <c r="U937" s="33"/>
      <c r="V937" s="33"/>
      <c r="W937" s="33"/>
      <c r="X937" s="33" t="str">
        <f t="shared" si="271"/>
        <v>en-US=Слив-заполнение УФ1. 4. Слив завершен</v>
      </c>
      <c r="Y937" s="1"/>
      <c r="Z937" s="1" t="s">
        <v>1308</v>
      </c>
      <c r="AE937">
        <f t="shared" si="284"/>
        <v>40059</v>
      </c>
      <c r="AF937">
        <f t="shared" si="262"/>
        <v>2</v>
      </c>
      <c r="AI937" t="str">
        <f t="shared" si="288"/>
        <v>stu.df1_4 := itg.step_df1=4;</v>
      </c>
      <c r="AJ937">
        <v>4</v>
      </c>
      <c r="AR937" t="s">
        <v>1819</v>
      </c>
    </row>
    <row r="938" spans="1:44" x14ac:dyDescent="0.25">
      <c r="A938" s="1">
        <v>870</v>
      </c>
      <c r="B938" s="1">
        <v>117</v>
      </c>
      <c r="C938" t="str">
        <f t="shared" si="287"/>
        <v>Слив-заполнение УФ1. 5. Заполнение</v>
      </c>
      <c r="D938" s="15" t="str">
        <f t="shared" si="282"/>
        <v>R59</v>
      </c>
      <c r="E938" s="34">
        <f t="shared" si="289"/>
        <v>117</v>
      </c>
      <c r="F938" s="34">
        <v>3</v>
      </c>
      <c r="G938" s="22">
        <v>3</v>
      </c>
      <c r="H938" t="s">
        <v>1844</v>
      </c>
      <c r="I938" t="s">
        <v>1826</v>
      </c>
      <c r="J938" t="str">
        <f t="shared" si="283"/>
        <v>db600.dbx117.3 := stu.df1_5; //Слив-заполнение УФ1. 5. Заполнение  R59.3</v>
      </c>
      <c r="L938">
        <f t="shared" si="290"/>
        <v>59</v>
      </c>
      <c r="N938" s="33">
        <f t="shared" si="268"/>
        <v>870</v>
      </c>
      <c r="O938" s="33" t="s">
        <v>2027</v>
      </c>
      <c r="P938" s="33" t="str">
        <f t="shared" si="269"/>
        <v>MDB.R59</v>
      </c>
      <c r="Q938" s="33">
        <f t="shared" si="270"/>
        <v>3</v>
      </c>
      <c r="R938" s="33"/>
      <c r="S938" s="33"/>
      <c r="T938" s="33"/>
      <c r="U938" s="33"/>
      <c r="V938" s="33"/>
      <c r="W938" s="33"/>
      <c r="X938" s="33" t="str">
        <f t="shared" si="271"/>
        <v>en-US=Слив-заполнение УФ1. 5. Заполнение</v>
      </c>
      <c r="Y938" s="1"/>
      <c r="Z938" s="1" t="s">
        <v>1308</v>
      </c>
      <c r="AE938">
        <f t="shared" si="284"/>
        <v>40059</v>
      </c>
      <c r="AF938">
        <f t="shared" si="262"/>
        <v>3</v>
      </c>
      <c r="AI938" t="str">
        <f t="shared" si="288"/>
        <v>stu.df1_5 := itg.step_df1=5;</v>
      </c>
      <c r="AJ938">
        <v>5</v>
      </c>
      <c r="AR938" t="s">
        <v>1820</v>
      </c>
    </row>
    <row r="939" spans="1:44" x14ac:dyDescent="0.25">
      <c r="A939" s="1">
        <v>871</v>
      </c>
      <c r="B939" s="1">
        <v>118</v>
      </c>
      <c r="C939" t="str">
        <f t="shared" si="287"/>
        <v>Слив-заполнение УФ1. 6. Заполнение завершено</v>
      </c>
      <c r="D939" s="15" t="str">
        <f t="shared" si="282"/>
        <v>R59</v>
      </c>
      <c r="E939" s="34">
        <f t="shared" si="289"/>
        <v>117</v>
      </c>
      <c r="F939" s="34">
        <v>4</v>
      </c>
      <c r="G939" s="22">
        <v>4</v>
      </c>
      <c r="H939" t="s">
        <v>1844</v>
      </c>
      <c r="I939" t="s">
        <v>1827</v>
      </c>
      <c r="J939" t="str">
        <f t="shared" si="283"/>
        <v>db600.dbx117.4 := stu.df1_6; //Слив-заполнение УФ1. 6. Заполнение завершено  R59.4</v>
      </c>
      <c r="L939">
        <f t="shared" si="290"/>
        <v>59</v>
      </c>
      <c r="N939" s="33">
        <f t="shared" si="268"/>
        <v>871</v>
      </c>
      <c r="O939" s="33" t="s">
        <v>2027</v>
      </c>
      <c r="P939" s="33" t="str">
        <f t="shared" si="269"/>
        <v>MDB.R59</v>
      </c>
      <c r="Q939" s="33">
        <f t="shared" si="270"/>
        <v>4</v>
      </c>
      <c r="R939" s="33"/>
      <c r="S939" s="33"/>
      <c r="T939" s="33"/>
      <c r="U939" s="33"/>
      <c r="V939" s="33"/>
      <c r="W939" s="33"/>
      <c r="X939" s="33" t="str">
        <f t="shared" si="271"/>
        <v>en-US=Слив-заполнение УФ1. 6. Заполнение завершено</v>
      </c>
      <c r="Y939" s="1"/>
      <c r="Z939" s="1" t="s">
        <v>1308</v>
      </c>
      <c r="AE939">
        <f t="shared" si="284"/>
        <v>40059</v>
      </c>
      <c r="AF939">
        <f t="shared" si="262"/>
        <v>4</v>
      </c>
      <c r="AI939" t="str">
        <f t="shared" si="288"/>
        <v>stu.df1_6 := itg.step_df1=6;</v>
      </c>
      <c r="AJ939">
        <v>6</v>
      </c>
      <c r="AR939" t="s">
        <v>1821</v>
      </c>
    </row>
    <row r="940" spans="1:44" x14ac:dyDescent="0.25">
      <c r="A940" s="1">
        <v>872</v>
      </c>
      <c r="B940" s="1">
        <v>119</v>
      </c>
      <c r="C940" t="str">
        <f t="shared" si="287"/>
        <v>Слив-заполнение УФ1. 7. Мин.расход достигнут</v>
      </c>
      <c r="D940" s="15" t="str">
        <f t="shared" si="282"/>
        <v>R59</v>
      </c>
      <c r="E940" s="34">
        <f t="shared" si="289"/>
        <v>117</v>
      </c>
      <c r="F940" s="34">
        <v>5</v>
      </c>
      <c r="G940" s="22">
        <v>5</v>
      </c>
      <c r="H940" t="s">
        <v>1844</v>
      </c>
      <c r="I940" t="s">
        <v>1828</v>
      </c>
      <c r="J940" t="str">
        <f t="shared" si="283"/>
        <v>db600.dbx117.5 := stu.df1_7; //Слив-заполнение УФ1. 7. Мин.расход достигнут  R59.5</v>
      </c>
      <c r="L940">
        <f t="shared" si="290"/>
        <v>59</v>
      </c>
      <c r="N940" s="33">
        <f t="shared" si="268"/>
        <v>872</v>
      </c>
      <c r="O940" s="33" t="s">
        <v>2027</v>
      </c>
      <c r="P940" s="33" t="str">
        <f t="shared" si="269"/>
        <v>MDB.R59</v>
      </c>
      <c r="Q940" s="33">
        <f t="shared" si="270"/>
        <v>5</v>
      </c>
      <c r="R940" s="33"/>
      <c r="S940" s="33"/>
      <c r="T940" s="33"/>
      <c r="U940" s="33"/>
      <c r="V940" s="33"/>
      <c r="W940" s="33"/>
      <c r="X940" s="33" t="str">
        <f t="shared" si="271"/>
        <v>en-US=Слив-заполнение УФ1. 7. Мин.расход достигнут</v>
      </c>
      <c r="Y940" s="1"/>
      <c r="Z940" s="1" t="s">
        <v>1308</v>
      </c>
      <c r="AE940">
        <f t="shared" si="284"/>
        <v>40059</v>
      </c>
      <c r="AF940">
        <f t="shared" si="262"/>
        <v>5</v>
      </c>
      <c r="AI940" t="str">
        <f t="shared" si="288"/>
        <v>stu.df1_7 := itg.step_df1=7;</v>
      </c>
      <c r="AJ940">
        <v>7</v>
      </c>
      <c r="AR940" t="s">
        <v>1755</v>
      </c>
    </row>
    <row r="941" spans="1:44" x14ac:dyDescent="0.25">
      <c r="A941" s="1">
        <v>873</v>
      </c>
      <c r="B941" s="1">
        <v>120</v>
      </c>
      <c r="C941" t="str">
        <f t="shared" si="287"/>
        <v>Слив-заполнение УФ1. 8. Завершено</v>
      </c>
      <c r="D941" s="15" t="str">
        <f t="shared" si="282"/>
        <v>R59</v>
      </c>
      <c r="E941" s="34">
        <f t="shared" si="289"/>
        <v>117</v>
      </c>
      <c r="F941" s="34">
        <v>6</v>
      </c>
      <c r="G941" s="22">
        <v>6</v>
      </c>
      <c r="H941" t="s">
        <v>1844</v>
      </c>
      <c r="I941" t="s">
        <v>1829</v>
      </c>
      <c r="J941" t="str">
        <f t="shared" si="283"/>
        <v>db600.dbx117.6 := stu.df1_8; //Слив-заполнение УФ1. 8. Завершено  R59.6</v>
      </c>
      <c r="L941">
        <f t="shared" si="290"/>
        <v>59</v>
      </c>
      <c r="N941" s="33">
        <f t="shared" si="268"/>
        <v>873</v>
      </c>
      <c r="O941" s="33" t="s">
        <v>2027</v>
      </c>
      <c r="P941" s="33" t="str">
        <f t="shared" si="269"/>
        <v>MDB.R59</v>
      </c>
      <c r="Q941" s="33">
        <f t="shared" si="270"/>
        <v>6</v>
      </c>
      <c r="R941" s="33"/>
      <c r="S941" s="33"/>
      <c r="T941" s="33"/>
      <c r="U941" s="33"/>
      <c r="V941" s="33"/>
      <c r="W941" s="33"/>
      <c r="X941" s="33" t="str">
        <f t="shared" si="271"/>
        <v>en-US=Слив-заполнение УФ1. 8. Завершено</v>
      </c>
      <c r="Y941" s="1"/>
      <c r="Z941" s="1" t="s">
        <v>1308</v>
      </c>
      <c r="AE941">
        <f t="shared" si="284"/>
        <v>40059</v>
      </c>
      <c r="AF941">
        <f t="shared" ref="AF941:AF953" si="291">G941</f>
        <v>6</v>
      </c>
      <c r="AI941" t="str">
        <f t="shared" si="288"/>
        <v>stu.df1_8 := itg.step_df1=8;</v>
      </c>
      <c r="AJ941">
        <v>8</v>
      </c>
      <c r="AR941" t="s">
        <v>1756</v>
      </c>
    </row>
    <row r="942" spans="1:44" x14ac:dyDescent="0.25">
      <c r="A942" s="1">
        <v>874</v>
      </c>
      <c r="B942" s="1">
        <v>121</v>
      </c>
      <c r="C942" t="str">
        <f t="shared" si="287"/>
        <v>Слив-заполнение УФ1. 101. Остановка работы</v>
      </c>
      <c r="D942" s="15" t="str">
        <f t="shared" si="282"/>
        <v>R59</v>
      </c>
      <c r="E942" s="34">
        <f t="shared" si="289"/>
        <v>117</v>
      </c>
      <c r="F942" s="34">
        <v>7</v>
      </c>
      <c r="G942" s="22">
        <v>7</v>
      </c>
      <c r="H942" t="s">
        <v>1844</v>
      </c>
      <c r="I942" t="s">
        <v>1830</v>
      </c>
      <c r="J942" t="str">
        <f t="shared" si="283"/>
        <v>db600.dbx117.7 := stu.df1_101; //Слив-заполнение УФ1. 101. Остановка работы  R59.7</v>
      </c>
      <c r="L942">
        <f t="shared" si="290"/>
        <v>59</v>
      </c>
      <c r="N942" s="33">
        <f t="shared" si="268"/>
        <v>874</v>
      </c>
      <c r="O942" s="33" t="s">
        <v>2027</v>
      </c>
      <c r="P942" s="33" t="str">
        <f t="shared" si="269"/>
        <v>MDB.R59</v>
      </c>
      <c r="Q942" s="33">
        <f t="shared" si="270"/>
        <v>7</v>
      </c>
      <c r="R942" s="33"/>
      <c r="S942" s="33"/>
      <c r="T942" s="33"/>
      <c r="U942" s="33"/>
      <c r="V942" s="33"/>
      <c r="W942" s="33"/>
      <c r="X942" s="33" t="str">
        <f t="shared" si="271"/>
        <v>en-US=Слив-заполнение УФ1. 101. Остановка работы</v>
      </c>
      <c r="Y942" s="1"/>
      <c r="Z942" s="1" t="s">
        <v>1308</v>
      </c>
      <c r="AE942">
        <f t="shared" si="284"/>
        <v>40059</v>
      </c>
      <c r="AF942">
        <f t="shared" si="291"/>
        <v>7</v>
      </c>
      <c r="AI942" t="str">
        <f t="shared" si="288"/>
        <v>stu.df1_101 := itg.step_df1=101;</v>
      </c>
      <c r="AJ942">
        <v>101</v>
      </c>
      <c r="AR942" t="s">
        <v>1746</v>
      </c>
    </row>
    <row r="943" spans="1:44" x14ac:dyDescent="0.25">
      <c r="A943" s="1">
        <v>875</v>
      </c>
      <c r="B943" s="1">
        <v>122</v>
      </c>
      <c r="C943" t="str">
        <f t="shared" si="287"/>
        <v>Слив-заполнение УФ1. 102. Остановлено</v>
      </c>
      <c r="D943" s="15" t="str">
        <f t="shared" si="282"/>
        <v>R59</v>
      </c>
      <c r="E943">
        <f>E919+1</f>
        <v>116</v>
      </c>
      <c r="F943" s="34">
        <v>0</v>
      </c>
      <c r="G943" s="22">
        <v>8</v>
      </c>
      <c r="H943" t="s">
        <v>1844</v>
      </c>
      <c r="I943" t="s">
        <v>1831</v>
      </c>
      <c r="J943" t="str">
        <f t="shared" si="283"/>
        <v>db600.dbx116.0 := stu.df1_102; //Слив-заполнение УФ1. 102. Остановлено  R59.8</v>
      </c>
      <c r="L943">
        <f t="shared" si="290"/>
        <v>59</v>
      </c>
      <c r="N943" s="33">
        <f t="shared" si="268"/>
        <v>875</v>
      </c>
      <c r="O943" s="33" t="s">
        <v>2027</v>
      </c>
      <c r="P943" s="33" t="str">
        <f t="shared" si="269"/>
        <v>MDB.R59</v>
      </c>
      <c r="Q943" s="33">
        <f t="shared" si="270"/>
        <v>8</v>
      </c>
      <c r="R943" s="33"/>
      <c r="S943" s="33"/>
      <c r="T943" s="33"/>
      <c r="U943" s="33"/>
      <c r="V943" s="33"/>
      <c r="W943" s="33"/>
      <c r="X943" s="33" t="str">
        <f t="shared" si="271"/>
        <v>en-US=Слив-заполнение УФ1. 102. Остановлено</v>
      </c>
      <c r="Y943" s="1"/>
      <c r="Z943" s="1" t="s">
        <v>1308</v>
      </c>
      <c r="AE943">
        <f t="shared" si="284"/>
        <v>40059</v>
      </c>
      <c r="AF943">
        <f t="shared" si="291"/>
        <v>8</v>
      </c>
      <c r="AI943" t="str">
        <f t="shared" si="288"/>
        <v>stu.df1_102 := itg.step_df1=102;</v>
      </c>
      <c r="AJ943">
        <v>102</v>
      </c>
      <c r="AR943" t="s">
        <v>1747</v>
      </c>
    </row>
    <row r="944" spans="1:44" x14ac:dyDescent="0.25">
      <c r="A944" s="1">
        <v>876</v>
      </c>
      <c r="B944" s="1">
        <v>123</v>
      </c>
      <c r="C944" t="str">
        <f t="shared" ref="C944:C952" si="292">"Слив-заполнение УФ2. "&amp;AR944</f>
        <v>Слив-заполнение УФ2. 1. Сброс ила</v>
      </c>
      <c r="D944" s="15" t="str">
        <f t="shared" si="282"/>
        <v>R59</v>
      </c>
      <c r="E944" s="34">
        <f>E943</f>
        <v>116</v>
      </c>
      <c r="F944" s="34">
        <v>1</v>
      </c>
      <c r="G944" s="22">
        <v>9</v>
      </c>
      <c r="H944" t="s">
        <v>1844</v>
      </c>
      <c r="I944" t="s">
        <v>1832</v>
      </c>
      <c r="J944" t="str">
        <f t="shared" si="283"/>
        <v>db600.dbx116.1 := stu.df2_1; //Слив-заполнение УФ2. 1. Сброс ила  R59.9</v>
      </c>
      <c r="L944">
        <f t="shared" si="290"/>
        <v>59</v>
      </c>
      <c r="N944" s="33">
        <f t="shared" si="268"/>
        <v>876</v>
      </c>
      <c r="O944" s="33" t="s">
        <v>2027</v>
      </c>
      <c r="P944" s="33" t="str">
        <f t="shared" si="269"/>
        <v>MDB.R59</v>
      </c>
      <c r="Q944" s="33">
        <f t="shared" si="270"/>
        <v>9</v>
      </c>
      <c r="R944" s="33"/>
      <c r="S944" s="33"/>
      <c r="T944" s="33"/>
      <c r="U944" s="33"/>
      <c r="V944" s="33"/>
      <c r="W944" s="33"/>
      <c r="X944" s="33" t="str">
        <f t="shared" si="271"/>
        <v>en-US=Слив-заполнение УФ2. 1. Сброс ила</v>
      </c>
      <c r="Y944" s="1"/>
      <c r="Z944" s="1" t="s">
        <v>1308</v>
      </c>
      <c r="AE944">
        <f t="shared" si="284"/>
        <v>40059</v>
      </c>
      <c r="AF944">
        <f t="shared" si="291"/>
        <v>9</v>
      </c>
      <c r="AI944" t="str">
        <f t="shared" ref="AI944:AI953" si="293">"stu."&amp;I944&amp;" := itg.step_df2="&amp;AJ944&amp;";"</f>
        <v>stu.df2_1 := itg.step_df2=1;</v>
      </c>
      <c r="AJ944">
        <v>1</v>
      </c>
      <c r="AR944" t="s">
        <v>1769</v>
      </c>
    </row>
    <row r="945" spans="1:44" x14ac:dyDescent="0.25">
      <c r="A945" s="1">
        <v>877</v>
      </c>
      <c r="B945" s="1">
        <v>124</v>
      </c>
      <c r="C945" t="str">
        <f t="shared" si="292"/>
        <v>Слив-заполнение УФ2. 2. Слив</v>
      </c>
      <c r="D945" s="15" t="str">
        <f t="shared" si="282"/>
        <v>R59</v>
      </c>
      <c r="E945" s="34">
        <f t="shared" si="289"/>
        <v>116</v>
      </c>
      <c r="F945" s="34">
        <v>2</v>
      </c>
      <c r="G945" s="22">
        <v>10</v>
      </c>
      <c r="H945" t="s">
        <v>1844</v>
      </c>
      <c r="I945" t="s">
        <v>1833</v>
      </c>
      <c r="J945" t="str">
        <f t="shared" si="283"/>
        <v>db600.dbx116.2 := stu.df2_2; //Слив-заполнение УФ2. 2. Слив  R59.10</v>
      </c>
      <c r="L945">
        <f t="shared" si="290"/>
        <v>59</v>
      </c>
      <c r="N945" s="33">
        <f t="shared" si="268"/>
        <v>877</v>
      </c>
      <c r="O945" s="33" t="s">
        <v>2027</v>
      </c>
      <c r="P945" s="33" t="str">
        <f t="shared" si="269"/>
        <v>MDB.R59</v>
      </c>
      <c r="Q945" s="33">
        <f t="shared" si="270"/>
        <v>10</v>
      </c>
      <c r="R945" s="33"/>
      <c r="S945" s="33"/>
      <c r="T945" s="33"/>
      <c r="U945" s="33"/>
      <c r="V945" s="33"/>
      <c r="W945" s="33"/>
      <c r="X945" s="33" t="str">
        <f t="shared" si="271"/>
        <v>en-US=Слив-заполнение УФ2. 2. Слив</v>
      </c>
      <c r="Y945" s="1"/>
      <c r="Z945" s="1" t="s">
        <v>1308</v>
      </c>
      <c r="AE945">
        <f t="shared" si="284"/>
        <v>40059</v>
      </c>
      <c r="AF945">
        <f t="shared" si="291"/>
        <v>10</v>
      </c>
      <c r="AI945" t="str">
        <f t="shared" si="293"/>
        <v>stu.df2_2 := itg.step_df2=2;</v>
      </c>
      <c r="AJ945">
        <v>2</v>
      </c>
      <c r="AR945" t="s">
        <v>1818</v>
      </c>
    </row>
    <row r="946" spans="1:44" x14ac:dyDescent="0.25">
      <c r="A946" s="1">
        <v>878</v>
      </c>
      <c r="B946" s="1">
        <v>125</v>
      </c>
      <c r="C946" t="str">
        <f t="shared" si="292"/>
        <v>Слив-заполнение УФ2. 3. Слив с аэрацией</v>
      </c>
      <c r="D946" s="15" t="str">
        <f t="shared" si="282"/>
        <v>R59</v>
      </c>
      <c r="E946" s="34">
        <f t="shared" si="289"/>
        <v>116</v>
      </c>
      <c r="F946" s="34">
        <v>3</v>
      </c>
      <c r="G946" s="22">
        <v>11</v>
      </c>
      <c r="H946" t="s">
        <v>1844</v>
      </c>
      <c r="I946" t="s">
        <v>1834</v>
      </c>
      <c r="J946" t="str">
        <f t="shared" si="283"/>
        <v>db600.dbx116.3 := stu.df2_3; //Слив-заполнение УФ2. 3. Слив с аэрацией  R59.11</v>
      </c>
      <c r="L946">
        <f t="shared" si="290"/>
        <v>59</v>
      </c>
      <c r="N946" s="33">
        <f t="shared" si="268"/>
        <v>878</v>
      </c>
      <c r="O946" s="33" t="s">
        <v>2027</v>
      </c>
      <c r="P946" s="33" t="str">
        <f t="shared" si="269"/>
        <v>MDB.R59</v>
      </c>
      <c r="Q946" s="33">
        <f t="shared" si="270"/>
        <v>11</v>
      </c>
      <c r="R946" s="33"/>
      <c r="S946" s="33"/>
      <c r="T946" s="33"/>
      <c r="U946" s="33"/>
      <c r="V946" s="33"/>
      <c r="W946" s="33"/>
      <c r="X946" s="33" t="str">
        <f t="shared" si="271"/>
        <v>en-US=Слив-заполнение УФ2. 3. Слив с аэрацией</v>
      </c>
      <c r="Y946" s="1"/>
      <c r="Z946" s="1" t="s">
        <v>1308</v>
      </c>
      <c r="AE946">
        <f t="shared" si="284"/>
        <v>40059</v>
      </c>
      <c r="AF946">
        <f t="shared" si="291"/>
        <v>11</v>
      </c>
      <c r="AI946" t="str">
        <f t="shared" si="293"/>
        <v>stu.df2_3 := itg.step_df2=3;</v>
      </c>
      <c r="AJ946">
        <v>3</v>
      </c>
      <c r="AR946" t="s">
        <v>1771</v>
      </c>
    </row>
    <row r="947" spans="1:44" x14ac:dyDescent="0.25">
      <c r="A947" s="1">
        <v>879</v>
      </c>
      <c r="B947" s="1">
        <v>126</v>
      </c>
      <c r="C947" t="str">
        <f t="shared" si="292"/>
        <v>Слив-заполнение УФ2. 4. Слив завершен</v>
      </c>
      <c r="D947" s="15" t="str">
        <f t="shared" si="282"/>
        <v>R59</v>
      </c>
      <c r="E947" s="34">
        <f t="shared" si="289"/>
        <v>116</v>
      </c>
      <c r="F947" s="34">
        <v>4</v>
      </c>
      <c r="G947" s="22">
        <v>12</v>
      </c>
      <c r="H947" t="s">
        <v>1844</v>
      </c>
      <c r="I947" t="s">
        <v>1835</v>
      </c>
      <c r="J947" t="str">
        <f t="shared" si="283"/>
        <v>db600.dbx116.4 := stu.df2_4; //Слив-заполнение УФ2. 4. Слив завершен  R59.12</v>
      </c>
      <c r="L947">
        <f t="shared" si="290"/>
        <v>59</v>
      </c>
      <c r="N947" s="33">
        <f t="shared" si="268"/>
        <v>879</v>
      </c>
      <c r="O947" s="33" t="s">
        <v>2027</v>
      </c>
      <c r="P947" s="33" t="str">
        <f t="shared" si="269"/>
        <v>MDB.R59</v>
      </c>
      <c r="Q947" s="33">
        <f t="shared" si="270"/>
        <v>12</v>
      </c>
      <c r="R947" s="33"/>
      <c r="S947" s="33"/>
      <c r="T947" s="33"/>
      <c r="U947" s="33"/>
      <c r="V947" s="33"/>
      <c r="W947" s="33"/>
      <c r="X947" s="33" t="str">
        <f t="shared" si="271"/>
        <v>en-US=Слив-заполнение УФ2. 4. Слив завершен</v>
      </c>
      <c r="Y947" s="1"/>
      <c r="Z947" s="1" t="s">
        <v>1308</v>
      </c>
      <c r="AE947">
        <f t="shared" si="284"/>
        <v>40059</v>
      </c>
      <c r="AF947">
        <f t="shared" si="291"/>
        <v>12</v>
      </c>
      <c r="AI947" t="str">
        <f t="shared" si="293"/>
        <v>stu.df2_4 := itg.step_df2=4;</v>
      </c>
      <c r="AJ947">
        <v>4</v>
      </c>
      <c r="AR947" t="s">
        <v>1819</v>
      </c>
    </row>
    <row r="948" spans="1:44" x14ac:dyDescent="0.25">
      <c r="A948" s="1">
        <v>880</v>
      </c>
      <c r="B948" s="1">
        <v>127</v>
      </c>
      <c r="C948" t="str">
        <f t="shared" si="292"/>
        <v>Слив-заполнение УФ2. 5. Заполнение</v>
      </c>
      <c r="D948" s="15" t="str">
        <f t="shared" si="282"/>
        <v>R59</v>
      </c>
      <c r="E948" s="34">
        <f t="shared" si="289"/>
        <v>116</v>
      </c>
      <c r="F948" s="34">
        <v>5</v>
      </c>
      <c r="G948" s="22">
        <v>13</v>
      </c>
      <c r="H948" t="s">
        <v>1844</v>
      </c>
      <c r="I948" t="s">
        <v>1836</v>
      </c>
      <c r="J948" t="str">
        <f t="shared" si="283"/>
        <v>db600.dbx116.5 := stu.df2_5; //Слив-заполнение УФ2. 5. Заполнение  R59.13</v>
      </c>
      <c r="L948">
        <f t="shared" si="290"/>
        <v>59</v>
      </c>
      <c r="N948" s="33">
        <f t="shared" si="268"/>
        <v>880</v>
      </c>
      <c r="O948" s="33" t="s">
        <v>2027</v>
      </c>
      <c r="P948" s="33" t="str">
        <f t="shared" si="269"/>
        <v>MDB.R59</v>
      </c>
      <c r="Q948" s="33">
        <f t="shared" si="270"/>
        <v>13</v>
      </c>
      <c r="R948" s="33"/>
      <c r="S948" s="33"/>
      <c r="T948" s="33"/>
      <c r="U948" s="33"/>
      <c r="V948" s="33"/>
      <c r="W948" s="33"/>
      <c r="X948" s="33" t="str">
        <f t="shared" si="271"/>
        <v>en-US=Слив-заполнение УФ2. 5. Заполнение</v>
      </c>
      <c r="Y948" s="1"/>
      <c r="Z948" s="1" t="s">
        <v>1308</v>
      </c>
      <c r="AE948">
        <f t="shared" si="284"/>
        <v>40059</v>
      </c>
      <c r="AF948">
        <f t="shared" si="291"/>
        <v>13</v>
      </c>
      <c r="AI948" t="str">
        <f t="shared" si="293"/>
        <v>stu.df2_5 := itg.step_df2=5;</v>
      </c>
      <c r="AJ948">
        <v>5</v>
      </c>
      <c r="AR948" t="s">
        <v>1820</v>
      </c>
    </row>
    <row r="949" spans="1:44" x14ac:dyDescent="0.25">
      <c r="A949" s="1">
        <v>881</v>
      </c>
      <c r="B949" s="1">
        <v>128</v>
      </c>
      <c r="C949" t="str">
        <f t="shared" si="292"/>
        <v>Слив-заполнение УФ2. 6. Заполнение завершено</v>
      </c>
      <c r="D949" s="15" t="str">
        <f t="shared" si="282"/>
        <v>R59</v>
      </c>
      <c r="E949" s="34">
        <f t="shared" si="289"/>
        <v>116</v>
      </c>
      <c r="F949" s="34">
        <v>6</v>
      </c>
      <c r="G949" s="22">
        <v>14</v>
      </c>
      <c r="H949" t="s">
        <v>1844</v>
      </c>
      <c r="I949" t="s">
        <v>1837</v>
      </c>
      <c r="J949" t="str">
        <f t="shared" si="283"/>
        <v>db600.dbx116.6 := stu.df2_6; //Слив-заполнение УФ2. 6. Заполнение завершено  R59.14</v>
      </c>
      <c r="L949">
        <f t="shared" si="290"/>
        <v>59</v>
      </c>
      <c r="N949" s="33">
        <f t="shared" si="268"/>
        <v>881</v>
      </c>
      <c r="O949" s="33" t="s">
        <v>2027</v>
      </c>
      <c r="P949" s="33" t="str">
        <f t="shared" si="269"/>
        <v>MDB.R59</v>
      </c>
      <c r="Q949" s="33">
        <f t="shared" si="270"/>
        <v>14</v>
      </c>
      <c r="R949" s="33"/>
      <c r="S949" s="33"/>
      <c r="T949" s="33"/>
      <c r="U949" s="33"/>
      <c r="V949" s="33"/>
      <c r="W949" s="33"/>
      <c r="X949" s="33" t="str">
        <f t="shared" si="271"/>
        <v>en-US=Слив-заполнение УФ2. 6. Заполнение завершено</v>
      </c>
      <c r="Y949" s="1"/>
      <c r="Z949" s="1" t="s">
        <v>1308</v>
      </c>
      <c r="AE949">
        <f t="shared" si="284"/>
        <v>40059</v>
      </c>
      <c r="AF949">
        <f t="shared" si="291"/>
        <v>14</v>
      </c>
      <c r="AI949" t="str">
        <f t="shared" si="293"/>
        <v>stu.df2_6 := itg.step_df2=6;</v>
      </c>
      <c r="AJ949">
        <v>6</v>
      </c>
      <c r="AR949" t="s">
        <v>1821</v>
      </c>
    </row>
    <row r="950" spans="1:44" x14ac:dyDescent="0.25">
      <c r="A950" s="1">
        <v>882</v>
      </c>
      <c r="B950" s="1">
        <v>129</v>
      </c>
      <c r="C950" t="str">
        <f t="shared" si="292"/>
        <v>Слив-заполнение УФ2. 7. Мин.расход достигнут</v>
      </c>
      <c r="D950" s="15" t="str">
        <f t="shared" si="282"/>
        <v>R59</v>
      </c>
      <c r="E950" s="34">
        <f t="shared" si="289"/>
        <v>116</v>
      </c>
      <c r="F950" s="34">
        <v>7</v>
      </c>
      <c r="G950" s="22">
        <v>15</v>
      </c>
      <c r="H950" t="s">
        <v>1844</v>
      </c>
      <c r="I950" t="s">
        <v>1838</v>
      </c>
      <c r="J950" t="str">
        <f>"db600.dbx"&amp;E950&amp;"."&amp;F950&amp;" := "&amp;H950&amp;"."&amp;I950&amp;"; //"&amp;C950&amp;"  "&amp;D950&amp;"."&amp;G950</f>
        <v>db600.dbx116.7 := stu.df2_7; //Слив-заполнение УФ2. 7. Мин.расход достигнут  R59.15</v>
      </c>
      <c r="L950">
        <f t="shared" si="290"/>
        <v>59</v>
      </c>
      <c r="N950" s="33">
        <f t="shared" si="268"/>
        <v>882</v>
      </c>
      <c r="O950" s="33" t="s">
        <v>2027</v>
      </c>
      <c r="P950" s="33" t="str">
        <f t="shared" si="269"/>
        <v>MDB.R59</v>
      </c>
      <c r="Q950" s="33">
        <f t="shared" si="270"/>
        <v>15</v>
      </c>
      <c r="R950" s="33"/>
      <c r="S950" s="33"/>
      <c r="T950" s="33"/>
      <c r="U950" s="33"/>
      <c r="V950" s="33"/>
      <c r="W950" s="33"/>
      <c r="X950" s="33" t="str">
        <f t="shared" si="271"/>
        <v>en-US=Слив-заполнение УФ2. 7. Мин.расход достигнут</v>
      </c>
      <c r="Y950" s="1"/>
      <c r="Z950" s="1" t="s">
        <v>1308</v>
      </c>
      <c r="AE950">
        <f t="shared" si="284"/>
        <v>40059</v>
      </c>
      <c r="AF950">
        <f t="shared" si="291"/>
        <v>15</v>
      </c>
      <c r="AI950" t="str">
        <f t="shared" si="293"/>
        <v>stu.df2_7 := itg.step_df2=7;</v>
      </c>
      <c r="AJ950">
        <v>7</v>
      </c>
      <c r="AR950" t="s">
        <v>1755</v>
      </c>
    </row>
    <row r="951" spans="1:44" x14ac:dyDescent="0.25">
      <c r="A951" s="1">
        <v>883</v>
      </c>
      <c r="B951" s="1">
        <v>130</v>
      </c>
      <c r="C951" t="str">
        <f t="shared" si="292"/>
        <v>Слив-заполнение УФ2. 8. Завершено</v>
      </c>
      <c r="D951" s="15" t="str">
        <f>"R"&amp;L951</f>
        <v>R60</v>
      </c>
      <c r="E951">
        <f>E959+1</f>
        <v>119</v>
      </c>
      <c r="F951" s="34">
        <v>0</v>
      </c>
      <c r="G951" s="22">
        <v>0</v>
      </c>
      <c r="H951" t="s">
        <v>1844</v>
      </c>
      <c r="I951" t="s">
        <v>1839</v>
      </c>
      <c r="J951" t="str">
        <f>"db600.dbx"&amp;E951&amp;"."&amp;F951&amp;" := "&amp;H951&amp;"."&amp;I951&amp;"; //"&amp;C951&amp;"  "&amp;D951&amp;"."&amp;G951</f>
        <v>db600.dbx119.0 := stu.df2_8; //Слив-заполнение УФ2. 8. Завершено  R60.0</v>
      </c>
      <c r="L951">
        <f>L949+1</f>
        <v>60</v>
      </c>
      <c r="N951" s="33">
        <f>A951</f>
        <v>883</v>
      </c>
      <c r="O951" s="33" t="s">
        <v>2027</v>
      </c>
      <c r="P951" s="33" t="str">
        <f>"MDB.R"&amp;L951</f>
        <v>MDB.R60</v>
      </c>
      <c r="Q951" s="33">
        <f>G951</f>
        <v>0</v>
      </c>
      <c r="R951" s="33"/>
      <c r="S951" s="33"/>
      <c r="T951" s="33"/>
      <c r="U951" s="33"/>
      <c r="V951" s="33"/>
      <c r="W951" s="33"/>
      <c r="X951" s="33" t="str">
        <f>Z951&amp;C951</f>
        <v>en-US=Слив-заполнение УФ2. 8. Завершено</v>
      </c>
      <c r="Y951" s="1"/>
      <c r="Z951" s="1" t="s">
        <v>1308</v>
      </c>
      <c r="AE951">
        <f t="shared" si="284"/>
        <v>40060</v>
      </c>
      <c r="AF951">
        <f t="shared" si="291"/>
        <v>0</v>
      </c>
      <c r="AI951" t="str">
        <f t="shared" si="293"/>
        <v>stu.df2_8 := itg.step_df2=8;</v>
      </c>
      <c r="AJ951">
        <v>8</v>
      </c>
      <c r="AR951" t="s">
        <v>1756</v>
      </c>
    </row>
    <row r="952" spans="1:44" x14ac:dyDescent="0.25">
      <c r="A952" s="1">
        <v>884</v>
      </c>
      <c r="B952" s="1">
        <v>131</v>
      </c>
      <c r="C952" t="str">
        <f t="shared" si="292"/>
        <v>Слив-заполнение УФ2. 101. Остановка работы</v>
      </c>
      <c r="D952" s="15" t="str">
        <f t="shared" si="282"/>
        <v>R60</v>
      </c>
      <c r="E952" s="34">
        <f>E951</f>
        <v>119</v>
      </c>
      <c r="F952" s="34">
        <v>1</v>
      </c>
      <c r="G952" s="22">
        <v>1</v>
      </c>
      <c r="H952" t="s">
        <v>1844</v>
      </c>
      <c r="I952" t="s">
        <v>1840</v>
      </c>
      <c r="J952" t="str">
        <f>"db600.dbx"&amp;E952&amp;"."&amp;F952&amp;" := "&amp;H952&amp;"."&amp;I952&amp;"; //"&amp;C952&amp;"  "&amp;D952&amp;"."&amp;G952</f>
        <v>db600.dbx119.1 := stu.df2_101; //Слив-заполнение УФ2. 101. Остановка работы  R60.1</v>
      </c>
      <c r="L952">
        <f>L951</f>
        <v>60</v>
      </c>
      <c r="N952" s="33">
        <f>A952</f>
        <v>884</v>
      </c>
      <c r="O952" s="33" t="s">
        <v>2027</v>
      </c>
      <c r="P952" s="33" t="str">
        <f>"MDB.R"&amp;L952</f>
        <v>MDB.R60</v>
      </c>
      <c r="Q952" s="33">
        <f>G952</f>
        <v>1</v>
      </c>
      <c r="R952" s="33"/>
      <c r="S952" s="33"/>
      <c r="T952" s="33"/>
      <c r="U952" s="33"/>
      <c r="V952" s="33"/>
      <c r="W952" s="33"/>
      <c r="X952" s="33" t="str">
        <f>Z952&amp;C952</f>
        <v>en-US=Слив-заполнение УФ2. 101. Остановка работы</v>
      </c>
      <c r="Y952" s="1"/>
      <c r="Z952" s="1" t="s">
        <v>1308</v>
      </c>
      <c r="AE952">
        <f t="shared" si="284"/>
        <v>40060</v>
      </c>
      <c r="AF952">
        <f t="shared" si="291"/>
        <v>1</v>
      </c>
      <c r="AI952" t="str">
        <f t="shared" si="293"/>
        <v>stu.df2_101 := itg.step_df2=101;</v>
      </c>
      <c r="AJ952">
        <v>101</v>
      </c>
      <c r="AR952" t="s">
        <v>1746</v>
      </c>
    </row>
    <row r="953" spans="1:44" x14ac:dyDescent="0.25">
      <c r="A953" s="1">
        <v>885</v>
      </c>
      <c r="B953" s="1">
        <v>132</v>
      </c>
      <c r="C953" t="str">
        <f>"Слив-заполнение УФ2. "&amp;AR953</f>
        <v>Слив-заполнение УФ2. 102. Остановлено</v>
      </c>
      <c r="D953" s="15" t="str">
        <f t="shared" si="282"/>
        <v>R60</v>
      </c>
      <c r="E953" s="34">
        <f t="shared" ref="E953:E966" si="294">E952</f>
        <v>119</v>
      </c>
      <c r="F953" s="34">
        <v>2</v>
      </c>
      <c r="G953" s="22">
        <v>2</v>
      </c>
      <c r="H953" t="s">
        <v>1844</v>
      </c>
      <c r="I953" t="s">
        <v>1841</v>
      </c>
      <c r="J953" t="str">
        <f>"db600.dbx"&amp;E953&amp;"."&amp;F953&amp;" := "&amp;H953&amp;"."&amp;I953&amp;"; //"&amp;C953&amp;"  "&amp;D953&amp;"."&amp;G953</f>
        <v>db600.dbx119.2 := stu.df2_102; //Слив-заполнение УФ2. 102. Остановлено  R60.2</v>
      </c>
      <c r="L953">
        <f>L952</f>
        <v>60</v>
      </c>
      <c r="N953" s="33">
        <f>A953</f>
        <v>885</v>
      </c>
      <c r="O953" s="33" t="s">
        <v>2027</v>
      </c>
      <c r="P953" s="33" t="str">
        <f>"MDB.R"&amp;L953</f>
        <v>MDB.R60</v>
      </c>
      <c r="Q953" s="33">
        <f>G953</f>
        <v>2</v>
      </c>
      <c r="R953" s="33"/>
      <c r="S953" s="33"/>
      <c r="T953" s="33"/>
      <c r="U953" s="33"/>
      <c r="V953" s="33"/>
      <c r="W953" s="33"/>
      <c r="X953" s="33" t="str">
        <f>Z953&amp;C953</f>
        <v>en-US=Слив-заполнение УФ2. 102. Остановлено</v>
      </c>
      <c r="Y953" s="1"/>
      <c r="Z953" s="1" t="s">
        <v>1308</v>
      </c>
      <c r="AE953">
        <f t="shared" si="284"/>
        <v>40060</v>
      </c>
      <c r="AF953">
        <f t="shared" si="291"/>
        <v>2</v>
      </c>
      <c r="AI953" t="str">
        <f t="shared" si="293"/>
        <v>stu.df2_102 := itg.step_df2=102;</v>
      </c>
      <c r="AJ953">
        <v>102</v>
      </c>
      <c r="AR953" t="s">
        <v>1747</v>
      </c>
    </row>
    <row r="954" spans="1:44" x14ac:dyDescent="0.25">
      <c r="A954" s="1"/>
      <c r="B954" s="1"/>
      <c r="D954" s="15" t="str">
        <f t="shared" ref="D954:D966" si="295">"R"&amp;L954</f>
        <v>R60</v>
      </c>
      <c r="E954" s="34">
        <f t="shared" si="294"/>
        <v>119</v>
      </c>
      <c r="F954" s="34">
        <v>3</v>
      </c>
      <c r="G954" s="22">
        <v>3</v>
      </c>
      <c r="L954">
        <f>L953</f>
        <v>60</v>
      </c>
    </row>
    <row r="955" spans="1:44" x14ac:dyDescent="0.25">
      <c r="A955" s="1"/>
      <c r="B955" s="1"/>
      <c r="D955" s="15" t="str">
        <f t="shared" si="295"/>
        <v>R60</v>
      </c>
      <c r="E955" s="34">
        <f t="shared" si="294"/>
        <v>119</v>
      </c>
      <c r="F955" s="34">
        <v>4</v>
      </c>
      <c r="G955" s="22">
        <v>4</v>
      </c>
      <c r="L955">
        <f t="shared" ref="L955:L966" si="296">L954</f>
        <v>60</v>
      </c>
    </row>
    <row r="956" spans="1:44" x14ac:dyDescent="0.25">
      <c r="A956" s="1"/>
      <c r="B956" s="1"/>
      <c r="D956" s="15" t="str">
        <f t="shared" si="295"/>
        <v>R60</v>
      </c>
      <c r="E956" s="34">
        <f t="shared" si="294"/>
        <v>119</v>
      </c>
      <c r="F956" s="34">
        <v>5</v>
      </c>
      <c r="G956" s="22">
        <v>5</v>
      </c>
      <c r="L956">
        <f t="shared" si="296"/>
        <v>60</v>
      </c>
    </row>
    <row r="957" spans="1:44" x14ac:dyDescent="0.25">
      <c r="A957" s="1"/>
      <c r="B957" s="1"/>
      <c r="D957" s="15" t="str">
        <f t="shared" si="295"/>
        <v>R60</v>
      </c>
      <c r="E957" s="34">
        <f t="shared" si="294"/>
        <v>119</v>
      </c>
      <c r="F957" s="34">
        <v>6</v>
      </c>
      <c r="G957" s="22">
        <v>6</v>
      </c>
      <c r="L957">
        <f t="shared" si="296"/>
        <v>60</v>
      </c>
    </row>
    <row r="958" spans="1:44" x14ac:dyDescent="0.25">
      <c r="A958" s="1"/>
      <c r="B958" s="1"/>
      <c r="D958" s="15" t="str">
        <f t="shared" si="295"/>
        <v>R60</v>
      </c>
      <c r="E958" s="34">
        <f t="shared" si="294"/>
        <v>119</v>
      </c>
      <c r="F958" s="34">
        <v>7</v>
      </c>
      <c r="G958" s="22">
        <v>7</v>
      </c>
      <c r="L958">
        <f t="shared" si="296"/>
        <v>60</v>
      </c>
    </row>
    <row r="959" spans="1:44" x14ac:dyDescent="0.25">
      <c r="D959" s="15" t="str">
        <f t="shared" si="295"/>
        <v>R60</v>
      </c>
      <c r="E959">
        <f>E935+1</f>
        <v>118</v>
      </c>
      <c r="F959" s="34">
        <v>0</v>
      </c>
      <c r="G959" s="22">
        <v>8</v>
      </c>
      <c r="L959">
        <f t="shared" si="296"/>
        <v>60</v>
      </c>
    </row>
    <row r="960" spans="1:44" x14ac:dyDescent="0.25">
      <c r="D960" s="15" t="str">
        <f t="shared" si="295"/>
        <v>R60</v>
      </c>
      <c r="E960" s="34">
        <f>E959</f>
        <v>118</v>
      </c>
      <c r="F960" s="34">
        <v>1</v>
      </c>
      <c r="G960" s="22">
        <v>9</v>
      </c>
      <c r="L960">
        <f t="shared" si="296"/>
        <v>60</v>
      </c>
    </row>
    <row r="961" spans="1:26" x14ac:dyDescent="0.25">
      <c r="D961" s="15" t="str">
        <f t="shared" si="295"/>
        <v>R60</v>
      </c>
      <c r="E961" s="34">
        <f t="shared" si="294"/>
        <v>118</v>
      </c>
      <c r="F961" s="34">
        <v>2</v>
      </c>
      <c r="G961" s="22">
        <v>10</v>
      </c>
      <c r="L961">
        <f t="shared" si="296"/>
        <v>60</v>
      </c>
    </row>
    <row r="962" spans="1:26" x14ac:dyDescent="0.25">
      <c r="D962" s="15" t="str">
        <f t="shared" si="295"/>
        <v>R60</v>
      </c>
      <c r="E962" s="34">
        <f t="shared" si="294"/>
        <v>118</v>
      </c>
      <c r="F962" s="34">
        <v>3</v>
      </c>
      <c r="G962" s="22">
        <v>11</v>
      </c>
      <c r="L962">
        <f t="shared" si="296"/>
        <v>60</v>
      </c>
    </row>
    <row r="963" spans="1:26" x14ac:dyDescent="0.25">
      <c r="D963" s="15" t="str">
        <f t="shared" si="295"/>
        <v>R60</v>
      </c>
      <c r="E963" s="34">
        <f t="shared" si="294"/>
        <v>118</v>
      </c>
      <c r="F963" s="34">
        <v>4</v>
      </c>
      <c r="G963" s="22">
        <v>12</v>
      </c>
      <c r="L963">
        <f t="shared" si="296"/>
        <v>60</v>
      </c>
    </row>
    <row r="964" spans="1:26" x14ac:dyDescent="0.25">
      <c r="D964" s="15" t="str">
        <f t="shared" si="295"/>
        <v>R60</v>
      </c>
      <c r="E964" s="34">
        <f t="shared" si="294"/>
        <v>118</v>
      </c>
      <c r="F964" s="34">
        <v>5</v>
      </c>
      <c r="G964" s="22">
        <v>13</v>
      </c>
      <c r="L964">
        <f t="shared" si="296"/>
        <v>60</v>
      </c>
    </row>
    <row r="965" spans="1:26" x14ac:dyDescent="0.25">
      <c r="D965" s="15" t="str">
        <f t="shared" si="295"/>
        <v>R60</v>
      </c>
      <c r="E965" s="34">
        <f t="shared" si="294"/>
        <v>118</v>
      </c>
      <c r="F965" s="34">
        <v>6</v>
      </c>
      <c r="G965" s="22">
        <v>14</v>
      </c>
      <c r="L965">
        <f t="shared" si="296"/>
        <v>60</v>
      </c>
    </row>
    <row r="966" spans="1:26" x14ac:dyDescent="0.25">
      <c r="D966" s="15" t="str">
        <f t="shared" si="295"/>
        <v>R60</v>
      </c>
      <c r="E966" s="34">
        <f t="shared" si="294"/>
        <v>118</v>
      </c>
      <c r="F966" s="34">
        <v>7</v>
      </c>
      <c r="G966" s="22">
        <v>15</v>
      </c>
      <c r="L966">
        <f t="shared" si="296"/>
        <v>60</v>
      </c>
    </row>
    <row r="967" spans="1:26" x14ac:dyDescent="0.25">
      <c r="D967" s="15"/>
      <c r="E967" s="34"/>
      <c r="F967" s="34"/>
      <c r="G967" s="22"/>
    </row>
    <row r="968" spans="1:26" x14ac:dyDescent="0.25">
      <c r="A968" s="1">
        <v>923</v>
      </c>
      <c r="B968">
        <v>1</v>
      </c>
      <c r="C968" t="s">
        <v>2112</v>
      </c>
      <c r="D968" s="15" t="str">
        <f>"R"&amp;L968</f>
        <v>R125</v>
      </c>
      <c r="E968" s="34">
        <f>L968*2-1</f>
        <v>249</v>
      </c>
      <c r="F968" s="34">
        <v>0</v>
      </c>
      <c r="G968" s="22">
        <v>0</v>
      </c>
      <c r="H968" t="s">
        <v>994</v>
      </c>
      <c r="I968" t="s">
        <v>2092</v>
      </c>
      <c r="J968" t="str">
        <f>"db600.dbx"&amp;E968&amp;"."&amp;F968&amp;" := "&amp;H968&amp;"."&amp;I968&amp;"; //"&amp;C968&amp;"  "&amp;D968&amp;"."&amp;G968</f>
        <v>db600.dbx249.0 := alg.NOTprm_UF_bw; //Нет разрешения ОП  R125.0</v>
      </c>
      <c r="L968">
        <v>125</v>
      </c>
      <c r="N968" s="33">
        <f>A968</f>
        <v>923</v>
      </c>
      <c r="O968" s="33" t="s">
        <v>2027</v>
      </c>
      <c r="P968" s="33" t="str">
        <f>"MDB.R"&amp;L968</f>
        <v>MDB.R125</v>
      </c>
      <c r="Q968" s="33">
        <f>G968</f>
        <v>0</v>
      </c>
      <c r="R968" s="33"/>
      <c r="S968" s="33"/>
      <c r="T968" s="33"/>
      <c r="U968" s="33"/>
      <c r="V968" s="33"/>
      <c r="W968" s="33"/>
      <c r="X968" s="33" t="str">
        <f>Z968&amp;C968</f>
        <v>en-US=Нет разрешения ОП</v>
      </c>
      <c r="Y968" s="1"/>
      <c r="Z968" s="1" t="s">
        <v>1308</v>
      </c>
    </row>
    <row r="969" spans="1:26" x14ac:dyDescent="0.25">
      <c r="A969" s="1">
        <v>924</v>
      </c>
      <c r="B969">
        <v>2</v>
      </c>
      <c r="D969" s="15" t="str">
        <f t="shared" ref="D969:D983" si="297">"R"&amp;L969</f>
        <v>R125</v>
      </c>
      <c r="E969" s="34">
        <f>E968</f>
        <v>249</v>
      </c>
      <c r="F969" s="34">
        <v>1</v>
      </c>
      <c r="G969" s="22">
        <v>1</v>
      </c>
      <c r="H969" t="s">
        <v>994</v>
      </c>
      <c r="I969" t="s">
        <v>2093</v>
      </c>
      <c r="J969" t="str">
        <f t="shared" ref="J969:J983" si="298">"db600.dbx"&amp;E969&amp;"."&amp;F969&amp;" := "&amp;H969&amp;"."&amp;I969&amp;"; //"&amp;C969&amp;"  "&amp;D969&amp;"."&amp;G969</f>
        <v>db600.dbx249.1 := alg.NOTprm_UF_bw1; //  R125.1</v>
      </c>
      <c r="L969">
        <f>L968</f>
        <v>125</v>
      </c>
      <c r="N969" s="33">
        <f>A969</f>
        <v>924</v>
      </c>
      <c r="O969" s="33" t="s">
        <v>2027</v>
      </c>
      <c r="P969" s="33" t="str">
        <f>"MDB.R"&amp;L969</f>
        <v>MDB.R125</v>
      </c>
      <c r="Q969" s="33">
        <f>G969</f>
        <v>1</v>
      </c>
      <c r="R969" s="33"/>
      <c r="S969" s="33"/>
      <c r="T969" s="33"/>
      <c r="U969" s="33"/>
      <c r="V969" s="33"/>
      <c r="W969" s="33"/>
      <c r="X969" s="33" t="str">
        <f>Z969&amp;C969</f>
        <v>en-US=</v>
      </c>
      <c r="Y969" s="1"/>
      <c r="Z969" s="1" t="s">
        <v>1308</v>
      </c>
    </row>
    <row r="970" spans="1:26" x14ac:dyDescent="0.25">
      <c r="A970" s="1">
        <v>925</v>
      </c>
      <c r="B970">
        <v>3</v>
      </c>
      <c r="D970" s="15" t="str">
        <f t="shared" si="297"/>
        <v>R125</v>
      </c>
      <c r="E970" s="34">
        <f t="shared" ref="E970:E975" si="299">E969</f>
        <v>249</v>
      </c>
      <c r="F970" s="34">
        <v>2</v>
      </c>
      <c r="G970" s="22">
        <v>2</v>
      </c>
      <c r="H970" t="s">
        <v>994</v>
      </c>
      <c r="I970" t="s">
        <v>2094</v>
      </c>
      <c r="J970" t="str">
        <f t="shared" si="298"/>
        <v>db600.dbx249.2 := alg.NOTprm_UF_bw2; //  R125.2</v>
      </c>
      <c r="L970">
        <f t="shared" ref="L970:L983" si="300">L969</f>
        <v>125</v>
      </c>
      <c r="N970" s="33">
        <f t="shared" ref="N970:N986" si="301">A970</f>
        <v>925</v>
      </c>
      <c r="O970" s="33" t="s">
        <v>2027</v>
      </c>
      <c r="P970" s="33" t="str">
        <f t="shared" ref="P970:P986" si="302">"MDB.R"&amp;L970</f>
        <v>MDB.R125</v>
      </c>
      <c r="Q970" s="33">
        <f t="shared" ref="Q970:Q986" si="303">G970</f>
        <v>2</v>
      </c>
      <c r="R970" s="33"/>
      <c r="S970" s="33"/>
      <c r="T970" s="33"/>
      <c r="U970" s="33"/>
      <c r="V970" s="33"/>
      <c r="W970" s="33"/>
      <c r="X970" s="33" t="str">
        <f t="shared" ref="X970:X986" si="304">Z970&amp;C970</f>
        <v>en-US=</v>
      </c>
      <c r="Y970" s="1"/>
      <c r="Z970" s="1" t="s">
        <v>1308</v>
      </c>
    </row>
    <row r="971" spans="1:26" x14ac:dyDescent="0.25">
      <c r="A971" s="1">
        <v>926</v>
      </c>
      <c r="B971">
        <v>4</v>
      </c>
      <c r="D971" s="15" t="str">
        <f t="shared" si="297"/>
        <v>R125</v>
      </c>
      <c r="E971" s="34">
        <f t="shared" si="299"/>
        <v>249</v>
      </c>
      <c r="F971" s="34">
        <v>3</v>
      </c>
      <c r="G971" s="22">
        <v>3</v>
      </c>
      <c r="H971" t="s">
        <v>994</v>
      </c>
      <c r="I971" t="s">
        <v>2095</v>
      </c>
      <c r="J971" t="str">
        <f t="shared" si="298"/>
        <v>db600.dbx249.3 := alg.NOTprm_UF1_dr; //  R125.3</v>
      </c>
      <c r="L971">
        <f t="shared" si="300"/>
        <v>125</v>
      </c>
      <c r="N971" s="33">
        <f t="shared" si="301"/>
        <v>926</v>
      </c>
      <c r="O971" s="33" t="s">
        <v>2027</v>
      </c>
      <c r="P971" s="33" t="str">
        <f t="shared" si="302"/>
        <v>MDB.R125</v>
      </c>
      <c r="Q971" s="33">
        <f t="shared" si="303"/>
        <v>3</v>
      </c>
      <c r="R971" s="33"/>
      <c r="S971" s="33"/>
      <c r="T971" s="33"/>
      <c r="U971" s="33"/>
      <c r="V971" s="33"/>
      <c r="W971" s="33"/>
      <c r="X971" s="33" t="str">
        <f t="shared" si="304"/>
        <v>en-US=</v>
      </c>
      <c r="Y971" s="1"/>
      <c r="Z971" s="1" t="s">
        <v>1308</v>
      </c>
    </row>
    <row r="972" spans="1:26" x14ac:dyDescent="0.25">
      <c r="A972" s="1">
        <v>927</v>
      </c>
      <c r="B972">
        <v>5</v>
      </c>
      <c r="D972" s="15" t="str">
        <f t="shared" si="297"/>
        <v>R125</v>
      </c>
      <c r="E972" s="34">
        <f t="shared" si="299"/>
        <v>249</v>
      </c>
      <c r="F972" s="34">
        <v>4</v>
      </c>
      <c r="G972" s="22">
        <v>4</v>
      </c>
      <c r="H972" t="s">
        <v>994</v>
      </c>
      <c r="I972" t="s">
        <v>2096</v>
      </c>
      <c r="J972" t="str">
        <f t="shared" si="298"/>
        <v>db600.dbx249.4 := alg.NOTprm_UF2_dr; //  R125.4</v>
      </c>
      <c r="L972">
        <f t="shared" si="300"/>
        <v>125</v>
      </c>
      <c r="N972" s="33">
        <f t="shared" si="301"/>
        <v>927</v>
      </c>
      <c r="O972" s="33" t="s">
        <v>2027</v>
      </c>
      <c r="P972" s="33" t="str">
        <f t="shared" si="302"/>
        <v>MDB.R125</v>
      </c>
      <c r="Q972" s="33">
        <f t="shared" si="303"/>
        <v>4</v>
      </c>
      <c r="R972" s="33"/>
      <c r="S972" s="33"/>
      <c r="T972" s="33"/>
      <c r="U972" s="33"/>
      <c r="V972" s="33"/>
      <c r="W972" s="33"/>
      <c r="X972" s="33" t="str">
        <f t="shared" si="304"/>
        <v>en-US=</v>
      </c>
      <c r="Y972" s="1"/>
      <c r="Z972" s="1" t="s">
        <v>1308</v>
      </c>
    </row>
    <row r="973" spans="1:26" x14ac:dyDescent="0.25">
      <c r="A973" s="1">
        <v>928</v>
      </c>
      <c r="B973">
        <v>6</v>
      </c>
      <c r="C973" t="s">
        <v>2113</v>
      </c>
      <c r="D973" s="15" t="str">
        <f t="shared" si="297"/>
        <v>R125</v>
      </c>
      <c r="E973" s="34">
        <f t="shared" si="299"/>
        <v>249</v>
      </c>
      <c r="F973" s="34">
        <v>5</v>
      </c>
      <c r="G973" s="22">
        <v>5</v>
      </c>
      <c r="H973" t="s">
        <v>994</v>
      </c>
      <c r="I973" t="s">
        <v>2097</v>
      </c>
      <c r="J973" t="str">
        <f t="shared" si="298"/>
        <v>db600.dbx249.5 := alg.NOTprm_UF1_cw; //Нет разрешения ХП1  R125.5</v>
      </c>
      <c r="L973">
        <f t="shared" si="300"/>
        <v>125</v>
      </c>
      <c r="N973" s="33">
        <f t="shared" si="301"/>
        <v>928</v>
      </c>
      <c r="O973" s="33" t="s">
        <v>2027</v>
      </c>
      <c r="P973" s="33" t="str">
        <f t="shared" si="302"/>
        <v>MDB.R125</v>
      </c>
      <c r="Q973" s="33">
        <f t="shared" si="303"/>
        <v>5</v>
      </c>
      <c r="R973" s="33"/>
      <c r="S973" s="33"/>
      <c r="T973" s="33"/>
      <c r="U973" s="33"/>
      <c r="V973" s="33"/>
      <c r="W973" s="33"/>
      <c r="X973" s="33" t="str">
        <f t="shared" si="304"/>
        <v>en-US=Нет разрешения ХП1</v>
      </c>
      <c r="Y973" s="1"/>
      <c r="Z973" s="1" t="s">
        <v>1308</v>
      </c>
    </row>
    <row r="974" spans="1:26" x14ac:dyDescent="0.25">
      <c r="A974" s="1">
        <v>929</v>
      </c>
      <c r="B974">
        <v>7</v>
      </c>
      <c r="D974" s="15" t="str">
        <f t="shared" si="297"/>
        <v>R125</v>
      </c>
      <c r="E974" s="34">
        <f t="shared" si="299"/>
        <v>249</v>
      </c>
      <c r="F974" s="34">
        <v>6</v>
      </c>
      <c r="G974" s="22">
        <v>6</v>
      </c>
      <c r="H974" t="s">
        <v>994</v>
      </c>
      <c r="I974" t="s">
        <v>2098</v>
      </c>
      <c r="J974" t="str">
        <f t="shared" si="298"/>
        <v>db600.dbx249.6 := alg.NOTprm_UF2_cw; //  R125.6</v>
      </c>
      <c r="L974">
        <f t="shared" si="300"/>
        <v>125</v>
      </c>
      <c r="N974" s="33">
        <f t="shared" si="301"/>
        <v>929</v>
      </c>
      <c r="O974" s="33" t="s">
        <v>2027</v>
      </c>
      <c r="P974" s="33" t="str">
        <f t="shared" si="302"/>
        <v>MDB.R125</v>
      </c>
      <c r="Q974" s="33">
        <f t="shared" si="303"/>
        <v>6</v>
      </c>
      <c r="R974" s="33"/>
      <c r="S974" s="33"/>
      <c r="T974" s="33"/>
      <c r="U974" s="33"/>
      <c r="V974" s="33"/>
      <c r="W974" s="33"/>
      <c r="X974" s="33" t="str">
        <f t="shared" si="304"/>
        <v>en-US=</v>
      </c>
      <c r="Y974" s="1"/>
      <c r="Z974" s="1" t="s">
        <v>1308</v>
      </c>
    </row>
    <row r="975" spans="1:26" x14ac:dyDescent="0.25">
      <c r="A975" s="1">
        <v>930</v>
      </c>
      <c r="B975">
        <v>8</v>
      </c>
      <c r="C975" t="s">
        <v>2114</v>
      </c>
      <c r="D975" s="15" t="str">
        <f t="shared" si="297"/>
        <v>R125</v>
      </c>
      <c r="E975" s="34">
        <f t="shared" si="299"/>
        <v>249</v>
      </c>
      <c r="F975" s="34">
        <v>7</v>
      </c>
      <c r="G975" s="22">
        <v>7</v>
      </c>
      <c r="H975" t="s">
        <v>994</v>
      </c>
      <c r="I975" t="s">
        <v>2099</v>
      </c>
      <c r="J975" t="str">
        <f t="shared" si="298"/>
        <v>db600.dbx249.7 := alg.NOTprm_UF1_dr_fil; //Нет разрешения СН1  R125.7</v>
      </c>
      <c r="L975">
        <f t="shared" si="300"/>
        <v>125</v>
      </c>
      <c r="N975" s="33">
        <f t="shared" si="301"/>
        <v>930</v>
      </c>
      <c r="O975" s="33" t="s">
        <v>2027</v>
      </c>
      <c r="P975" s="33" t="str">
        <f t="shared" si="302"/>
        <v>MDB.R125</v>
      </c>
      <c r="Q975" s="33">
        <f t="shared" si="303"/>
        <v>7</v>
      </c>
      <c r="R975" s="33"/>
      <c r="S975" s="33"/>
      <c r="T975" s="33"/>
      <c r="U975" s="33"/>
      <c r="V975" s="33"/>
      <c r="W975" s="33"/>
      <c r="X975" s="33" t="str">
        <f t="shared" si="304"/>
        <v>en-US=Нет разрешения СН1</v>
      </c>
      <c r="Y975" s="1"/>
      <c r="Z975" s="1" t="s">
        <v>1308</v>
      </c>
    </row>
    <row r="976" spans="1:26" x14ac:dyDescent="0.25">
      <c r="A976" s="1">
        <v>931</v>
      </c>
      <c r="B976">
        <v>9</v>
      </c>
      <c r="D976" s="15" t="str">
        <f t="shared" si="297"/>
        <v>R125</v>
      </c>
      <c r="E976" s="34">
        <f>E975-1</f>
        <v>248</v>
      </c>
      <c r="F976" s="34">
        <v>0</v>
      </c>
      <c r="G976" s="22">
        <v>8</v>
      </c>
      <c r="H976" t="s">
        <v>994</v>
      </c>
      <c r="I976" t="s">
        <v>2100</v>
      </c>
      <c r="J976" t="str">
        <f t="shared" si="298"/>
        <v>db600.dbx248.0 := alg.NOTprm_UF2_dr_fil; //  R125.8</v>
      </c>
      <c r="L976">
        <f t="shared" si="300"/>
        <v>125</v>
      </c>
      <c r="N976" s="33">
        <f t="shared" si="301"/>
        <v>931</v>
      </c>
      <c r="O976" s="33" t="s">
        <v>2027</v>
      </c>
      <c r="P976" s="33" t="str">
        <f t="shared" si="302"/>
        <v>MDB.R125</v>
      </c>
      <c r="Q976" s="33">
        <f t="shared" si="303"/>
        <v>8</v>
      </c>
      <c r="R976" s="33"/>
      <c r="S976" s="33"/>
      <c r="T976" s="33"/>
      <c r="U976" s="33"/>
      <c r="V976" s="33"/>
      <c r="W976" s="33"/>
      <c r="X976" s="33" t="str">
        <f t="shared" si="304"/>
        <v>en-US=</v>
      </c>
      <c r="Y976" s="1"/>
      <c r="Z976" s="1" t="s">
        <v>1308</v>
      </c>
    </row>
    <row r="977" spans="1:26" x14ac:dyDescent="0.25">
      <c r="A977" s="1">
        <v>932</v>
      </c>
      <c r="B977">
        <v>10</v>
      </c>
      <c r="C977" t="s">
        <v>2115</v>
      </c>
      <c r="D977" s="15" t="str">
        <f t="shared" si="297"/>
        <v>R125</v>
      </c>
      <c r="E977" s="34">
        <f>E976</f>
        <v>248</v>
      </c>
      <c r="F977" s="34">
        <v>1</v>
      </c>
      <c r="G977" s="22">
        <v>9</v>
      </c>
      <c r="H977" t="s">
        <v>994</v>
      </c>
      <c r="I977" t="s">
        <v>2101</v>
      </c>
      <c r="J977" t="str">
        <f t="shared" si="298"/>
        <v>db600.dbx248.1 := alg.BW_UF1_stop; //Стоп ОП. Кн.Стоп УФ1  R125.9</v>
      </c>
      <c r="L977">
        <f t="shared" si="300"/>
        <v>125</v>
      </c>
      <c r="N977" s="33">
        <f t="shared" si="301"/>
        <v>932</v>
      </c>
      <c r="O977" s="33" t="s">
        <v>2027</v>
      </c>
      <c r="P977" s="33" t="str">
        <f t="shared" si="302"/>
        <v>MDB.R125</v>
      </c>
      <c r="Q977" s="33">
        <f t="shared" si="303"/>
        <v>9</v>
      </c>
      <c r="R977" s="33"/>
      <c r="S977" s="33"/>
      <c r="T977" s="33"/>
      <c r="U977" s="33"/>
      <c r="V977" s="33"/>
      <c r="W977" s="33"/>
      <c r="X977" s="33" t="str">
        <f t="shared" si="304"/>
        <v>en-US=Стоп ОП. Кн.Стоп УФ1</v>
      </c>
      <c r="Y977" s="1"/>
      <c r="Z977" s="1" t="s">
        <v>1308</v>
      </c>
    </row>
    <row r="978" spans="1:26" x14ac:dyDescent="0.25">
      <c r="A978" s="1">
        <v>933</v>
      </c>
      <c r="B978">
        <v>11</v>
      </c>
      <c r="C978" t="s">
        <v>2116</v>
      </c>
      <c r="D978" s="15" t="str">
        <f t="shared" si="297"/>
        <v>R125</v>
      </c>
      <c r="E978" s="34">
        <f t="shared" ref="E978:E983" si="305">E977</f>
        <v>248</v>
      </c>
      <c r="F978" s="34">
        <v>2</v>
      </c>
      <c r="G978" s="22">
        <v>10</v>
      </c>
      <c r="H978" t="s">
        <v>994</v>
      </c>
      <c r="I978" t="s">
        <v>2102</v>
      </c>
      <c r="J978" t="str">
        <f t="shared" si="298"/>
        <v>db600.dbx248.2 := alg.BW_UF2_stop; //Стоп ОП. Кн.Стоп УФ2  R125.10</v>
      </c>
      <c r="L978">
        <f t="shared" si="300"/>
        <v>125</v>
      </c>
      <c r="N978" s="33">
        <f t="shared" si="301"/>
        <v>933</v>
      </c>
      <c r="O978" s="33" t="s">
        <v>2027</v>
      </c>
      <c r="P978" s="33" t="str">
        <f t="shared" si="302"/>
        <v>MDB.R125</v>
      </c>
      <c r="Q978" s="33">
        <f t="shared" si="303"/>
        <v>10</v>
      </c>
      <c r="R978" s="33"/>
      <c r="S978" s="33"/>
      <c r="T978" s="33"/>
      <c r="U978" s="33"/>
      <c r="V978" s="33"/>
      <c r="W978" s="33"/>
      <c r="X978" s="33" t="str">
        <f t="shared" si="304"/>
        <v>en-US=Стоп ОП. Кн.Стоп УФ2</v>
      </c>
      <c r="Y978" s="1"/>
      <c r="Z978" s="1" t="s">
        <v>1308</v>
      </c>
    </row>
    <row r="979" spans="1:26" x14ac:dyDescent="0.25">
      <c r="A979" s="1">
        <v>934</v>
      </c>
      <c r="B979">
        <v>12</v>
      </c>
      <c r="C979" t="s">
        <v>2117</v>
      </c>
      <c r="D979" s="15" t="str">
        <f t="shared" si="297"/>
        <v>R125</v>
      </c>
      <c r="E979" s="34">
        <f t="shared" si="305"/>
        <v>248</v>
      </c>
      <c r="F979" s="34">
        <v>3</v>
      </c>
      <c r="G979" s="22">
        <v>11</v>
      </c>
      <c r="H979" t="s">
        <v>994</v>
      </c>
      <c r="I979" t="s">
        <v>2103</v>
      </c>
      <c r="J979" t="str">
        <f t="shared" si="298"/>
        <v>db600.dbx248.3 := alg.BW_stop; //Стоп ОП. Кн.Стоп системы  R125.11</v>
      </c>
      <c r="L979">
        <f t="shared" si="300"/>
        <v>125</v>
      </c>
      <c r="N979" s="33">
        <f t="shared" si="301"/>
        <v>934</v>
      </c>
      <c r="O979" s="33" t="s">
        <v>2027</v>
      </c>
      <c r="P979" s="33" t="str">
        <f t="shared" si="302"/>
        <v>MDB.R125</v>
      </c>
      <c r="Q979" s="33">
        <f t="shared" si="303"/>
        <v>11</v>
      </c>
      <c r="R979" s="33"/>
      <c r="S979" s="33"/>
      <c r="T979" s="33"/>
      <c r="U979" s="33"/>
      <c r="V979" s="33"/>
      <c r="W979" s="33"/>
      <c r="X979" s="33" t="str">
        <f t="shared" si="304"/>
        <v>en-US=Стоп ОП. Кн.Стоп системы</v>
      </c>
      <c r="Y979" s="1"/>
      <c r="Z979" s="1" t="s">
        <v>1308</v>
      </c>
    </row>
    <row r="980" spans="1:26" x14ac:dyDescent="0.25">
      <c r="A980" s="1">
        <v>935</v>
      </c>
      <c r="B980">
        <v>13</v>
      </c>
      <c r="C980" t="s">
        <v>2118</v>
      </c>
      <c r="D980" s="15" t="str">
        <f t="shared" si="297"/>
        <v>R125</v>
      </c>
      <c r="E980" s="34">
        <f t="shared" si="305"/>
        <v>248</v>
      </c>
      <c r="F980" s="34">
        <v>4</v>
      </c>
      <c r="G980" s="22">
        <v>12</v>
      </c>
      <c r="H980" t="s">
        <v>994</v>
      </c>
      <c r="I980" t="s">
        <v>2104</v>
      </c>
      <c r="J980" t="str">
        <f t="shared" si="298"/>
        <v>db600.dbx248.4 := alg.BW_ao; //Стоп ОП. АО системы  R125.12</v>
      </c>
      <c r="L980">
        <f t="shared" si="300"/>
        <v>125</v>
      </c>
      <c r="N980" s="33">
        <f t="shared" si="301"/>
        <v>935</v>
      </c>
      <c r="O980" s="33" t="s">
        <v>2027</v>
      </c>
      <c r="P980" s="33" t="str">
        <f t="shared" si="302"/>
        <v>MDB.R125</v>
      </c>
      <c r="Q980" s="33">
        <f t="shared" si="303"/>
        <v>12</v>
      </c>
      <c r="R980" s="33"/>
      <c r="S980" s="33"/>
      <c r="T980" s="33"/>
      <c r="U980" s="33"/>
      <c r="V980" s="33"/>
      <c r="W980" s="33"/>
      <c r="X980" s="33" t="str">
        <f t="shared" si="304"/>
        <v>en-US=Стоп ОП. АО системы</v>
      </c>
      <c r="Y980" s="1"/>
      <c r="Z980" s="1" t="s">
        <v>1308</v>
      </c>
    </row>
    <row r="981" spans="1:26" x14ac:dyDescent="0.25">
      <c r="A981" s="1">
        <v>936</v>
      </c>
      <c r="B981">
        <v>14</v>
      </c>
      <c r="C981" t="s">
        <v>2119</v>
      </c>
      <c r="D981" s="15" t="str">
        <f t="shared" si="297"/>
        <v>R125</v>
      </c>
      <c r="E981" s="34">
        <f t="shared" si="305"/>
        <v>248</v>
      </c>
      <c r="F981" s="34">
        <v>5</v>
      </c>
      <c r="G981" s="22">
        <v>13</v>
      </c>
      <c r="H981" t="s">
        <v>994</v>
      </c>
      <c r="I981" t="s">
        <v>2105</v>
      </c>
      <c r="J981" t="str">
        <f t="shared" si="298"/>
        <v>db600.dbx248.5 := alg.BW_L_EP1_HH; //Стоп ОП. Авар.верхний ур.ЕП1  R125.13</v>
      </c>
      <c r="L981">
        <f t="shared" si="300"/>
        <v>125</v>
      </c>
      <c r="N981" s="33">
        <f t="shared" si="301"/>
        <v>936</v>
      </c>
      <c r="O981" s="33" t="s">
        <v>2027</v>
      </c>
      <c r="P981" s="33" t="str">
        <f t="shared" si="302"/>
        <v>MDB.R125</v>
      </c>
      <c r="Q981" s="33">
        <f t="shared" si="303"/>
        <v>13</v>
      </c>
      <c r="R981" s="33"/>
      <c r="S981" s="33"/>
      <c r="T981" s="33"/>
      <c r="U981" s="33"/>
      <c r="V981" s="33"/>
      <c r="W981" s="33"/>
      <c r="X981" s="33" t="str">
        <f t="shared" si="304"/>
        <v>en-US=Стоп ОП. Авар.верхний ур.ЕП1</v>
      </c>
      <c r="Y981" s="1"/>
      <c r="Z981" s="1" t="s">
        <v>1308</v>
      </c>
    </row>
    <row r="982" spans="1:26" x14ac:dyDescent="0.25">
      <c r="A982" s="1">
        <v>937</v>
      </c>
      <c r="B982">
        <v>15</v>
      </c>
      <c r="C982" t="s">
        <v>2120</v>
      </c>
      <c r="D982" s="15" t="str">
        <f t="shared" si="297"/>
        <v>R125</v>
      </c>
      <c r="E982" s="34">
        <f t="shared" si="305"/>
        <v>248</v>
      </c>
      <c r="F982" s="34">
        <v>6</v>
      </c>
      <c r="G982" s="22">
        <v>14</v>
      </c>
      <c r="H982" t="s">
        <v>994</v>
      </c>
      <c r="I982" t="s">
        <v>2106</v>
      </c>
      <c r="J982" t="str">
        <f t="shared" si="298"/>
        <v>db600.dbx248.6 := alg.BW_L_EP2_HH; //Стоп ОП. Авар.верхний ур.ЕП2  R125.14</v>
      </c>
      <c r="L982">
        <f t="shared" si="300"/>
        <v>125</v>
      </c>
      <c r="N982" s="33">
        <f t="shared" si="301"/>
        <v>937</v>
      </c>
      <c r="O982" s="33" t="s">
        <v>2027</v>
      </c>
      <c r="P982" s="33" t="str">
        <f t="shared" si="302"/>
        <v>MDB.R125</v>
      </c>
      <c r="Q982" s="33">
        <f t="shared" si="303"/>
        <v>14</v>
      </c>
      <c r="R982" s="33"/>
      <c r="S982" s="33"/>
      <c r="T982" s="33"/>
      <c r="U982" s="33"/>
      <c r="V982" s="33"/>
      <c r="W982" s="33"/>
      <c r="X982" s="33" t="str">
        <f t="shared" si="304"/>
        <v>en-US=Стоп ОП. Авар.верхний ур.ЕП2</v>
      </c>
      <c r="Y982" s="1"/>
      <c r="Z982" s="1" t="s">
        <v>1308</v>
      </c>
    </row>
    <row r="983" spans="1:26" x14ac:dyDescent="0.25">
      <c r="A983" s="1">
        <v>938</v>
      </c>
      <c r="B983">
        <v>16</v>
      </c>
      <c r="C983" t="s">
        <v>2121</v>
      </c>
      <c r="D983" s="15" t="str">
        <f t="shared" si="297"/>
        <v>R125</v>
      </c>
      <c r="E983" s="34">
        <f t="shared" si="305"/>
        <v>248</v>
      </c>
      <c r="F983" s="34">
        <v>7</v>
      </c>
      <c r="G983" s="22">
        <v>15</v>
      </c>
      <c r="H983" t="s">
        <v>994</v>
      </c>
      <c r="I983" t="s">
        <v>2107</v>
      </c>
      <c r="J983" t="str">
        <f t="shared" si="298"/>
        <v>db600.dbx248.7 := alg.BW_L_EP12_LL; //Стоп ОП. Авар.нижний ур.ЕП1 и ЕП2  R125.15</v>
      </c>
      <c r="L983">
        <f t="shared" si="300"/>
        <v>125</v>
      </c>
      <c r="N983" s="33">
        <f t="shared" si="301"/>
        <v>938</v>
      </c>
      <c r="O983" s="33" t="s">
        <v>2027</v>
      </c>
      <c r="P983" s="33" t="str">
        <f t="shared" si="302"/>
        <v>MDB.R125</v>
      </c>
      <c r="Q983" s="33">
        <f t="shared" si="303"/>
        <v>15</v>
      </c>
      <c r="R983" s="33"/>
      <c r="S983" s="33"/>
      <c r="T983" s="33"/>
      <c r="U983" s="33"/>
      <c r="V983" s="33"/>
      <c r="W983" s="33"/>
      <c r="X983" s="33" t="str">
        <f t="shared" si="304"/>
        <v>en-US=Стоп ОП. Авар.нижний ур.ЕП1 и ЕП2</v>
      </c>
      <c r="Y983" s="1"/>
      <c r="Z983" s="1" t="s">
        <v>1308</v>
      </c>
    </row>
    <row r="984" spans="1:26" x14ac:dyDescent="0.25">
      <c r="A984" s="1">
        <v>939</v>
      </c>
      <c r="B984">
        <v>17</v>
      </c>
      <c r="C984" t="s">
        <v>2122</v>
      </c>
      <c r="D984" s="15" t="str">
        <f>"R"&amp;L984</f>
        <v>R126</v>
      </c>
      <c r="E984" s="34">
        <f>L984*2-1</f>
        <v>251</v>
      </c>
      <c r="F984" s="34">
        <v>0</v>
      </c>
      <c r="G984" s="22">
        <v>0</v>
      </c>
      <c r="H984" t="s">
        <v>994</v>
      </c>
      <c r="I984" t="s">
        <v>2108</v>
      </c>
      <c r="J984" t="str">
        <f>"db600.dbx"&amp;E984&amp;"."&amp;F984&amp;" := "&amp;H984&amp;"."&amp;I984&amp;"; //"&amp;C984&amp;"  "&amp;D984&amp;"."&amp;G984</f>
        <v>db600.dbx251.0 := alg.BW_ao1; //Стоп ОП. АО УФ1  R126.0</v>
      </c>
      <c r="L984">
        <f>L983+1</f>
        <v>126</v>
      </c>
      <c r="N984" s="33">
        <f t="shared" si="301"/>
        <v>939</v>
      </c>
      <c r="O984" s="33" t="s">
        <v>2027</v>
      </c>
      <c r="P984" s="33" t="str">
        <f t="shared" si="302"/>
        <v>MDB.R126</v>
      </c>
      <c r="Q984" s="33">
        <f t="shared" si="303"/>
        <v>0</v>
      </c>
      <c r="R984" s="33"/>
      <c r="S984" s="33"/>
      <c r="T984" s="33"/>
      <c r="U984" s="33"/>
      <c r="V984" s="33"/>
      <c r="W984" s="33"/>
      <c r="X984" s="33" t="str">
        <f t="shared" si="304"/>
        <v>en-US=Стоп ОП. АО УФ1</v>
      </c>
      <c r="Y984" s="1"/>
      <c r="Z984" s="1" t="s">
        <v>1308</v>
      </c>
    </row>
    <row r="985" spans="1:26" x14ac:dyDescent="0.25">
      <c r="A985" s="1">
        <v>940</v>
      </c>
      <c r="B985">
        <v>18</v>
      </c>
      <c r="C985" t="s">
        <v>2123</v>
      </c>
      <c r="D985" s="15" t="str">
        <f t="shared" ref="D985:D999" si="306">"R"&amp;L985</f>
        <v>R126</v>
      </c>
      <c r="E985" s="34">
        <f>E984</f>
        <v>251</v>
      </c>
      <c r="F985" s="34">
        <v>1</v>
      </c>
      <c r="G985" s="22">
        <v>1</v>
      </c>
      <c r="H985" t="s">
        <v>994</v>
      </c>
      <c r="I985" t="s">
        <v>2109</v>
      </c>
      <c r="J985" t="str">
        <f t="shared" ref="J985:J999" si="307">"db600.dbx"&amp;E985&amp;"."&amp;F985&amp;" := "&amp;H985&amp;"."&amp;I985&amp;"; //"&amp;C985&amp;"  "&amp;D985&amp;"."&amp;G985</f>
        <v>db600.dbx251.1 := alg.BW_P_pnevmo1_LL; //Стоп ОП. Низкое давление в пневмоклапанах УФ1  R126.1</v>
      </c>
      <c r="L985">
        <f>L984</f>
        <v>126</v>
      </c>
      <c r="N985" s="33">
        <f t="shared" si="301"/>
        <v>940</v>
      </c>
      <c r="O985" s="33" t="s">
        <v>2027</v>
      </c>
      <c r="P985" s="33" t="str">
        <f t="shared" si="302"/>
        <v>MDB.R126</v>
      </c>
      <c r="Q985" s="33">
        <f t="shared" si="303"/>
        <v>1</v>
      </c>
      <c r="R985" s="33"/>
      <c r="S985" s="33"/>
      <c r="T985" s="33"/>
      <c r="U985" s="33"/>
      <c r="V985" s="33"/>
      <c r="W985" s="33"/>
      <c r="X985" s="33" t="str">
        <f t="shared" si="304"/>
        <v>en-US=Стоп ОП. Низкое давление в пневмоклапанах УФ1</v>
      </c>
      <c r="Y985" s="1"/>
      <c r="Z985" s="1" t="s">
        <v>1308</v>
      </c>
    </row>
    <row r="986" spans="1:26" x14ac:dyDescent="0.25">
      <c r="A986" s="1">
        <v>941</v>
      </c>
      <c r="B986">
        <v>19</v>
      </c>
      <c r="C986" t="s">
        <v>2124</v>
      </c>
      <c r="D986" s="15" t="str">
        <f t="shared" si="306"/>
        <v>R126</v>
      </c>
      <c r="E986" s="34">
        <f t="shared" ref="E986:E991" si="308">E985</f>
        <v>251</v>
      </c>
      <c r="F986" s="34">
        <v>2</v>
      </c>
      <c r="G986" s="22">
        <v>2</v>
      </c>
      <c r="H986" t="s">
        <v>994</v>
      </c>
      <c r="I986" t="s">
        <v>2110</v>
      </c>
      <c r="J986" t="str">
        <f t="shared" si="307"/>
        <v>db600.dbx251.2 := alg.BW_ao2; //Стоп ОП. АО УФ2  R126.2</v>
      </c>
      <c r="L986">
        <f t="shared" ref="L986:L999" si="309">L985</f>
        <v>126</v>
      </c>
      <c r="N986" s="33">
        <f t="shared" si="301"/>
        <v>941</v>
      </c>
      <c r="O986" s="33" t="s">
        <v>2027</v>
      </c>
      <c r="P986" s="33" t="str">
        <f t="shared" si="302"/>
        <v>MDB.R126</v>
      </c>
      <c r="Q986" s="33">
        <f t="shared" si="303"/>
        <v>2</v>
      </c>
      <c r="R986" s="33"/>
      <c r="S986" s="33"/>
      <c r="T986" s="33"/>
      <c r="U986" s="33"/>
      <c r="V986" s="33"/>
      <c r="W986" s="33"/>
      <c r="X986" s="33" t="str">
        <f t="shared" si="304"/>
        <v>en-US=Стоп ОП. АО УФ2</v>
      </c>
      <c r="Y986" s="1"/>
      <c r="Z986" s="1" t="s">
        <v>1308</v>
      </c>
    </row>
    <row r="987" spans="1:26" x14ac:dyDescent="0.25">
      <c r="A987" s="1">
        <v>942</v>
      </c>
      <c r="B987">
        <v>20</v>
      </c>
      <c r="C987" t="s">
        <v>2125</v>
      </c>
      <c r="D987" s="15" t="str">
        <f t="shared" si="306"/>
        <v>R126</v>
      </c>
      <c r="E987" s="34">
        <f t="shared" si="308"/>
        <v>251</v>
      </c>
      <c r="F987" s="34">
        <v>3</v>
      </c>
      <c r="G987" s="22">
        <v>3</v>
      </c>
      <c r="H987" t="s">
        <v>994</v>
      </c>
      <c r="I987" t="s">
        <v>2111</v>
      </c>
      <c r="J987" t="str">
        <f t="shared" si="307"/>
        <v>db600.dbx251.3 := alg.BW_P_pnevmo2_LL; //Стоп ОП.Низкое давление в пневмоклапанах УФ2  R126.3</v>
      </c>
      <c r="L987">
        <f t="shared" si="309"/>
        <v>126</v>
      </c>
      <c r="N987" s="33">
        <f t="shared" ref="N987:N1023" si="310">A987</f>
        <v>942</v>
      </c>
      <c r="O987" s="33" t="s">
        <v>2027</v>
      </c>
      <c r="P987" s="33" t="str">
        <f t="shared" ref="P987:P1023" si="311">"MDB.R"&amp;L987</f>
        <v>MDB.R126</v>
      </c>
      <c r="Q987" s="33">
        <f t="shared" ref="Q987:Q1023" si="312">G987</f>
        <v>3</v>
      </c>
      <c r="R987" s="33"/>
      <c r="S987" s="33"/>
      <c r="T987" s="33"/>
      <c r="U987" s="33"/>
      <c r="V987" s="33"/>
      <c r="W987" s="33"/>
      <c r="X987" s="33" t="str">
        <f t="shared" ref="X987:X1023" si="313">Z987&amp;C987</f>
        <v>en-US=Стоп ОП.Низкое давление в пневмоклапанах УФ2</v>
      </c>
      <c r="Y987" s="1"/>
      <c r="Z987" s="1" t="s">
        <v>1308</v>
      </c>
    </row>
    <row r="988" spans="1:26" x14ac:dyDescent="0.25">
      <c r="A988" s="1">
        <v>943</v>
      </c>
      <c r="B988">
        <v>21</v>
      </c>
      <c r="C988" t="s">
        <v>2152</v>
      </c>
      <c r="D988" s="15" t="str">
        <f t="shared" si="306"/>
        <v>R126</v>
      </c>
      <c r="E988" s="34">
        <f t="shared" si="308"/>
        <v>251</v>
      </c>
      <c r="F988" s="34">
        <v>4</v>
      </c>
      <c r="G988" s="22">
        <v>4</v>
      </c>
      <c r="H988" t="s">
        <v>994</v>
      </c>
      <c r="I988" t="s">
        <v>2126</v>
      </c>
      <c r="J988" t="str">
        <f t="shared" si="307"/>
        <v>db600.dbx251.4 := alg.BW1_UF1_stop; //Стоп ОП1. Кн.Стоп УФ1  R126.4</v>
      </c>
      <c r="L988">
        <f t="shared" si="309"/>
        <v>126</v>
      </c>
      <c r="N988" s="33">
        <f t="shared" si="310"/>
        <v>943</v>
      </c>
      <c r="O988" s="33" t="s">
        <v>2027</v>
      </c>
      <c r="P988" s="33" t="str">
        <f t="shared" si="311"/>
        <v>MDB.R126</v>
      </c>
      <c r="Q988" s="33">
        <f t="shared" si="312"/>
        <v>4</v>
      </c>
      <c r="R988" s="33"/>
      <c r="S988" s="33"/>
      <c r="T988" s="33"/>
      <c r="U988" s="33"/>
      <c r="V988" s="33"/>
      <c r="W988" s="33"/>
      <c r="X988" s="33" t="str">
        <f t="shared" si="313"/>
        <v>en-US=Стоп ОП1. Кн.Стоп УФ1</v>
      </c>
      <c r="Y988" s="1"/>
      <c r="Z988" s="1" t="s">
        <v>1308</v>
      </c>
    </row>
    <row r="989" spans="1:26" x14ac:dyDescent="0.25">
      <c r="A989" s="1">
        <v>944</v>
      </c>
      <c r="B989">
        <v>22</v>
      </c>
      <c r="C989" t="s">
        <v>2153</v>
      </c>
      <c r="D989" s="15" t="str">
        <f t="shared" si="306"/>
        <v>R126</v>
      </c>
      <c r="E989" s="34">
        <f t="shared" si="308"/>
        <v>251</v>
      </c>
      <c r="F989" s="34">
        <v>5</v>
      </c>
      <c r="G989" s="22">
        <v>5</v>
      </c>
      <c r="H989" t="s">
        <v>994</v>
      </c>
      <c r="I989" t="s">
        <v>2127</v>
      </c>
      <c r="J989" t="str">
        <f t="shared" si="307"/>
        <v>db600.dbx251.5 := alg.BW1_stop; //Стоп ОП1. Кн.Стоп системы  R126.5</v>
      </c>
      <c r="L989">
        <f t="shared" si="309"/>
        <v>126</v>
      </c>
      <c r="N989" s="33">
        <f t="shared" si="310"/>
        <v>944</v>
      </c>
      <c r="O989" s="33" t="s">
        <v>2027</v>
      </c>
      <c r="P989" s="33" t="str">
        <f t="shared" si="311"/>
        <v>MDB.R126</v>
      </c>
      <c r="Q989" s="33">
        <f t="shared" si="312"/>
        <v>5</v>
      </c>
      <c r="R989" s="33"/>
      <c r="S989" s="33"/>
      <c r="T989" s="33"/>
      <c r="U989" s="33"/>
      <c r="V989" s="33"/>
      <c r="W989" s="33"/>
      <c r="X989" s="33" t="str">
        <f t="shared" si="313"/>
        <v>en-US=Стоп ОП1. Кн.Стоп системы</v>
      </c>
      <c r="Y989" s="1"/>
      <c r="Z989" s="1" t="s">
        <v>1308</v>
      </c>
    </row>
    <row r="990" spans="1:26" x14ac:dyDescent="0.25">
      <c r="A990" s="1">
        <v>945</v>
      </c>
      <c r="B990">
        <v>23</v>
      </c>
      <c r="C990" t="s">
        <v>2154</v>
      </c>
      <c r="D990" s="15" t="str">
        <f t="shared" si="306"/>
        <v>R126</v>
      </c>
      <c r="E990" s="34">
        <f t="shared" si="308"/>
        <v>251</v>
      </c>
      <c r="F990" s="34">
        <v>6</v>
      </c>
      <c r="G990" s="22">
        <v>6</v>
      </c>
      <c r="H990" t="s">
        <v>994</v>
      </c>
      <c r="I990" t="s">
        <v>2128</v>
      </c>
      <c r="J990" t="str">
        <f t="shared" si="307"/>
        <v>db600.dbx251.6 := alg.BW1_ao; //Стоп ОП1. АО системы  R126.6</v>
      </c>
      <c r="L990">
        <f t="shared" si="309"/>
        <v>126</v>
      </c>
      <c r="N990" s="33">
        <f t="shared" si="310"/>
        <v>945</v>
      </c>
      <c r="O990" s="33" t="s">
        <v>2027</v>
      </c>
      <c r="P990" s="33" t="str">
        <f t="shared" si="311"/>
        <v>MDB.R126</v>
      </c>
      <c r="Q990" s="33">
        <f t="shared" si="312"/>
        <v>6</v>
      </c>
      <c r="R990" s="33"/>
      <c r="S990" s="33"/>
      <c r="T990" s="33"/>
      <c r="U990" s="33"/>
      <c r="V990" s="33"/>
      <c r="W990" s="33"/>
      <c r="X990" s="33" t="str">
        <f t="shared" si="313"/>
        <v>en-US=Стоп ОП1. АО системы</v>
      </c>
      <c r="Y990" s="1"/>
      <c r="Z990" s="1" t="s">
        <v>1308</v>
      </c>
    </row>
    <row r="991" spans="1:26" x14ac:dyDescent="0.25">
      <c r="A991" s="1">
        <v>946</v>
      </c>
      <c r="B991">
        <v>24</v>
      </c>
      <c r="C991" t="s">
        <v>2155</v>
      </c>
      <c r="D991" s="15" t="str">
        <f t="shared" si="306"/>
        <v>R126</v>
      </c>
      <c r="E991" s="34">
        <f t="shared" si="308"/>
        <v>251</v>
      </c>
      <c r="F991" s="34">
        <v>7</v>
      </c>
      <c r="G991" s="22">
        <v>7</v>
      </c>
      <c r="H991" t="s">
        <v>994</v>
      </c>
      <c r="I991" t="s">
        <v>2129</v>
      </c>
      <c r="J991" t="str">
        <f t="shared" si="307"/>
        <v>db600.dbx251.7 := alg.BW1_L_EP1_HH; //Стоп ОП1. Авар.верхний ур.ЕП1  R126.7</v>
      </c>
      <c r="L991">
        <f t="shared" si="309"/>
        <v>126</v>
      </c>
      <c r="N991" s="33">
        <f t="shared" si="310"/>
        <v>946</v>
      </c>
      <c r="O991" s="33" t="s">
        <v>2027</v>
      </c>
      <c r="P991" s="33" t="str">
        <f t="shared" si="311"/>
        <v>MDB.R126</v>
      </c>
      <c r="Q991" s="33">
        <f t="shared" si="312"/>
        <v>7</v>
      </c>
      <c r="R991" s="33"/>
      <c r="S991" s="33"/>
      <c r="T991" s="33"/>
      <c r="U991" s="33"/>
      <c r="V991" s="33"/>
      <c r="W991" s="33"/>
      <c r="X991" s="33" t="str">
        <f t="shared" si="313"/>
        <v>en-US=Стоп ОП1. Авар.верхний ур.ЕП1</v>
      </c>
      <c r="Y991" s="1"/>
      <c r="Z991" s="1" t="s">
        <v>1308</v>
      </c>
    </row>
    <row r="992" spans="1:26" x14ac:dyDescent="0.25">
      <c r="A992" s="1">
        <v>947</v>
      </c>
      <c r="B992">
        <v>25</v>
      </c>
      <c r="C992" t="s">
        <v>2156</v>
      </c>
      <c r="D992" s="15" t="str">
        <f t="shared" si="306"/>
        <v>R126</v>
      </c>
      <c r="E992" s="34">
        <f>E991-1</f>
        <v>250</v>
      </c>
      <c r="F992" s="34">
        <v>0</v>
      </c>
      <c r="G992" s="22">
        <v>8</v>
      </c>
      <c r="H992" t="s">
        <v>994</v>
      </c>
      <c r="I992" t="s">
        <v>2130</v>
      </c>
      <c r="J992" t="str">
        <f t="shared" si="307"/>
        <v>db600.dbx250.0 := alg.BW1_L_EP2_HH; //Стоп ОП1. Авар.верхний ур.ЕП2  R126.8</v>
      </c>
      <c r="L992">
        <f t="shared" si="309"/>
        <v>126</v>
      </c>
      <c r="N992" s="33">
        <f t="shared" si="310"/>
        <v>947</v>
      </c>
      <c r="O992" s="33" t="s">
        <v>2027</v>
      </c>
      <c r="P992" s="33" t="str">
        <f t="shared" si="311"/>
        <v>MDB.R126</v>
      </c>
      <c r="Q992" s="33">
        <f t="shared" si="312"/>
        <v>8</v>
      </c>
      <c r="R992" s="33"/>
      <c r="S992" s="33"/>
      <c r="T992" s="33"/>
      <c r="U992" s="33"/>
      <c r="V992" s="33"/>
      <c r="W992" s="33"/>
      <c r="X992" s="33" t="str">
        <f t="shared" si="313"/>
        <v>en-US=Стоп ОП1. Авар.верхний ур.ЕП2</v>
      </c>
      <c r="Y992" s="1"/>
      <c r="Z992" s="1" t="s">
        <v>1308</v>
      </c>
    </row>
    <row r="993" spans="1:26" x14ac:dyDescent="0.25">
      <c r="A993" s="1">
        <v>948</v>
      </c>
      <c r="B993">
        <v>26</v>
      </c>
      <c r="C993" t="s">
        <v>2157</v>
      </c>
      <c r="D993" s="15" t="str">
        <f t="shared" si="306"/>
        <v>R126</v>
      </c>
      <c r="E993" s="34">
        <f>E992</f>
        <v>250</v>
      </c>
      <c r="F993" s="34">
        <v>1</v>
      </c>
      <c r="G993" s="22">
        <v>9</v>
      </c>
      <c r="H993" t="s">
        <v>994</v>
      </c>
      <c r="I993" t="s">
        <v>2131</v>
      </c>
      <c r="J993" t="str">
        <f t="shared" si="307"/>
        <v>db600.dbx250.1 := alg.BW1_L_EP12_LL; //Стоп ОП1. Авар.нижний ур.ЕП1 и ЕП2  R126.9</v>
      </c>
      <c r="L993">
        <f t="shared" si="309"/>
        <v>126</v>
      </c>
      <c r="N993" s="33">
        <f t="shared" si="310"/>
        <v>948</v>
      </c>
      <c r="O993" s="33" t="s">
        <v>2027</v>
      </c>
      <c r="P993" s="33" t="str">
        <f t="shared" si="311"/>
        <v>MDB.R126</v>
      </c>
      <c r="Q993" s="33">
        <f t="shared" si="312"/>
        <v>9</v>
      </c>
      <c r="R993" s="33"/>
      <c r="S993" s="33"/>
      <c r="T993" s="33"/>
      <c r="U993" s="33"/>
      <c r="V993" s="33"/>
      <c r="W993" s="33"/>
      <c r="X993" s="33" t="str">
        <f t="shared" si="313"/>
        <v>en-US=Стоп ОП1. Авар.нижний ур.ЕП1 и ЕП2</v>
      </c>
      <c r="Y993" s="1"/>
      <c r="Z993" s="1" t="s">
        <v>1308</v>
      </c>
    </row>
    <row r="994" spans="1:26" x14ac:dyDescent="0.25">
      <c r="A994" s="1">
        <v>949</v>
      </c>
      <c r="B994">
        <v>27</v>
      </c>
      <c r="C994" t="s">
        <v>2158</v>
      </c>
      <c r="D994" s="15" t="str">
        <f t="shared" si="306"/>
        <v>R126</v>
      </c>
      <c r="E994" s="34">
        <f t="shared" ref="E994:E999" si="314">E993</f>
        <v>250</v>
      </c>
      <c r="F994" s="34">
        <v>2</v>
      </c>
      <c r="G994" s="22">
        <v>10</v>
      </c>
      <c r="H994" t="s">
        <v>994</v>
      </c>
      <c r="I994" t="s">
        <v>2132</v>
      </c>
      <c r="J994" t="str">
        <f t="shared" si="307"/>
        <v>db600.dbx250.2 := alg.BW1_ao1; //Стоп ОП1. АО УФ1  R126.10</v>
      </c>
      <c r="L994">
        <f t="shared" si="309"/>
        <v>126</v>
      </c>
      <c r="N994" s="33">
        <f t="shared" si="310"/>
        <v>949</v>
      </c>
      <c r="O994" s="33" t="s">
        <v>2027</v>
      </c>
      <c r="P994" s="33" t="str">
        <f t="shared" si="311"/>
        <v>MDB.R126</v>
      </c>
      <c r="Q994" s="33">
        <f t="shared" si="312"/>
        <v>10</v>
      </c>
      <c r="R994" s="33"/>
      <c r="S994" s="33"/>
      <c r="T994" s="33"/>
      <c r="U994" s="33"/>
      <c r="V994" s="33"/>
      <c r="W994" s="33"/>
      <c r="X994" s="33" t="str">
        <f t="shared" si="313"/>
        <v>en-US=Стоп ОП1. АО УФ1</v>
      </c>
      <c r="Y994" s="1"/>
      <c r="Z994" s="1" t="s">
        <v>1308</v>
      </c>
    </row>
    <row r="995" spans="1:26" x14ac:dyDescent="0.25">
      <c r="A995" s="1">
        <v>950</v>
      </c>
      <c r="B995">
        <v>28</v>
      </c>
      <c r="C995" t="s">
        <v>2159</v>
      </c>
      <c r="D995" s="15" t="str">
        <f t="shared" si="306"/>
        <v>R126</v>
      </c>
      <c r="E995" s="34">
        <f t="shared" si="314"/>
        <v>250</v>
      </c>
      <c r="F995" s="34">
        <v>3</v>
      </c>
      <c r="G995" s="22">
        <v>11</v>
      </c>
      <c r="H995" t="s">
        <v>994</v>
      </c>
      <c r="I995" t="s">
        <v>2133</v>
      </c>
      <c r="J995" t="str">
        <f t="shared" si="307"/>
        <v>db600.dbx250.3 := alg.BW1_P_pnevmo1_LL; //Стоп ОП1. Низкое давление в пневмоклапанах УФ1  R126.11</v>
      </c>
      <c r="L995">
        <f t="shared" si="309"/>
        <v>126</v>
      </c>
      <c r="N995" s="33">
        <f t="shared" si="310"/>
        <v>950</v>
      </c>
      <c r="O995" s="33" t="s">
        <v>2027</v>
      </c>
      <c r="P995" s="33" t="str">
        <f t="shared" si="311"/>
        <v>MDB.R126</v>
      </c>
      <c r="Q995" s="33">
        <f t="shared" si="312"/>
        <v>11</v>
      </c>
      <c r="R995" s="33"/>
      <c r="S995" s="33"/>
      <c r="T995" s="33"/>
      <c r="U995" s="33"/>
      <c r="V995" s="33"/>
      <c r="W995" s="33"/>
      <c r="X995" s="33" t="str">
        <f t="shared" si="313"/>
        <v>en-US=Стоп ОП1. Низкое давление в пневмоклапанах УФ1</v>
      </c>
      <c r="Y995" s="1"/>
      <c r="Z995" s="1" t="s">
        <v>1308</v>
      </c>
    </row>
    <row r="996" spans="1:26" x14ac:dyDescent="0.25">
      <c r="A996" s="1">
        <v>951</v>
      </c>
      <c r="B996">
        <v>29</v>
      </c>
      <c r="C996" t="s">
        <v>2160</v>
      </c>
      <c r="D996" s="15" t="str">
        <f t="shared" si="306"/>
        <v>R126</v>
      </c>
      <c r="E996" s="34">
        <f t="shared" si="314"/>
        <v>250</v>
      </c>
      <c r="F996" s="34">
        <v>4</v>
      </c>
      <c r="G996" s="22">
        <v>12</v>
      </c>
      <c r="H996" t="s">
        <v>994</v>
      </c>
      <c r="I996" t="s">
        <v>2141</v>
      </c>
      <c r="J996" t="str">
        <f t="shared" si="307"/>
        <v>db600.dbx250.4 := alg.BW2_UF2_stop; //Стоп ОП2. Кн.Стоп УФ2  R126.12</v>
      </c>
      <c r="L996">
        <f t="shared" si="309"/>
        <v>126</v>
      </c>
      <c r="N996" s="33">
        <f t="shared" si="310"/>
        <v>951</v>
      </c>
      <c r="O996" s="33" t="s">
        <v>2027</v>
      </c>
      <c r="P996" s="33" t="str">
        <f t="shared" si="311"/>
        <v>MDB.R126</v>
      </c>
      <c r="Q996" s="33">
        <f t="shared" si="312"/>
        <v>12</v>
      </c>
      <c r="R996" s="33"/>
      <c r="S996" s="33"/>
      <c r="T996" s="33"/>
      <c r="U996" s="33"/>
      <c r="V996" s="33"/>
      <c r="W996" s="33"/>
      <c r="X996" s="33" t="str">
        <f t="shared" si="313"/>
        <v>en-US=Стоп ОП2. Кн.Стоп УФ2</v>
      </c>
      <c r="Y996" s="1"/>
      <c r="Z996" s="1" t="s">
        <v>1308</v>
      </c>
    </row>
    <row r="997" spans="1:26" x14ac:dyDescent="0.25">
      <c r="A997" s="1">
        <v>952</v>
      </c>
      <c r="B997">
        <v>30</v>
      </c>
      <c r="C997" t="s">
        <v>2161</v>
      </c>
      <c r="D997" s="15" t="str">
        <f t="shared" si="306"/>
        <v>R126</v>
      </c>
      <c r="E997" s="34">
        <f t="shared" si="314"/>
        <v>250</v>
      </c>
      <c r="F997" s="34">
        <v>5</v>
      </c>
      <c r="G997" s="22">
        <v>13</v>
      </c>
      <c r="H997" t="s">
        <v>994</v>
      </c>
      <c r="I997" t="s">
        <v>2134</v>
      </c>
      <c r="J997" t="str">
        <f t="shared" si="307"/>
        <v>db600.dbx250.5 := alg.BW2_stop; //Стоп ОП2. Кн.Стоп системы  R126.13</v>
      </c>
      <c r="L997">
        <f t="shared" si="309"/>
        <v>126</v>
      </c>
      <c r="N997" s="33">
        <f t="shared" si="310"/>
        <v>952</v>
      </c>
      <c r="O997" s="33" t="s">
        <v>2027</v>
      </c>
      <c r="P997" s="33" t="str">
        <f t="shared" si="311"/>
        <v>MDB.R126</v>
      </c>
      <c r="Q997" s="33">
        <f t="shared" si="312"/>
        <v>13</v>
      </c>
      <c r="R997" s="33"/>
      <c r="S997" s="33"/>
      <c r="T997" s="33"/>
      <c r="U997" s="33"/>
      <c r="V997" s="33"/>
      <c r="W997" s="33"/>
      <c r="X997" s="33" t="str">
        <f t="shared" si="313"/>
        <v>en-US=Стоп ОП2. Кн.Стоп системы</v>
      </c>
      <c r="Y997" s="1"/>
      <c r="Z997" s="1" t="s">
        <v>1308</v>
      </c>
    </row>
    <row r="998" spans="1:26" x14ac:dyDescent="0.25">
      <c r="A998" s="1">
        <v>953</v>
      </c>
      <c r="B998">
        <v>31</v>
      </c>
      <c r="C998" t="s">
        <v>2162</v>
      </c>
      <c r="D998" s="15" t="str">
        <f t="shared" si="306"/>
        <v>R126</v>
      </c>
      <c r="E998" s="34">
        <f t="shared" si="314"/>
        <v>250</v>
      </c>
      <c r="F998" s="34">
        <v>6</v>
      </c>
      <c r="G998" s="22">
        <v>14</v>
      </c>
      <c r="H998" t="s">
        <v>994</v>
      </c>
      <c r="I998" t="s">
        <v>2135</v>
      </c>
      <c r="J998" t="str">
        <f t="shared" si="307"/>
        <v>db600.dbx250.6 := alg.BW2_ao; //Стоп ОП2. АО системы  R126.14</v>
      </c>
      <c r="L998">
        <f t="shared" si="309"/>
        <v>126</v>
      </c>
      <c r="N998" s="33">
        <f t="shared" si="310"/>
        <v>953</v>
      </c>
      <c r="O998" s="33" t="s">
        <v>2027</v>
      </c>
      <c r="P998" s="33" t="str">
        <f t="shared" si="311"/>
        <v>MDB.R126</v>
      </c>
      <c r="Q998" s="33">
        <f t="shared" si="312"/>
        <v>14</v>
      </c>
      <c r="R998" s="33"/>
      <c r="S998" s="33"/>
      <c r="T998" s="33"/>
      <c r="U998" s="33"/>
      <c r="V998" s="33"/>
      <c r="W998" s="33"/>
      <c r="X998" s="33" t="str">
        <f t="shared" si="313"/>
        <v>en-US=Стоп ОП2. АО системы</v>
      </c>
      <c r="Y998" s="1"/>
      <c r="Z998" s="1" t="s">
        <v>1308</v>
      </c>
    </row>
    <row r="999" spans="1:26" x14ac:dyDescent="0.25">
      <c r="A999" s="1">
        <v>954</v>
      </c>
      <c r="B999">
        <v>32</v>
      </c>
      <c r="C999" t="s">
        <v>2163</v>
      </c>
      <c r="D999" s="15" t="str">
        <f t="shared" si="306"/>
        <v>R126</v>
      </c>
      <c r="E999" s="34">
        <f t="shared" si="314"/>
        <v>250</v>
      </c>
      <c r="F999" s="34">
        <v>7</v>
      </c>
      <c r="G999" s="22">
        <v>15</v>
      </c>
      <c r="H999" t="s">
        <v>994</v>
      </c>
      <c r="I999" t="s">
        <v>2136</v>
      </c>
      <c r="J999" t="str">
        <f t="shared" si="307"/>
        <v>db600.dbx250.7 := alg.BW2_L_EP1_HH; //Стоп ОП2. Авар.верхний ур.ЕП1  R126.15</v>
      </c>
      <c r="L999">
        <f t="shared" si="309"/>
        <v>126</v>
      </c>
      <c r="N999" s="33">
        <f t="shared" si="310"/>
        <v>954</v>
      </c>
      <c r="O999" s="33" t="s">
        <v>2027</v>
      </c>
      <c r="P999" s="33" t="str">
        <f t="shared" si="311"/>
        <v>MDB.R126</v>
      </c>
      <c r="Q999" s="33">
        <f t="shared" si="312"/>
        <v>15</v>
      </c>
      <c r="R999" s="33"/>
      <c r="S999" s="33"/>
      <c r="T999" s="33"/>
      <c r="U999" s="33"/>
      <c r="V999" s="33"/>
      <c r="W999" s="33"/>
      <c r="X999" s="33" t="str">
        <f t="shared" si="313"/>
        <v>en-US=Стоп ОП2. Авар.верхний ур.ЕП1</v>
      </c>
      <c r="Y999" s="1"/>
      <c r="Z999" s="1" t="s">
        <v>1308</v>
      </c>
    </row>
    <row r="1000" spans="1:26" x14ac:dyDescent="0.25">
      <c r="A1000" s="1">
        <v>955</v>
      </c>
      <c r="B1000">
        <v>33</v>
      </c>
      <c r="C1000" t="s">
        <v>2164</v>
      </c>
      <c r="D1000" s="15" t="str">
        <f>"R"&amp;L1000</f>
        <v>R127</v>
      </c>
      <c r="E1000" s="34">
        <f>L1000*2-1</f>
        <v>253</v>
      </c>
      <c r="F1000" s="34">
        <v>0</v>
      </c>
      <c r="G1000" s="22">
        <v>0</v>
      </c>
      <c r="H1000" t="s">
        <v>994</v>
      </c>
      <c r="I1000" t="s">
        <v>2137</v>
      </c>
      <c r="J1000" t="str">
        <f>"db600.dbx"&amp;E1000&amp;"."&amp;F1000&amp;" := "&amp;H1000&amp;"."&amp;I1000&amp;"; //"&amp;C1000&amp;"  "&amp;D1000&amp;"."&amp;G1000</f>
        <v>db600.dbx253.0 := alg.BW2_L_EP2_HH; //Стоп ОП2. Авар.верхний ур.ЕП2  R127.0</v>
      </c>
      <c r="L1000">
        <f>L999+1</f>
        <v>127</v>
      </c>
      <c r="N1000" s="33">
        <f t="shared" si="310"/>
        <v>955</v>
      </c>
      <c r="O1000" s="33" t="s">
        <v>2027</v>
      </c>
      <c r="P1000" s="33" t="str">
        <f t="shared" si="311"/>
        <v>MDB.R127</v>
      </c>
      <c r="Q1000" s="33">
        <f t="shared" si="312"/>
        <v>0</v>
      </c>
      <c r="R1000" s="33"/>
      <c r="S1000" s="33"/>
      <c r="T1000" s="33"/>
      <c r="U1000" s="33"/>
      <c r="V1000" s="33"/>
      <c r="W1000" s="33"/>
      <c r="X1000" s="33" t="str">
        <f t="shared" si="313"/>
        <v>en-US=Стоп ОП2. Авар.верхний ур.ЕП2</v>
      </c>
      <c r="Y1000" s="1"/>
      <c r="Z1000" s="1" t="s">
        <v>1308</v>
      </c>
    </row>
    <row r="1001" spans="1:26" x14ac:dyDescent="0.25">
      <c r="A1001" s="1">
        <v>956</v>
      </c>
      <c r="B1001">
        <v>34</v>
      </c>
      <c r="C1001" t="s">
        <v>2165</v>
      </c>
      <c r="D1001" s="15" t="str">
        <f t="shared" ref="D1001:D1015" si="315">"R"&amp;L1001</f>
        <v>R127</v>
      </c>
      <c r="E1001" s="34">
        <f>E1000</f>
        <v>253</v>
      </c>
      <c r="F1001" s="34">
        <v>1</v>
      </c>
      <c r="G1001" s="22">
        <v>1</v>
      </c>
      <c r="H1001" t="s">
        <v>994</v>
      </c>
      <c r="I1001" t="s">
        <v>2138</v>
      </c>
      <c r="J1001" t="str">
        <f t="shared" ref="J1001:J1015" si="316">"db600.dbx"&amp;E1001&amp;"."&amp;F1001&amp;" := "&amp;H1001&amp;"."&amp;I1001&amp;"; //"&amp;C1001&amp;"  "&amp;D1001&amp;"."&amp;G1001</f>
        <v>db600.dbx253.1 := alg.BW2_L_EP12_LL; //Стоп ОП2. Авар.нижний ур.ЕП1 и ЕП2  R127.1</v>
      </c>
      <c r="L1001">
        <f>L1000</f>
        <v>127</v>
      </c>
      <c r="N1001" s="33">
        <f t="shared" si="310"/>
        <v>956</v>
      </c>
      <c r="O1001" s="33" t="s">
        <v>2027</v>
      </c>
      <c r="P1001" s="33" t="str">
        <f t="shared" si="311"/>
        <v>MDB.R127</v>
      </c>
      <c r="Q1001" s="33">
        <f t="shared" si="312"/>
        <v>1</v>
      </c>
      <c r="R1001" s="33"/>
      <c r="S1001" s="33"/>
      <c r="T1001" s="33"/>
      <c r="U1001" s="33"/>
      <c r="V1001" s="33"/>
      <c r="W1001" s="33"/>
      <c r="X1001" s="33" t="str">
        <f t="shared" si="313"/>
        <v>en-US=Стоп ОП2. Авар.нижний ур.ЕП1 и ЕП2</v>
      </c>
      <c r="Y1001" s="1"/>
      <c r="Z1001" s="1" t="s">
        <v>1308</v>
      </c>
    </row>
    <row r="1002" spans="1:26" x14ac:dyDescent="0.25">
      <c r="A1002" s="1">
        <v>957</v>
      </c>
      <c r="B1002">
        <v>35</v>
      </c>
      <c r="C1002" t="s">
        <v>2166</v>
      </c>
      <c r="D1002" s="15" t="str">
        <f t="shared" si="315"/>
        <v>R127</v>
      </c>
      <c r="E1002" s="34">
        <f t="shared" ref="E1002:E1007" si="317">E1001</f>
        <v>253</v>
      </c>
      <c r="F1002" s="34">
        <v>2</v>
      </c>
      <c r="G1002" s="22">
        <v>2</v>
      </c>
      <c r="H1002" t="s">
        <v>994</v>
      </c>
      <c r="I1002" t="s">
        <v>2139</v>
      </c>
      <c r="J1002" t="str">
        <f t="shared" si="316"/>
        <v>db600.dbx253.2 := alg.BW2_ao2; //Стоп ОП2. АО УФ2  R127.2</v>
      </c>
      <c r="L1002">
        <f t="shared" ref="L1002:L1015" si="318">L1001</f>
        <v>127</v>
      </c>
      <c r="N1002" s="33">
        <f t="shared" si="310"/>
        <v>957</v>
      </c>
      <c r="O1002" s="33" t="s">
        <v>2027</v>
      </c>
      <c r="P1002" s="33" t="str">
        <f t="shared" si="311"/>
        <v>MDB.R127</v>
      </c>
      <c r="Q1002" s="33">
        <f t="shared" si="312"/>
        <v>2</v>
      </c>
      <c r="R1002" s="33"/>
      <c r="S1002" s="33"/>
      <c r="T1002" s="33"/>
      <c r="U1002" s="33"/>
      <c r="V1002" s="33"/>
      <c r="W1002" s="33"/>
      <c r="X1002" s="33" t="str">
        <f t="shared" si="313"/>
        <v>en-US=Стоп ОП2. АО УФ2</v>
      </c>
      <c r="Y1002" s="1"/>
      <c r="Z1002" s="1" t="s">
        <v>1308</v>
      </c>
    </row>
    <row r="1003" spans="1:26" x14ac:dyDescent="0.25">
      <c r="A1003" s="1">
        <v>958</v>
      </c>
      <c r="B1003">
        <v>36</v>
      </c>
      <c r="C1003" t="s">
        <v>2167</v>
      </c>
      <c r="D1003" s="15" t="str">
        <f t="shared" si="315"/>
        <v>R127</v>
      </c>
      <c r="E1003" s="34">
        <f t="shared" si="317"/>
        <v>253</v>
      </c>
      <c r="F1003" s="34">
        <v>3</v>
      </c>
      <c r="G1003" s="22">
        <v>3</v>
      </c>
      <c r="H1003" t="s">
        <v>994</v>
      </c>
      <c r="I1003" t="s">
        <v>2140</v>
      </c>
      <c r="J1003" t="str">
        <f t="shared" si="316"/>
        <v>db600.dbx253.3 := alg.BW2_P_pnevmo2_LL; //Стоп ОП2. Низкое давление в пневмоклапанах УФ2  R127.3</v>
      </c>
      <c r="L1003">
        <f t="shared" si="318"/>
        <v>127</v>
      </c>
      <c r="N1003" s="33">
        <f t="shared" si="310"/>
        <v>958</v>
      </c>
      <c r="O1003" s="33" t="s">
        <v>2027</v>
      </c>
      <c r="P1003" s="33" t="str">
        <f t="shared" si="311"/>
        <v>MDB.R127</v>
      </c>
      <c r="Q1003" s="33">
        <f t="shared" si="312"/>
        <v>3</v>
      </c>
      <c r="R1003" s="33"/>
      <c r="S1003" s="33"/>
      <c r="T1003" s="33"/>
      <c r="U1003" s="33"/>
      <c r="V1003" s="33"/>
      <c r="W1003" s="33"/>
      <c r="X1003" s="33" t="str">
        <f t="shared" si="313"/>
        <v>en-US=Стоп ОП2. Низкое давление в пневмоклапанах УФ2</v>
      </c>
      <c r="Y1003" s="1"/>
      <c r="Z1003" s="1" t="s">
        <v>1308</v>
      </c>
    </row>
    <row r="1004" spans="1:26" x14ac:dyDescent="0.25">
      <c r="A1004" s="1">
        <v>959</v>
      </c>
      <c r="B1004">
        <v>37</v>
      </c>
      <c r="C1004" t="s">
        <v>2168</v>
      </c>
      <c r="D1004" s="15" t="str">
        <f t="shared" si="315"/>
        <v>R127</v>
      </c>
      <c r="E1004" s="34">
        <f t="shared" si="317"/>
        <v>253</v>
      </c>
      <c r="F1004" s="34">
        <v>4</v>
      </c>
      <c r="G1004" s="22">
        <v>4</v>
      </c>
      <c r="H1004" t="s">
        <v>994</v>
      </c>
      <c r="I1004" t="s">
        <v>2142</v>
      </c>
      <c r="J1004" t="str">
        <f t="shared" si="316"/>
        <v>db600.dbx253.4 := alg.BW_TMP1_LL; //Авария А ОП. Аварийно низкое трансмембранное давление УФ1  R127.4</v>
      </c>
      <c r="L1004">
        <f t="shared" si="318"/>
        <v>127</v>
      </c>
      <c r="N1004" s="33">
        <f t="shared" si="310"/>
        <v>959</v>
      </c>
      <c r="O1004" s="33" t="s">
        <v>2027</v>
      </c>
      <c r="P1004" s="33" t="str">
        <f t="shared" si="311"/>
        <v>MDB.R127</v>
      </c>
      <c r="Q1004" s="33">
        <f t="shared" si="312"/>
        <v>4</v>
      </c>
      <c r="R1004" s="33"/>
      <c r="S1004" s="33"/>
      <c r="T1004" s="33"/>
      <c r="U1004" s="33"/>
      <c r="V1004" s="33"/>
      <c r="W1004" s="33"/>
      <c r="X1004" s="33" t="str">
        <f t="shared" si="313"/>
        <v>en-US=Авария А ОП. Аварийно низкое трансмембранное давление УФ1</v>
      </c>
      <c r="Y1004" s="1"/>
      <c r="Z1004" s="1" t="s">
        <v>1308</v>
      </c>
    </row>
    <row r="1005" spans="1:26" x14ac:dyDescent="0.25">
      <c r="A1005" s="1">
        <v>960</v>
      </c>
      <c r="B1005">
        <v>38</v>
      </c>
      <c r="C1005" t="s">
        <v>2169</v>
      </c>
      <c r="D1005" s="15" t="str">
        <f t="shared" si="315"/>
        <v>R127</v>
      </c>
      <c r="E1005" s="34">
        <f t="shared" si="317"/>
        <v>253</v>
      </c>
      <c r="F1005" s="34">
        <v>5</v>
      </c>
      <c r="G1005" s="22">
        <v>5</v>
      </c>
      <c r="H1005" t="s">
        <v>994</v>
      </c>
      <c r="I1005" t="s">
        <v>2143</v>
      </c>
      <c r="J1005" t="str">
        <f t="shared" si="316"/>
        <v>db600.dbx253.5 := alg.BW_TMP2_LL; //Авария А ОП. Аварийно низкое трансмембранное давление УФ2  R127.5</v>
      </c>
      <c r="L1005">
        <f t="shared" si="318"/>
        <v>127</v>
      </c>
      <c r="N1005" s="33">
        <f t="shared" si="310"/>
        <v>960</v>
      </c>
      <c r="O1005" s="33" t="s">
        <v>2027</v>
      </c>
      <c r="P1005" s="33" t="str">
        <f t="shared" si="311"/>
        <v>MDB.R127</v>
      </c>
      <c r="Q1005" s="33">
        <f t="shared" si="312"/>
        <v>5</v>
      </c>
      <c r="R1005" s="33"/>
      <c r="S1005" s="33"/>
      <c r="T1005" s="33"/>
      <c r="U1005" s="33"/>
      <c r="V1005" s="33"/>
      <c r="W1005" s="33"/>
      <c r="X1005" s="33" t="str">
        <f t="shared" si="313"/>
        <v>en-US=Авария А ОП. Аварийно низкое трансмембранное давление УФ2</v>
      </c>
      <c r="Y1005" s="1"/>
      <c r="Z1005" s="1" t="s">
        <v>1308</v>
      </c>
    </row>
    <row r="1006" spans="1:26" x14ac:dyDescent="0.25">
      <c r="A1006" s="1">
        <v>961</v>
      </c>
      <c r="B1006">
        <v>39</v>
      </c>
      <c r="C1006" t="s">
        <v>2170</v>
      </c>
      <c r="D1006" s="15" t="str">
        <f t="shared" si="315"/>
        <v>R127</v>
      </c>
      <c r="E1006" s="34">
        <f t="shared" si="317"/>
        <v>253</v>
      </c>
      <c r="F1006" s="34">
        <v>6</v>
      </c>
      <c r="G1006" s="22">
        <v>6</v>
      </c>
      <c r="H1006" t="s">
        <v>994</v>
      </c>
      <c r="I1006" t="s">
        <v>2144</v>
      </c>
      <c r="J1006" t="str">
        <f t="shared" si="316"/>
        <v>db600.dbx253.6 := alg.BW_Qw_wUF_LL; //Авария А ОП. Аварийно низкий расход в линии промывки  R127.6</v>
      </c>
      <c r="L1006">
        <f t="shared" si="318"/>
        <v>127</v>
      </c>
      <c r="N1006" s="33">
        <f t="shared" si="310"/>
        <v>961</v>
      </c>
      <c r="O1006" s="33" t="s">
        <v>2027</v>
      </c>
      <c r="P1006" s="33" t="str">
        <f t="shared" si="311"/>
        <v>MDB.R127</v>
      </c>
      <c r="Q1006" s="33">
        <f t="shared" si="312"/>
        <v>6</v>
      </c>
      <c r="R1006" s="33"/>
      <c r="S1006" s="33"/>
      <c r="T1006" s="33"/>
      <c r="U1006" s="33"/>
      <c r="V1006" s="33"/>
      <c r="W1006" s="33"/>
      <c r="X1006" s="33" t="str">
        <f t="shared" si="313"/>
        <v>en-US=Авария А ОП. Аварийно низкий расход в линии промывки</v>
      </c>
      <c r="Y1006" s="1"/>
      <c r="Z1006" s="1" t="s">
        <v>1308</v>
      </c>
    </row>
    <row r="1007" spans="1:26" x14ac:dyDescent="0.25">
      <c r="A1007" s="1">
        <v>962</v>
      </c>
      <c r="B1007">
        <v>40</v>
      </c>
      <c r="C1007" t="s">
        <v>2171</v>
      </c>
      <c r="D1007" s="15" t="str">
        <f t="shared" si="315"/>
        <v>R127</v>
      </c>
      <c r="E1007" s="34">
        <f t="shared" si="317"/>
        <v>253</v>
      </c>
      <c r="F1007" s="34">
        <v>7</v>
      </c>
      <c r="G1007" s="22">
        <v>7</v>
      </c>
      <c r="H1007" t="s">
        <v>994</v>
      </c>
      <c r="I1007" t="s">
        <v>2145</v>
      </c>
      <c r="J1007" t="str">
        <f t="shared" si="316"/>
        <v>db600.dbx253.7 := alg.BW_Qw_wUF_HH; //Авария А ОП. Аварийно высокий расход в линии промывки  R127.7</v>
      </c>
      <c r="L1007">
        <f t="shared" si="318"/>
        <v>127</v>
      </c>
      <c r="N1007" s="33">
        <f t="shared" si="310"/>
        <v>962</v>
      </c>
      <c r="O1007" s="33" t="s">
        <v>2027</v>
      </c>
      <c r="P1007" s="33" t="str">
        <f t="shared" si="311"/>
        <v>MDB.R127</v>
      </c>
      <c r="Q1007" s="33">
        <f t="shared" si="312"/>
        <v>7</v>
      </c>
      <c r="R1007" s="33"/>
      <c r="S1007" s="33"/>
      <c r="T1007" s="33"/>
      <c r="U1007" s="33"/>
      <c r="V1007" s="33"/>
      <c r="W1007" s="33"/>
      <c r="X1007" s="33" t="str">
        <f t="shared" si="313"/>
        <v>en-US=Авария А ОП. Аварийно высокий расход в линии промывки</v>
      </c>
      <c r="Y1007" s="1"/>
      <c r="Z1007" s="1" t="s">
        <v>1308</v>
      </c>
    </row>
    <row r="1008" spans="1:26" x14ac:dyDescent="0.25">
      <c r="A1008" s="1">
        <v>963</v>
      </c>
      <c r="B1008">
        <v>41</v>
      </c>
      <c r="C1008" t="s">
        <v>2172</v>
      </c>
      <c r="D1008" s="15" t="str">
        <f t="shared" si="315"/>
        <v>R127</v>
      </c>
      <c r="E1008" s="34">
        <f>E1007-1</f>
        <v>252</v>
      </c>
      <c r="F1008" s="34">
        <v>0</v>
      </c>
      <c r="G1008" s="22">
        <v>8</v>
      </c>
      <c r="H1008" t="s">
        <v>994</v>
      </c>
      <c r="I1008" t="s">
        <v>2146</v>
      </c>
      <c r="J1008" t="str">
        <f t="shared" si="316"/>
        <v>db600.dbx252.0 := alg.BW1_TMP1_LL; //Авария А ОП1. Аварийно низкое трансмембранное давление УФ1  R127.8</v>
      </c>
      <c r="L1008">
        <f t="shared" si="318"/>
        <v>127</v>
      </c>
      <c r="N1008" s="33">
        <f t="shared" si="310"/>
        <v>963</v>
      </c>
      <c r="O1008" s="33" t="s">
        <v>2027</v>
      </c>
      <c r="P1008" s="33" t="str">
        <f t="shared" si="311"/>
        <v>MDB.R127</v>
      </c>
      <c r="Q1008" s="33">
        <f t="shared" si="312"/>
        <v>8</v>
      </c>
      <c r="R1008" s="33"/>
      <c r="S1008" s="33"/>
      <c r="T1008" s="33"/>
      <c r="U1008" s="33"/>
      <c r="V1008" s="33"/>
      <c r="W1008" s="33"/>
      <c r="X1008" s="33" t="str">
        <f t="shared" si="313"/>
        <v>en-US=Авария А ОП1. Аварийно низкое трансмембранное давление УФ1</v>
      </c>
      <c r="Y1008" s="1"/>
      <c r="Z1008" s="1" t="s">
        <v>1308</v>
      </c>
    </row>
    <row r="1009" spans="1:26" x14ac:dyDescent="0.25">
      <c r="A1009" s="1">
        <v>964</v>
      </c>
      <c r="B1009">
        <v>42</v>
      </c>
      <c r="C1009" t="s">
        <v>2173</v>
      </c>
      <c r="D1009" s="15" t="str">
        <f t="shared" si="315"/>
        <v>R127</v>
      </c>
      <c r="E1009" s="34">
        <f>E1008</f>
        <v>252</v>
      </c>
      <c r="F1009" s="34">
        <v>1</v>
      </c>
      <c r="G1009" s="22">
        <v>9</v>
      </c>
      <c r="H1009" t="s">
        <v>994</v>
      </c>
      <c r="I1009" t="s">
        <v>2147</v>
      </c>
      <c r="J1009" t="str">
        <f t="shared" si="316"/>
        <v>db600.dbx252.1 := alg.BW1_Qw_wUF_LL; //Авария А ОП1. Аварийно низкий расход в линии промывки  R127.9</v>
      </c>
      <c r="L1009">
        <f t="shared" si="318"/>
        <v>127</v>
      </c>
      <c r="N1009" s="33">
        <f t="shared" si="310"/>
        <v>964</v>
      </c>
      <c r="O1009" s="33" t="s">
        <v>2027</v>
      </c>
      <c r="P1009" s="33" t="str">
        <f t="shared" si="311"/>
        <v>MDB.R127</v>
      </c>
      <c r="Q1009" s="33">
        <f t="shared" si="312"/>
        <v>9</v>
      </c>
      <c r="R1009" s="33"/>
      <c r="S1009" s="33"/>
      <c r="T1009" s="33"/>
      <c r="U1009" s="33"/>
      <c r="V1009" s="33"/>
      <c r="W1009" s="33"/>
      <c r="X1009" s="33" t="str">
        <f t="shared" si="313"/>
        <v>en-US=Авария А ОП1. Аварийно низкий расход в линии промывки</v>
      </c>
      <c r="Y1009" s="1"/>
      <c r="Z1009" s="1" t="s">
        <v>1308</v>
      </c>
    </row>
    <row r="1010" spans="1:26" x14ac:dyDescent="0.25">
      <c r="A1010" s="1">
        <v>965</v>
      </c>
      <c r="B1010">
        <v>43</v>
      </c>
      <c r="C1010" t="s">
        <v>2174</v>
      </c>
      <c r="D1010" s="15" t="str">
        <f t="shared" si="315"/>
        <v>R127</v>
      </c>
      <c r="E1010" s="34">
        <f t="shared" ref="E1010:E1015" si="319">E1009</f>
        <v>252</v>
      </c>
      <c r="F1010" s="34">
        <v>2</v>
      </c>
      <c r="G1010" s="22">
        <v>10</v>
      </c>
      <c r="H1010" t="s">
        <v>994</v>
      </c>
      <c r="I1010" t="s">
        <v>2148</v>
      </c>
      <c r="J1010" t="str">
        <f t="shared" si="316"/>
        <v>db600.dbx252.2 := alg.BW1_Qw_wUF_HH; //Авария А ОП1. Аварийно высокий расход в линии промывки  R127.10</v>
      </c>
      <c r="L1010">
        <f t="shared" si="318"/>
        <v>127</v>
      </c>
      <c r="N1010" s="33">
        <f t="shared" si="310"/>
        <v>965</v>
      </c>
      <c r="O1010" s="33" t="s">
        <v>2027</v>
      </c>
      <c r="P1010" s="33" t="str">
        <f t="shared" si="311"/>
        <v>MDB.R127</v>
      </c>
      <c r="Q1010" s="33">
        <f t="shared" si="312"/>
        <v>10</v>
      </c>
      <c r="R1010" s="33"/>
      <c r="S1010" s="33"/>
      <c r="T1010" s="33"/>
      <c r="U1010" s="33"/>
      <c r="V1010" s="33"/>
      <c r="W1010" s="33"/>
      <c r="X1010" s="33" t="str">
        <f t="shared" si="313"/>
        <v>en-US=Авария А ОП1. Аварийно высокий расход в линии промывки</v>
      </c>
      <c r="Y1010" s="1"/>
      <c r="Z1010" s="1" t="s">
        <v>1308</v>
      </c>
    </row>
    <row r="1011" spans="1:26" x14ac:dyDescent="0.25">
      <c r="A1011" s="1">
        <v>966</v>
      </c>
      <c r="B1011">
        <v>44</v>
      </c>
      <c r="C1011" t="s">
        <v>2175</v>
      </c>
      <c r="D1011" s="15" t="str">
        <f t="shared" si="315"/>
        <v>R127</v>
      </c>
      <c r="E1011" s="34">
        <f t="shared" si="319"/>
        <v>252</v>
      </c>
      <c r="F1011" s="34">
        <v>3</v>
      </c>
      <c r="G1011" s="22">
        <v>11</v>
      </c>
      <c r="H1011" t="s">
        <v>994</v>
      </c>
      <c r="I1011" t="s">
        <v>2149</v>
      </c>
      <c r="J1011" t="str">
        <f t="shared" si="316"/>
        <v>db600.dbx252.3 := alg.BW2_TMP2_LL; //Авария А ОП2. Аварийно низкое трансмембранное давление УФ2  R127.11</v>
      </c>
      <c r="L1011">
        <f t="shared" si="318"/>
        <v>127</v>
      </c>
      <c r="N1011" s="33">
        <f t="shared" si="310"/>
        <v>966</v>
      </c>
      <c r="O1011" s="33" t="s">
        <v>2027</v>
      </c>
      <c r="P1011" s="33" t="str">
        <f t="shared" si="311"/>
        <v>MDB.R127</v>
      </c>
      <c r="Q1011" s="33">
        <f t="shared" si="312"/>
        <v>11</v>
      </c>
      <c r="R1011" s="33"/>
      <c r="S1011" s="33"/>
      <c r="T1011" s="33"/>
      <c r="U1011" s="33"/>
      <c r="V1011" s="33"/>
      <c r="W1011" s="33"/>
      <c r="X1011" s="33" t="str">
        <f t="shared" si="313"/>
        <v>en-US=Авария А ОП2. Аварийно низкое трансмембранное давление УФ2</v>
      </c>
      <c r="Y1011" s="1"/>
      <c r="Z1011" s="1" t="s">
        <v>1308</v>
      </c>
    </row>
    <row r="1012" spans="1:26" x14ac:dyDescent="0.25">
      <c r="A1012" s="1">
        <v>967</v>
      </c>
      <c r="B1012">
        <v>45</v>
      </c>
      <c r="C1012" t="s">
        <v>2176</v>
      </c>
      <c r="D1012" s="15" t="str">
        <f t="shared" si="315"/>
        <v>R127</v>
      </c>
      <c r="E1012" s="34">
        <f t="shared" si="319"/>
        <v>252</v>
      </c>
      <c r="F1012" s="34">
        <v>4</v>
      </c>
      <c r="G1012" s="22">
        <v>12</v>
      </c>
      <c r="H1012" t="s">
        <v>994</v>
      </c>
      <c r="I1012" t="s">
        <v>2150</v>
      </c>
      <c r="J1012" t="str">
        <f t="shared" si="316"/>
        <v>db600.dbx252.4 := alg.BW2_Qw_wUF_LL; //Авария А ОП2. Аварийно низкий расход в линии промывки  R127.12</v>
      </c>
      <c r="L1012">
        <f t="shared" si="318"/>
        <v>127</v>
      </c>
      <c r="N1012" s="33">
        <f t="shared" si="310"/>
        <v>967</v>
      </c>
      <c r="O1012" s="33" t="s">
        <v>2027</v>
      </c>
      <c r="P1012" s="33" t="str">
        <f t="shared" si="311"/>
        <v>MDB.R127</v>
      </c>
      <c r="Q1012" s="33">
        <f t="shared" si="312"/>
        <v>12</v>
      </c>
      <c r="R1012" s="33"/>
      <c r="S1012" s="33"/>
      <c r="T1012" s="33"/>
      <c r="U1012" s="33"/>
      <c r="V1012" s="33"/>
      <c r="W1012" s="33"/>
      <c r="X1012" s="33" t="str">
        <f t="shared" si="313"/>
        <v>en-US=Авария А ОП2. Аварийно низкий расход в линии промывки</v>
      </c>
      <c r="Y1012" s="1"/>
      <c r="Z1012" s="1" t="s">
        <v>1308</v>
      </c>
    </row>
    <row r="1013" spans="1:26" x14ac:dyDescent="0.25">
      <c r="A1013" s="1">
        <v>968</v>
      </c>
      <c r="B1013">
        <v>46</v>
      </c>
      <c r="C1013" t="s">
        <v>2177</v>
      </c>
      <c r="D1013" s="15" t="str">
        <f t="shared" si="315"/>
        <v>R127</v>
      </c>
      <c r="E1013" s="34">
        <f t="shared" si="319"/>
        <v>252</v>
      </c>
      <c r="F1013" s="34">
        <v>5</v>
      </c>
      <c r="G1013" s="22">
        <v>13</v>
      </c>
      <c r="H1013" t="s">
        <v>994</v>
      </c>
      <c r="I1013" t="s">
        <v>2151</v>
      </c>
      <c r="J1013" t="str">
        <f t="shared" si="316"/>
        <v>db600.dbx252.5 := alg.BW2_Qw_wUF_HH; //Авария А ОП2. Аварийно высокий расход в линии промывки  R127.13</v>
      </c>
      <c r="L1013">
        <f t="shared" si="318"/>
        <v>127</v>
      </c>
      <c r="N1013" s="33">
        <f t="shared" si="310"/>
        <v>968</v>
      </c>
      <c r="O1013" s="33" t="s">
        <v>2027</v>
      </c>
      <c r="P1013" s="33" t="str">
        <f t="shared" si="311"/>
        <v>MDB.R127</v>
      </c>
      <c r="Q1013" s="33">
        <f t="shared" si="312"/>
        <v>13</v>
      </c>
      <c r="R1013" s="33"/>
      <c r="S1013" s="33"/>
      <c r="T1013" s="33"/>
      <c r="U1013" s="33"/>
      <c r="V1013" s="33"/>
      <c r="W1013" s="33"/>
      <c r="X1013" s="33" t="str">
        <f t="shared" si="313"/>
        <v>en-US=Авария А ОП2. Аварийно высокий расход в линии промывки</v>
      </c>
      <c r="Y1013" s="1"/>
      <c r="Z1013" s="1" t="s">
        <v>1308</v>
      </c>
    </row>
    <row r="1014" spans="1:26" x14ac:dyDescent="0.25">
      <c r="A1014" s="1">
        <v>969</v>
      </c>
      <c r="B1014">
        <v>47</v>
      </c>
      <c r="C1014" t="s">
        <v>2188</v>
      </c>
      <c r="D1014" s="15" t="str">
        <f t="shared" si="315"/>
        <v>R127</v>
      </c>
      <c r="E1014" s="34">
        <f t="shared" si="319"/>
        <v>252</v>
      </c>
      <c r="F1014" s="34">
        <v>6</v>
      </c>
      <c r="G1014" s="22">
        <v>14</v>
      </c>
      <c r="H1014" t="s">
        <v>994</v>
      </c>
      <c r="I1014" t="s">
        <v>2178</v>
      </c>
      <c r="J1014" t="str">
        <f t="shared" si="316"/>
        <v>db600.dbx252.6 := alg.BW_Pw_inUF1_HH; //Авария А ОП. Аварийно высокое давление на входе УФ1  R127.14</v>
      </c>
      <c r="L1014">
        <f t="shared" si="318"/>
        <v>127</v>
      </c>
      <c r="N1014" s="33">
        <f t="shared" si="310"/>
        <v>969</v>
      </c>
      <c r="O1014" s="33" t="s">
        <v>2027</v>
      </c>
      <c r="P1014" s="33" t="str">
        <f t="shared" si="311"/>
        <v>MDB.R127</v>
      </c>
      <c r="Q1014" s="33">
        <f t="shared" si="312"/>
        <v>14</v>
      </c>
      <c r="R1014" s="33"/>
      <c r="S1014" s="33"/>
      <c r="T1014" s="33"/>
      <c r="U1014" s="33"/>
      <c r="V1014" s="33"/>
      <c r="W1014" s="33"/>
      <c r="X1014" s="33" t="str">
        <f t="shared" si="313"/>
        <v>en-US=Авария А ОП. Аварийно высокое давление на входе УФ1</v>
      </c>
      <c r="Y1014" s="1"/>
      <c r="Z1014" s="1" t="s">
        <v>1308</v>
      </c>
    </row>
    <row r="1015" spans="1:26" x14ac:dyDescent="0.25">
      <c r="A1015" s="1">
        <v>970</v>
      </c>
      <c r="B1015">
        <v>48</v>
      </c>
      <c r="C1015" t="s">
        <v>2189</v>
      </c>
      <c r="D1015" s="15" t="str">
        <f t="shared" si="315"/>
        <v>R127</v>
      </c>
      <c r="E1015" s="34">
        <f t="shared" si="319"/>
        <v>252</v>
      </c>
      <c r="F1015" s="34">
        <v>7</v>
      </c>
      <c r="G1015" s="22">
        <v>15</v>
      </c>
      <c r="H1015" t="s">
        <v>994</v>
      </c>
      <c r="I1015" t="s">
        <v>2179</v>
      </c>
      <c r="J1015" t="str">
        <f t="shared" si="316"/>
        <v>db600.dbx252.7 := alg.BW_Pw_inUF1_LL; //Авария А ОП. Аварийно низкое давление на входе УФ1  R127.15</v>
      </c>
      <c r="L1015">
        <f t="shared" si="318"/>
        <v>127</v>
      </c>
      <c r="N1015" s="33">
        <f t="shared" si="310"/>
        <v>970</v>
      </c>
      <c r="O1015" s="33" t="s">
        <v>2027</v>
      </c>
      <c r="P1015" s="33" t="str">
        <f t="shared" si="311"/>
        <v>MDB.R127</v>
      </c>
      <c r="Q1015" s="33">
        <f t="shared" si="312"/>
        <v>15</v>
      </c>
      <c r="R1015" s="33"/>
      <c r="S1015" s="33"/>
      <c r="T1015" s="33"/>
      <c r="U1015" s="33"/>
      <c r="V1015" s="33"/>
      <c r="W1015" s="33"/>
      <c r="X1015" s="33" t="str">
        <f t="shared" si="313"/>
        <v>en-US=Авария А ОП. Аварийно низкое давление на входе УФ1</v>
      </c>
      <c r="Y1015" s="1"/>
      <c r="Z1015" s="1" t="s">
        <v>1308</v>
      </c>
    </row>
    <row r="1016" spans="1:26" x14ac:dyDescent="0.25">
      <c r="A1016" s="1">
        <v>971</v>
      </c>
      <c r="B1016">
        <v>49</v>
      </c>
      <c r="C1016" t="s">
        <v>2190</v>
      </c>
      <c r="D1016" s="15" t="str">
        <f>"R"&amp;L1016</f>
        <v>R128</v>
      </c>
      <c r="E1016" s="34">
        <f>L1016*2-1</f>
        <v>255</v>
      </c>
      <c r="F1016" s="34">
        <v>0</v>
      </c>
      <c r="G1016" s="22">
        <v>0</v>
      </c>
      <c r="H1016" t="s">
        <v>994</v>
      </c>
      <c r="I1016" t="s">
        <v>2180</v>
      </c>
      <c r="J1016" t="str">
        <f>"db600.dbx"&amp;E1016&amp;"."&amp;F1016&amp;" := "&amp;H1016&amp;"."&amp;I1016&amp;"; //"&amp;C1016&amp;"  "&amp;D1016&amp;"."&amp;G1016</f>
        <v>db600.dbx255.0 := alg.BW_Pw_inUF2_HH; //Авария А ОП. Аварийно высокое давление на входе УФ2  R128.0</v>
      </c>
      <c r="L1016">
        <f>L1015+1</f>
        <v>128</v>
      </c>
      <c r="N1016" s="33">
        <f t="shared" si="310"/>
        <v>971</v>
      </c>
      <c r="O1016" s="33" t="s">
        <v>2027</v>
      </c>
      <c r="P1016" s="33" t="str">
        <f t="shared" si="311"/>
        <v>MDB.R128</v>
      </c>
      <c r="Q1016" s="33">
        <f t="shared" si="312"/>
        <v>0</v>
      </c>
      <c r="R1016" s="33"/>
      <c r="S1016" s="33"/>
      <c r="T1016" s="33"/>
      <c r="U1016" s="33"/>
      <c r="V1016" s="33"/>
      <c r="W1016" s="33"/>
      <c r="X1016" s="33" t="str">
        <f t="shared" si="313"/>
        <v>en-US=Авария А ОП. Аварийно высокое давление на входе УФ2</v>
      </c>
      <c r="Y1016" s="1"/>
      <c r="Z1016" s="1" t="s">
        <v>1308</v>
      </c>
    </row>
    <row r="1017" spans="1:26" x14ac:dyDescent="0.25">
      <c r="A1017" s="1">
        <v>972</v>
      </c>
      <c r="B1017">
        <v>50</v>
      </c>
      <c r="C1017" t="s">
        <v>2191</v>
      </c>
      <c r="D1017" s="15" t="str">
        <f t="shared" ref="D1017:D1031" si="320">"R"&amp;L1017</f>
        <v>R128</v>
      </c>
      <c r="E1017" s="34">
        <f>E1016</f>
        <v>255</v>
      </c>
      <c r="F1017" s="34">
        <v>1</v>
      </c>
      <c r="G1017" s="22">
        <v>1</v>
      </c>
      <c r="H1017" t="s">
        <v>994</v>
      </c>
      <c r="I1017" t="s">
        <v>2181</v>
      </c>
      <c r="J1017" t="str">
        <f t="shared" ref="J1017:J1031" si="321">"db600.dbx"&amp;E1017&amp;"."&amp;F1017&amp;" := "&amp;H1017&amp;"."&amp;I1017&amp;"; //"&amp;C1017&amp;"  "&amp;D1017&amp;"."&amp;G1017</f>
        <v>db600.dbx255.1 := alg.BW_Pw_inUF2_LL; //Авария А ОП. Аварийно низкое давление на входе УФ2  R128.1</v>
      </c>
      <c r="L1017">
        <f>L1016</f>
        <v>128</v>
      </c>
      <c r="N1017" s="33">
        <f t="shared" si="310"/>
        <v>972</v>
      </c>
      <c r="O1017" s="33" t="s">
        <v>2027</v>
      </c>
      <c r="P1017" s="33" t="str">
        <f t="shared" si="311"/>
        <v>MDB.R128</v>
      </c>
      <c r="Q1017" s="33">
        <f t="shared" si="312"/>
        <v>1</v>
      </c>
      <c r="R1017" s="33"/>
      <c r="S1017" s="33"/>
      <c r="T1017" s="33"/>
      <c r="U1017" s="33"/>
      <c r="V1017" s="33"/>
      <c r="W1017" s="33"/>
      <c r="X1017" s="33" t="str">
        <f t="shared" si="313"/>
        <v>en-US=Авария А ОП. Аварийно низкое давление на входе УФ2</v>
      </c>
      <c r="Y1017" s="1"/>
      <c r="Z1017" s="1" t="s">
        <v>1308</v>
      </c>
    </row>
    <row r="1018" spans="1:26" x14ac:dyDescent="0.25">
      <c r="A1018" s="1">
        <v>973</v>
      </c>
      <c r="B1018">
        <v>51</v>
      </c>
      <c r="C1018" t="s">
        <v>2192</v>
      </c>
      <c r="D1018" s="15" t="str">
        <f t="shared" si="320"/>
        <v>R128</v>
      </c>
      <c r="E1018" s="34">
        <f t="shared" ref="E1018:E1023" si="322">E1017</f>
        <v>255</v>
      </c>
      <c r="F1018" s="34">
        <v>2</v>
      </c>
      <c r="G1018" s="22">
        <v>2</v>
      </c>
      <c r="H1018" t="s">
        <v>994</v>
      </c>
      <c r="I1018" t="s">
        <v>2182</v>
      </c>
      <c r="J1018" t="str">
        <f t="shared" si="321"/>
        <v>db600.dbx255.2 := alg.BW_TMP1_HH; //Авария А ОП. Аварийно высокое трансмембранное давление УФ1  R128.2</v>
      </c>
      <c r="L1018">
        <f t="shared" ref="L1018:L1031" si="323">L1017</f>
        <v>128</v>
      </c>
      <c r="N1018" s="33">
        <f t="shared" si="310"/>
        <v>973</v>
      </c>
      <c r="O1018" s="33" t="s">
        <v>2027</v>
      </c>
      <c r="P1018" s="33" t="str">
        <f t="shared" si="311"/>
        <v>MDB.R128</v>
      </c>
      <c r="Q1018" s="33">
        <f t="shared" si="312"/>
        <v>2</v>
      </c>
      <c r="R1018" s="33"/>
      <c r="S1018" s="33"/>
      <c r="T1018" s="33"/>
      <c r="U1018" s="33"/>
      <c r="V1018" s="33"/>
      <c r="W1018" s="33"/>
      <c r="X1018" s="33" t="str">
        <f t="shared" si="313"/>
        <v>en-US=Авария А ОП. Аварийно высокое трансмембранное давление УФ1</v>
      </c>
      <c r="Y1018" s="1"/>
      <c r="Z1018" s="1" t="s">
        <v>1308</v>
      </c>
    </row>
    <row r="1019" spans="1:26" x14ac:dyDescent="0.25">
      <c r="A1019" s="1">
        <v>974</v>
      </c>
      <c r="B1019">
        <v>52</v>
      </c>
      <c r="C1019" t="s">
        <v>2193</v>
      </c>
      <c r="D1019" s="15" t="str">
        <f t="shared" si="320"/>
        <v>R128</v>
      </c>
      <c r="E1019" s="34">
        <f t="shared" si="322"/>
        <v>255</v>
      </c>
      <c r="F1019" s="34">
        <v>3</v>
      </c>
      <c r="G1019" s="22">
        <v>3</v>
      </c>
      <c r="H1019" t="s">
        <v>994</v>
      </c>
      <c r="I1019" t="s">
        <v>2183</v>
      </c>
      <c r="J1019" t="str">
        <f t="shared" si="321"/>
        <v>db600.dbx255.3 := alg.BW_TMP2_HH; //Авария А ОП. Аварийно высокое трансмембранное давление УФ2  R128.3</v>
      </c>
      <c r="L1019">
        <f t="shared" si="323"/>
        <v>128</v>
      </c>
      <c r="N1019" s="33">
        <f t="shared" si="310"/>
        <v>974</v>
      </c>
      <c r="O1019" s="33" t="s">
        <v>2027</v>
      </c>
      <c r="P1019" s="33" t="str">
        <f t="shared" si="311"/>
        <v>MDB.R128</v>
      </c>
      <c r="Q1019" s="33">
        <f t="shared" si="312"/>
        <v>3</v>
      </c>
      <c r="R1019" s="33"/>
      <c r="S1019" s="33"/>
      <c r="T1019" s="33"/>
      <c r="U1019" s="33"/>
      <c r="V1019" s="33"/>
      <c r="W1019" s="33"/>
      <c r="X1019" s="33" t="str">
        <f t="shared" si="313"/>
        <v>en-US=Авария А ОП. Аварийно высокое трансмембранное давление УФ2</v>
      </c>
      <c r="Y1019" s="1"/>
      <c r="Z1019" s="1" t="s">
        <v>1308</v>
      </c>
    </row>
    <row r="1020" spans="1:26" x14ac:dyDescent="0.25">
      <c r="A1020" s="1">
        <v>975</v>
      </c>
      <c r="B1020">
        <v>53</v>
      </c>
      <c r="C1020" t="s">
        <v>2194</v>
      </c>
      <c r="D1020" s="15" t="str">
        <f t="shared" si="320"/>
        <v>R128</v>
      </c>
      <c r="E1020" s="34">
        <f t="shared" si="322"/>
        <v>255</v>
      </c>
      <c r="F1020" s="34">
        <v>4</v>
      </c>
      <c r="G1020" s="22">
        <v>4</v>
      </c>
      <c r="H1020" t="s">
        <v>994</v>
      </c>
      <c r="I1020" t="s">
        <v>2184</v>
      </c>
      <c r="J1020" t="str">
        <f t="shared" si="321"/>
        <v>db600.dbx255.4 := alg.BW_Qw_afN4_1_HH; //Авария А ОП. Аварийно высокий расход после Н4-1 УФ1  R128.4</v>
      </c>
      <c r="L1020">
        <f t="shared" si="323"/>
        <v>128</v>
      </c>
      <c r="N1020" s="33">
        <f t="shared" si="310"/>
        <v>975</v>
      </c>
      <c r="O1020" s="33" t="s">
        <v>2027</v>
      </c>
      <c r="P1020" s="33" t="str">
        <f t="shared" si="311"/>
        <v>MDB.R128</v>
      </c>
      <c r="Q1020" s="33">
        <f t="shared" si="312"/>
        <v>4</v>
      </c>
      <c r="R1020" s="33"/>
      <c r="S1020" s="33"/>
      <c r="T1020" s="33"/>
      <c r="U1020" s="33"/>
      <c r="V1020" s="33"/>
      <c r="W1020" s="33"/>
      <c r="X1020" s="33" t="str">
        <f t="shared" si="313"/>
        <v>en-US=Авария А ОП. Аварийно высокий расход после Н4-1 УФ1</v>
      </c>
      <c r="Y1020" s="1"/>
      <c r="Z1020" s="1" t="s">
        <v>1308</v>
      </c>
    </row>
    <row r="1021" spans="1:26" x14ac:dyDescent="0.25">
      <c r="A1021" s="1">
        <v>976</v>
      </c>
      <c r="B1021">
        <v>54</v>
      </c>
      <c r="C1021" t="s">
        <v>2195</v>
      </c>
      <c r="D1021" s="15" t="str">
        <f t="shared" si="320"/>
        <v>R128</v>
      </c>
      <c r="E1021" s="34">
        <f t="shared" si="322"/>
        <v>255</v>
      </c>
      <c r="F1021" s="34">
        <v>5</v>
      </c>
      <c r="G1021" s="22">
        <v>5</v>
      </c>
      <c r="H1021" t="s">
        <v>994</v>
      </c>
      <c r="I1021" t="s">
        <v>2185</v>
      </c>
      <c r="J1021" t="str">
        <f t="shared" si="321"/>
        <v>db600.dbx255.5 := alg.BW_Qw_afN4_1_LL; //Авария А ОП. Аварийно низкий расход после Н4-1 УФ1  R128.5</v>
      </c>
      <c r="L1021">
        <f t="shared" si="323"/>
        <v>128</v>
      </c>
      <c r="N1021" s="33">
        <f t="shared" si="310"/>
        <v>976</v>
      </c>
      <c r="O1021" s="33" t="s">
        <v>2027</v>
      </c>
      <c r="P1021" s="33" t="str">
        <f t="shared" si="311"/>
        <v>MDB.R128</v>
      </c>
      <c r="Q1021" s="33">
        <f t="shared" si="312"/>
        <v>5</v>
      </c>
      <c r="R1021" s="33"/>
      <c r="S1021" s="33"/>
      <c r="T1021" s="33"/>
      <c r="U1021" s="33"/>
      <c r="V1021" s="33"/>
      <c r="W1021" s="33"/>
      <c r="X1021" s="33" t="str">
        <f t="shared" si="313"/>
        <v>en-US=Авария А ОП. Аварийно низкий расход после Н4-1 УФ1</v>
      </c>
      <c r="Y1021" s="1"/>
      <c r="Z1021" s="1" t="s">
        <v>1308</v>
      </c>
    </row>
    <row r="1022" spans="1:26" x14ac:dyDescent="0.25">
      <c r="A1022" s="1">
        <v>977</v>
      </c>
      <c r="B1022">
        <v>55</v>
      </c>
      <c r="C1022" t="s">
        <v>2196</v>
      </c>
      <c r="D1022" s="15" t="str">
        <f t="shared" si="320"/>
        <v>R128</v>
      </c>
      <c r="E1022" s="34">
        <f t="shared" si="322"/>
        <v>255</v>
      </c>
      <c r="F1022" s="34">
        <v>6</v>
      </c>
      <c r="G1022" s="22">
        <v>6</v>
      </c>
      <c r="H1022" t="s">
        <v>994</v>
      </c>
      <c r="I1022" t="s">
        <v>2186</v>
      </c>
      <c r="J1022" t="str">
        <f t="shared" si="321"/>
        <v>db600.dbx255.6 := alg.BW_Qw_afN4_2_HH; //Авария А ОП. Аварийно высокий расход после Н4-2 УФ2  R128.6</v>
      </c>
      <c r="L1022">
        <f t="shared" si="323"/>
        <v>128</v>
      </c>
      <c r="N1022" s="33">
        <f t="shared" si="310"/>
        <v>977</v>
      </c>
      <c r="O1022" s="33" t="s">
        <v>2027</v>
      </c>
      <c r="P1022" s="33" t="str">
        <f t="shared" si="311"/>
        <v>MDB.R128</v>
      </c>
      <c r="Q1022" s="33">
        <f t="shared" si="312"/>
        <v>6</v>
      </c>
      <c r="R1022" s="33"/>
      <c r="S1022" s="33"/>
      <c r="T1022" s="33"/>
      <c r="U1022" s="33"/>
      <c r="V1022" s="33"/>
      <c r="W1022" s="33"/>
      <c r="X1022" s="33" t="str">
        <f t="shared" si="313"/>
        <v>en-US=Авария А ОП. Аварийно высокий расход после Н4-2 УФ2</v>
      </c>
      <c r="Y1022" s="1"/>
      <c r="Z1022" s="1" t="s">
        <v>1308</v>
      </c>
    </row>
    <row r="1023" spans="1:26" x14ac:dyDescent="0.25">
      <c r="A1023" s="1">
        <v>978</v>
      </c>
      <c r="B1023">
        <v>56</v>
      </c>
      <c r="C1023" t="s">
        <v>2197</v>
      </c>
      <c r="D1023" s="15" t="str">
        <f t="shared" si="320"/>
        <v>R128</v>
      </c>
      <c r="E1023" s="34">
        <f t="shared" si="322"/>
        <v>255</v>
      </c>
      <c r="F1023" s="34">
        <v>7</v>
      </c>
      <c r="G1023" s="22">
        <v>7</v>
      </c>
      <c r="H1023" t="s">
        <v>994</v>
      </c>
      <c r="I1023" t="s">
        <v>2187</v>
      </c>
      <c r="J1023" t="str">
        <f t="shared" si="321"/>
        <v>db600.dbx255.7 := alg.BW_Qw_afN4_2_LL; //Авария А ОП. Аварийно низкий расход после Н4-2 УФ2  R128.7</v>
      </c>
      <c r="L1023">
        <f t="shared" si="323"/>
        <v>128</v>
      </c>
      <c r="N1023" s="33">
        <f t="shared" si="310"/>
        <v>978</v>
      </c>
      <c r="O1023" s="33" t="s">
        <v>2027</v>
      </c>
      <c r="P1023" s="33" t="str">
        <f t="shared" si="311"/>
        <v>MDB.R128</v>
      </c>
      <c r="Q1023" s="33">
        <f t="shared" si="312"/>
        <v>7</v>
      </c>
      <c r="R1023" s="33"/>
      <c r="S1023" s="33"/>
      <c r="T1023" s="33"/>
      <c r="U1023" s="33"/>
      <c r="V1023" s="33"/>
      <c r="W1023" s="33"/>
      <c r="X1023" s="33" t="str">
        <f t="shared" si="313"/>
        <v>en-US=Авария А ОП. Аварийно низкий расход после Н4-2 УФ2</v>
      </c>
      <c r="Y1023" s="1"/>
      <c r="Z1023" s="1" t="s">
        <v>1308</v>
      </c>
    </row>
    <row r="1024" spans="1:26" x14ac:dyDescent="0.25">
      <c r="A1024" s="1">
        <v>979</v>
      </c>
      <c r="B1024">
        <v>57</v>
      </c>
      <c r="C1024" t="s">
        <v>2213</v>
      </c>
      <c r="D1024" s="15" t="str">
        <f t="shared" si="320"/>
        <v>R128</v>
      </c>
      <c r="E1024" s="34">
        <f>E1023-1</f>
        <v>254</v>
      </c>
      <c r="F1024" s="34">
        <v>0</v>
      </c>
      <c r="G1024" s="22">
        <v>8</v>
      </c>
      <c r="H1024" t="s">
        <v>994</v>
      </c>
      <c r="I1024" t="s">
        <v>2198</v>
      </c>
      <c r="J1024" t="str">
        <f t="shared" si="321"/>
        <v>db600.dbx254.0 := alg.BW1_Pw_inUF1_HH; //Авария А ОП1. Аварийно высокое давление на входе УФ1  R128.8</v>
      </c>
      <c r="L1024">
        <f t="shared" si="323"/>
        <v>128</v>
      </c>
      <c r="N1024" s="33">
        <f t="shared" ref="N1024:N1087" si="324">A1024</f>
        <v>979</v>
      </c>
      <c r="O1024" s="33" t="s">
        <v>2027</v>
      </c>
      <c r="P1024" s="33" t="str">
        <f t="shared" ref="P1024:P1087" si="325">"MDB.R"&amp;L1024</f>
        <v>MDB.R128</v>
      </c>
      <c r="Q1024" s="33">
        <f t="shared" ref="Q1024:Q1087" si="326">G1024</f>
        <v>8</v>
      </c>
      <c r="R1024" s="33"/>
      <c r="S1024" s="33"/>
      <c r="T1024" s="33"/>
      <c r="U1024" s="33"/>
      <c r="V1024" s="33"/>
      <c r="W1024" s="33"/>
      <c r="X1024" s="33" t="str">
        <f t="shared" ref="X1024:X1087" si="327">Z1024&amp;C1024</f>
        <v>en-US=Авария А ОП1. Аварийно высокое давление на входе УФ1</v>
      </c>
      <c r="Y1024" s="1"/>
      <c r="Z1024" s="1" t="s">
        <v>1308</v>
      </c>
    </row>
    <row r="1025" spans="1:26" x14ac:dyDescent="0.25">
      <c r="A1025" s="1">
        <v>980</v>
      </c>
      <c r="B1025">
        <v>58</v>
      </c>
      <c r="C1025" t="s">
        <v>2214</v>
      </c>
      <c r="D1025" s="15" t="str">
        <f t="shared" si="320"/>
        <v>R128</v>
      </c>
      <c r="E1025" s="34">
        <f>E1024</f>
        <v>254</v>
      </c>
      <c r="F1025" s="34">
        <v>1</v>
      </c>
      <c r="G1025" s="22">
        <v>9</v>
      </c>
      <c r="H1025" t="s">
        <v>994</v>
      </c>
      <c r="I1025" t="s">
        <v>2199</v>
      </c>
      <c r="J1025" t="str">
        <f t="shared" si="321"/>
        <v>db600.dbx254.1 := alg.BW1_Pw_inUF1_LL; //Авария А ОП1. Аварийно низкое давление на входе УФ1  R128.9</v>
      </c>
      <c r="L1025">
        <f t="shared" si="323"/>
        <v>128</v>
      </c>
      <c r="N1025" s="33">
        <f t="shared" si="324"/>
        <v>980</v>
      </c>
      <c r="O1025" s="33" t="s">
        <v>2027</v>
      </c>
      <c r="P1025" s="33" t="str">
        <f t="shared" si="325"/>
        <v>MDB.R128</v>
      </c>
      <c r="Q1025" s="33">
        <f t="shared" si="326"/>
        <v>9</v>
      </c>
      <c r="R1025" s="33"/>
      <c r="S1025" s="33"/>
      <c r="T1025" s="33"/>
      <c r="U1025" s="33"/>
      <c r="V1025" s="33"/>
      <c r="W1025" s="33"/>
      <c r="X1025" s="33" t="str">
        <f t="shared" si="327"/>
        <v>en-US=Авария А ОП1. Аварийно низкое давление на входе УФ1</v>
      </c>
      <c r="Y1025" s="1"/>
      <c r="Z1025" s="1" t="s">
        <v>1308</v>
      </c>
    </row>
    <row r="1026" spans="1:26" x14ac:dyDescent="0.25">
      <c r="A1026" s="1">
        <v>981</v>
      </c>
      <c r="B1026">
        <v>59</v>
      </c>
      <c r="C1026" t="s">
        <v>2215</v>
      </c>
      <c r="D1026" s="15" t="str">
        <f t="shared" si="320"/>
        <v>R128</v>
      </c>
      <c r="E1026" s="34">
        <f t="shared" ref="E1026:E1031" si="328">E1025</f>
        <v>254</v>
      </c>
      <c r="F1026" s="34">
        <v>2</v>
      </c>
      <c r="G1026" s="22">
        <v>10</v>
      </c>
      <c r="H1026" t="s">
        <v>994</v>
      </c>
      <c r="I1026" t="s">
        <v>2200</v>
      </c>
      <c r="J1026" t="str">
        <f t="shared" si="321"/>
        <v>db600.dbx254.2 := alg.BW1_TMP1_HH; //Авария А ОП1. Аварийно высокое трансмембранное давление УФ1  R128.10</v>
      </c>
      <c r="L1026">
        <f t="shared" si="323"/>
        <v>128</v>
      </c>
      <c r="N1026" s="33">
        <f t="shared" si="324"/>
        <v>981</v>
      </c>
      <c r="O1026" s="33" t="s">
        <v>2027</v>
      </c>
      <c r="P1026" s="33" t="str">
        <f t="shared" si="325"/>
        <v>MDB.R128</v>
      </c>
      <c r="Q1026" s="33">
        <f t="shared" si="326"/>
        <v>10</v>
      </c>
      <c r="R1026" s="33"/>
      <c r="S1026" s="33"/>
      <c r="T1026" s="33"/>
      <c r="U1026" s="33"/>
      <c r="V1026" s="33"/>
      <c r="W1026" s="33"/>
      <c r="X1026" s="33" t="str">
        <f t="shared" si="327"/>
        <v>en-US=Авария А ОП1. Аварийно высокое трансмембранное давление УФ1</v>
      </c>
      <c r="Y1026" s="1"/>
      <c r="Z1026" s="1" t="s">
        <v>1308</v>
      </c>
    </row>
    <row r="1027" spans="1:26" x14ac:dyDescent="0.25">
      <c r="A1027" s="1">
        <v>982</v>
      </c>
      <c r="B1027">
        <v>60</v>
      </c>
      <c r="C1027" t="s">
        <v>2216</v>
      </c>
      <c r="D1027" s="15" t="str">
        <f t="shared" si="320"/>
        <v>R128</v>
      </c>
      <c r="E1027" s="34">
        <f t="shared" si="328"/>
        <v>254</v>
      </c>
      <c r="F1027" s="34">
        <v>3</v>
      </c>
      <c r="G1027" s="22">
        <v>11</v>
      </c>
      <c r="H1027" t="s">
        <v>994</v>
      </c>
      <c r="I1027" t="s">
        <v>2201</v>
      </c>
      <c r="J1027" t="str">
        <f t="shared" si="321"/>
        <v>db600.dbx254.3 := alg.BW1_Qw_afN4_1_HH; //Авария А ОП1. Аварийно высокий расход после Н4-1 УФ1  R128.11</v>
      </c>
      <c r="L1027">
        <f t="shared" si="323"/>
        <v>128</v>
      </c>
      <c r="N1027" s="33">
        <f t="shared" si="324"/>
        <v>982</v>
      </c>
      <c r="O1027" s="33" t="s">
        <v>2027</v>
      </c>
      <c r="P1027" s="33" t="str">
        <f t="shared" si="325"/>
        <v>MDB.R128</v>
      </c>
      <c r="Q1027" s="33">
        <f t="shared" si="326"/>
        <v>11</v>
      </c>
      <c r="R1027" s="33"/>
      <c r="S1027" s="33"/>
      <c r="T1027" s="33"/>
      <c r="U1027" s="33"/>
      <c r="V1027" s="33"/>
      <c r="W1027" s="33"/>
      <c r="X1027" s="33" t="str">
        <f t="shared" si="327"/>
        <v>en-US=Авария А ОП1. Аварийно высокий расход после Н4-1 УФ1</v>
      </c>
      <c r="Y1027" s="1"/>
      <c r="Z1027" s="1" t="s">
        <v>1308</v>
      </c>
    </row>
    <row r="1028" spans="1:26" x14ac:dyDescent="0.25">
      <c r="A1028" s="1">
        <v>983</v>
      </c>
      <c r="B1028">
        <v>61</v>
      </c>
      <c r="C1028" t="s">
        <v>2217</v>
      </c>
      <c r="D1028" s="15" t="str">
        <f t="shared" si="320"/>
        <v>R128</v>
      </c>
      <c r="E1028" s="34">
        <f t="shared" si="328"/>
        <v>254</v>
      </c>
      <c r="F1028" s="34">
        <v>4</v>
      </c>
      <c r="G1028" s="22">
        <v>12</v>
      </c>
      <c r="H1028" t="s">
        <v>994</v>
      </c>
      <c r="I1028" t="s">
        <v>2202</v>
      </c>
      <c r="J1028" t="str">
        <f t="shared" si="321"/>
        <v>db600.dbx254.4 := alg.BW1_Qw_afN4_1_LL; //Авария А ОП1. Аварийно низкий расход после Н4-1 УФ1  R128.12</v>
      </c>
      <c r="L1028">
        <f t="shared" si="323"/>
        <v>128</v>
      </c>
      <c r="N1028" s="33">
        <f t="shared" si="324"/>
        <v>983</v>
      </c>
      <c r="O1028" s="33" t="s">
        <v>2027</v>
      </c>
      <c r="P1028" s="33" t="str">
        <f t="shared" si="325"/>
        <v>MDB.R128</v>
      </c>
      <c r="Q1028" s="33">
        <f t="shared" si="326"/>
        <v>12</v>
      </c>
      <c r="R1028" s="33"/>
      <c r="S1028" s="33"/>
      <c r="T1028" s="33"/>
      <c r="U1028" s="33"/>
      <c r="V1028" s="33"/>
      <c r="W1028" s="33"/>
      <c r="X1028" s="33" t="str">
        <f t="shared" si="327"/>
        <v>en-US=Авария А ОП1. Аварийно низкий расход после Н4-1 УФ1</v>
      </c>
      <c r="Y1028" s="1"/>
      <c r="Z1028" s="1" t="s">
        <v>1308</v>
      </c>
    </row>
    <row r="1029" spans="1:26" x14ac:dyDescent="0.25">
      <c r="A1029" s="1">
        <v>984</v>
      </c>
      <c r="B1029">
        <v>62</v>
      </c>
      <c r="C1029" t="s">
        <v>2218</v>
      </c>
      <c r="D1029" s="15" t="str">
        <f t="shared" si="320"/>
        <v>R128</v>
      </c>
      <c r="E1029" s="34">
        <f t="shared" si="328"/>
        <v>254</v>
      </c>
      <c r="F1029" s="34">
        <v>5</v>
      </c>
      <c r="G1029" s="22">
        <v>13</v>
      </c>
      <c r="H1029" t="s">
        <v>994</v>
      </c>
      <c r="I1029" t="s">
        <v>2203</v>
      </c>
      <c r="J1029" t="str">
        <f t="shared" si="321"/>
        <v>db600.dbx254.5 := alg.BW2_Pw_inUF2_HH; //Авария А ОП2. Аварийно высокое давление на входе УФ2  R128.13</v>
      </c>
      <c r="L1029">
        <f t="shared" si="323"/>
        <v>128</v>
      </c>
      <c r="N1029" s="33">
        <f t="shared" si="324"/>
        <v>984</v>
      </c>
      <c r="O1029" s="33" t="s">
        <v>2027</v>
      </c>
      <c r="P1029" s="33" t="str">
        <f t="shared" si="325"/>
        <v>MDB.R128</v>
      </c>
      <c r="Q1029" s="33">
        <f t="shared" si="326"/>
        <v>13</v>
      </c>
      <c r="R1029" s="33"/>
      <c r="S1029" s="33"/>
      <c r="T1029" s="33"/>
      <c r="U1029" s="33"/>
      <c r="V1029" s="33"/>
      <c r="W1029" s="33"/>
      <c r="X1029" s="33" t="str">
        <f t="shared" si="327"/>
        <v>en-US=Авария А ОП2. Аварийно высокое давление на входе УФ2</v>
      </c>
      <c r="Y1029" s="1"/>
      <c r="Z1029" s="1" t="s">
        <v>1308</v>
      </c>
    </row>
    <row r="1030" spans="1:26" x14ac:dyDescent="0.25">
      <c r="A1030" s="1">
        <v>985</v>
      </c>
      <c r="B1030">
        <v>63</v>
      </c>
      <c r="C1030" t="s">
        <v>2219</v>
      </c>
      <c r="D1030" s="15" t="str">
        <f t="shared" si="320"/>
        <v>R128</v>
      </c>
      <c r="E1030" s="34">
        <f t="shared" si="328"/>
        <v>254</v>
      </c>
      <c r="F1030" s="34">
        <v>6</v>
      </c>
      <c r="G1030" s="22">
        <v>14</v>
      </c>
      <c r="H1030" t="s">
        <v>994</v>
      </c>
      <c r="I1030" t="s">
        <v>2204</v>
      </c>
      <c r="J1030" t="str">
        <f t="shared" si="321"/>
        <v>db600.dbx254.6 := alg.BW2_Pw_inUF2_LL; //Авария А ОП2. Аварийно низкое давление на входе УФ2  R128.14</v>
      </c>
      <c r="L1030">
        <f t="shared" si="323"/>
        <v>128</v>
      </c>
      <c r="N1030" s="33">
        <f t="shared" si="324"/>
        <v>985</v>
      </c>
      <c r="O1030" s="33" t="s">
        <v>2027</v>
      </c>
      <c r="P1030" s="33" t="str">
        <f t="shared" si="325"/>
        <v>MDB.R128</v>
      </c>
      <c r="Q1030" s="33">
        <f t="shared" si="326"/>
        <v>14</v>
      </c>
      <c r="R1030" s="33"/>
      <c r="S1030" s="33"/>
      <c r="T1030" s="33"/>
      <c r="U1030" s="33"/>
      <c r="V1030" s="33"/>
      <c r="W1030" s="33"/>
      <c r="X1030" s="33" t="str">
        <f t="shared" si="327"/>
        <v>en-US=Авария А ОП2. Аварийно низкое давление на входе УФ2</v>
      </c>
      <c r="Y1030" s="1"/>
      <c r="Z1030" s="1" t="s">
        <v>1308</v>
      </c>
    </row>
    <row r="1031" spans="1:26" x14ac:dyDescent="0.25">
      <c r="A1031" s="1">
        <v>986</v>
      </c>
      <c r="B1031">
        <v>64</v>
      </c>
      <c r="C1031" t="s">
        <v>2220</v>
      </c>
      <c r="D1031" s="15" t="str">
        <f t="shared" si="320"/>
        <v>R128</v>
      </c>
      <c r="E1031" s="34">
        <f t="shared" si="328"/>
        <v>254</v>
      </c>
      <c r="F1031" s="34">
        <v>7</v>
      </c>
      <c r="G1031" s="22">
        <v>15</v>
      </c>
      <c r="H1031" t="s">
        <v>994</v>
      </c>
      <c r="I1031" t="s">
        <v>2205</v>
      </c>
      <c r="J1031" t="str">
        <f t="shared" si="321"/>
        <v>db600.dbx254.7 := alg.BW2_TMP2_HH; //Авария А ОП2. Аварийно высокое трансмембранное давление УФ2  R128.15</v>
      </c>
      <c r="L1031">
        <f t="shared" si="323"/>
        <v>128</v>
      </c>
      <c r="N1031" s="33">
        <f t="shared" si="324"/>
        <v>986</v>
      </c>
      <c r="O1031" s="33" t="s">
        <v>2027</v>
      </c>
      <c r="P1031" s="33" t="str">
        <f t="shared" si="325"/>
        <v>MDB.R128</v>
      </c>
      <c r="Q1031" s="33">
        <f t="shared" si="326"/>
        <v>15</v>
      </c>
      <c r="R1031" s="33"/>
      <c r="S1031" s="33"/>
      <c r="T1031" s="33"/>
      <c r="U1031" s="33"/>
      <c r="V1031" s="33"/>
      <c r="W1031" s="33"/>
      <c r="X1031" s="33" t="str">
        <f t="shared" si="327"/>
        <v>en-US=Авария А ОП2. Аварийно высокое трансмембранное давление УФ2</v>
      </c>
      <c r="Y1031" s="1"/>
      <c r="Z1031" s="1" t="s">
        <v>1308</v>
      </c>
    </row>
    <row r="1032" spans="1:26" x14ac:dyDescent="0.25">
      <c r="A1032" s="1">
        <v>987</v>
      </c>
      <c r="B1032">
        <v>65</v>
      </c>
      <c r="C1032" t="s">
        <v>2221</v>
      </c>
      <c r="D1032" s="15" t="str">
        <f>"R"&amp;L1032</f>
        <v>R129</v>
      </c>
      <c r="E1032" s="34">
        <f>L1032*2-1</f>
        <v>257</v>
      </c>
      <c r="F1032" s="34">
        <v>0</v>
      </c>
      <c r="G1032" s="22">
        <v>0</v>
      </c>
      <c r="H1032" t="s">
        <v>994</v>
      </c>
      <c r="I1032" t="s">
        <v>2206</v>
      </c>
      <c r="J1032" t="str">
        <f>"db600.dbx"&amp;E1032&amp;"."&amp;F1032&amp;" := "&amp;H1032&amp;"."&amp;I1032&amp;"; //"&amp;C1032&amp;"  "&amp;D1032&amp;"."&amp;G1032</f>
        <v>db600.dbx257.0 := alg.BW2_Qw_afN4_2_HH; //Авария А ОП2. Аварийно высокий расход после Н4-2 УФ2  R129.0</v>
      </c>
      <c r="L1032">
        <f>L1031+1</f>
        <v>129</v>
      </c>
      <c r="N1032" s="33">
        <f t="shared" si="324"/>
        <v>987</v>
      </c>
      <c r="O1032" s="33" t="s">
        <v>2027</v>
      </c>
      <c r="P1032" s="33" t="str">
        <f t="shared" si="325"/>
        <v>MDB.R129</v>
      </c>
      <c r="Q1032" s="33">
        <f t="shared" si="326"/>
        <v>0</v>
      </c>
      <c r="R1032" s="33"/>
      <c r="S1032" s="33"/>
      <c r="T1032" s="33"/>
      <c r="U1032" s="33"/>
      <c r="V1032" s="33"/>
      <c r="W1032" s="33"/>
      <c r="X1032" s="33" t="str">
        <f t="shared" si="327"/>
        <v>en-US=Авария А ОП2. Аварийно высокий расход после Н4-2 УФ2</v>
      </c>
      <c r="Y1032" s="1"/>
      <c r="Z1032" s="1" t="s">
        <v>1308</v>
      </c>
    </row>
    <row r="1033" spans="1:26" x14ac:dyDescent="0.25">
      <c r="A1033" s="1">
        <v>988</v>
      </c>
      <c r="B1033">
        <v>66</v>
      </c>
      <c r="C1033" t="s">
        <v>2222</v>
      </c>
      <c r="D1033" s="15" t="str">
        <f t="shared" ref="D1033:D1047" si="329">"R"&amp;L1033</f>
        <v>R129</v>
      </c>
      <c r="E1033" s="34">
        <f>E1032</f>
        <v>257</v>
      </c>
      <c r="F1033" s="34">
        <v>1</v>
      </c>
      <c r="G1033" s="22">
        <v>1</v>
      </c>
      <c r="H1033" t="s">
        <v>994</v>
      </c>
      <c r="I1033" t="s">
        <v>2207</v>
      </c>
      <c r="J1033" t="str">
        <f t="shared" ref="J1033:J1047" si="330">"db600.dbx"&amp;E1033&amp;"."&amp;F1033&amp;" := "&amp;H1033&amp;"."&amp;I1033&amp;"; //"&amp;C1033&amp;"  "&amp;D1033&amp;"."&amp;G1033</f>
        <v>db600.dbx257.1 := alg.BW2_Qw_afN4_2_LL; //Авария А ОП2. Аварийно низкий расход после Н4-2 УФ2  R129.1</v>
      </c>
      <c r="L1033">
        <f>L1032</f>
        <v>129</v>
      </c>
      <c r="N1033" s="33">
        <f t="shared" si="324"/>
        <v>988</v>
      </c>
      <c r="O1033" s="33" t="s">
        <v>2027</v>
      </c>
      <c r="P1033" s="33" t="str">
        <f t="shared" si="325"/>
        <v>MDB.R129</v>
      </c>
      <c r="Q1033" s="33">
        <f t="shared" si="326"/>
        <v>1</v>
      </c>
      <c r="R1033" s="33"/>
      <c r="S1033" s="33"/>
      <c r="T1033" s="33"/>
      <c r="U1033" s="33"/>
      <c r="V1033" s="33"/>
      <c r="W1033" s="33"/>
      <c r="X1033" s="33" t="str">
        <f t="shared" si="327"/>
        <v>en-US=Авария А ОП2. Аварийно низкий расход после Н4-2 УФ2</v>
      </c>
      <c r="Y1033" s="1"/>
      <c r="Z1033" s="1" t="s">
        <v>1308</v>
      </c>
    </row>
    <row r="1034" spans="1:26" x14ac:dyDescent="0.25">
      <c r="A1034" s="1">
        <v>989</v>
      </c>
      <c r="B1034">
        <v>67</v>
      </c>
      <c r="C1034" t="s">
        <v>2223</v>
      </c>
      <c r="D1034" s="15" t="str">
        <f t="shared" si="329"/>
        <v>R129</v>
      </c>
      <c r="E1034" s="34">
        <f t="shared" ref="E1034:E1039" si="331">E1033</f>
        <v>257</v>
      </c>
      <c r="F1034" s="34">
        <v>2</v>
      </c>
      <c r="G1034" s="22">
        <v>2</v>
      </c>
      <c r="H1034" t="s">
        <v>994</v>
      </c>
      <c r="I1034" t="s">
        <v>2208</v>
      </c>
      <c r="J1034" t="str">
        <f t="shared" si="330"/>
        <v>db600.dbx257.2 := alg.F1_UF1_stop; //Стоп Ф1. Кн.Стоп УФ1  R129.2</v>
      </c>
      <c r="L1034">
        <f t="shared" ref="L1034:L1047" si="332">L1033</f>
        <v>129</v>
      </c>
      <c r="N1034" s="33">
        <f t="shared" si="324"/>
        <v>989</v>
      </c>
      <c r="O1034" s="33" t="s">
        <v>2027</v>
      </c>
      <c r="P1034" s="33" t="str">
        <f t="shared" si="325"/>
        <v>MDB.R129</v>
      </c>
      <c r="Q1034" s="33">
        <f t="shared" si="326"/>
        <v>2</v>
      </c>
      <c r="R1034" s="33"/>
      <c r="S1034" s="33"/>
      <c r="T1034" s="33"/>
      <c r="U1034" s="33"/>
      <c r="V1034" s="33"/>
      <c r="W1034" s="33"/>
      <c r="X1034" s="33" t="str">
        <f t="shared" si="327"/>
        <v>en-US=Стоп Ф1. Кн.Стоп УФ1</v>
      </c>
      <c r="Y1034" s="1"/>
      <c r="Z1034" s="1" t="s">
        <v>1308</v>
      </c>
    </row>
    <row r="1035" spans="1:26" x14ac:dyDescent="0.25">
      <c r="A1035" s="1">
        <v>990</v>
      </c>
      <c r="B1035">
        <v>68</v>
      </c>
      <c r="C1035" t="s">
        <v>2224</v>
      </c>
      <c r="D1035" s="15" t="str">
        <f t="shared" si="329"/>
        <v>R129</v>
      </c>
      <c r="E1035" s="34">
        <f t="shared" si="331"/>
        <v>257</v>
      </c>
      <c r="F1035" s="34">
        <v>3</v>
      </c>
      <c r="G1035" s="22">
        <v>3</v>
      </c>
      <c r="H1035" t="s">
        <v>994</v>
      </c>
      <c r="I1035" t="s">
        <v>2209</v>
      </c>
      <c r="J1035" t="str">
        <f t="shared" si="330"/>
        <v>db600.dbx257.3 := alg.F1_stop; //Стоп Ф1. Кн.Стоп системы  R129.3</v>
      </c>
      <c r="L1035">
        <f t="shared" si="332"/>
        <v>129</v>
      </c>
      <c r="N1035" s="33">
        <f t="shared" si="324"/>
        <v>990</v>
      </c>
      <c r="O1035" s="33" t="s">
        <v>2027</v>
      </c>
      <c r="P1035" s="33" t="str">
        <f t="shared" si="325"/>
        <v>MDB.R129</v>
      </c>
      <c r="Q1035" s="33">
        <f t="shared" si="326"/>
        <v>3</v>
      </c>
      <c r="R1035" s="33"/>
      <c r="S1035" s="33"/>
      <c r="T1035" s="33"/>
      <c r="U1035" s="33"/>
      <c r="V1035" s="33"/>
      <c r="W1035" s="33"/>
      <c r="X1035" s="33" t="str">
        <f t="shared" si="327"/>
        <v>en-US=Стоп Ф1. Кн.Стоп системы</v>
      </c>
      <c r="Y1035" s="1"/>
      <c r="Z1035" s="1" t="s">
        <v>1308</v>
      </c>
    </row>
    <row r="1036" spans="1:26" x14ac:dyDescent="0.25">
      <c r="A1036" s="1">
        <v>991</v>
      </c>
      <c r="B1036">
        <v>69</v>
      </c>
      <c r="C1036" t="s">
        <v>2225</v>
      </c>
      <c r="D1036" s="15" t="str">
        <f t="shared" si="329"/>
        <v>R129</v>
      </c>
      <c r="E1036" s="34">
        <f t="shared" si="331"/>
        <v>257</v>
      </c>
      <c r="F1036" s="34">
        <v>4</v>
      </c>
      <c r="G1036" s="22">
        <v>4</v>
      </c>
      <c r="H1036" t="s">
        <v>994</v>
      </c>
      <c r="I1036" t="s">
        <v>2210</v>
      </c>
      <c r="J1036" t="str">
        <f t="shared" si="330"/>
        <v>db600.dbx257.4 := alg.F1_ao; //Стоп Ф1. АО системы  R129.4</v>
      </c>
      <c r="L1036">
        <f t="shared" si="332"/>
        <v>129</v>
      </c>
      <c r="N1036" s="33">
        <f t="shared" si="324"/>
        <v>991</v>
      </c>
      <c r="O1036" s="33" t="s">
        <v>2027</v>
      </c>
      <c r="P1036" s="33" t="str">
        <f t="shared" si="325"/>
        <v>MDB.R129</v>
      </c>
      <c r="Q1036" s="33">
        <f t="shared" si="326"/>
        <v>4</v>
      </c>
      <c r="R1036" s="33"/>
      <c r="S1036" s="33"/>
      <c r="T1036" s="33"/>
      <c r="U1036" s="33"/>
      <c r="V1036" s="33"/>
      <c r="W1036" s="33"/>
      <c r="X1036" s="33" t="str">
        <f t="shared" si="327"/>
        <v>en-US=Стоп Ф1. АО системы</v>
      </c>
      <c r="Y1036" s="1"/>
      <c r="Z1036" s="1" t="s">
        <v>1308</v>
      </c>
    </row>
    <row r="1037" spans="1:26" x14ac:dyDescent="0.25">
      <c r="A1037" s="1">
        <v>992</v>
      </c>
      <c r="B1037">
        <v>70</v>
      </c>
      <c r="C1037" t="s">
        <v>2226</v>
      </c>
      <c r="D1037" s="15" t="str">
        <f t="shared" si="329"/>
        <v>R129</v>
      </c>
      <c r="E1037" s="34">
        <f t="shared" si="331"/>
        <v>257</v>
      </c>
      <c r="F1037" s="34">
        <v>5</v>
      </c>
      <c r="G1037" s="22">
        <v>5</v>
      </c>
      <c r="H1037" t="s">
        <v>994</v>
      </c>
      <c r="I1037" t="s">
        <v>2211</v>
      </c>
      <c r="J1037" t="str">
        <f t="shared" si="330"/>
        <v>db600.dbx257.5 := alg.F1_ao1; //Стоп Ф1. АО УФ1  R129.5</v>
      </c>
      <c r="L1037">
        <f t="shared" si="332"/>
        <v>129</v>
      </c>
      <c r="N1037" s="33">
        <f t="shared" si="324"/>
        <v>992</v>
      </c>
      <c r="O1037" s="33" t="s">
        <v>2027</v>
      </c>
      <c r="P1037" s="33" t="str">
        <f t="shared" si="325"/>
        <v>MDB.R129</v>
      </c>
      <c r="Q1037" s="33">
        <f t="shared" si="326"/>
        <v>5</v>
      </c>
      <c r="R1037" s="33"/>
      <c r="S1037" s="33"/>
      <c r="T1037" s="33"/>
      <c r="U1037" s="33"/>
      <c r="V1037" s="33"/>
      <c r="W1037" s="33"/>
      <c r="X1037" s="33" t="str">
        <f t="shared" si="327"/>
        <v>en-US=Стоп Ф1. АО УФ1</v>
      </c>
      <c r="Y1037" s="1"/>
      <c r="Z1037" s="1" t="s">
        <v>1308</v>
      </c>
    </row>
    <row r="1038" spans="1:26" x14ac:dyDescent="0.25">
      <c r="A1038" s="1">
        <v>993</v>
      </c>
      <c r="B1038">
        <v>71</v>
      </c>
      <c r="C1038" t="s">
        <v>2227</v>
      </c>
      <c r="D1038" s="15" t="str">
        <f t="shared" si="329"/>
        <v>R129</v>
      </c>
      <c r="E1038" s="34">
        <f t="shared" si="331"/>
        <v>257</v>
      </c>
      <c r="F1038" s="34">
        <v>6</v>
      </c>
      <c r="G1038" s="22">
        <v>6</v>
      </c>
      <c r="H1038" t="s">
        <v>994</v>
      </c>
      <c r="I1038" t="s">
        <v>2212</v>
      </c>
      <c r="J1038" t="str">
        <f t="shared" si="330"/>
        <v>db600.dbx257.6 := alg.F1_P_pnevmo1_LL; //Стоп Ф1. Низкое давление в пневмоклапанах УФ1  R129.6</v>
      </c>
      <c r="L1038">
        <f t="shared" si="332"/>
        <v>129</v>
      </c>
      <c r="N1038" s="33">
        <f t="shared" si="324"/>
        <v>993</v>
      </c>
      <c r="O1038" s="33" t="s">
        <v>2027</v>
      </c>
      <c r="P1038" s="33" t="str">
        <f t="shared" si="325"/>
        <v>MDB.R129</v>
      </c>
      <c r="Q1038" s="33">
        <f t="shared" si="326"/>
        <v>6</v>
      </c>
      <c r="R1038" s="33"/>
      <c r="S1038" s="33"/>
      <c r="T1038" s="33"/>
      <c r="U1038" s="33"/>
      <c r="V1038" s="33"/>
      <c r="W1038" s="33"/>
      <c r="X1038" s="33" t="str">
        <f t="shared" si="327"/>
        <v>en-US=Стоп Ф1. Низкое давление в пневмоклапанах УФ1</v>
      </c>
      <c r="Y1038" s="1"/>
      <c r="Z1038" s="1" t="s">
        <v>1308</v>
      </c>
    </row>
    <row r="1039" spans="1:26" x14ac:dyDescent="0.25">
      <c r="A1039" s="1">
        <v>994</v>
      </c>
      <c r="B1039">
        <v>72</v>
      </c>
      <c r="C1039" t="s">
        <v>2231</v>
      </c>
      <c r="D1039" s="15" t="str">
        <f t="shared" si="329"/>
        <v>R129</v>
      </c>
      <c r="E1039" s="34">
        <f t="shared" si="331"/>
        <v>257</v>
      </c>
      <c r="F1039" s="34">
        <v>7</v>
      </c>
      <c r="G1039" s="22">
        <v>7</v>
      </c>
      <c r="H1039" t="s">
        <v>994</v>
      </c>
      <c r="I1039" t="s">
        <v>2228</v>
      </c>
      <c r="J1039" t="str">
        <f t="shared" si="330"/>
        <v>db600.dbx257.7 := alg.F1_Pw_outUF1_H; //Авария А Ф1. Повышенное давление на выходе УФ1  R129.7</v>
      </c>
      <c r="L1039">
        <f t="shared" si="332"/>
        <v>129</v>
      </c>
      <c r="N1039" s="33">
        <f t="shared" si="324"/>
        <v>994</v>
      </c>
      <c r="O1039" s="33" t="s">
        <v>2027</v>
      </c>
      <c r="P1039" s="33" t="str">
        <f t="shared" si="325"/>
        <v>MDB.R129</v>
      </c>
      <c r="Q1039" s="33">
        <f t="shared" si="326"/>
        <v>7</v>
      </c>
      <c r="R1039" s="33"/>
      <c r="S1039" s="33"/>
      <c r="T1039" s="33"/>
      <c r="U1039" s="33"/>
      <c r="V1039" s="33"/>
      <c r="W1039" s="33"/>
      <c r="X1039" s="33" t="str">
        <f t="shared" si="327"/>
        <v>en-US=Авария А Ф1. Повышенное давление на выходе УФ1</v>
      </c>
      <c r="Y1039" s="1"/>
      <c r="Z1039" s="1" t="s">
        <v>1308</v>
      </c>
    </row>
    <row r="1040" spans="1:26" x14ac:dyDescent="0.25">
      <c r="A1040" s="1">
        <v>995</v>
      </c>
      <c r="B1040">
        <v>73</v>
      </c>
      <c r="C1040" t="s">
        <v>2232</v>
      </c>
      <c r="D1040" s="15" t="str">
        <f t="shared" si="329"/>
        <v>R129</v>
      </c>
      <c r="E1040" s="34">
        <f>E1039-1</f>
        <v>256</v>
      </c>
      <c r="F1040" s="34">
        <v>0</v>
      </c>
      <c r="G1040" s="22">
        <v>8</v>
      </c>
      <c r="H1040" t="s">
        <v>994</v>
      </c>
      <c r="I1040" t="s">
        <v>2229</v>
      </c>
      <c r="J1040" t="str">
        <f t="shared" si="330"/>
        <v>db600.dbx256.0 := alg.F1_TMP1_LL; //Авария А Ф1. Аварийно низкое трансмембранное давление УФ1  R129.8</v>
      </c>
      <c r="L1040">
        <f t="shared" si="332"/>
        <v>129</v>
      </c>
      <c r="N1040" s="33">
        <f t="shared" si="324"/>
        <v>995</v>
      </c>
      <c r="O1040" s="33" t="s">
        <v>2027</v>
      </c>
      <c r="P1040" s="33" t="str">
        <f t="shared" si="325"/>
        <v>MDB.R129</v>
      </c>
      <c r="Q1040" s="33">
        <f t="shared" si="326"/>
        <v>8</v>
      </c>
      <c r="R1040" s="33"/>
      <c r="S1040" s="33"/>
      <c r="T1040" s="33"/>
      <c r="U1040" s="33"/>
      <c r="V1040" s="33"/>
      <c r="W1040" s="33"/>
      <c r="X1040" s="33" t="str">
        <f t="shared" si="327"/>
        <v>en-US=Авария А Ф1. Аварийно низкое трансмембранное давление УФ1</v>
      </c>
      <c r="Y1040" s="1"/>
      <c r="Z1040" s="1" t="s">
        <v>1308</v>
      </c>
    </row>
    <row r="1041" spans="1:26" x14ac:dyDescent="0.25">
      <c r="A1041" s="1">
        <v>996</v>
      </c>
      <c r="B1041">
        <v>74</v>
      </c>
      <c r="C1041" t="s">
        <v>2233</v>
      </c>
      <c r="D1041" s="15" t="str">
        <f t="shared" si="329"/>
        <v>R129</v>
      </c>
      <c r="E1041" s="34">
        <f>E1040</f>
        <v>256</v>
      </c>
      <c r="F1041" s="34">
        <v>1</v>
      </c>
      <c r="G1041" s="22">
        <v>9</v>
      </c>
      <c r="H1041" t="s">
        <v>994</v>
      </c>
      <c r="I1041" t="s">
        <v>2230</v>
      </c>
      <c r="J1041" t="str">
        <f t="shared" si="330"/>
        <v>db600.dbx256.1 := alg.F1_t_maxFiltr1; //Авария А Ф1. Истекло максимальное время фильтрации. Разрешение ОП отсутствует  R129.9</v>
      </c>
      <c r="L1041">
        <f t="shared" si="332"/>
        <v>129</v>
      </c>
      <c r="N1041" s="33">
        <f t="shared" si="324"/>
        <v>996</v>
      </c>
      <c r="O1041" s="33" t="s">
        <v>2027</v>
      </c>
      <c r="P1041" s="33" t="str">
        <f t="shared" si="325"/>
        <v>MDB.R129</v>
      </c>
      <c r="Q1041" s="33">
        <f t="shared" si="326"/>
        <v>9</v>
      </c>
      <c r="R1041" s="33"/>
      <c r="S1041" s="33"/>
      <c r="T1041" s="33"/>
      <c r="U1041" s="33"/>
      <c r="V1041" s="33"/>
      <c r="W1041" s="33"/>
      <c r="X1041" s="33" t="str">
        <f t="shared" si="327"/>
        <v>en-US=Авария А Ф1. Истекло максимальное время фильтрации. Разрешение ОП отсутствует</v>
      </c>
      <c r="Y1041" s="1"/>
      <c r="Z1041" s="1" t="s">
        <v>1308</v>
      </c>
    </row>
    <row r="1042" spans="1:26" x14ac:dyDescent="0.25">
      <c r="A1042" s="1">
        <v>997</v>
      </c>
      <c r="B1042">
        <v>75</v>
      </c>
      <c r="C1042" t="s">
        <v>2244</v>
      </c>
      <c r="D1042" s="15" t="str">
        <f t="shared" si="329"/>
        <v>R129</v>
      </c>
      <c r="E1042" s="34">
        <f t="shared" ref="E1042:E1047" si="333">E1041</f>
        <v>256</v>
      </c>
      <c r="F1042" s="34">
        <v>2</v>
      </c>
      <c r="G1042" s="22">
        <v>10</v>
      </c>
      <c r="H1042" t="s">
        <v>994</v>
      </c>
      <c r="I1042" t="s">
        <v>2234</v>
      </c>
      <c r="J1042" t="str">
        <f t="shared" si="330"/>
        <v>db600.dbx256.2 := alg.F1_Pw_outUF1_L; //Авария B Ф1. Пониженное (низкое) давление на выходе УФ1  R129.10</v>
      </c>
      <c r="L1042">
        <f t="shared" si="332"/>
        <v>129</v>
      </c>
      <c r="N1042" s="33">
        <f t="shared" si="324"/>
        <v>997</v>
      </c>
      <c r="O1042" s="33" t="s">
        <v>2027</v>
      </c>
      <c r="P1042" s="33" t="str">
        <f t="shared" si="325"/>
        <v>MDB.R129</v>
      </c>
      <c r="Q1042" s="33">
        <f t="shared" si="326"/>
        <v>10</v>
      </c>
      <c r="R1042" s="33"/>
      <c r="S1042" s="33"/>
      <c r="T1042" s="33"/>
      <c r="U1042" s="33"/>
      <c r="V1042" s="33"/>
      <c r="W1042" s="33"/>
      <c r="X1042" s="33" t="str">
        <f t="shared" si="327"/>
        <v>en-US=Авария B Ф1. Пониженное (низкое) давление на выходе УФ1</v>
      </c>
      <c r="Y1042" s="1"/>
      <c r="Z1042" s="1" t="s">
        <v>1308</v>
      </c>
    </row>
    <row r="1043" spans="1:26" x14ac:dyDescent="0.25">
      <c r="A1043" s="1">
        <v>998</v>
      </c>
      <c r="B1043">
        <v>76</v>
      </c>
      <c r="C1043" t="s">
        <v>2245</v>
      </c>
      <c r="D1043" s="15" t="str">
        <f t="shared" si="329"/>
        <v>R129</v>
      </c>
      <c r="E1043" s="34">
        <f t="shared" si="333"/>
        <v>256</v>
      </c>
      <c r="F1043" s="34">
        <v>3</v>
      </c>
      <c r="G1043" s="22">
        <v>11</v>
      </c>
      <c r="H1043" t="s">
        <v>994</v>
      </c>
      <c r="I1043" t="s">
        <v>2235</v>
      </c>
      <c r="J1043" t="str">
        <f t="shared" si="330"/>
        <v>db600.dbx256.3 := alg.F1_Pw_inUF1_HH; //Авария B Ф1. Аварийно высокое давление на входе УФ1  R129.11</v>
      </c>
      <c r="L1043">
        <f t="shared" si="332"/>
        <v>129</v>
      </c>
      <c r="N1043" s="33">
        <f t="shared" si="324"/>
        <v>998</v>
      </c>
      <c r="O1043" s="33" t="s">
        <v>2027</v>
      </c>
      <c r="P1043" s="33" t="str">
        <f t="shared" si="325"/>
        <v>MDB.R129</v>
      </c>
      <c r="Q1043" s="33">
        <f t="shared" si="326"/>
        <v>11</v>
      </c>
      <c r="R1043" s="33"/>
      <c r="S1043" s="33"/>
      <c r="T1043" s="33"/>
      <c r="U1043" s="33"/>
      <c r="V1043" s="33"/>
      <c r="W1043" s="33"/>
      <c r="X1043" s="33" t="str">
        <f t="shared" si="327"/>
        <v>en-US=Авария B Ф1. Аварийно высокое давление на входе УФ1</v>
      </c>
      <c r="Y1043" s="1"/>
      <c r="Z1043" s="1" t="s">
        <v>1308</v>
      </c>
    </row>
    <row r="1044" spans="1:26" x14ac:dyDescent="0.25">
      <c r="A1044" s="1">
        <v>999</v>
      </c>
      <c r="B1044">
        <v>77</v>
      </c>
      <c r="C1044" t="s">
        <v>2246</v>
      </c>
      <c r="D1044" s="15" t="str">
        <f t="shared" si="329"/>
        <v>R129</v>
      </c>
      <c r="E1044" s="34">
        <f t="shared" si="333"/>
        <v>256</v>
      </c>
      <c r="F1044" s="34">
        <v>4</v>
      </c>
      <c r="G1044" s="22">
        <v>12</v>
      </c>
      <c r="H1044" t="s">
        <v>994</v>
      </c>
      <c r="I1044" t="s">
        <v>2236</v>
      </c>
      <c r="J1044" t="str">
        <f t="shared" si="330"/>
        <v>db600.dbx256.4 := alg.F1_Pw_inUF1_ll; //Авария B Ф1. Аварийно низкое давление на входе УФ1  R129.12</v>
      </c>
      <c r="L1044">
        <f t="shared" si="332"/>
        <v>129</v>
      </c>
      <c r="N1044" s="33">
        <f t="shared" si="324"/>
        <v>999</v>
      </c>
      <c r="O1044" s="33" t="s">
        <v>2027</v>
      </c>
      <c r="P1044" s="33" t="str">
        <f t="shared" si="325"/>
        <v>MDB.R129</v>
      </c>
      <c r="Q1044" s="33">
        <f t="shared" si="326"/>
        <v>12</v>
      </c>
      <c r="R1044" s="33"/>
      <c r="S1044" s="33"/>
      <c r="T1044" s="33"/>
      <c r="U1044" s="33"/>
      <c r="V1044" s="33"/>
      <c r="W1044" s="33"/>
      <c r="X1044" s="33" t="str">
        <f t="shared" si="327"/>
        <v>en-US=Авария B Ф1. Аварийно низкое давление на входе УФ1</v>
      </c>
      <c r="Y1044" s="1"/>
      <c r="Z1044" s="1" t="s">
        <v>1308</v>
      </c>
    </row>
    <row r="1045" spans="1:26" x14ac:dyDescent="0.25">
      <c r="A1045" s="1">
        <v>1000</v>
      </c>
      <c r="B1045">
        <v>78</v>
      </c>
      <c r="C1045" t="s">
        <v>2247</v>
      </c>
      <c r="D1045" s="15" t="str">
        <f t="shared" si="329"/>
        <v>R129</v>
      </c>
      <c r="E1045" s="34">
        <f t="shared" si="333"/>
        <v>256</v>
      </c>
      <c r="F1045" s="34">
        <v>5</v>
      </c>
      <c r="G1045" s="22">
        <v>13</v>
      </c>
      <c r="H1045" t="s">
        <v>994</v>
      </c>
      <c r="I1045" t="s">
        <v>2237</v>
      </c>
      <c r="J1045" t="str">
        <f t="shared" si="330"/>
        <v>db600.dbx256.5 := alg.F1_TMP1_HH; //Авария B Ф1. Аварийно высокое трансмембранное давление УФ1  R129.13</v>
      </c>
      <c r="L1045">
        <f t="shared" si="332"/>
        <v>129</v>
      </c>
      <c r="N1045" s="33">
        <f t="shared" si="324"/>
        <v>1000</v>
      </c>
      <c r="O1045" s="33" t="s">
        <v>2027</v>
      </c>
      <c r="P1045" s="33" t="str">
        <f t="shared" si="325"/>
        <v>MDB.R129</v>
      </c>
      <c r="Q1045" s="33">
        <f t="shared" si="326"/>
        <v>13</v>
      </c>
      <c r="R1045" s="33"/>
      <c r="S1045" s="33"/>
      <c r="T1045" s="33"/>
      <c r="U1045" s="33"/>
      <c r="V1045" s="33"/>
      <c r="W1045" s="33"/>
      <c r="X1045" s="33" t="str">
        <f t="shared" si="327"/>
        <v>en-US=Авария B Ф1. Аварийно высокое трансмембранное давление УФ1</v>
      </c>
      <c r="Y1045" s="1"/>
      <c r="Z1045" s="1" t="s">
        <v>1308</v>
      </c>
    </row>
    <row r="1046" spans="1:26" x14ac:dyDescent="0.25">
      <c r="A1046" s="1">
        <v>1001</v>
      </c>
      <c r="B1046">
        <v>79</v>
      </c>
      <c r="C1046" t="s">
        <v>2248</v>
      </c>
      <c r="D1046" s="15" t="str">
        <f t="shared" si="329"/>
        <v>R129</v>
      </c>
      <c r="E1046" s="34">
        <f t="shared" si="333"/>
        <v>256</v>
      </c>
      <c r="F1046" s="34">
        <v>6</v>
      </c>
      <c r="G1046" s="22">
        <v>14</v>
      </c>
      <c r="H1046" t="s">
        <v>994</v>
      </c>
      <c r="I1046" t="s">
        <v>2238</v>
      </c>
      <c r="J1046" t="str">
        <f t="shared" si="330"/>
        <v>db600.dbx256.6 := alg.F1_Qw_afN4_1_HH; //Авария B Ф1. Аварийно высокий расход после Н4-1 УФ1  R129.14</v>
      </c>
      <c r="L1046">
        <f t="shared" si="332"/>
        <v>129</v>
      </c>
      <c r="N1046" s="33">
        <f t="shared" si="324"/>
        <v>1001</v>
      </c>
      <c r="O1046" s="33" t="s">
        <v>2027</v>
      </c>
      <c r="P1046" s="33" t="str">
        <f t="shared" si="325"/>
        <v>MDB.R129</v>
      </c>
      <c r="Q1046" s="33">
        <f t="shared" si="326"/>
        <v>14</v>
      </c>
      <c r="R1046" s="33"/>
      <c r="S1046" s="33"/>
      <c r="T1046" s="33"/>
      <c r="U1046" s="33"/>
      <c r="V1046" s="33"/>
      <c r="W1046" s="33"/>
      <c r="X1046" s="33" t="str">
        <f t="shared" si="327"/>
        <v>en-US=Авария B Ф1. Аварийно высокий расход после Н4-1 УФ1</v>
      </c>
      <c r="Y1046" s="1"/>
      <c r="Z1046" s="1" t="s">
        <v>1308</v>
      </c>
    </row>
    <row r="1047" spans="1:26" x14ac:dyDescent="0.25">
      <c r="A1047" s="1">
        <v>1002</v>
      </c>
      <c r="B1047">
        <v>80</v>
      </c>
      <c r="C1047" t="s">
        <v>2249</v>
      </c>
      <c r="D1047" s="15" t="str">
        <f t="shared" si="329"/>
        <v>R129</v>
      </c>
      <c r="E1047" s="34">
        <f t="shared" si="333"/>
        <v>256</v>
      </c>
      <c r="F1047" s="34">
        <v>7</v>
      </c>
      <c r="G1047" s="22">
        <v>15</v>
      </c>
      <c r="H1047" t="s">
        <v>994</v>
      </c>
      <c r="I1047" t="s">
        <v>2239</v>
      </c>
      <c r="J1047" t="str">
        <f t="shared" si="330"/>
        <v>db600.dbx256.7 := alg.F1_Qw_afN4_1_LL; //Авария B Ф1. Аварийно низкий расход после Н4-1 УФ1  R129.15</v>
      </c>
      <c r="L1047">
        <f t="shared" si="332"/>
        <v>129</v>
      </c>
      <c r="N1047" s="33">
        <f t="shared" si="324"/>
        <v>1002</v>
      </c>
      <c r="O1047" s="33" t="s">
        <v>2027</v>
      </c>
      <c r="P1047" s="33" t="str">
        <f t="shared" si="325"/>
        <v>MDB.R129</v>
      </c>
      <c r="Q1047" s="33">
        <f t="shared" si="326"/>
        <v>15</v>
      </c>
      <c r="R1047" s="33"/>
      <c r="S1047" s="33"/>
      <c r="T1047" s="33"/>
      <c r="U1047" s="33"/>
      <c r="V1047" s="33"/>
      <c r="W1047" s="33"/>
      <c r="X1047" s="33" t="str">
        <f t="shared" si="327"/>
        <v>en-US=Авария B Ф1. Аварийно низкий расход после Н4-1 УФ1</v>
      </c>
      <c r="Y1047" s="1"/>
      <c r="Z1047" s="1" t="s">
        <v>1308</v>
      </c>
    </row>
    <row r="1048" spans="1:26" x14ac:dyDescent="0.25">
      <c r="A1048" s="1">
        <v>1003</v>
      </c>
      <c r="B1048">
        <v>81</v>
      </c>
      <c r="C1048" t="s">
        <v>2250</v>
      </c>
      <c r="D1048" s="15" t="str">
        <f>"R"&amp;L1048</f>
        <v>R130</v>
      </c>
      <c r="E1048" s="34">
        <f>L1048*2-1</f>
        <v>259</v>
      </c>
      <c r="F1048" s="34">
        <v>0</v>
      </c>
      <c r="G1048" s="22">
        <v>0</v>
      </c>
      <c r="H1048" t="s">
        <v>994</v>
      </c>
      <c r="I1048" t="s">
        <v>2240</v>
      </c>
      <c r="J1048" t="str">
        <f>"db600.dbx"&amp;E1048&amp;"."&amp;F1048&amp;" := "&amp;H1048&amp;"."&amp;I1048&amp;"; //"&amp;C1048&amp;"  "&amp;D1048&amp;"."&amp;G1048</f>
        <v>db600.dbx259.0 := alg.F1_Qa_afK4_1_LL; //Авария B Ф1. Аварийно высокий расход воздуха после К4-1 УФ1  R130.0</v>
      </c>
      <c r="L1048">
        <f>L1047+1</f>
        <v>130</v>
      </c>
      <c r="N1048" s="33">
        <f t="shared" si="324"/>
        <v>1003</v>
      </c>
      <c r="O1048" s="33" t="s">
        <v>2027</v>
      </c>
      <c r="P1048" s="33" t="str">
        <f t="shared" si="325"/>
        <v>MDB.R130</v>
      </c>
      <c r="Q1048" s="33">
        <f t="shared" si="326"/>
        <v>0</v>
      </c>
      <c r="R1048" s="33"/>
      <c r="S1048" s="33"/>
      <c r="T1048" s="33"/>
      <c r="U1048" s="33"/>
      <c r="V1048" s="33"/>
      <c r="W1048" s="33"/>
      <c r="X1048" s="33" t="str">
        <f t="shared" si="327"/>
        <v>en-US=Авария B Ф1. Аварийно высокий расход воздуха после К4-1 УФ1</v>
      </c>
      <c r="Y1048" s="1"/>
      <c r="Z1048" s="1" t="s">
        <v>1308</v>
      </c>
    </row>
    <row r="1049" spans="1:26" x14ac:dyDescent="0.25">
      <c r="A1049" s="1">
        <v>1004</v>
      </c>
      <c r="B1049">
        <v>82</v>
      </c>
      <c r="C1049" t="s">
        <v>2251</v>
      </c>
      <c r="D1049" s="15" t="str">
        <f t="shared" ref="D1049:D1063" si="334">"R"&amp;L1049</f>
        <v>R130</v>
      </c>
      <c r="E1049" s="34">
        <f>E1048</f>
        <v>259</v>
      </c>
      <c r="F1049" s="34">
        <v>1</v>
      </c>
      <c r="G1049" s="22">
        <v>1</v>
      </c>
      <c r="H1049" t="s">
        <v>994</v>
      </c>
      <c r="I1049" t="s">
        <v>2241</v>
      </c>
      <c r="J1049" t="str">
        <f t="shared" ref="J1049:J1063" si="335">"db600.dbx"&amp;E1049&amp;"."&amp;F1049&amp;" := "&amp;H1049&amp;"."&amp;I1049&amp;"; //"&amp;C1049&amp;"  "&amp;D1049&amp;"."&amp;G1049</f>
        <v>db600.dbx259.1 := alg.F1_Qa_afK4_1_HH; //Авария B Ф1. Аварийно низкий расход воздуха после К4-1 УФ1  R130.1</v>
      </c>
      <c r="L1049">
        <f>L1048</f>
        <v>130</v>
      </c>
      <c r="N1049" s="33">
        <f t="shared" si="324"/>
        <v>1004</v>
      </c>
      <c r="O1049" s="33" t="s">
        <v>2027</v>
      </c>
      <c r="P1049" s="33" t="str">
        <f t="shared" si="325"/>
        <v>MDB.R130</v>
      </c>
      <c r="Q1049" s="33">
        <f t="shared" si="326"/>
        <v>1</v>
      </c>
      <c r="R1049" s="33"/>
      <c r="S1049" s="33"/>
      <c r="T1049" s="33"/>
      <c r="U1049" s="33"/>
      <c r="V1049" s="33"/>
      <c r="W1049" s="33"/>
      <c r="X1049" s="33" t="str">
        <f t="shared" si="327"/>
        <v>en-US=Авария B Ф1. Аварийно низкий расход воздуха после К4-1 УФ1</v>
      </c>
      <c r="Y1049" s="1"/>
      <c r="Z1049" s="1" t="s">
        <v>1308</v>
      </c>
    </row>
    <row r="1050" spans="1:26" x14ac:dyDescent="0.25">
      <c r="A1050" s="1">
        <v>1005</v>
      </c>
      <c r="B1050">
        <v>83</v>
      </c>
      <c r="C1050" t="s">
        <v>2252</v>
      </c>
      <c r="D1050" s="15" t="str">
        <f t="shared" si="334"/>
        <v>R130</v>
      </c>
      <c r="E1050" s="34">
        <f t="shared" ref="E1050:E1055" si="336">E1049</f>
        <v>259</v>
      </c>
      <c r="F1050" s="34">
        <v>2</v>
      </c>
      <c r="G1050" s="22">
        <v>2</v>
      </c>
      <c r="H1050" t="s">
        <v>994</v>
      </c>
      <c r="I1050" t="s">
        <v>2242</v>
      </c>
      <c r="J1050" t="str">
        <f t="shared" si="335"/>
        <v>db600.dbx259.2 := alg.F1_Qw_afN4_3_HH; //Авария B Ф1. Аварийно высокий расход после Н4-3 УФ1  R130.2</v>
      </c>
      <c r="L1050">
        <f t="shared" ref="L1050:L1063" si="337">L1049</f>
        <v>130</v>
      </c>
      <c r="N1050" s="33">
        <f t="shared" si="324"/>
        <v>1005</v>
      </c>
      <c r="O1050" s="33" t="s">
        <v>2027</v>
      </c>
      <c r="P1050" s="33" t="str">
        <f t="shared" si="325"/>
        <v>MDB.R130</v>
      </c>
      <c r="Q1050" s="33">
        <f t="shared" si="326"/>
        <v>2</v>
      </c>
      <c r="R1050" s="33"/>
      <c r="S1050" s="33"/>
      <c r="T1050" s="33"/>
      <c r="U1050" s="33"/>
      <c r="V1050" s="33"/>
      <c r="W1050" s="33"/>
      <c r="X1050" s="33" t="str">
        <f t="shared" si="327"/>
        <v>en-US=Авария B Ф1. Аварийно высокий расход после Н4-3 УФ1</v>
      </c>
      <c r="Y1050" s="1"/>
      <c r="Z1050" s="1" t="s">
        <v>1308</v>
      </c>
    </row>
    <row r="1051" spans="1:26" x14ac:dyDescent="0.25">
      <c r="A1051" s="1">
        <v>1006</v>
      </c>
      <c r="B1051">
        <v>84</v>
      </c>
      <c r="C1051" t="s">
        <v>2253</v>
      </c>
      <c r="D1051" s="15" t="str">
        <f t="shared" si="334"/>
        <v>R130</v>
      </c>
      <c r="E1051" s="34">
        <f t="shared" si="336"/>
        <v>259</v>
      </c>
      <c r="F1051" s="34">
        <v>3</v>
      </c>
      <c r="G1051" s="22">
        <v>3</v>
      </c>
      <c r="H1051" t="s">
        <v>994</v>
      </c>
      <c r="I1051" t="s">
        <v>2243</v>
      </c>
      <c r="J1051" t="str">
        <f t="shared" si="335"/>
        <v>db600.dbx259.3 := alg.F1_Qw_afN4_3_LL; //Авария B Ф1. Аварийно низкий расход после Н4-3 УФ1  R130.3</v>
      </c>
      <c r="L1051">
        <f t="shared" si="337"/>
        <v>130</v>
      </c>
      <c r="N1051" s="33">
        <f t="shared" si="324"/>
        <v>1006</v>
      </c>
      <c r="O1051" s="33" t="s">
        <v>2027</v>
      </c>
      <c r="P1051" s="33" t="str">
        <f t="shared" si="325"/>
        <v>MDB.R130</v>
      </c>
      <c r="Q1051" s="33">
        <f t="shared" si="326"/>
        <v>3</v>
      </c>
      <c r="R1051" s="33"/>
      <c r="S1051" s="33"/>
      <c r="T1051" s="33"/>
      <c r="U1051" s="33"/>
      <c r="V1051" s="33"/>
      <c r="W1051" s="33"/>
      <c r="X1051" s="33" t="str">
        <f t="shared" si="327"/>
        <v>en-US=Авария B Ф1. Аварийно низкий расход после Н4-3 УФ1</v>
      </c>
      <c r="Y1051" s="1"/>
      <c r="Z1051" s="1" t="s">
        <v>1308</v>
      </c>
    </row>
    <row r="1052" spans="1:26" x14ac:dyDescent="0.25">
      <c r="A1052" s="1">
        <v>1007</v>
      </c>
      <c r="B1052">
        <v>85</v>
      </c>
      <c r="C1052" t="s">
        <v>2286</v>
      </c>
      <c r="D1052" s="15" t="str">
        <f t="shared" si="334"/>
        <v>R130</v>
      </c>
      <c r="E1052" s="34">
        <f t="shared" si="336"/>
        <v>259</v>
      </c>
      <c r="F1052" s="34">
        <v>4</v>
      </c>
      <c r="G1052" s="22">
        <v>4</v>
      </c>
      <c r="H1052" t="s">
        <v>994</v>
      </c>
      <c r="I1052" t="s">
        <v>2254</v>
      </c>
      <c r="J1052" t="str">
        <f t="shared" si="335"/>
        <v>db600.dbx259.4 := alg.F2_UF2_stop; //Стоп Ф2. Кн.Стоп УФ2  R130.4</v>
      </c>
      <c r="L1052">
        <f t="shared" si="337"/>
        <v>130</v>
      </c>
      <c r="N1052" s="33">
        <f t="shared" si="324"/>
        <v>1007</v>
      </c>
      <c r="O1052" s="33" t="s">
        <v>2027</v>
      </c>
      <c r="P1052" s="33" t="str">
        <f t="shared" si="325"/>
        <v>MDB.R130</v>
      </c>
      <c r="Q1052" s="33">
        <f t="shared" si="326"/>
        <v>4</v>
      </c>
      <c r="R1052" s="33"/>
      <c r="S1052" s="33"/>
      <c r="T1052" s="33"/>
      <c r="U1052" s="33"/>
      <c r="V1052" s="33"/>
      <c r="W1052" s="33"/>
      <c r="X1052" s="33" t="str">
        <f t="shared" si="327"/>
        <v>en-US=Стоп Ф2. Кн.Стоп УФ2</v>
      </c>
      <c r="Y1052" s="1"/>
      <c r="Z1052" s="1" t="s">
        <v>1308</v>
      </c>
    </row>
    <row r="1053" spans="1:26" x14ac:dyDescent="0.25">
      <c r="A1053" s="1">
        <v>1008</v>
      </c>
      <c r="B1053">
        <v>86</v>
      </c>
      <c r="C1053" t="s">
        <v>2287</v>
      </c>
      <c r="D1053" s="15" t="str">
        <f t="shared" si="334"/>
        <v>R130</v>
      </c>
      <c r="E1053" s="34">
        <f t="shared" si="336"/>
        <v>259</v>
      </c>
      <c r="F1053" s="34">
        <v>5</v>
      </c>
      <c r="G1053" s="22">
        <v>5</v>
      </c>
      <c r="H1053" t="s">
        <v>994</v>
      </c>
      <c r="I1053" t="s">
        <v>2255</v>
      </c>
      <c r="J1053" t="str">
        <f t="shared" si="335"/>
        <v>db600.dbx259.5 := alg.F2_stop; //Стоп Ф2. Кн.Стоп системы  R130.5</v>
      </c>
      <c r="L1053">
        <f t="shared" si="337"/>
        <v>130</v>
      </c>
      <c r="N1053" s="33">
        <f t="shared" si="324"/>
        <v>1008</v>
      </c>
      <c r="O1053" s="33" t="s">
        <v>2027</v>
      </c>
      <c r="P1053" s="33" t="str">
        <f t="shared" si="325"/>
        <v>MDB.R130</v>
      </c>
      <c r="Q1053" s="33">
        <f t="shared" si="326"/>
        <v>5</v>
      </c>
      <c r="R1053" s="33"/>
      <c r="S1053" s="33"/>
      <c r="T1053" s="33"/>
      <c r="U1053" s="33"/>
      <c r="V1053" s="33"/>
      <c r="W1053" s="33"/>
      <c r="X1053" s="33" t="str">
        <f t="shared" si="327"/>
        <v>en-US=Стоп Ф2. Кн.Стоп системы</v>
      </c>
      <c r="Y1053" s="1"/>
      <c r="Z1053" s="1" t="s">
        <v>1308</v>
      </c>
    </row>
    <row r="1054" spans="1:26" x14ac:dyDescent="0.25">
      <c r="A1054" s="1">
        <v>1009</v>
      </c>
      <c r="B1054">
        <v>87</v>
      </c>
      <c r="C1054" t="s">
        <v>2288</v>
      </c>
      <c r="D1054" s="15" t="str">
        <f t="shared" si="334"/>
        <v>R130</v>
      </c>
      <c r="E1054" s="34">
        <f t="shared" si="336"/>
        <v>259</v>
      </c>
      <c r="F1054" s="34">
        <v>6</v>
      </c>
      <c r="G1054" s="22">
        <v>6</v>
      </c>
      <c r="H1054" t="s">
        <v>994</v>
      </c>
      <c r="I1054" t="s">
        <v>2256</v>
      </c>
      <c r="J1054" t="str">
        <f t="shared" si="335"/>
        <v>db600.dbx259.6 := alg.F2_ao; //Стоп Ф2. АО системы  R130.6</v>
      </c>
      <c r="L1054">
        <f t="shared" si="337"/>
        <v>130</v>
      </c>
      <c r="N1054" s="33">
        <f t="shared" si="324"/>
        <v>1009</v>
      </c>
      <c r="O1054" s="33" t="s">
        <v>2027</v>
      </c>
      <c r="P1054" s="33" t="str">
        <f t="shared" si="325"/>
        <v>MDB.R130</v>
      </c>
      <c r="Q1054" s="33">
        <f t="shared" si="326"/>
        <v>6</v>
      </c>
      <c r="R1054" s="33"/>
      <c r="S1054" s="33"/>
      <c r="T1054" s="33"/>
      <c r="U1054" s="33"/>
      <c r="V1054" s="33"/>
      <c r="W1054" s="33"/>
      <c r="X1054" s="33" t="str">
        <f t="shared" si="327"/>
        <v>en-US=Стоп Ф2. АО системы</v>
      </c>
      <c r="Y1054" s="1"/>
      <c r="Z1054" s="1" t="s">
        <v>1308</v>
      </c>
    </row>
    <row r="1055" spans="1:26" x14ac:dyDescent="0.25">
      <c r="A1055" s="1">
        <v>1010</v>
      </c>
      <c r="B1055">
        <v>88</v>
      </c>
      <c r="C1055" t="s">
        <v>2289</v>
      </c>
      <c r="D1055" s="15" t="str">
        <f t="shared" si="334"/>
        <v>R130</v>
      </c>
      <c r="E1055" s="34">
        <f t="shared" si="336"/>
        <v>259</v>
      </c>
      <c r="F1055" s="34">
        <v>7</v>
      </c>
      <c r="G1055" s="22">
        <v>7</v>
      </c>
      <c r="H1055" t="s">
        <v>994</v>
      </c>
      <c r="I1055" t="s">
        <v>2257</v>
      </c>
      <c r="J1055" t="str">
        <f t="shared" si="335"/>
        <v>db600.dbx259.7 := alg.F2_ao2; //Стоп Ф2. АО УФ1  R130.7</v>
      </c>
      <c r="L1055">
        <f t="shared" si="337"/>
        <v>130</v>
      </c>
      <c r="N1055" s="33">
        <f t="shared" si="324"/>
        <v>1010</v>
      </c>
      <c r="O1055" s="33" t="s">
        <v>2027</v>
      </c>
      <c r="P1055" s="33" t="str">
        <f t="shared" si="325"/>
        <v>MDB.R130</v>
      </c>
      <c r="Q1055" s="33">
        <f t="shared" si="326"/>
        <v>7</v>
      </c>
      <c r="R1055" s="33"/>
      <c r="S1055" s="33"/>
      <c r="T1055" s="33"/>
      <c r="U1055" s="33"/>
      <c r="V1055" s="33"/>
      <c r="W1055" s="33"/>
      <c r="X1055" s="33" t="str">
        <f t="shared" si="327"/>
        <v>en-US=Стоп Ф2. АО УФ1</v>
      </c>
      <c r="Y1055" s="1"/>
      <c r="Z1055" s="1" t="s">
        <v>1308</v>
      </c>
    </row>
    <row r="1056" spans="1:26" x14ac:dyDescent="0.25">
      <c r="A1056" s="1">
        <v>1011</v>
      </c>
      <c r="B1056">
        <v>89</v>
      </c>
      <c r="C1056" t="s">
        <v>2290</v>
      </c>
      <c r="D1056" s="15" t="str">
        <f t="shared" si="334"/>
        <v>R130</v>
      </c>
      <c r="E1056" s="34">
        <f>E1055-1</f>
        <v>258</v>
      </c>
      <c r="F1056" s="34">
        <v>0</v>
      </c>
      <c r="G1056" s="22">
        <v>8</v>
      </c>
      <c r="H1056" t="s">
        <v>994</v>
      </c>
      <c r="I1056" t="s">
        <v>2258</v>
      </c>
      <c r="J1056" t="str">
        <f t="shared" si="335"/>
        <v>db600.dbx258.0 := alg.F2_P_pnevmo2_LL; //Стоп Ф2. Низкое давление в пневмоклапанах УФ2  R130.8</v>
      </c>
      <c r="L1056">
        <f t="shared" si="337"/>
        <v>130</v>
      </c>
      <c r="N1056" s="33">
        <f t="shared" si="324"/>
        <v>1011</v>
      </c>
      <c r="O1056" s="33" t="s">
        <v>2027</v>
      </c>
      <c r="P1056" s="33" t="str">
        <f t="shared" si="325"/>
        <v>MDB.R130</v>
      </c>
      <c r="Q1056" s="33">
        <f t="shared" si="326"/>
        <v>8</v>
      </c>
      <c r="R1056" s="33"/>
      <c r="S1056" s="33"/>
      <c r="T1056" s="33"/>
      <c r="U1056" s="33"/>
      <c r="V1056" s="33"/>
      <c r="W1056" s="33"/>
      <c r="X1056" s="33" t="str">
        <f t="shared" si="327"/>
        <v>en-US=Стоп Ф2. Низкое давление в пневмоклапанах УФ2</v>
      </c>
      <c r="Y1056" s="1"/>
      <c r="Z1056" s="1" t="s">
        <v>1308</v>
      </c>
    </row>
    <row r="1057" spans="1:26" x14ac:dyDescent="0.25">
      <c r="A1057" s="1">
        <v>1012</v>
      </c>
      <c r="B1057">
        <v>90</v>
      </c>
      <c r="C1057" t="s">
        <v>2291</v>
      </c>
      <c r="D1057" s="15" t="str">
        <f t="shared" si="334"/>
        <v>R130</v>
      </c>
      <c r="E1057" s="34">
        <f>E1056</f>
        <v>258</v>
      </c>
      <c r="F1057" s="34">
        <v>1</v>
      </c>
      <c r="G1057" s="22">
        <v>9</v>
      </c>
      <c r="H1057" t="s">
        <v>994</v>
      </c>
      <c r="I1057" t="s">
        <v>2259</v>
      </c>
      <c r="J1057" t="str">
        <f t="shared" si="335"/>
        <v>db600.dbx258.1 := alg.F2_Pw_outUF2_H; //Авария А Ф2. Повышенное давление на выходе УФ2  R130.9</v>
      </c>
      <c r="L1057">
        <f t="shared" si="337"/>
        <v>130</v>
      </c>
      <c r="N1057" s="33">
        <f t="shared" si="324"/>
        <v>1012</v>
      </c>
      <c r="O1057" s="33" t="s">
        <v>2027</v>
      </c>
      <c r="P1057" s="33" t="str">
        <f t="shared" si="325"/>
        <v>MDB.R130</v>
      </c>
      <c r="Q1057" s="33">
        <f t="shared" si="326"/>
        <v>9</v>
      </c>
      <c r="R1057" s="33"/>
      <c r="S1057" s="33"/>
      <c r="T1057" s="33"/>
      <c r="U1057" s="33"/>
      <c r="V1057" s="33"/>
      <c r="W1057" s="33"/>
      <c r="X1057" s="33" t="str">
        <f t="shared" si="327"/>
        <v>en-US=Авария А Ф2. Повышенное давление на выходе УФ2</v>
      </c>
      <c r="Y1057" s="1"/>
      <c r="Z1057" s="1" t="s">
        <v>1308</v>
      </c>
    </row>
    <row r="1058" spans="1:26" x14ac:dyDescent="0.25">
      <c r="A1058" s="1">
        <v>1013</v>
      </c>
      <c r="B1058">
        <v>91</v>
      </c>
      <c r="C1058" t="s">
        <v>2292</v>
      </c>
      <c r="D1058" s="15" t="str">
        <f t="shared" si="334"/>
        <v>R130</v>
      </c>
      <c r="E1058" s="34">
        <f t="shared" ref="E1058:E1063" si="338">E1057</f>
        <v>258</v>
      </c>
      <c r="F1058" s="34">
        <v>2</v>
      </c>
      <c r="G1058" s="22">
        <v>10</v>
      </c>
      <c r="H1058" t="s">
        <v>994</v>
      </c>
      <c r="I1058" t="s">
        <v>2260</v>
      </c>
      <c r="J1058" t="str">
        <f t="shared" si="335"/>
        <v>db600.dbx258.2 := alg.F2_TMP2_LL; // Авария А Ф2. Аварийно низкое трансмембранное давление УФ2  R130.10</v>
      </c>
      <c r="L1058">
        <f t="shared" si="337"/>
        <v>130</v>
      </c>
      <c r="N1058" s="33">
        <f t="shared" si="324"/>
        <v>1013</v>
      </c>
      <c r="O1058" s="33" t="s">
        <v>2027</v>
      </c>
      <c r="P1058" s="33" t="str">
        <f t="shared" si="325"/>
        <v>MDB.R130</v>
      </c>
      <c r="Q1058" s="33">
        <f t="shared" si="326"/>
        <v>10</v>
      </c>
      <c r="R1058" s="33"/>
      <c r="S1058" s="33"/>
      <c r="T1058" s="33"/>
      <c r="U1058" s="33"/>
      <c r="V1058" s="33"/>
      <c r="W1058" s="33"/>
      <c r="X1058" s="33" t="str">
        <f t="shared" si="327"/>
        <v>en-US= Авария А Ф2. Аварийно низкое трансмембранное давление УФ2</v>
      </c>
      <c r="Y1058" s="1"/>
      <c r="Z1058" s="1" t="s">
        <v>1308</v>
      </c>
    </row>
    <row r="1059" spans="1:26" x14ac:dyDescent="0.25">
      <c r="A1059" s="1">
        <v>1014</v>
      </c>
      <c r="B1059">
        <v>92</v>
      </c>
      <c r="C1059" t="s">
        <v>2293</v>
      </c>
      <c r="D1059" s="15" t="str">
        <f t="shared" si="334"/>
        <v>R130</v>
      </c>
      <c r="E1059" s="34">
        <f t="shared" si="338"/>
        <v>258</v>
      </c>
      <c r="F1059" s="34">
        <v>3</v>
      </c>
      <c r="G1059" s="22">
        <v>11</v>
      </c>
      <c r="H1059" t="s">
        <v>994</v>
      </c>
      <c r="I1059" t="s">
        <v>2261</v>
      </c>
      <c r="J1059" t="str">
        <f t="shared" si="335"/>
        <v>db600.dbx258.3 := alg.F2_t_maxFiltr2; //Авария А Ф2. Истекло максимальное время фильтрации. Разрешение ОП отсутствует  R130.11</v>
      </c>
      <c r="L1059">
        <f t="shared" si="337"/>
        <v>130</v>
      </c>
      <c r="N1059" s="33">
        <f t="shared" si="324"/>
        <v>1014</v>
      </c>
      <c r="O1059" s="33" t="s">
        <v>2027</v>
      </c>
      <c r="P1059" s="33" t="str">
        <f t="shared" si="325"/>
        <v>MDB.R130</v>
      </c>
      <c r="Q1059" s="33">
        <f t="shared" si="326"/>
        <v>11</v>
      </c>
      <c r="R1059" s="33"/>
      <c r="S1059" s="33"/>
      <c r="T1059" s="33"/>
      <c r="U1059" s="33"/>
      <c r="V1059" s="33"/>
      <c r="W1059" s="33"/>
      <c r="X1059" s="33" t="str">
        <f t="shared" si="327"/>
        <v>en-US=Авария А Ф2. Истекло максимальное время фильтрации. Разрешение ОП отсутствует</v>
      </c>
      <c r="Y1059" s="1"/>
      <c r="Z1059" s="1" t="s">
        <v>1308</v>
      </c>
    </row>
    <row r="1060" spans="1:26" x14ac:dyDescent="0.25">
      <c r="A1060" s="1">
        <v>1015</v>
      </c>
      <c r="B1060">
        <v>93</v>
      </c>
      <c r="C1060" t="s">
        <v>2294</v>
      </c>
      <c r="D1060" s="15" t="str">
        <f t="shared" si="334"/>
        <v>R130</v>
      </c>
      <c r="E1060" s="34">
        <f t="shared" si="338"/>
        <v>258</v>
      </c>
      <c r="F1060" s="34">
        <v>4</v>
      </c>
      <c r="G1060" s="22">
        <v>12</v>
      </c>
      <c r="H1060" t="s">
        <v>994</v>
      </c>
      <c r="I1060" t="s">
        <v>2262</v>
      </c>
      <c r="J1060" t="str">
        <f t="shared" si="335"/>
        <v>db600.dbx258.4 := alg.F2_Pw_outUF2_L; //Авария B Ф2. Пониженное (низкое) давление на выходе УФ2  R130.12</v>
      </c>
      <c r="L1060">
        <f t="shared" si="337"/>
        <v>130</v>
      </c>
      <c r="N1060" s="33">
        <f t="shared" si="324"/>
        <v>1015</v>
      </c>
      <c r="O1060" s="33" t="s">
        <v>2027</v>
      </c>
      <c r="P1060" s="33" t="str">
        <f t="shared" si="325"/>
        <v>MDB.R130</v>
      </c>
      <c r="Q1060" s="33">
        <f t="shared" si="326"/>
        <v>12</v>
      </c>
      <c r="R1060" s="33"/>
      <c r="S1060" s="33"/>
      <c r="T1060" s="33"/>
      <c r="U1060" s="33"/>
      <c r="V1060" s="33"/>
      <c r="W1060" s="33"/>
      <c r="X1060" s="33" t="str">
        <f t="shared" si="327"/>
        <v>en-US=Авария B Ф2. Пониженное (низкое) давление на выходе УФ2</v>
      </c>
      <c r="Y1060" s="1"/>
      <c r="Z1060" s="1" t="s">
        <v>1308</v>
      </c>
    </row>
    <row r="1061" spans="1:26" x14ac:dyDescent="0.25">
      <c r="A1061" s="1">
        <v>1016</v>
      </c>
      <c r="B1061">
        <v>94</v>
      </c>
      <c r="C1061" t="s">
        <v>2295</v>
      </c>
      <c r="D1061" s="15" t="str">
        <f t="shared" si="334"/>
        <v>R130</v>
      </c>
      <c r="E1061" s="34">
        <f t="shared" si="338"/>
        <v>258</v>
      </c>
      <c r="F1061" s="34">
        <v>5</v>
      </c>
      <c r="G1061" s="22">
        <v>13</v>
      </c>
      <c r="H1061" t="s">
        <v>994</v>
      </c>
      <c r="I1061" t="s">
        <v>2263</v>
      </c>
      <c r="J1061" t="str">
        <f t="shared" si="335"/>
        <v>db600.dbx258.5 := alg.F2_Pw_inUF2_HH; //Авария B Ф2. Аварийно высокое давление на входе УФ2  R130.13</v>
      </c>
      <c r="L1061">
        <f t="shared" si="337"/>
        <v>130</v>
      </c>
      <c r="N1061" s="33">
        <f t="shared" si="324"/>
        <v>1016</v>
      </c>
      <c r="O1061" s="33" t="s">
        <v>2027</v>
      </c>
      <c r="P1061" s="33" t="str">
        <f t="shared" si="325"/>
        <v>MDB.R130</v>
      </c>
      <c r="Q1061" s="33">
        <f t="shared" si="326"/>
        <v>13</v>
      </c>
      <c r="R1061" s="33"/>
      <c r="S1061" s="33"/>
      <c r="T1061" s="33"/>
      <c r="U1061" s="33"/>
      <c r="V1061" s="33"/>
      <c r="W1061" s="33"/>
      <c r="X1061" s="33" t="str">
        <f t="shared" si="327"/>
        <v>en-US=Авария B Ф2. Аварийно высокое давление на входе УФ2</v>
      </c>
      <c r="Y1061" s="1"/>
      <c r="Z1061" s="1" t="s">
        <v>1308</v>
      </c>
    </row>
    <row r="1062" spans="1:26" x14ac:dyDescent="0.25">
      <c r="A1062" s="1">
        <v>1017</v>
      </c>
      <c r="B1062">
        <v>95</v>
      </c>
      <c r="C1062" t="s">
        <v>2296</v>
      </c>
      <c r="D1062" s="15" t="str">
        <f t="shared" si="334"/>
        <v>R130</v>
      </c>
      <c r="E1062" s="34">
        <f t="shared" si="338"/>
        <v>258</v>
      </c>
      <c r="F1062" s="34">
        <v>6</v>
      </c>
      <c r="G1062" s="22">
        <v>14</v>
      </c>
      <c r="H1062" t="s">
        <v>994</v>
      </c>
      <c r="I1062" t="s">
        <v>2264</v>
      </c>
      <c r="J1062" t="str">
        <f t="shared" si="335"/>
        <v>db600.dbx258.6 := alg.F2_Pw_inUF2_ll; //Авария B Ф2. Аварийно низкое давление на входе УФ2  R130.14</v>
      </c>
      <c r="L1062">
        <f t="shared" si="337"/>
        <v>130</v>
      </c>
      <c r="N1062" s="33">
        <f t="shared" si="324"/>
        <v>1017</v>
      </c>
      <c r="O1062" s="33" t="s">
        <v>2027</v>
      </c>
      <c r="P1062" s="33" t="str">
        <f t="shared" si="325"/>
        <v>MDB.R130</v>
      </c>
      <c r="Q1062" s="33">
        <f t="shared" si="326"/>
        <v>14</v>
      </c>
      <c r="R1062" s="33"/>
      <c r="S1062" s="33"/>
      <c r="T1062" s="33"/>
      <c r="U1062" s="33"/>
      <c r="V1062" s="33"/>
      <c r="W1062" s="33"/>
      <c r="X1062" s="33" t="str">
        <f t="shared" si="327"/>
        <v>en-US=Авария B Ф2. Аварийно низкое давление на входе УФ2</v>
      </c>
      <c r="Y1062" s="1"/>
      <c r="Z1062" s="1" t="s">
        <v>1308</v>
      </c>
    </row>
    <row r="1063" spans="1:26" x14ac:dyDescent="0.25">
      <c r="A1063" s="1">
        <v>1018</v>
      </c>
      <c r="B1063">
        <v>96</v>
      </c>
      <c r="C1063" t="s">
        <v>2297</v>
      </c>
      <c r="D1063" s="15" t="str">
        <f t="shared" si="334"/>
        <v>R130</v>
      </c>
      <c r="E1063" s="34">
        <f t="shared" si="338"/>
        <v>258</v>
      </c>
      <c r="F1063" s="34">
        <v>7</v>
      </c>
      <c r="G1063" s="22">
        <v>15</v>
      </c>
      <c r="H1063" t="s">
        <v>994</v>
      </c>
      <c r="I1063" t="s">
        <v>2265</v>
      </c>
      <c r="J1063" t="str">
        <f t="shared" si="335"/>
        <v>db600.dbx258.7 := alg.F2_TMP2_HH; //Авария B Ф2. Аварийно высокое трансмембранное давление УФ2  R130.15</v>
      </c>
      <c r="L1063">
        <f t="shared" si="337"/>
        <v>130</v>
      </c>
      <c r="N1063" s="33">
        <f t="shared" si="324"/>
        <v>1018</v>
      </c>
      <c r="O1063" s="33" t="s">
        <v>2027</v>
      </c>
      <c r="P1063" s="33" t="str">
        <f t="shared" si="325"/>
        <v>MDB.R130</v>
      </c>
      <c r="Q1063" s="33">
        <f t="shared" si="326"/>
        <v>15</v>
      </c>
      <c r="R1063" s="33"/>
      <c r="S1063" s="33"/>
      <c r="T1063" s="33"/>
      <c r="U1063" s="33"/>
      <c r="V1063" s="33"/>
      <c r="W1063" s="33"/>
      <c r="X1063" s="33" t="str">
        <f t="shared" si="327"/>
        <v>en-US=Авария B Ф2. Аварийно высокое трансмембранное давление УФ2</v>
      </c>
      <c r="Y1063" s="1"/>
      <c r="Z1063" s="1" t="s">
        <v>1308</v>
      </c>
    </row>
    <row r="1064" spans="1:26" x14ac:dyDescent="0.25">
      <c r="A1064" s="1">
        <v>1019</v>
      </c>
      <c r="B1064">
        <v>97</v>
      </c>
      <c r="C1064" t="s">
        <v>2298</v>
      </c>
      <c r="D1064" s="15" t="str">
        <f>"R"&amp;L1064</f>
        <v>R131</v>
      </c>
      <c r="E1064" s="34">
        <f>L1064*2-1</f>
        <v>261</v>
      </c>
      <c r="F1064" s="34">
        <v>0</v>
      </c>
      <c r="G1064" s="22">
        <v>0</v>
      </c>
      <c r="H1064" t="s">
        <v>994</v>
      </c>
      <c r="I1064" t="s">
        <v>2266</v>
      </c>
      <c r="J1064" t="str">
        <f>"db600.dbx"&amp;E1064&amp;"."&amp;F1064&amp;" := "&amp;H1064&amp;"."&amp;I1064&amp;"; //"&amp;C1064&amp;"  "&amp;D1064&amp;"."&amp;G1064</f>
        <v>db600.dbx261.0 := alg.F2_Qw_afN4_2_HH; //Авария B Ф2. Аварийно высокий расход после Н4-2 УФ2  R131.0</v>
      </c>
      <c r="L1064">
        <f>L1063+1</f>
        <v>131</v>
      </c>
      <c r="N1064" s="33">
        <f t="shared" si="324"/>
        <v>1019</v>
      </c>
      <c r="O1064" s="33" t="s">
        <v>2027</v>
      </c>
      <c r="P1064" s="33" t="str">
        <f t="shared" si="325"/>
        <v>MDB.R131</v>
      </c>
      <c r="Q1064" s="33">
        <f t="shared" si="326"/>
        <v>0</v>
      </c>
      <c r="R1064" s="33"/>
      <c r="S1064" s="33"/>
      <c r="T1064" s="33"/>
      <c r="U1064" s="33"/>
      <c r="V1064" s="33"/>
      <c r="W1064" s="33"/>
      <c r="X1064" s="33" t="str">
        <f t="shared" si="327"/>
        <v>en-US=Авария B Ф2. Аварийно высокий расход после Н4-2 УФ2</v>
      </c>
      <c r="Y1064" s="1"/>
      <c r="Z1064" s="1" t="s">
        <v>1308</v>
      </c>
    </row>
    <row r="1065" spans="1:26" x14ac:dyDescent="0.25">
      <c r="A1065" s="1">
        <v>1020</v>
      </c>
      <c r="B1065">
        <v>98</v>
      </c>
      <c r="C1065" t="s">
        <v>2299</v>
      </c>
      <c r="D1065" s="15" t="str">
        <f t="shared" ref="D1065:D1079" si="339">"R"&amp;L1065</f>
        <v>R131</v>
      </c>
      <c r="E1065" s="34">
        <f>E1064</f>
        <v>261</v>
      </c>
      <c r="F1065" s="34">
        <v>1</v>
      </c>
      <c r="G1065" s="22">
        <v>1</v>
      </c>
      <c r="H1065" t="s">
        <v>994</v>
      </c>
      <c r="I1065" t="s">
        <v>2267</v>
      </c>
      <c r="J1065" t="str">
        <f t="shared" ref="J1065:J1079" si="340">"db600.dbx"&amp;E1065&amp;"."&amp;F1065&amp;" := "&amp;H1065&amp;"."&amp;I1065&amp;"; //"&amp;C1065&amp;"  "&amp;D1065&amp;"."&amp;G1065</f>
        <v>db600.dbx261.1 := alg.F2_Qw_afN4_2_LL; //Авария B Ф2. Аварийно низкий расход после Н4-2 УФ2  R131.1</v>
      </c>
      <c r="L1065">
        <f>L1064</f>
        <v>131</v>
      </c>
      <c r="N1065" s="33">
        <f t="shared" si="324"/>
        <v>1020</v>
      </c>
      <c r="O1065" s="33" t="s">
        <v>2027</v>
      </c>
      <c r="P1065" s="33" t="str">
        <f t="shared" si="325"/>
        <v>MDB.R131</v>
      </c>
      <c r="Q1065" s="33">
        <f t="shared" si="326"/>
        <v>1</v>
      </c>
      <c r="R1065" s="33"/>
      <c r="S1065" s="33"/>
      <c r="T1065" s="33"/>
      <c r="U1065" s="33"/>
      <c r="V1065" s="33"/>
      <c r="W1065" s="33"/>
      <c r="X1065" s="33" t="str">
        <f t="shared" si="327"/>
        <v>en-US=Авария B Ф2. Аварийно низкий расход после Н4-2 УФ2</v>
      </c>
      <c r="Y1065" s="1"/>
      <c r="Z1065" s="1" t="s">
        <v>1308</v>
      </c>
    </row>
    <row r="1066" spans="1:26" x14ac:dyDescent="0.25">
      <c r="A1066" s="1">
        <v>1021</v>
      </c>
      <c r="B1066">
        <v>99</v>
      </c>
      <c r="C1066" t="s">
        <v>2300</v>
      </c>
      <c r="D1066" s="15" t="str">
        <f t="shared" si="339"/>
        <v>R131</v>
      </c>
      <c r="E1066" s="34">
        <f t="shared" ref="E1066:E1071" si="341">E1065</f>
        <v>261</v>
      </c>
      <c r="F1066" s="34">
        <v>2</v>
      </c>
      <c r="G1066" s="22">
        <v>2</v>
      </c>
      <c r="H1066" t="s">
        <v>994</v>
      </c>
      <c r="I1066" t="s">
        <v>2268</v>
      </c>
      <c r="J1066" t="str">
        <f t="shared" si="340"/>
        <v>db600.dbx261.2 := alg.F2_Qa_afK4_2_LL; //Авария B Ф2. Аварийно высокий расход воздуха после К4-2 УФ2  R131.2</v>
      </c>
      <c r="L1066">
        <f t="shared" ref="L1066:L1079" si="342">L1065</f>
        <v>131</v>
      </c>
      <c r="N1066" s="33">
        <f t="shared" si="324"/>
        <v>1021</v>
      </c>
      <c r="O1066" s="33" t="s">
        <v>2027</v>
      </c>
      <c r="P1066" s="33" t="str">
        <f t="shared" si="325"/>
        <v>MDB.R131</v>
      </c>
      <c r="Q1066" s="33">
        <f t="shared" si="326"/>
        <v>2</v>
      </c>
      <c r="R1066" s="33"/>
      <c r="S1066" s="33"/>
      <c r="T1066" s="33"/>
      <c r="U1066" s="33"/>
      <c r="V1066" s="33"/>
      <c r="W1066" s="33"/>
      <c r="X1066" s="33" t="str">
        <f t="shared" si="327"/>
        <v>en-US=Авария B Ф2. Аварийно высокий расход воздуха после К4-2 УФ2</v>
      </c>
      <c r="Y1066" s="1"/>
      <c r="Z1066" s="1" t="s">
        <v>1308</v>
      </c>
    </row>
    <row r="1067" spans="1:26" x14ac:dyDescent="0.25">
      <c r="A1067" s="1">
        <v>1022</v>
      </c>
      <c r="B1067">
        <v>100</v>
      </c>
      <c r="C1067" t="s">
        <v>2301</v>
      </c>
      <c r="D1067" s="15" t="str">
        <f t="shared" si="339"/>
        <v>R131</v>
      </c>
      <c r="E1067" s="34">
        <f t="shared" si="341"/>
        <v>261</v>
      </c>
      <c r="F1067" s="34">
        <v>3</v>
      </c>
      <c r="G1067" s="22">
        <v>3</v>
      </c>
      <c r="H1067" t="s">
        <v>994</v>
      </c>
      <c r="I1067" t="s">
        <v>2269</v>
      </c>
      <c r="J1067" t="str">
        <f t="shared" si="340"/>
        <v>db600.dbx261.3 := alg.F2_Qa_afK4_2_HH; //Авария B Ф2. Аварийно низкий расход воздуха после К4-2 УФ2  R131.3</v>
      </c>
      <c r="L1067">
        <f t="shared" si="342"/>
        <v>131</v>
      </c>
      <c r="N1067" s="33">
        <f t="shared" si="324"/>
        <v>1022</v>
      </c>
      <c r="O1067" s="33" t="s">
        <v>2027</v>
      </c>
      <c r="P1067" s="33" t="str">
        <f t="shared" si="325"/>
        <v>MDB.R131</v>
      </c>
      <c r="Q1067" s="33">
        <f t="shared" si="326"/>
        <v>3</v>
      </c>
      <c r="R1067" s="33"/>
      <c r="S1067" s="33"/>
      <c r="T1067" s="33"/>
      <c r="U1067" s="33"/>
      <c r="V1067" s="33"/>
      <c r="W1067" s="33"/>
      <c r="X1067" s="33" t="str">
        <f t="shared" si="327"/>
        <v>en-US=Авария B Ф2. Аварийно низкий расход воздуха после К4-2 УФ2</v>
      </c>
      <c r="Y1067" s="1"/>
      <c r="Z1067" s="1" t="s">
        <v>1308</v>
      </c>
    </row>
    <row r="1068" spans="1:26" x14ac:dyDescent="0.25">
      <c r="A1068" s="1">
        <v>1023</v>
      </c>
      <c r="B1068">
        <v>101</v>
      </c>
      <c r="C1068" t="s">
        <v>2302</v>
      </c>
      <c r="D1068" s="15" t="str">
        <f t="shared" si="339"/>
        <v>R131</v>
      </c>
      <c r="E1068" s="34">
        <f t="shared" si="341"/>
        <v>261</v>
      </c>
      <c r="F1068" s="34">
        <v>4</v>
      </c>
      <c r="G1068" s="22">
        <v>4</v>
      </c>
      <c r="H1068" t="s">
        <v>994</v>
      </c>
      <c r="I1068" t="s">
        <v>2270</v>
      </c>
      <c r="J1068" t="str">
        <f t="shared" si="340"/>
        <v>db600.dbx261.4 := alg.F2_Qw_afN4_4_HH; //Авария B Ф2. Аварийно высокий расход после Н4-4 УФ2  R131.4</v>
      </c>
      <c r="L1068">
        <f t="shared" si="342"/>
        <v>131</v>
      </c>
      <c r="N1068" s="33">
        <f t="shared" si="324"/>
        <v>1023</v>
      </c>
      <c r="O1068" s="33" t="s">
        <v>2027</v>
      </c>
      <c r="P1068" s="33" t="str">
        <f t="shared" si="325"/>
        <v>MDB.R131</v>
      </c>
      <c r="Q1068" s="33">
        <f t="shared" si="326"/>
        <v>4</v>
      </c>
      <c r="R1068" s="33"/>
      <c r="S1068" s="33"/>
      <c r="T1068" s="33"/>
      <c r="U1068" s="33"/>
      <c r="V1068" s="33"/>
      <c r="W1068" s="33"/>
      <c r="X1068" s="33" t="str">
        <f t="shared" si="327"/>
        <v>en-US=Авария B Ф2. Аварийно высокий расход после Н4-4 УФ2</v>
      </c>
      <c r="Y1068" s="1"/>
      <c r="Z1068" s="1" t="s">
        <v>1308</v>
      </c>
    </row>
    <row r="1069" spans="1:26" x14ac:dyDescent="0.25">
      <c r="A1069" s="1">
        <v>1024</v>
      </c>
      <c r="B1069">
        <v>102</v>
      </c>
      <c r="C1069" t="s">
        <v>2303</v>
      </c>
      <c r="D1069" s="15" t="str">
        <f t="shared" si="339"/>
        <v>R131</v>
      </c>
      <c r="E1069" s="34">
        <f t="shared" si="341"/>
        <v>261</v>
      </c>
      <c r="F1069" s="34">
        <v>5</v>
      </c>
      <c r="G1069" s="22">
        <v>5</v>
      </c>
      <c r="H1069" t="s">
        <v>994</v>
      </c>
      <c r="I1069" t="s">
        <v>2271</v>
      </c>
      <c r="J1069" t="str">
        <f t="shared" si="340"/>
        <v>db600.dbx261.5 := alg.F2_Qw_afN4_4_LL; //Авария B Ф2. Аварийно низкий расход после Н4-4 УФ2  R131.5</v>
      </c>
      <c r="L1069">
        <f t="shared" si="342"/>
        <v>131</v>
      </c>
      <c r="N1069" s="33">
        <f t="shared" si="324"/>
        <v>1024</v>
      </c>
      <c r="O1069" s="33" t="s">
        <v>2027</v>
      </c>
      <c r="P1069" s="33" t="str">
        <f t="shared" si="325"/>
        <v>MDB.R131</v>
      </c>
      <c r="Q1069" s="33">
        <f t="shared" si="326"/>
        <v>5</v>
      </c>
      <c r="R1069" s="33"/>
      <c r="S1069" s="33"/>
      <c r="T1069" s="33"/>
      <c r="U1069" s="33"/>
      <c r="V1069" s="33"/>
      <c r="W1069" s="33"/>
      <c r="X1069" s="33" t="str">
        <f t="shared" si="327"/>
        <v>en-US=Авария B Ф2. Аварийно низкий расход после Н4-4 УФ2</v>
      </c>
      <c r="Y1069" s="1"/>
      <c r="Z1069" s="1" t="s">
        <v>1308</v>
      </c>
    </row>
    <row r="1070" spans="1:26" x14ac:dyDescent="0.25">
      <c r="A1070" s="1">
        <v>1025</v>
      </c>
      <c r="B1070">
        <v>103</v>
      </c>
      <c r="C1070" t="s">
        <v>2304</v>
      </c>
      <c r="D1070" s="15" t="str">
        <f t="shared" si="339"/>
        <v>R131</v>
      </c>
      <c r="E1070" s="34">
        <f t="shared" si="341"/>
        <v>261</v>
      </c>
      <c r="F1070" s="34">
        <v>6</v>
      </c>
      <c r="G1070" s="22">
        <v>6</v>
      </c>
      <c r="H1070" t="s">
        <v>994</v>
      </c>
      <c r="I1070" t="s">
        <v>2272</v>
      </c>
      <c r="J1070" t="str">
        <f t="shared" si="340"/>
        <v>db600.dbx261.6 := alg.Dr1_UF1_stop; //Стоп СЛ1. Кн.Стоп УФ1  R131.6</v>
      </c>
      <c r="L1070">
        <f t="shared" si="342"/>
        <v>131</v>
      </c>
      <c r="N1070" s="33">
        <f t="shared" si="324"/>
        <v>1025</v>
      </c>
      <c r="O1070" s="33" t="s">
        <v>2027</v>
      </c>
      <c r="P1070" s="33" t="str">
        <f t="shared" si="325"/>
        <v>MDB.R131</v>
      </c>
      <c r="Q1070" s="33">
        <f t="shared" si="326"/>
        <v>6</v>
      </c>
      <c r="R1070" s="33"/>
      <c r="S1070" s="33"/>
      <c r="T1070" s="33"/>
      <c r="U1070" s="33"/>
      <c r="V1070" s="33"/>
      <c r="W1070" s="33"/>
      <c r="X1070" s="33" t="str">
        <f t="shared" si="327"/>
        <v>en-US=Стоп СЛ1. Кн.Стоп УФ1</v>
      </c>
      <c r="Y1070" s="1"/>
      <c r="Z1070" s="1" t="s">
        <v>1308</v>
      </c>
    </row>
    <row r="1071" spans="1:26" x14ac:dyDescent="0.25">
      <c r="A1071" s="1">
        <v>1026</v>
      </c>
      <c r="B1071">
        <v>104</v>
      </c>
      <c r="C1071" t="s">
        <v>2305</v>
      </c>
      <c r="D1071" s="15" t="str">
        <f t="shared" si="339"/>
        <v>R131</v>
      </c>
      <c r="E1071" s="34">
        <f t="shared" si="341"/>
        <v>261</v>
      </c>
      <c r="F1071" s="34">
        <v>7</v>
      </c>
      <c r="G1071" s="22">
        <v>7</v>
      </c>
      <c r="H1071" t="s">
        <v>994</v>
      </c>
      <c r="I1071" t="s">
        <v>2273</v>
      </c>
      <c r="J1071" t="str">
        <f t="shared" si="340"/>
        <v>db600.dbx261.7 := alg.Dr1_stop; //Стоп СЛ1. Кн.Стоп системы  R131.7</v>
      </c>
      <c r="L1071">
        <f t="shared" si="342"/>
        <v>131</v>
      </c>
      <c r="N1071" s="33">
        <f t="shared" si="324"/>
        <v>1026</v>
      </c>
      <c r="O1071" s="33" t="s">
        <v>2027</v>
      </c>
      <c r="P1071" s="33" t="str">
        <f t="shared" si="325"/>
        <v>MDB.R131</v>
      </c>
      <c r="Q1071" s="33">
        <f t="shared" si="326"/>
        <v>7</v>
      </c>
      <c r="R1071" s="33"/>
      <c r="S1071" s="33"/>
      <c r="T1071" s="33"/>
      <c r="U1071" s="33"/>
      <c r="V1071" s="33"/>
      <c r="W1071" s="33"/>
      <c r="X1071" s="33" t="str">
        <f t="shared" si="327"/>
        <v>en-US=Стоп СЛ1. Кн.Стоп системы</v>
      </c>
      <c r="Y1071" s="1"/>
      <c r="Z1071" s="1" t="s">
        <v>1308</v>
      </c>
    </row>
    <row r="1072" spans="1:26" x14ac:dyDescent="0.25">
      <c r="A1072" s="1">
        <v>1027</v>
      </c>
      <c r="B1072">
        <v>105</v>
      </c>
      <c r="C1072" t="s">
        <v>2306</v>
      </c>
      <c r="D1072" s="15" t="str">
        <f t="shared" si="339"/>
        <v>R131</v>
      </c>
      <c r="E1072" s="34">
        <f>E1071-1</f>
        <v>260</v>
      </c>
      <c r="F1072" s="34">
        <v>0</v>
      </c>
      <c r="G1072" s="22">
        <v>8</v>
      </c>
      <c r="H1072" t="s">
        <v>994</v>
      </c>
      <c r="I1072" t="s">
        <v>2274</v>
      </c>
      <c r="J1072" t="str">
        <f t="shared" si="340"/>
        <v>db600.dbx260.0 := alg.Dr1_ao; //Стоп СЛ1. АО системы  R131.8</v>
      </c>
      <c r="L1072">
        <f t="shared" si="342"/>
        <v>131</v>
      </c>
      <c r="N1072" s="33">
        <f t="shared" si="324"/>
        <v>1027</v>
      </c>
      <c r="O1072" s="33" t="s">
        <v>2027</v>
      </c>
      <c r="P1072" s="33" t="str">
        <f t="shared" si="325"/>
        <v>MDB.R131</v>
      </c>
      <c r="Q1072" s="33">
        <f t="shared" si="326"/>
        <v>8</v>
      </c>
      <c r="R1072" s="33"/>
      <c r="S1072" s="33"/>
      <c r="T1072" s="33"/>
      <c r="U1072" s="33"/>
      <c r="V1072" s="33"/>
      <c r="W1072" s="33"/>
      <c r="X1072" s="33" t="str">
        <f t="shared" si="327"/>
        <v>en-US=Стоп СЛ1. АО системы</v>
      </c>
      <c r="Y1072" s="1"/>
      <c r="Z1072" s="1" t="s">
        <v>1308</v>
      </c>
    </row>
    <row r="1073" spans="1:26" x14ac:dyDescent="0.25">
      <c r="A1073" s="1">
        <v>1028</v>
      </c>
      <c r="B1073">
        <v>106</v>
      </c>
      <c r="C1073" t="s">
        <v>2307</v>
      </c>
      <c r="D1073" s="15" t="str">
        <f t="shared" si="339"/>
        <v>R131</v>
      </c>
      <c r="E1073" s="34">
        <f>E1072</f>
        <v>260</v>
      </c>
      <c r="F1073" s="34">
        <v>1</v>
      </c>
      <c r="G1073" s="22">
        <v>9</v>
      </c>
      <c r="H1073" t="s">
        <v>994</v>
      </c>
      <c r="I1073" t="s">
        <v>2275</v>
      </c>
      <c r="J1073" t="str">
        <f t="shared" si="340"/>
        <v>db600.dbx260.1 := alg.Dr1_ao1; //Стоп СЛ1. АО УФ1  R131.9</v>
      </c>
      <c r="L1073">
        <f t="shared" si="342"/>
        <v>131</v>
      </c>
      <c r="N1073" s="33">
        <f t="shared" si="324"/>
        <v>1028</v>
      </c>
      <c r="O1073" s="33" t="s">
        <v>2027</v>
      </c>
      <c r="P1073" s="33" t="str">
        <f t="shared" si="325"/>
        <v>MDB.R131</v>
      </c>
      <c r="Q1073" s="33">
        <f t="shared" si="326"/>
        <v>9</v>
      </c>
      <c r="R1073" s="33"/>
      <c r="S1073" s="33"/>
      <c r="T1073" s="33"/>
      <c r="U1073" s="33"/>
      <c r="V1073" s="33"/>
      <c r="W1073" s="33"/>
      <c r="X1073" s="33" t="str">
        <f t="shared" si="327"/>
        <v>en-US=Стоп СЛ1. АО УФ1</v>
      </c>
      <c r="Y1073" s="1"/>
      <c r="Z1073" s="1" t="s">
        <v>1308</v>
      </c>
    </row>
    <row r="1074" spans="1:26" x14ac:dyDescent="0.25">
      <c r="A1074" s="1">
        <v>1029</v>
      </c>
      <c r="B1074">
        <v>107</v>
      </c>
      <c r="C1074" t="s">
        <v>2308</v>
      </c>
      <c r="D1074" s="15" t="str">
        <f t="shared" si="339"/>
        <v>R131</v>
      </c>
      <c r="E1074" s="34">
        <f t="shared" ref="E1074:E1079" si="343">E1073</f>
        <v>260</v>
      </c>
      <c r="F1074" s="34">
        <v>2</v>
      </c>
      <c r="G1074" s="22">
        <v>10</v>
      </c>
      <c r="H1074" t="s">
        <v>994</v>
      </c>
      <c r="I1074" t="s">
        <v>2276</v>
      </c>
      <c r="J1074" t="str">
        <f t="shared" si="340"/>
        <v>db600.dbx260.2 := alg.Dr1_P_pnevmo1_LL; //Стоп СЛ1. Низкое давление в пневмоклапанах УФ1  R131.10</v>
      </c>
      <c r="L1074">
        <f t="shared" si="342"/>
        <v>131</v>
      </c>
      <c r="N1074" s="33">
        <f t="shared" si="324"/>
        <v>1029</v>
      </c>
      <c r="O1074" s="33" t="s">
        <v>2027</v>
      </c>
      <c r="P1074" s="33" t="str">
        <f t="shared" si="325"/>
        <v>MDB.R131</v>
      </c>
      <c r="Q1074" s="33">
        <f t="shared" si="326"/>
        <v>10</v>
      </c>
      <c r="R1074" s="33"/>
      <c r="S1074" s="33"/>
      <c r="T1074" s="33"/>
      <c r="U1074" s="33"/>
      <c r="V1074" s="33"/>
      <c r="W1074" s="33"/>
      <c r="X1074" s="33" t="str">
        <f t="shared" si="327"/>
        <v>en-US=Стоп СЛ1. Низкое давление в пневмоклапанах УФ1</v>
      </c>
      <c r="Y1074" s="1"/>
      <c r="Z1074" s="1" t="s">
        <v>1308</v>
      </c>
    </row>
    <row r="1075" spans="1:26" x14ac:dyDescent="0.25">
      <c r="A1075" s="1">
        <v>1030</v>
      </c>
      <c r="B1075">
        <v>108</v>
      </c>
      <c r="C1075" t="s">
        <v>2309</v>
      </c>
      <c r="D1075" s="15" t="str">
        <f t="shared" si="339"/>
        <v>R131</v>
      </c>
      <c r="E1075" s="34">
        <f t="shared" si="343"/>
        <v>260</v>
      </c>
      <c r="F1075" s="34">
        <v>3</v>
      </c>
      <c r="G1075" s="22">
        <v>11</v>
      </c>
      <c r="H1075" t="s">
        <v>994</v>
      </c>
      <c r="I1075" t="s">
        <v>2277</v>
      </c>
      <c r="J1075" t="str">
        <f t="shared" si="340"/>
        <v>db600.dbx260.3 := alg.Dr1_L_PR_HH; //Стоп СЛ1. Приямок переполнен  R131.11</v>
      </c>
      <c r="L1075">
        <f t="shared" si="342"/>
        <v>131</v>
      </c>
      <c r="N1075" s="33">
        <f t="shared" si="324"/>
        <v>1030</v>
      </c>
      <c r="O1075" s="33" t="s">
        <v>2027</v>
      </c>
      <c r="P1075" s="33" t="str">
        <f t="shared" si="325"/>
        <v>MDB.R131</v>
      </c>
      <c r="Q1075" s="33">
        <f t="shared" si="326"/>
        <v>11</v>
      </c>
      <c r="R1075" s="33"/>
      <c r="S1075" s="33"/>
      <c r="T1075" s="33"/>
      <c r="U1075" s="33"/>
      <c r="V1075" s="33"/>
      <c r="W1075" s="33"/>
      <c r="X1075" s="33" t="str">
        <f t="shared" si="327"/>
        <v>en-US=Стоп СЛ1. Приямок переполнен</v>
      </c>
      <c r="Y1075" s="1"/>
      <c r="Z1075" s="1" t="s">
        <v>1308</v>
      </c>
    </row>
    <row r="1076" spans="1:26" x14ac:dyDescent="0.25">
      <c r="A1076" s="1">
        <v>1031</v>
      </c>
      <c r="B1076">
        <v>109</v>
      </c>
      <c r="C1076" t="s">
        <v>2310</v>
      </c>
      <c r="D1076" s="15" t="str">
        <f t="shared" si="339"/>
        <v>R131</v>
      </c>
      <c r="E1076" s="34">
        <f t="shared" si="343"/>
        <v>260</v>
      </c>
      <c r="F1076" s="34">
        <v>4</v>
      </c>
      <c r="G1076" s="22">
        <v>12</v>
      </c>
      <c r="H1076" t="s">
        <v>994</v>
      </c>
      <c r="I1076" t="s">
        <v>2278</v>
      </c>
      <c r="J1076" t="str">
        <f t="shared" si="340"/>
        <v>db600.dbx260.4 := alg.Dr1_Qw_wUF_LL; //Авария А СЛ1. Аварийно низкий расход в линии промывки  R131.12</v>
      </c>
      <c r="L1076">
        <f t="shared" si="342"/>
        <v>131</v>
      </c>
      <c r="N1076" s="33">
        <f t="shared" si="324"/>
        <v>1031</v>
      </c>
      <c r="O1076" s="33" t="s">
        <v>2027</v>
      </c>
      <c r="P1076" s="33" t="str">
        <f t="shared" si="325"/>
        <v>MDB.R131</v>
      </c>
      <c r="Q1076" s="33">
        <f t="shared" si="326"/>
        <v>12</v>
      </c>
      <c r="R1076" s="33"/>
      <c r="S1076" s="33"/>
      <c r="T1076" s="33"/>
      <c r="U1076" s="33"/>
      <c r="V1076" s="33"/>
      <c r="W1076" s="33"/>
      <c r="X1076" s="33" t="str">
        <f t="shared" si="327"/>
        <v>en-US=Авария А СЛ1. Аварийно низкий расход в линии промывки</v>
      </c>
      <c r="Y1076" s="1"/>
      <c r="Z1076" s="1" t="s">
        <v>1308</v>
      </c>
    </row>
    <row r="1077" spans="1:26" x14ac:dyDescent="0.25">
      <c r="A1077" s="1">
        <v>1032</v>
      </c>
      <c r="B1077">
        <v>110</v>
      </c>
      <c r="C1077" t="s">
        <v>2311</v>
      </c>
      <c r="D1077" s="15" t="str">
        <f t="shared" si="339"/>
        <v>R131</v>
      </c>
      <c r="E1077" s="34">
        <f t="shared" si="343"/>
        <v>260</v>
      </c>
      <c r="F1077" s="34">
        <v>5</v>
      </c>
      <c r="G1077" s="22">
        <v>13</v>
      </c>
      <c r="H1077" t="s">
        <v>994</v>
      </c>
      <c r="I1077" t="s">
        <v>2279</v>
      </c>
      <c r="J1077" t="str">
        <f t="shared" si="340"/>
        <v>db600.dbx260.5 := alg.Dr1_Qw_wUF_HH; //Авария А СЛ1. Аварийно высокий расход в линии промывки  R131.13</v>
      </c>
      <c r="L1077">
        <f t="shared" si="342"/>
        <v>131</v>
      </c>
      <c r="N1077" s="33">
        <f t="shared" si="324"/>
        <v>1032</v>
      </c>
      <c r="O1077" s="33" t="s">
        <v>2027</v>
      </c>
      <c r="P1077" s="33" t="str">
        <f t="shared" si="325"/>
        <v>MDB.R131</v>
      </c>
      <c r="Q1077" s="33">
        <f t="shared" si="326"/>
        <v>13</v>
      </c>
      <c r="R1077" s="33"/>
      <c r="S1077" s="33"/>
      <c r="T1077" s="33"/>
      <c r="U1077" s="33"/>
      <c r="V1077" s="33"/>
      <c r="W1077" s="33"/>
      <c r="X1077" s="33" t="str">
        <f t="shared" si="327"/>
        <v>en-US=Авария А СЛ1. Аварийно высокий расход в линии промывки</v>
      </c>
      <c r="Y1077" s="1"/>
      <c r="Z1077" s="1" t="s">
        <v>1308</v>
      </c>
    </row>
    <row r="1078" spans="1:26" x14ac:dyDescent="0.25">
      <c r="A1078" s="1">
        <v>1033</v>
      </c>
      <c r="B1078">
        <v>111</v>
      </c>
      <c r="C1078" t="s">
        <v>2312</v>
      </c>
      <c r="D1078" s="15" t="str">
        <f t="shared" si="339"/>
        <v>R131</v>
      </c>
      <c r="E1078" s="34">
        <f t="shared" si="343"/>
        <v>260</v>
      </c>
      <c r="F1078" s="34">
        <v>6</v>
      </c>
      <c r="G1078" s="22">
        <v>14</v>
      </c>
      <c r="H1078" t="s">
        <v>994</v>
      </c>
      <c r="I1078" t="s">
        <v>2280</v>
      </c>
      <c r="J1078" t="str">
        <f t="shared" si="340"/>
        <v>db600.dbx260.6 := alg.Dr2_UF2_stop; //Стоп СЛ2. Кн.Стоп УФ2  R131.14</v>
      </c>
      <c r="L1078">
        <f t="shared" si="342"/>
        <v>131</v>
      </c>
      <c r="N1078" s="33">
        <f t="shared" si="324"/>
        <v>1033</v>
      </c>
      <c r="O1078" s="33" t="s">
        <v>2027</v>
      </c>
      <c r="P1078" s="33" t="str">
        <f t="shared" si="325"/>
        <v>MDB.R131</v>
      </c>
      <c r="Q1078" s="33">
        <f t="shared" si="326"/>
        <v>14</v>
      </c>
      <c r="R1078" s="33"/>
      <c r="S1078" s="33"/>
      <c r="T1078" s="33"/>
      <c r="U1078" s="33"/>
      <c r="V1078" s="33"/>
      <c r="W1078" s="33"/>
      <c r="X1078" s="33" t="str">
        <f t="shared" si="327"/>
        <v>en-US=Стоп СЛ2. Кн.Стоп УФ2</v>
      </c>
      <c r="Y1078" s="1"/>
      <c r="Z1078" s="1" t="s">
        <v>1308</v>
      </c>
    </row>
    <row r="1079" spans="1:26" x14ac:dyDescent="0.25">
      <c r="A1079" s="1">
        <v>1034</v>
      </c>
      <c r="B1079">
        <v>112</v>
      </c>
      <c r="C1079" t="s">
        <v>2313</v>
      </c>
      <c r="D1079" s="15" t="str">
        <f t="shared" si="339"/>
        <v>R131</v>
      </c>
      <c r="E1079" s="34">
        <f t="shared" si="343"/>
        <v>260</v>
      </c>
      <c r="F1079" s="34">
        <v>7</v>
      </c>
      <c r="G1079" s="22">
        <v>15</v>
      </c>
      <c r="H1079" t="s">
        <v>994</v>
      </c>
      <c r="I1079" t="s">
        <v>2281</v>
      </c>
      <c r="J1079" t="str">
        <f t="shared" si="340"/>
        <v>db600.dbx260.7 := alg.Dr2_stop; //Стоп СЛ2. Кн.Стоп системы  R131.15</v>
      </c>
      <c r="L1079">
        <f t="shared" si="342"/>
        <v>131</v>
      </c>
      <c r="N1079" s="33">
        <f t="shared" si="324"/>
        <v>1034</v>
      </c>
      <c r="O1079" s="33" t="s">
        <v>2027</v>
      </c>
      <c r="P1079" s="33" t="str">
        <f t="shared" si="325"/>
        <v>MDB.R131</v>
      </c>
      <c r="Q1079" s="33">
        <f t="shared" si="326"/>
        <v>15</v>
      </c>
      <c r="R1079" s="33"/>
      <c r="S1079" s="33"/>
      <c r="T1079" s="33"/>
      <c r="U1079" s="33"/>
      <c r="V1079" s="33"/>
      <c r="W1079" s="33"/>
      <c r="X1079" s="33" t="str">
        <f t="shared" si="327"/>
        <v>en-US=Стоп СЛ2. Кн.Стоп системы</v>
      </c>
      <c r="Y1079" s="1"/>
      <c r="Z1079" s="1" t="s">
        <v>1308</v>
      </c>
    </row>
    <row r="1080" spans="1:26" x14ac:dyDescent="0.25">
      <c r="A1080" s="1">
        <v>1035</v>
      </c>
      <c r="B1080">
        <v>113</v>
      </c>
      <c r="C1080" t="s">
        <v>2314</v>
      </c>
      <c r="D1080" s="15" t="str">
        <f>"R"&amp;L1080</f>
        <v>R132</v>
      </c>
      <c r="E1080" s="34">
        <f>L1080*2-1</f>
        <v>263</v>
      </c>
      <c r="F1080" s="34">
        <v>0</v>
      </c>
      <c r="G1080" s="22">
        <v>0</v>
      </c>
      <c r="H1080" t="s">
        <v>994</v>
      </c>
      <c r="I1080" t="s">
        <v>2282</v>
      </c>
      <c r="J1080" t="str">
        <f>"db600.dbx"&amp;E1080&amp;"."&amp;F1080&amp;" := "&amp;H1080&amp;"."&amp;I1080&amp;"; //"&amp;C1080&amp;"  "&amp;D1080&amp;"."&amp;G1080</f>
        <v>db600.dbx263.0 := alg.Dr2_ao; //Стоп СЛ2. АО системы  R132.0</v>
      </c>
      <c r="L1080">
        <f>L1079+1</f>
        <v>132</v>
      </c>
      <c r="N1080" s="33">
        <f t="shared" si="324"/>
        <v>1035</v>
      </c>
      <c r="O1080" s="33" t="s">
        <v>2027</v>
      </c>
      <c r="P1080" s="33" t="str">
        <f t="shared" si="325"/>
        <v>MDB.R132</v>
      </c>
      <c r="Q1080" s="33">
        <f t="shared" si="326"/>
        <v>0</v>
      </c>
      <c r="R1080" s="33"/>
      <c r="S1080" s="33"/>
      <c r="T1080" s="33"/>
      <c r="U1080" s="33"/>
      <c r="V1080" s="33"/>
      <c r="W1080" s="33"/>
      <c r="X1080" s="33" t="str">
        <f t="shared" si="327"/>
        <v>en-US=Стоп СЛ2. АО системы</v>
      </c>
      <c r="Y1080" s="1"/>
      <c r="Z1080" s="1" t="s">
        <v>1308</v>
      </c>
    </row>
    <row r="1081" spans="1:26" x14ac:dyDescent="0.25">
      <c r="A1081" s="1">
        <v>1036</v>
      </c>
      <c r="B1081">
        <v>114</v>
      </c>
      <c r="C1081" t="s">
        <v>2315</v>
      </c>
      <c r="D1081" s="15" t="str">
        <f t="shared" ref="D1081:D1095" si="344">"R"&amp;L1081</f>
        <v>R132</v>
      </c>
      <c r="E1081" s="34">
        <f>E1080</f>
        <v>263</v>
      </c>
      <c r="F1081" s="34">
        <v>1</v>
      </c>
      <c r="G1081" s="22">
        <v>1</v>
      </c>
      <c r="H1081" t="s">
        <v>994</v>
      </c>
      <c r="I1081" t="s">
        <v>2283</v>
      </c>
      <c r="J1081" t="str">
        <f t="shared" ref="J1081:J1095" si="345">"db600.dbx"&amp;E1081&amp;"."&amp;F1081&amp;" := "&amp;H1081&amp;"."&amp;I1081&amp;"; //"&amp;C1081&amp;"  "&amp;D1081&amp;"."&amp;G1081</f>
        <v>db600.dbx263.1 := alg.Dr2_ao2; //Стоп СЛ2. АО УФ2  R132.1</v>
      </c>
      <c r="L1081">
        <f>L1080</f>
        <v>132</v>
      </c>
      <c r="N1081" s="33">
        <f t="shared" si="324"/>
        <v>1036</v>
      </c>
      <c r="O1081" s="33" t="s">
        <v>2027</v>
      </c>
      <c r="P1081" s="33" t="str">
        <f t="shared" si="325"/>
        <v>MDB.R132</v>
      </c>
      <c r="Q1081" s="33">
        <f t="shared" si="326"/>
        <v>1</v>
      </c>
      <c r="R1081" s="33"/>
      <c r="S1081" s="33"/>
      <c r="T1081" s="33"/>
      <c r="U1081" s="33"/>
      <c r="V1081" s="33"/>
      <c r="W1081" s="33"/>
      <c r="X1081" s="33" t="str">
        <f t="shared" si="327"/>
        <v>en-US=Стоп СЛ2. АО УФ2</v>
      </c>
      <c r="Y1081" s="1"/>
      <c r="Z1081" s="1" t="s">
        <v>1308</v>
      </c>
    </row>
    <row r="1082" spans="1:26" x14ac:dyDescent="0.25">
      <c r="A1082" s="1">
        <v>1037</v>
      </c>
      <c r="B1082">
        <v>115</v>
      </c>
      <c r="C1082" t="s">
        <v>2316</v>
      </c>
      <c r="D1082" s="15" t="str">
        <f t="shared" si="344"/>
        <v>R132</v>
      </c>
      <c r="E1082" s="34">
        <f t="shared" ref="E1082:E1087" si="346">E1081</f>
        <v>263</v>
      </c>
      <c r="F1082" s="34">
        <v>2</v>
      </c>
      <c r="G1082" s="22">
        <v>2</v>
      </c>
      <c r="H1082" t="s">
        <v>994</v>
      </c>
      <c r="I1082" t="s">
        <v>2284</v>
      </c>
      <c r="J1082" t="str">
        <f t="shared" si="345"/>
        <v>db600.dbx263.2 := alg.Dr2_P_pnevmo2_LL; //Стоп СЛ2. Низкое давление в пневмоклапанах УФ2  R132.2</v>
      </c>
      <c r="L1082">
        <f t="shared" ref="L1082:L1095" si="347">L1081</f>
        <v>132</v>
      </c>
      <c r="N1082" s="33">
        <f t="shared" si="324"/>
        <v>1037</v>
      </c>
      <c r="O1082" s="33" t="s">
        <v>2027</v>
      </c>
      <c r="P1082" s="33" t="str">
        <f t="shared" si="325"/>
        <v>MDB.R132</v>
      </c>
      <c r="Q1082" s="33">
        <f t="shared" si="326"/>
        <v>2</v>
      </c>
      <c r="R1082" s="33"/>
      <c r="S1082" s="33"/>
      <c r="T1082" s="33"/>
      <c r="U1082" s="33"/>
      <c r="V1082" s="33"/>
      <c r="W1082" s="33"/>
      <c r="X1082" s="33" t="str">
        <f t="shared" si="327"/>
        <v>en-US=Стоп СЛ2. Низкое давление в пневмоклапанах УФ2</v>
      </c>
      <c r="Y1082" s="1"/>
      <c r="Z1082" s="1" t="s">
        <v>1308</v>
      </c>
    </row>
    <row r="1083" spans="1:26" x14ac:dyDescent="0.25">
      <c r="A1083" s="1">
        <v>1038</v>
      </c>
      <c r="B1083">
        <v>116</v>
      </c>
      <c r="C1083" t="s">
        <v>2317</v>
      </c>
      <c r="D1083" s="15" t="str">
        <f t="shared" si="344"/>
        <v>R132</v>
      </c>
      <c r="E1083" s="34">
        <f t="shared" si="346"/>
        <v>263</v>
      </c>
      <c r="F1083" s="34">
        <v>3</v>
      </c>
      <c r="G1083" s="22">
        <v>3</v>
      </c>
      <c r="H1083" t="s">
        <v>994</v>
      </c>
      <c r="I1083" t="s">
        <v>2285</v>
      </c>
      <c r="J1083" t="str">
        <f t="shared" si="345"/>
        <v>db600.dbx263.3 := alg.Dr2_L_PR_HH; //Стоп СЛ2. Приямок переполнен  R132.3</v>
      </c>
      <c r="L1083">
        <f t="shared" si="347"/>
        <v>132</v>
      </c>
      <c r="N1083" s="33">
        <f t="shared" si="324"/>
        <v>1038</v>
      </c>
      <c r="O1083" s="33" t="s">
        <v>2027</v>
      </c>
      <c r="P1083" s="33" t="str">
        <f t="shared" si="325"/>
        <v>MDB.R132</v>
      </c>
      <c r="Q1083" s="33">
        <f t="shared" si="326"/>
        <v>3</v>
      </c>
      <c r="R1083" s="33"/>
      <c r="S1083" s="33"/>
      <c r="T1083" s="33"/>
      <c r="U1083" s="33"/>
      <c r="V1083" s="33"/>
      <c r="W1083" s="33"/>
      <c r="X1083" s="33" t="str">
        <f t="shared" si="327"/>
        <v>en-US=Стоп СЛ2. Приямок переполнен</v>
      </c>
      <c r="Y1083" s="1"/>
      <c r="Z1083" s="1" t="s">
        <v>1308</v>
      </c>
    </row>
    <row r="1084" spans="1:26" x14ac:dyDescent="0.25">
      <c r="A1084" s="1">
        <v>1039</v>
      </c>
      <c r="B1084">
        <v>117</v>
      </c>
      <c r="C1084" t="s">
        <v>2329</v>
      </c>
      <c r="D1084" s="15" t="str">
        <f t="shared" si="344"/>
        <v>R132</v>
      </c>
      <c r="E1084" s="34">
        <f t="shared" si="346"/>
        <v>263</v>
      </c>
      <c r="F1084" s="34">
        <v>4</v>
      </c>
      <c r="G1084" s="22">
        <v>4</v>
      </c>
      <c r="H1084" t="s">
        <v>994</v>
      </c>
      <c r="I1084" t="s">
        <v>2318</v>
      </c>
      <c r="J1084" t="str">
        <f t="shared" si="345"/>
        <v>db600.dbx263.4 := alg.Dr2_Qw_wUF_LL; //Авария А СЛ2. Аварийно низкий расход в линии промывки  R132.4</v>
      </c>
      <c r="L1084">
        <f t="shared" si="347"/>
        <v>132</v>
      </c>
      <c r="N1084" s="33">
        <f t="shared" si="324"/>
        <v>1039</v>
      </c>
      <c r="O1084" s="33" t="s">
        <v>2027</v>
      </c>
      <c r="P1084" s="33" t="str">
        <f t="shared" si="325"/>
        <v>MDB.R132</v>
      </c>
      <c r="Q1084" s="33">
        <f t="shared" si="326"/>
        <v>4</v>
      </c>
      <c r="R1084" s="33"/>
      <c r="S1084" s="33"/>
      <c r="T1084" s="33"/>
      <c r="U1084" s="33"/>
      <c r="V1084" s="33"/>
      <c r="W1084" s="33"/>
      <c r="X1084" s="33" t="str">
        <f t="shared" si="327"/>
        <v>en-US=Авария А СЛ2. Аварийно низкий расход в линии промывки</v>
      </c>
      <c r="Y1084" s="1"/>
      <c r="Z1084" s="1" t="s">
        <v>1308</v>
      </c>
    </row>
    <row r="1085" spans="1:26" x14ac:dyDescent="0.25">
      <c r="A1085" s="1">
        <v>1040</v>
      </c>
      <c r="B1085">
        <v>118</v>
      </c>
      <c r="C1085" t="s">
        <v>2330</v>
      </c>
      <c r="D1085" s="15" t="str">
        <f t="shared" si="344"/>
        <v>R132</v>
      </c>
      <c r="E1085" s="34">
        <f t="shared" si="346"/>
        <v>263</v>
      </c>
      <c r="F1085" s="34">
        <v>5</v>
      </c>
      <c r="G1085" s="22">
        <v>5</v>
      </c>
      <c r="H1085" t="s">
        <v>994</v>
      </c>
      <c r="I1085" t="s">
        <v>2319</v>
      </c>
      <c r="J1085" t="str">
        <f t="shared" si="345"/>
        <v>db600.dbx263.5 := alg.Dr2_Qw_wUF_HH; //Авария А СЛ2. Аварийно высокий расход в линии промывки  R132.5</v>
      </c>
      <c r="L1085">
        <f t="shared" si="347"/>
        <v>132</v>
      </c>
      <c r="N1085" s="33">
        <f t="shared" si="324"/>
        <v>1040</v>
      </c>
      <c r="O1085" s="33" t="s">
        <v>2027</v>
      </c>
      <c r="P1085" s="33" t="str">
        <f t="shared" si="325"/>
        <v>MDB.R132</v>
      </c>
      <c r="Q1085" s="33">
        <f t="shared" si="326"/>
        <v>5</v>
      </c>
      <c r="R1085" s="33"/>
      <c r="S1085" s="33"/>
      <c r="T1085" s="33"/>
      <c r="U1085" s="33"/>
      <c r="V1085" s="33"/>
      <c r="W1085" s="33"/>
      <c r="X1085" s="33" t="str">
        <f t="shared" si="327"/>
        <v>en-US=Авария А СЛ2. Аварийно высокий расход в линии промывки</v>
      </c>
      <c r="Y1085" s="1"/>
      <c r="Z1085" s="1" t="s">
        <v>1308</v>
      </c>
    </row>
    <row r="1086" spans="1:26" x14ac:dyDescent="0.25">
      <c r="A1086" s="1">
        <v>1041</v>
      </c>
      <c r="B1086">
        <v>119</v>
      </c>
      <c r="C1086" t="s">
        <v>2331</v>
      </c>
      <c r="D1086" s="15" t="str">
        <f t="shared" si="344"/>
        <v>R132</v>
      </c>
      <c r="E1086" s="34">
        <f t="shared" si="346"/>
        <v>263</v>
      </c>
      <c r="F1086" s="34">
        <v>6</v>
      </c>
      <c r="G1086" s="22">
        <v>6</v>
      </c>
      <c r="H1086" t="s">
        <v>994</v>
      </c>
      <c r="I1086" t="s">
        <v>2320</v>
      </c>
      <c r="J1086" t="str">
        <f t="shared" si="345"/>
        <v>db600.dbx263.6 := alg.Cw1_UF1_stop; //Стоп ХП1. Кн.Стоп УФ1  R132.6</v>
      </c>
      <c r="L1086">
        <f t="shared" si="347"/>
        <v>132</v>
      </c>
      <c r="N1086" s="33">
        <f t="shared" si="324"/>
        <v>1041</v>
      </c>
      <c r="O1086" s="33" t="s">
        <v>2027</v>
      </c>
      <c r="P1086" s="33" t="str">
        <f t="shared" si="325"/>
        <v>MDB.R132</v>
      </c>
      <c r="Q1086" s="33">
        <f t="shared" si="326"/>
        <v>6</v>
      </c>
      <c r="R1086" s="33"/>
      <c r="S1086" s="33"/>
      <c r="T1086" s="33"/>
      <c r="U1086" s="33"/>
      <c r="V1086" s="33"/>
      <c r="W1086" s="33"/>
      <c r="X1086" s="33" t="str">
        <f t="shared" si="327"/>
        <v>en-US=Стоп ХП1. Кн.Стоп УФ1</v>
      </c>
      <c r="Y1086" s="1"/>
      <c r="Z1086" s="1" t="s">
        <v>1308</v>
      </c>
    </row>
    <row r="1087" spans="1:26" x14ac:dyDescent="0.25">
      <c r="A1087" s="1">
        <v>1042</v>
      </c>
      <c r="B1087">
        <v>120</v>
      </c>
      <c r="C1087" t="s">
        <v>2332</v>
      </c>
      <c r="D1087" s="15" t="str">
        <f t="shared" si="344"/>
        <v>R132</v>
      </c>
      <c r="E1087" s="34">
        <f t="shared" si="346"/>
        <v>263</v>
      </c>
      <c r="F1087" s="34">
        <v>7</v>
      </c>
      <c r="G1087" s="22">
        <v>7</v>
      </c>
      <c r="H1087" t="s">
        <v>994</v>
      </c>
      <c r="I1087" t="s">
        <v>2321</v>
      </c>
      <c r="J1087" t="str">
        <f t="shared" si="345"/>
        <v>db600.dbx263.7 := alg.Cw1_stop; //Стоп ХП1. Кн.Стоп системы  R132.7</v>
      </c>
      <c r="L1087">
        <f t="shared" si="347"/>
        <v>132</v>
      </c>
      <c r="N1087" s="33">
        <f t="shared" si="324"/>
        <v>1042</v>
      </c>
      <c r="O1087" s="33" t="s">
        <v>2027</v>
      </c>
      <c r="P1087" s="33" t="str">
        <f t="shared" si="325"/>
        <v>MDB.R132</v>
      </c>
      <c r="Q1087" s="33">
        <f t="shared" si="326"/>
        <v>7</v>
      </c>
      <c r="R1087" s="33"/>
      <c r="S1087" s="33"/>
      <c r="T1087" s="33"/>
      <c r="U1087" s="33"/>
      <c r="V1087" s="33"/>
      <c r="W1087" s="33"/>
      <c r="X1087" s="33" t="str">
        <f t="shared" si="327"/>
        <v>en-US=Стоп ХП1. Кн.Стоп системы</v>
      </c>
      <c r="Y1087" s="1"/>
      <c r="Z1087" s="1" t="s">
        <v>1308</v>
      </c>
    </row>
    <row r="1088" spans="1:26" x14ac:dyDescent="0.25">
      <c r="A1088" s="1">
        <v>1043</v>
      </c>
      <c r="B1088">
        <v>121</v>
      </c>
      <c r="C1088" t="s">
        <v>2333</v>
      </c>
      <c r="D1088" s="15" t="str">
        <f t="shared" si="344"/>
        <v>R132</v>
      </c>
      <c r="E1088" s="34">
        <f>E1087-1</f>
        <v>262</v>
      </c>
      <c r="F1088" s="34">
        <v>0</v>
      </c>
      <c r="G1088" s="22">
        <v>8</v>
      </c>
      <c r="H1088" t="s">
        <v>994</v>
      </c>
      <c r="I1088" t="s">
        <v>2322</v>
      </c>
      <c r="J1088" t="str">
        <f t="shared" si="345"/>
        <v>db600.dbx262.0 := alg.Cw1_ao; //Стоп ХП1. АО системы  R132.8</v>
      </c>
      <c r="L1088">
        <f t="shared" si="347"/>
        <v>132</v>
      </c>
      <c r="N1088" s="33">
        <f t="shared" ref="N1088:N1135" si="348">A1088</f>
        <v>1043</v>
      </c>
      <c r="O1088" s="33" t="s">
        <v>2027</v>
      </c>
      <c r="P1088" s="33" t="str">
        <f t="shared" ref="P1088:P1135" si="349">"MDB.R"&amp;L1088</f>
        <v>MDB.R132</v>
      </c>
      <c r="Q1088" s="33">
        <f t="shared" ref="Q1088:Q1135" si="350">G1088</f>
        <v>8</v>
      </c>
      <c r="R1088" s="33"/>
      <c r="S1088" s="33"/>
      <c r="T1088" s="33"/>
      <c r="U1088" s="33"/>
      <c r="V1088" s="33"/>
      <c r="W1088" s="33"/>
      <c r="X1088" s="33" t="str">
        <f t="shared" ref="X1088:X1135" si="351">Z1088&amp;C1088</f>
        <v>en-US=Стоп ХП1. АО системы</v>
      </c>
      <c r="Y1088" s="1"/>
      <c r="Z1088" s="1" t="s">
        <v>1308</v>
      </c>
    </row>
    <row r="1089" spans="1:26" x14ac:dyDescent="0.25">
      <c r="A1089" s="1">
        <v>1044</v>
      </c>
      <c r="B1089">
        <v>122</v>
      </c>
      <c r="C1089" t="s">
        <v>2334</v>
      </c>
      <c r="D1089" s="15" t="str">
        <f t="shared" si="344"/>
        <v>R132</v>
      </c>
      <c r="E1089" s="34">
        <f>E1088</f>
        <v>262</v>
      </c>
      <c r="F1089" s="34">
        <v>1</v>
      </c>
      <c r="G1089" s="22">
        <v>9</v>
      </c>
      <c r="H1089" t="s">
        <v>994</v>
      </c>
      <c r="I1089" t="s">
        <v>2323</v>
      </c>
      <c r="J1089" t="str">
        <f t="shared" si="345"/>
        <v>db600.dbx262.1 := alg.Cw1_ao1; //Стоп ХП1. АО УФ1  R132.9</v>
      </c>
      <c r="L1089">
        <f t="shared" si="347"/>
        <v>132</v>
      </c>
      <c r="N1089" s="33">
        <f t="shared" si="348"/>
        <v>1044</v>
      </c>
      <c r="O1089" s="33" t="s">
        <v>2027</v>
      </c>
      <c r="P1089" s="33" t="str">
        <f t="shared" si="349"/>
        <v>MDB.R132</v>
      </c>
      <c r="Q1089" s="33">
        <f t="shared" si="350"/>
        <v>9</v>
      </c>
      <c r="R1089" s="33"/>
      <c r="S1089" s="33"/>
      <c r="T1089" s="33"/>
      <c r="U1089" s="33"/>
      <c r="V1089" s="33"/>
      <c r="W1089" s="33"/>
      <c r="X1089" s="33" t="str">
        <f t="shared" si="351"/>
        <v>en-US=Стоп ХП1. АО УФ1</v>
      </c>
      <c r="Y1089" s="1"/>
      <c r="Z1089" s="1" t="s">
        <v>1308</v>
      </c>
    </row>
    <row r="1090" spans="1:26" x14ac:dyDescent="0.25">
      <c r="A1090" s="1">
        <v>1045</v>
      </c>
      <c r="B1090">
        <v>123</v>
      </c>
      <c r="C1090" t="s">
        <v>2335</v>
      </c>
      <c r="D1090" s="15" t="str">
        <f t="shared" si="344"/>
        <v>R132</v>
      </c>
      <c r="E1090" s="34">
        <f t="shared" ref="E1090:E1095" si="352">E1089</f>
        <v>262</v>
      </c>
      <c r="F1090" s="34">
        <v>2</v>
      </c>
      <c r="G1090" s="22">
        <v>10</v>
      </c>
      <c r="H1090" t="s">
        <v>994</v>
      </c>
      <c r="I1090" t="s">
        <v>2324</v>
      </c>
      <c r="J1090" t="str">
        <f t="shared" si="345"/>
        <v>db600.dbx262.2 := alg.Cw1_P_pnevmo1_LL; //Стоп ХП1. Низкое давление в пневмоклапанах УФ1  R132.10</v>
      </c>
      <c r="L1090">
        <f t="shared" si="347"/>
        <v>132</v>
      </c>
      <c r="N1090" s="33">
        <f t="shared" si="348"/>
        <v>1045</v>
      </c>
      <c r="O1090" s="33" t="s">
        <v>2027</v>
      </c>
      <c r="P1090" s="33" t="str">
        <f t="shared" si="349"/>
        <v>MDB.R132</v>
      </c>
      <c r="Q1090" s="33">
        <f t="shared" si="350"/>
        <v>10</v>
      </c>
      <c r="R1090" s="33"/>
      <c r="S1090" s="33"/>
      <c r="T1090" s="33"/>
      <c r="U1090" s="33"/>
      <c r="V1090" s="33"/>
      <c r="W1090" s="33"/>
      <c r="X1090" s="33" t="str">
        <f t="shared" si="351"/>
        <v>en-US=Стоп ХП1. Низкое давление в пневмоклапанах УФ1</v>
      </c>
      <c r="Y1090" s="1"/>
      <c r="Z1090" s="1" t="s">
        <v>1308</v>
      </c>
    </row>
    <row r="1091" spans="1:26" x14ac:dyDescent="0.25">
      <c r="A1091" s="1">
        <v>1046</v>
      </c>
      <c r="B1091">
        <v>124</v>
      </c>
      <c r="C1091" t="s">
        <v>2336</v>
      </c>
      <c r="D1091" s="15" t="str">
        <f t="shared" si="344"/>
        <v>R132</v>
      </c>
      <c r="E1091" s="34">
        <f t="shared" si="352"/>
        <v>262</v>
      </c>
      <c r="F1091" s="34">
        <v>3</v>
      </c>
      <c r="G1091" s="22">
        <v>11</v>
      </c>
      <c r="H1091" t="s">
        <v>994</v>
      </c>
      <c r="I1091" t="s">
        <v>2325</v>
      </c>
      <c r="J1091" t="str">
        <f t="shared" si="345"/>
        <v>db600.dbx262.3 := alg.Cw1_Qw_wUF_LL; //Авария А ХП1. Аварийно низкий расход в линии промывки  R132.11</v>
      </c>
      <c r="L1091">
        <f t="shared" si="347"/>
        <v>132</v>
      </c>
      <c r="N1091" s="33">
        <f t="shared" si="348"/>
        <v>1046</v>
      </c>
      <c r="O1091" s="33" t="s">
        <v>2027</v>
      </c>
      <c r="P1091" s="33" t="str">
        <f t="shared" si="349"/>
        <v>MDB.R132</v>
      </c>
      <c r="Q1091" s="33">
        <f t="shared" si="350"/>
        <v>11</v>
      </c>
      <c r="R1091" s="33"/>
      <c r="S1091" s="33"/>
      <c r="T1091" s="33"/>
      <c r="U1091" s="33"/>
      <c r="V1091" s="33"/>
      <c r="W1091" s="33"/>
      <c r="X1091" s="33" t="str">
        <f t="shared" si="351"/>
        <v>en-US=Авария А ХП1. Аварийно низкий расход в линии промывки</v>
      </c>
      <c r="Y1091" s="1"/>
      <c r="Z1091" s="1" t="s">
        <v>1308</v>
      </c>
    </row>
    <row r="1092" spans="1:26" x14ac:dyDescent="0.25">
      <c r="A1092" s="1">
        <v>1047</v>
      </c>
      <c r="B1092">
        <v>125</v>
      </c>
      <c r="C1092" t="s">
        <v>2337</v>
      </c>
      <c r="D1092" s="15" t="str">
        <f t="shared" si="344"/>
        <v>R132</v>
      </c>
      <c r="E1092" s="34">
        <f t="shared" si="352"/>
        <v>262</v>
      </c>
      <c r="F1092" s="34">
        <v>4</v>
      </c>
      <c r="G1092" s="22">
        <v>12</v>
      </c>
      <c r="H1092" t="s">
        <v>994</v>
      </c>
      <c r="I1092" t="s">
        <v>2326</v>
      </c>
      <c r="J1092" t="str">
        <f t="shared" si="345"/>
        <v>db600.dbx262.4 := alg.Cw1_Qw_wUF_HH; //Авария А ХП1. Аварийно высокий расход в линии промывки  R132.12</v>
      </c>
      <c r="L1092">
        <f t="shared" si="347"/>
        <v>132</v>
      </c>
      <c r="N1092" s="33">
        <f t="shared" si="348"/>
        <v>1047</v>
      </c>
      <c r="O1092" s="33" t="s">
        <v>2027</v>
      </c>
      <c r="P1092" s="33" t="str">
        <f t="shared" si="349"/>
        <v>MDB.R132</v>
      </c>
      <c r="Q1092" s="33">
        <f t="shared" si="350"/>
        <v>12</v>
      </c>
      <c r="R1092" s="33"/>
      <c r="S1092" s="33"/>
      <c r="T1092" s="33"/>
      <c r="U1092" s="33"/>
      <c r="V1092" s="33"/>
      <c r="W1092" s="33"/>
      <c r="X1092" s="33" t="str">
        <f t="shared" si="351"/>
        <v>en-US=Авария А ХП1. Аварийно высокий расход в линии промывки</v>
      </c>
      <c r="Y1092" s="1"/>
      <c r="Z1092" s="1" t="s">
        <v>1308</v>
      </c>
    </row>
    <row r="1093" spans="1:26" x14ac:dyDescent="0.25">
      <c r="A1093" s="1">
        <v>1048</v>
      </c>
      <c r="B1093">
        <v>126</v>
      </c>
      <c r="C1093" t="s">
        <v>2338</v>
      </c>
      <c r="D1093" s="15" t="str">
        <f t="shared" si="344"/>
        <v>R132</v>
      </c>
      <c r="E1093" s="34">
        <f t="shared" si="352"/>
        <v>262</v>
      </c>
      <c r="F1093" s="34">
        <v>5</v>
      </c>
      <c r="G1093" s="22">
        <v>13</v>
      </c>
      <c r="H1093" t="s">
        <v>994</v>
      </c>
      <c r="I1093" t="s">
        <v>2327</v>
      </c>
      <c r="J1093" t="str">
        <f t="shared" si="345"/>
        <v>db600.dbx262.5 := alg.Cw1_Qw_wUF_C_LL; //Авария B ХП1. Аварийно низкий расход в линии промывки c реагентами  R132.13</v>
      </c>
      <c r="L1093">
        <f t="shared" si="347"/>
        <v>132</v>
      </c>
      <c r="N1093" s="33">
        <f t="shared" si="348"/>
        <v>1048</v>
      </c>
      <c r="O1093" s="33" t="s">
        <v>2027</v>
      </c>
      <c r="P1093" s="33" t="str">
        <f t="shared" si="349"/>
        <v>MDB.R132</v>
      </c>
      <c r="Q1093" s="33">
        <f t="shared" si="350"/>
        <v>13</v>
      </c>
      <c r="R1093" s="33"/>
      <c r="S1093" s="33"/>
      <c r="T1093" s="33"/>
      <c r="U1093" s="33"/>
      <c r="V1093" s="33"/>
      <c r="W1093" s="33"/>
      <c r="X1093" s="33" t="str">
        <f t="shared" si="351"/>
        <v>en-US=Авария B ХП1. Аварийно низкий расход в линии промывки c реагентами</v>
      </c>
      <c r="Y1093" s="1"/>
      <c r="Z1093" s="1" t="s">
        <v>1308</v>
      </c>
    </row>
    <row r="1094" spans="1:26" x14ac:dyDescent="0.25">
      <c r="A1094" s="1">
        <v>1049</v>
      </c>
      <c r="B1094">
        <v>127</v>
      </c>
      <c r="C1094" t="s">
        <v>2339</v>
      </c>
      <c r="D1094" s="15" t="str">
        <f t="shared" si="344"/>
        <v>R132</v>
      </c>
      <c r="E1094" s="34">
        <f t="shared" si="352"/>
        <v>262</v>
      </c>
      <c r="F1094" s="34">
        <v>6</v>
      </c>
      <c r="G1094" s="22">
        <v>14</v>
      </c>
      <c r="H1094" t="s">
        <v>994</v>
      </c>
      <c r="I1094" t="s">
        <v>2328</v>
      </c>
      <c r="J1094" t="str">
        <f t="shared" si="345"/>
        <v>db600.dbx262.6 := alg.Cw1_Qw_wUF_C_HH; //Авария B ХП1. Аварийно высокий расход в линии промывки c реагентами  R132.14</v>
      </c>
      <c r="L1094">
        <f t="shared" si="347"/>
        <v>132</v>
      </c>
      <c r="N1094" s="33">
        <f t="shared" si="348"/>
        <v>1049</v>
      </c>
      <c r="O1094" s="33" t="s">
        <v>2027</v>
      </c>
      <c r="P1094" s="33" t="str">
        <f t="shared" si="349"/>
        <v>MDB.R132</v>
      </c>
      <c r="Q1094" s="33">
        <f t="shared" si="350"/>
        <v>14</v>
      </c>
      <c r="R1094" s="33"/>
      <c r="S1094" s="33"/>
      <c r="T1094" s="33"/>
      <c r="U1094" s="33"/>
      <c r="V1094" s="33"/>
      <c r="W1094" s="33"/>
      <c r="X1094" s="33" t="str">
        <f t="shared" si="351"/>
        <v>en-US=Авария B ХП1. Аварийно высокий расход в линии промывки c реагентами</v>
      </c>
      <c r="Y1094" s="1"/>
      <c r="Z1094" s="1" t="s">
        <v>1308</v>
      </c>
    </row>
    <row r="1095" spans="1:26" x14ac:dyDescent="0.25">
      <c r="A1095" s="1">
        <v>1050</v>
      </c>
      <c r="B1095">
        <v>128</v>
      </c>
      <c r="C1095" t="s">
        <v>2372</v>
      </c>
      <c r="D1095" s="15" t="str">
        <f t="shared" si="344"/>
        <v>R132</v>
      </c>
      <c r="E1095" s="34">
        <f t="shared" si="352"/>
        <v>262</v>
      </c>
      <c r="F1095" s="34">
        <v>7</v>
      </c>
      <c r="G1095" s="22">
        <v>15</v>
      </c>
      <c r="H1095" t="s">
        <v>994</v>
      </c>
      <c r="I1095" t="s">
        <v>2340</v>
      </c>
      <c r="J1095" t="str">
        <f t="shared" si="345"/>
        <v>db600.dbx262.7 := alg.Cw2_UF2_stop; //Стоп ХП2. Кн.Стоп УФ1  R132.15</v>
      </c>
      <c r="L1095">
        <f t="shared" si="347"/>
        <v>132</v>
      </c>
      <c r="N1095" s="33">
        <f t="shared" si="348"/>
        <v>1050</v>
      </c>
      <c r="O1095" s="33" t="s">
        <v>2027</v>
      </c>
      <c r="P1095" s="33" t="str">
        <f t="shared" si="349"/>
        <v>MDB.R132</v>
      </c>
      <c r="Q1095" s="33">
        <f t="shared" si="350"/>
        <v>15</v>
      </c>
      <c r="R1095" s="33"/>
      <c r="S1095" s="33"/>
      <c r="T1095" s="33"/>
      <c r="U1095" s="33"/>
      <c r="V1095" s="33"/>
      <c r="W1095" s="33"/>
      <c r="X1095" s="33" t="str">
        <f t="shared" si="351"/>
        <v>en-US=Стоп ХП2. Кн.Стоп УФ1</v>
      </c>
      <c r="Y1095" s="1"/>
      <c r="Z1095" s="1" t="s">
        <v>1308</v>
      </c>
    </row>
    <row r="1096" spans="1:26" x14ac:dyDescent="0.25">
      <c r="A1096" s="1">
        <v>1051</v>
      </c>
      <c r="B1096">
        <v>129</v>
      </c>
      <c r="C1096" t="s">
        <v>2373</v>
      </c>
      <c r="D1096" s="15" t="str">
        <f>"R"&amp;L1096</f>
        <v>R133</v>
      </c>
      <c r="E1096" s="34">
        <f>L1096*2-1</f>
        <v>265</v>
      </c>
      <c r="F1096" s="34">
        <v>0</v>
      </c>
      <c r="G1096" s="22">
        <v>0</v>
      </c>
      <c r="H1096" t="s">
        <v>994</v>
      </c>
      <c r="I1096" t="s">
        <v>2341</v>
      </c>
      <c r="J1096" t="str">
        <f>"db600.dbx"&amp;E1096&amp;"."&amp;F1096&amp;" := "&amp;H1096&amp;"."&amp;I1096&amp;"; //"&amp;C1096&amp;"  "&amp;D1096&amp;"."&amp;G1096</f>
        <v>db600.dbx265.0 := alg.Cw2_stop; //Стоп ХП2. Кн.Стоп системы  R133.0</v>
      </c>
      <c r="L1096">
        <f>L1095+1</f>
        <v>133</v>
      </c>
      <c r="N1096" s="33">
        <f t="shared" si="348"/>
        <v>1051</v>
      </c>
      <c r="O1096" s="33" t="s">
        <v>2027</v>
      </c>
      <c r="P1096" s="33" t="str">
        <f t="shared" si="349"/>
        <v>MDB.R133</v>
      </c>
      <c r="Q1096" s="33">
        <f t="shared" si="350"/>
        <v>0</v>
      </c>
      <c r="R1096" s="33"/>
      <c r="S1096" s="33"/>
      <c r="T1096" s="33"/>
      <c r="U1096" s="33"/>
      <c r="V1096" s="33"/>
      <c r="W1096" s="33"/>
      <c r="X1096" s="33" t="str">
        <f t="shared" si="351"/>
        <v>en-US=Стоп ХП2. Кн.Стоп системы</v>
      </c>
      <c r="Y1096" s="1"/>
      <c r="Z1096" s="1" t="s">
        <v>1308</v>
      </c>
    </row>
    <row r="1097" spans="1:26" x14ac:dyDescent="0.25">
      <c r="A1097" s="1">
        <v>1052</v>
      </c>
      <c r="B1097">
        <v>130</v>
      </c>
      <c r="C1097" t="s">
        <v>2374</v>
      </c>
      <c r="D1097" s="15" t="str">
        <f t="shared" ref="D1097:D1111" si="353">"R"&amp;L1097</f>
        <v>R133</v>
      </c>
      <c r="E1097" s="34">
        <f>E1096</f>
        <v>265</v>
      </c>
      <c r="F1097" s="34">
        <v>1</v>
      </c>
      <c r="G1097" s="22">
        <v>1</v>
      </c>
      <c r="H1097" t="s">
        <v>994</v>
      </c>
      <c r="I1097" t="s">
        <v>2342</v>
      </c>
      <c r="J1097" t="str">
        <f t="shared" ref="J1097:J1111" si="354">"db600.dbx"&amp;E1097&amp;"."&amp;F1097&amp;" := "&amp;H1097&amp;"."&amp;I1097&amp;"; //"&amp;C1097&amp;"  "&amp;D1097&amp;"."&amp;G1097</f>
        <v>db600.dbx265.1 := alg.Cw2_ao; //Стоп ХП2. АО системы  R133.1</v>
      </c>
      <c r="L1097">
        <f>L1096</f>
        <v>133</v>
      </c>
      <c r="N1097" s="33">
        <f t="shared" si="348"/>
        <v>1052</v>
      </c>
      <c r="O1097" s="33" t="s">
        <v>2027</v>
      </c>
      <c r="P1097" s="33" t="str">
        <f t="shared" si="349"/>
        <v>MDB.R133</v>
      </c>
      <c r="Q1097" s="33">
        <f t="shared" si="350"/>
        <v>1</v>
      </c>
      <c r="R1097" s="33"/>
      <c r="S1097" s="33"/>
      <c r="T1097" s="33"/>
      <c r="U1097" s="33"/>
      <c r="V1097" s="33"/>
      <c r="W1097" s="33"/>
      <c r="X1097" s="33" t="str">
        <f t="shared" si="351"/>
        <v>en-US=Стоп ХП2. АО системы</v>
      </c>
      <c r="Y1097" s="1"/>
      <c r="Z1097" s="1" t="s">
        <v>1308</v>
      </c>
    </row>
    <row r="1098" spans="1:26" x14ac:dyDescent="0.25">
      <c r="A1098" s="1">
        <v>1053</v>
      </c>
      <c r="B1098">
        <v>131</v>
      </c>
      <c r="C1098" t="s">
        <v>2375</v>
      </c>
      <c r="D1098" s="15" t="str">
        <f t="shared" si="353"/>
        <v>R133</v>
      </c>
      <c r="E1098" s="34">
        <f t="shared" ref="E1098:E1103" si="355">E1097</f>
        <v>265</v>
      </c>
      <c r="F1098" s="34">
        <v>2</v>
      </c>
      <c r="G1098" s="22">
        <v>2</v>
      </c>
      <c r="H1098" t="s">
        <v>994</v>
      </c>
      <c r="I1098" t="s">
        <v>2343</v>
      </c>
      <c r="J1098" t="str">
        <f t="shared" si="354"/>
        <v>db600.dbx265.2 := alg.Cw2_ao2; //Стоп ХП2. АО УФ1  R133.2</v>
      </c>
      <c r="L1098">
        <f t="shared" ref="L1098:L1111" si="356">L1097</f>
        <v>133</v>
      </c>
      <c r="N1098" s="33">
        <f t="shared" si="348"/>
        <v>1053</v>
      </c>
      <c r="O1098" s="33" t="s">
        <v>2027</v>
      </c>
      <c r="P1098" s="33" t="str">
        <f t="shared" si="349"/>
        <v>MDB.R133</v>
      </c>
      <c r="Q1098" s="33">
        <f t="shared" si="350"/>
        <v>2</v>
      </c>
      <c r="R1098" s="33"/>
      <c r="S1098" s="33"/>
      <c r="T1098" s="33"/>
      <c r="U1098" s="33"/>
      <c r="V1098" s="33"/>
      <c r="W1098" s="33"/>
      <c r="X1098" s="33" t="str">
        <f t="shared" si="351"/>
        <v>en-US=Стоп ХП2. АО УФ1</v>
      </c>
      <c r="Y1098" s="1"/>
      <c r="Z1098" s="1" t="s">
        <v>1308</v>
      </c>
    </row>
    <row r="1099" spans="1:26" x14ac:dyDescent="0.25">
      <c r="A1099" s="1">
        <v>1054</v>
      </c>
      <c r="B1099">
        <v>132</v>
      </c>
      <c r="C1099" t="s">
        <v>2376</v>
      </c>
      <c r="D1099" s="15" t="str">
        <f t="shared" si="353"/>
        <v>R133</v>
      </c>
      <c r="E1099" s="34">
        <f t="shared" si="355"/>
        <v>265</v>
      </c>
      <c r="F1099" s="34">
        <v>3</v>
      </c>
      <c r="G1099" s="22">
        <v>3</v>
      </c>
      <c r="H1099" t="s">
        <v>994</v>
      </c>
      <c r="I1099" t="s">
        <v>2344</v>
      </c>
      <c r="J1099" t="str">
        <f t="shared" si="354"/>
        <v>db600.dbx265.3 := alg.Cw2_P_pnevmo2_LL; //Стоп ХП2. Низкое давление в пневмоклапанах УФ1  R133.3</v>
      </c>
      <c r="L1099">
        <f t="shared" si="356"/>
        <v>133</v>
      </c>
      <c r="N1099" s="33">
        <f t="shared" si="348"/>
        <v>1054</v>
      </c>
      <c r="O1099" s="33" t="s">
        <v>2027</v>
      </c>
      <c r="P1099" s="33" t="str">
        <f t="shared" si="349"/>
        <v>MDB.R133</v>
      </c>
      <c r="Q1099" s="33">
        <f t="shared" si="350"/>
        <v>3</v>
      </c>
      <c r="R1099" s="33"/>
      <c r="S1099" s="33"/>
      <c r="T1099" s="33"/>
      <c r="U1099" s="33"/>
      <c r="V1099" s="33"/>
      <c r="W1099" s="33"/>
      <c r="X1099" s="33" t="str">
        <f t="shared" si="351"/>
        <v>en-US=Стоп ХП2. Низкое давление в пневмоклапанах УФ1</v>
      </c>
      <c r="Y1099" s="1"/>
      <c r="Z1099" s="1" t="s">
        <v>1308</v>
      </c>
    </row>
    <row r="1100" spans="1:26" x14ac:dyDescent="0.25">
      <c r="A1100" s="1">
        <v>1055</v>
      </c>
      <c r="B1100">
        <v>133</v>
      </c>
      <c r="C1100" t="s">
        <v>2377</v>
      </c>
      <c r="D1100" s="15" t="str">
        <f t="shared" si="353"/>
        <v>R133</v>
      </c>
      <c r="E1100" s="34">
        <f t="shared" si="355"/>
        <v>265</v>
      </c>
      <c r="F1100" s="34">
        <v>4</v>
      </c>
      <c r="G1100" s="22">
        <v>4</v>
      </c>
      <c r="H1100" t="s">
        <v>994</v>
      </c>
      <c r="I1100" t="s">
        <v>2345</v>
      </c>
      <c r="J1100" t="str">
        <f t="shared" si="354"/>
        <v>db600.dbx265.4 := alg.Cw2_Qw_wUF_LL; //Авария А ХП2. Аварийно низкий расход в линии промывки  R133.4</v>
      </c>
      <c r="L1100">
        <f t="shared" si="356"/>
        <v>133</v>
      </c>
      <c r="N1100" s="33">
        <f t="shared" si="348"/>
        <v>1055</v>
      </c>
      <c r="O1100" s="33" t="s">
        <v>2027</v>
      </c>
      <c r="P1100" s="33" t="str">
        <f t="shared" si="349"/>
        <v>MDB.R133</v>
      </c>
      <c r="Q1100" s="33">
        <f t="shared" si="350"/>
        <v>4</v>
      </c>
      <c r="R1100" s="33"/>
      <c r="S1100" s="33"/>
      <c r="T1100" s="33"/>
      <c r="U1100" s="33"/>
      <c r="V1100" s="33"/>
      <c r="W1100" s="33"/>
      <c r="X1100" s="33" t="str">
        <f t="shared" si="351"/>
        <v>en-US=Авария А ХП2. Аварийно низкий расход в линии промывки</v>
      </c>
      <c r="Y1100" s="1"/>
      <c r="Z1100" s="1" t="s">
        <v>1308</v>
      </c>
    </row>
    <row r="1101" spans="1:26" x14ac:dyDescent="0.25">
      <c r="A1101" s="1">
        <v>1056</v>
      </c>
      <c r="B1101">
        <v>134</v>
      </c>
      <c r="C1101" t="s">
        <v>2378</v>
      </c>
      <c r="D1101" s="15" t="str">
        <f t="shared" si="353"/>
        <v>R133</v>
      </c>
      <c r="E1101" s="34">
        <f t="shared" si="355"/>
        <v>265</v>
      </c>
      <c r="F1101" s="34">
        <v>5</v>
      </c>
      <c r="G1101" s="22">
        <v>5</v>
      </c>
      <c r="H1101" t="s">
        <v>994</v>
      </c>
      <c r="I1101" t="s">
        <v>2346</v>
      </c>
      <c r="J1101" t="str">
        <f t="shared" si="354"/>
        <v>db600.dbx265.5 := alg.Cw2_Qw_wUF_HH; //Авария А ХП2. Аварийно высокий расход в линии промывки  R133.5</v>
      </c>
      <c r="L1101">
        <f t="shared" si="356"/>
        <v>133</v>
      </c>
      <c r="N1101" s="33">
        <f t="shared" si="348"/>
        <v>1056</v>
      </c>
      <c r="O1101" s="33" t="s">
        <v>2027</v>
      </c>
      <c r="P1101" s="33" t="str">
        <f t="shared" si="349"/>
        <v>MDB.R133</v>
      </c>
      <c r="Q1101" s="33">
        <f t="shared" si="350"/>
        <v>5</v>
      </c>
      <c r="R1101" s="33"/>
      <c r="S1101" s="33"/>
      <c r="T1101" s="33"/>
      <c r="U1101" s="33"/>
      <c r="V1101" s="33"/>
      <c r="W1101" s="33"/>
      <c r="X1101" s="33" t="str">
        <f t="shared" si="351"/>
        <v>en-US=Авария А ХП2. Аварийно высокий расход в линии промывки</v>
      </c>
      <c r="Y1101" s="1"/>
      <c r="Z1101" s="1" t="s">
        <v>1308</v>
      </c>
    </row>
    <row r="1102" spans="1:26" x14ac:dyDescent="0.25">
      <c r="A1102" s="1">
        <v>1057</v>
      </c>
      <c r="B1102">
        <v>135</v>
      </c>
      <c r="C1102" t="s">
        <v>2379</v>
      </c>
      <c r="D1102" s="15" t="str">
        <f t="shared" si="353"/>
        <v>R133</v>
      </c>
      <c r="E1102" s="34">
        <f t="shared" si="355"/>
        <v>265</v>
      </c>
      <c r="F1102" s="34">
        <v>6</v>
      </c>
      <c r="G1102" s="22">
        <v>6</v>
      </c>
      <c r="H1102" t="s">
        <v>994</v>
      </c>
      <c r="I1102" t="s">
        <v>2347</v>
      </c>
      <c r="J1102" t="str">
        <f t="shared" si="354"/>
        <v>db600.dbx265.6 := alg.Cw2_Qw_wUF_C_LL; //Авария B ХП2. Аварийно низкий расход в линии промывки c реагентами  R133.6</v>
      </c>
      <c r="L1102">
        <f t="shared" si="356"/>
        <v>133</v>
      </c>
      <c r="N1102" s="33">
        <f t="shared" si="348"/>
        <v>1057</v>
      </c>
      <c r="O1102" s="33" t="s">
        <v>2027</v>
      </c>
      <c r="P1102" s="33" t="str">
        <f t="shared" si="349"/>
        <v>MDB.R133</v>
      </c>
      <c r="Q1102" s="33">
        <f t="shared" si="350"/>
        <v>6</v>
      </c>
      <c r="R1102" s="33"/>
      <c r="S1102" s="33"/>
      <c r="T1102" s="33"/>
      <c r="U1102" s="33"/>
      <c r="V1102" s="33"/>
      <c r="W1102" s="33"/>
      <c r="X1102" s="33" t="str">
        <f t="shared" si="351"/>
        <v>en-US=Авария B ХП2. Аварийно низкий расход в линии промывки c реагентами</v>
      </c>
      <c r="Y1102" s="1"/>
      <c r="Z1102" s="1" t="s">
        <v>1308</v>
      </c>
    </row>
    <row r="1103" spans="1:26" x14ac:dyDescent="0.25">
      <c r="A1103" s="1">
        <v>1058</v>
      </c>
      <c r="B1103">
        <v>136</v>
      </c>
      <c r="C1103" t="s">
        <v>2380</v>
      </c>
      <c r="D1103" s="15" t="str">
        <f t="shared" si="353"/>
        <v>R133</v>
      </c>
      <c r="E1103" s="34">
        <f t="shared" si="355"/>
        <v>265</v>
      </c>
      <c r="F1103" s="34">
        <v>7</v>
      </c>
      <c r="G1103" s="22">
        <v>7</v>
      </c>
      <c r="H1103" t="s">
        <v>994</v>
      </c>
      <c r="I1103" t="s">
        <v>2348</v>
      </c>
      <c r="J1103" t="str">
        <f t="shared" si="354"/>
        <v>db600.dbx265.7 := alg.Cw2_Qw_wUF_C_HH; //Авария B ХП2. Аварийно высокий расход в линии промывки c реагентами  R133.7</v>
      </c>
      <c r="L1103">
        <f t="shared" si="356"/>
        <v>133</v>
      </c>
      <c r="N1103" s="33">
        <f t="shared" si="348"/>
        <v>1058</v>
      </c>
      <c r="O1103" s="33" t="s">
        <v>2027</v>
      </c>
      <c r="P1103" s="33" t="str">
        <f t="shared" si="349"/>
        <v>MDB.R133</v>
      </c>
      <c r="Q1103" s="33">
        <f t="shared" si="350"/>
        <v>7</v>
      </c>
      <c r="R1103" s="33"/>
      <c r="S1103" s="33"/>
      <c r="T1103" s="33"/>
      <c r="U1103" s="33"/>
      <c r="V1103" s="33"/>
      <c r="W1103" s="33"/>
      <c r="X1103" s="33" t="str">
        <f t="shared" si="351"/>
        <v>en-US=Авария B ХП2. Аварийно высокий расход в линии промывки c реагентами</v>
      </c>
      <c r="Y1103" s="1"/>
      <c r="Z1103" s="1" t="s">
        <v>1308</v>
      </c>
    </row>
    <row r="1104" spans="1:26" x14ac:dyDescent="0.25">
      <c r="A1104" s="1">
        <v>1059</v>
      </c>
      <c r="B1104">
        <v>137</v>
      </c>
      <c r="C1104" t="s">
        <v>2381</v>
      </c>
      <c r="D1104" s="15" t="str">
        <f t="shared" si="353"/>
        <v>R133</v>
      </c>
      <c r="E1104" s="34">
        <f>E1103-1</f>
        <v>264</v>
      </c>
      <c r="F1104" s="34">
        <v>0</v>
      </c>
      <c r="G1104" s="22">
        <v>8</v>
      </c>
      <c r="H1104" t="s">
        <v>994</v>
      </c>
      <c r="I1104" t="s">
        <v>2349</v>
      </c>
      <c r="J1104" t="str">
        <f t="shared" si="354"/>
        <v>db600.dbx264.0 := alg.W1_UF1_stop; //Стоп О1. Кн.Стоп УФ1  R133.8</v>
      </c>
      <c r="L1104">
        <f t="shared" si="356"/>
        <v>133</v>
      </c>
      <c r="N1104" s="33">
        <f t="shared" si="348"/>
        <v>1059</v>
      </c>
      <c r="O1104" s="33" t="s">
        <v>2027</v>
      </c>
      <c r="P1104" s="33" t="str">
        <f t="shared" si="349"/>
        <v>MDB.R133</v>
      </c>
      <c r="Q1104" s="33">
        <f t="shared" si="350"/>
        <v>8</v>
      </c>
      <c r="R1104" s="33"/>
      <c r="S1104" s="33"/>
      <c r="T1104" s="33"/>
      <c r="U1104" s="33"/>
      <c r="V1104" s="33"/>
      <c r="W1104" s="33"/>
      <c r="X1104" s="33" t="str">
        <f t="shared" si="351"/>
        <v>en-US=Стоп О1. Кн.Стоп УФ1</v>
      </c>
      <c r="Y1104" s="1"/>
      <c r="Z1104" s="1" t="s">
        <v>1308</v>
      </c>
    </row>
    <row r="1105" spans="1:26" x14ac:dyDescent="0.25">
      <c r="A1105" s="1">
        <v>1060</v>
      </c>
      <c r="B1105">
        <v>138</v>
      </c>
      <c r="C1105" t="s">
        <v>2382</v>
      </c>
      <c r="D1105" s="15" t="str">
        <f t="shared" si="353"/>
        <v>R133</v>
      </c>
      <c r="E1105" s="34">
        <f>E1104</f>
        <v>264</v>
      </c>
      <c r="F1105" s="34">
        <v>1</v>
      </c>
      <c r="G1105" s="22">
        <v>9</v>
      </c>
      <c r="H1105" t="s">
        <v>994</v>
      </c>
      <c r="I1105" t="s">
        <v>2350</v>
      </c>
      <c r="J1105" t="str">
        <f t="shared" si="354"/>
        <v>db600.dbx264.1 := alg.W1_stop; //Стоп О1. Кн.Стоп системы  R133.9</v>
      </c>
      <c r="L1105">
        <f t="shared" si="356"/>
        <v>133</v>
      </c>
      <c r="N1105" s="33">
        <f t="shared" si="348"/>
        <v>1060</v>
      </c>
      <c r="O1105" s="33" t="s">
        <v>2027</v>
      </c>
      <c r="P1105" s="33" t="str">
        <f t="shared" si="349"/>
        <v>MDB.R133</v>
      </c>
      <c r="Q1105" s="33">
        <f t="shared" si="350"/>
        <v>9</v>
      </c>
      <c r="R1105" s="33"/>
      <c r="S1105" s="33"/>
      <c r="T1105" s="33"/>
      <c r="U1105" s="33"/>
      <c r="V1105" s="33"/>
      <c r="W1105" s="33"/>
      <c r="X1105" s="33" t="str">
        <f t="shared" si="351"/>
        <v>en-US=Стоп О1. Кн.Стоп системы</v>
      </c>
      <c r="Y1105" s="1"/>
      <c r="Z1105" s="1" t="s">
        <v>1308</v>
      </c>
    </row>
    <row r="1106" spans="1:26" x14ac:dyDescent="0.25">
      <c r="A1106" s="1">
        <v>1061</v>
      </c>
      <c r="B1106">
        <v>139</v>
      </c>
      <c r="C1106" t="s">
        <v>2383</v>
      </c>
      <c r="D1106" s="15" t="str">
        <f t="shared" si="353"/>
        <v>R133</v>
      </c>
      <c r="E1106" s="34">
        <f t="shared" ref="E1106:E1111" si="357">E1105</f>
        <v>264</v>
      </c>
      <c r="F1106" s="34">
        <v>2</v>
      </c>
      <c r="G1106" s="22">
        <v>10</v>
      </c>
      <c r="H1106" t="s">
        <v>994</v>
      </c>
      <c r="I1106" t="s">
        <v>2351</v>
      </c>
      <c r="J1106" t="str">
        <f t="shared" si="354"/>
        <v>db600.dbx264.2 := alg.W1_ao; //Стоп О1. АО системы  R133.10</v>
      </c>
      <c r="L1106">
        <f t="shared" si="356"/>
        <v>133</v>
      </c>
      <c r="N1106" s="33">
        <f t="shared" si="348"/>
        <v>1061</v>
      </c>
      <c r="O1106" s="33" t="s">
        <v>2027</v>
      </c>
      <c r="P1106" s="33" t="str">
        <f t="shared" si="349"/>
        <v>MDB.R133</v>
      </c>
      <c r="Q1106" s="33">
        <f t="shared" si="350"/>
        <v>10</v>
      </c>
      <c r="R1106" s="33"/>
      <c r="S1106" s="33"/>
      <c r="T1106" s="33"/>
      <c r="U1106" s="33"/>
      <c r="V1106" s="33"/>
      <c r="W1106" s="33"/>
      <c r="X1106" s="33" t="str">
        <f t="shared" si="351"/>
        <v>en-US=Стоп О1. АО системы</v>
      </c>
      <c r="Y1106" s="1"/>
      <c r="Z1106" s="1" t="s">
        <v>1308</v>
      </c>
    </row>
    <row r="1107" spans="1:26" x14ac:dyDescent="0.25">
      <c r="A1107" s="1">
        <v>1062</v>
      </c>
      <c r="B1107">
        <v>140</v>
      </c>
      <c r="C1107" t="s">
        <v>2384</v>
      </c>
      <c r="D1107" s="15" t="str">
        <f t="shared" si="353"/>
        <v>R133</v>
      </c>
      <c r="E1107" s="34">
        <f t="shared" si="357"/>
        <v>264</v>
      </c>
      <c r="F1107" s="34">
        <v>3</v>
      </c>
      <c r="G1107" s="22">
        <v>11</v>
      </c>
      <c r="H1107" t="s">
        <v>994</v>
      </c>
      <c r="I1107" t="s">
        <v>2352</v>
      </c>
      <c r="J1107" t="str">
        <f t="shared" si="354"/>
        <v>db600.dbx264.3 := alg.W1_ao1; //Стоп О1. АО УФ1  R133.11</v>
      </c>
      <c r="L1107">
        <f t="shared" si="356"/>
        <v>133</v>
      </c>
      <c r="N1107" s="33">
        <f t="shared" si="348"/>
        <v>1062</v>
      </c>
      <c r="O1107" s="33" t="s">
        <v>2027</v>
      </c>
      <c r="P1107" s="33" t="str">
        <f t="shared" si="349"/>
        <v>MDB.R133</v>
      </c>
      <c r="Q1107" s="33">
        <f t="shared" si="350"/>
        <v>11</v>
      </c>
      <c r="R1107" s="33"/>
      <c r="S1107" s="33"/>
      <c r="T1107" s="33"/>
      <c r="U1107" s="33"/>
      <c r="V1107" s="33"/>
      <c r="W1107" s="33"/>
      <c r="X1107" s="33" t="str">
        <f t="shared" si="351"/>
        <v>en-US=Стоп О1. АО УФ1</v>
      </c>
      <c r="Y1107" s="1"/>
      <c r="Z1107" s="1" t="s">
        <v>1308</v>
      </c>
    </row>
    <row r="1108" spans="1:26" x14ac:dyDescent="0.25">
      <c r="A1108" s="1">
        <v>1063</v>
      </c>
      <c r="B1108">
        <v>141</v>
      </c>
      <c r="C1108" t="s">
        <v>2385</v>
      </c>
      <c r="D1108" s="15" t="str">
        <f t="shared" si="353"/>
        <v>R133</v>
      </c>
      <c r="E1108" s="34">
        <f t="shared" si="357"/>
        <v>264</v>
      </c>
      <c r="F1108" s="34">
        <v>4</v>
      </c>
      <c r="G1108" s="22">
        <v>12</v>
      </c>
      <c r="H1108" t="s">
        <v>994</v>
      </c>
      <c r="I1108" t="s">
        <v>2353</v>
      </c>
      <c r="J1108" t="str">
        <f t="shared" si="354"/>
        <v>db600.dbx264.4 := alg.W1_P_pnevmo1_LL; //Стоп О1. Низкое давление в пневмоклапанах УФ1  R133.12</v>
      </c>
      <c r="L1108">
        <f t="shared" si="356"/>
        <v>133</v>
      </c>
      <c r="N1108" s="33">
        <f t="shared" si="348"/>
        <v>1063</v>
      </c>
      <c r="O1108" s="33" t="s">
        <v>2027</v>
      </c>
      <c r="P1108" s="33" t="str">
        <f t="shared" si="349"/>
        <v>MDB.R133</v>
      </c>
      <c r="Q1108" s="33">
        <f t="shared" si="350"/>
        <v>12</v>
      </c>
      <c r="R1108" s="33"/>
      <c r="S1108" s="33"/>
      <c r="T1108" s="33"/>
      <c r="U1108" s="33"/>
      <c r="V1108" s="33"/>
      <c r="W1108" s="33"/>
      <c r="X1108" s="33" t="str">
        <f t="shared" si="351"/>
        <v>en-US=Стоп О1. Низкое давление в пневмоклапанах УФ1</v>
      </c>
      <c r="Y1108" s="1"/>
      <c r="Z1108" s="1" t="s">
        <v>1308</v>
      </c>
    </row>
    <row r="1109" spans="1:26" x14ac:dyDescent="0.25">
      <c r="A1109" s="1">
        <v>1064</v>
      </c>
      <c r="B1109">
        <v>142</v>
      </c>
      <c r="C1109" t="s">
        <v>2386</v>
      </c>
      <c r="D1109" s="15" t="str">
        <f t="shared" si="353"/>
        <v>R133</v>
      </c>
      <c r="E1109" s="34">
        <f t="shared" si="357"/>
        <v>264</v>
      </c>
      <c r="F1109" s="34">
        <v>5</v>
      </c>
      <c r="G1109" s="22">
        <v>13</v>
      </c>
      <c r="H1109" t="s">
        <v>994</v>
      </c>
      <c r="I1109" t="s">
        <v>2354</v>
      </c>
      <c r="J1109" t="str">
        <f t="shared" si="354"/>
        <v>db600.dbx264.5 := alg.W1_Qw_afN4_1_LL; //Авария B О1. Аварийно высокий расход после Н4-1 УФ1  R133.13</v>
      </c>
      <c r="L1109">
        <f t="shared" si="356"/>
        <v>133</v>
      </c>
      <c r="N1109" s="33">
        <f t="shared" si="348"/>
        <v>1064</v>
      </c>
      <c r="O1109" s="33" t="s">
        <v>2027</v>
      </c>
      <c r="P1109" s="33" t="str">
        <f t="shared" si="349"/>
        <v>MDB.R133</v>
      </c>
      <c r="Q1109" s="33">
        <f t="shared" si="350"/>
        <v>13</v>
      </c>
      <c r="R1109" s="33"/>
      <c r="S1109" s="33"/>
      <c r="T1109" s="33"/>
      <c r="U1109" s="33"/>
      <c r="V1109" s="33"/>
      <c r="W1109" s="33"/>
      <c r="X1109" s="33" t="str">
        <f t="shared" si="351"/>
        <v>en-US=Авария B О1. Аварийно высокий расход после Н4-1 УФ1</v>
      </c>
      <c r="Y1109" s="1"/>
      <c r="Z1109" s="1" t="s">
        <v>1308</v>
      </c>
    </row>
    <row r="1110" spans="1:26" x14ac:dyDescent="0.25">
      <c r="A1110" s="1">
        <v>1065</v>
      </c>
      <c r="B1110">
        <v>143</v>
      </c>
      <c r="C1110" t="s">
        <v>2387</v>
      </c>
      <c r="D1110" s="15" t="str">
        <f t="shared" si="353"/>
        <v>R133</v>
      </c>
      <c r="E1110" s="34">
        <f t="shared" si="357"/>
        <v>264</v>
      </c>
      <c r="F1110" s="34">
        <v>6</v>
      </c>
      <c r="G1110" s="22">
        <v>14</v>
      </c>
      <c r="H1110" t="s">
        <v>994</v>
      </c>
      <c r="I1110" t="s">
        <v>2355</v>
      </c>
      <c r="J1110" t="str">
        <f t="shared" si="354"/>
        <v>db600.dbx264.6 := alg.W1_Qw_afN4_1_HH; //Авария B О1. Аварийно низкий расход после Н4-1 УФ1  R133.14</v>
      </c>
      <c r="L1110">
        <f t="shared" si="356"/>
        <v>133</v>
      </c>
      <c r="N1110" s="33">
        <f t="shared" si="348"/>
        <v>1065</v>
      </c>
      <c r="O1110" s="33" t="s">
        <v>2027</v>
      </c>
      <c r="P1110" s="33" t="str">
        <f t="shared" si="349"/>
        <v>MDB.R133</v>
      </c>
      <c r="Q1110" s="33">
        <f t="shared" si="350"/>
        <v>14</v>
      </c>
      <c r="R1110" s="33"/>
      <c r="S1110" s="33"/>
      <c r="T1110" s="33"/>
      <c r="U1110" s="33"/>
      <c r="V1110" s="33"/>
      <c r="W1110" s="33"/>
      <c r="X1110" s="33" t="str">
        <f t="shared" si="351"/>
        <v>en-US=Авария B О1. Аварийно низкий расход после Н4-1 УФ1</v>
      </c>
      <c r="Y1110" s="1"/>
      <c r="Z1110" s="1" t="s">
        <v>1308</v>
      </c>
    </row>
    <row r="1111" spans="1:26" x14ac:dyDescent="0.25">
      <c r="A1111" s="1">
        <v>1066</v>
      </c>
      <c r="B1111">
        <v>144</v>
      </c>
      <c r="C1111" t="s">
        <v>2388</v>
      </c>
      <c r="D1111" s="15" t="str">
        <f t="shared" si="353"/>
        <v>R133</v>
      </c>
      <c r="E1111" s="34">
        <f t="shared" si="357"/>
        <v>264</v>
      </c>
      <c r="F1111" s="34">
        <v>7</v>
      </c>
      <c r="G1111" s="22">
        <v>15</v>
      </c>
      <c r="H1111" t="s">
        <v>994</v>
      </c>
      <c r="I1111" t="s">
        <v>2356</v>
      </c>
      <c r="J1111" t="str">
        <f t="shared" si="354"/>
        <v>db600.dbx264.7 := alg.W1_Qw_afK4_1_LL; //Авария B О1. Аварийно высокий расход воздуха после К4-1 УФ1  R133.15</v>
      </c>
      <c r="L1111">
        <f t="shared" si="356"/>
        <v>133</v>
      </c>
      <c r="N1111" s="33">
        <f t="shared" si="348"/>
        <v>1066</v>
      </c>
      <c r="O1111" s="33" t="s">
        <v>2027</v>
      </c>
      <c r="P1111" s="33" t="str">
        <f t="shared" si="349"/>
        <v>MDB.R133</v>
      </c>
      <c r="Q1111" s="33">
        <f t="shared" si="350"/>
        <v>15</v>
      </c>
      <c r="R1111" s="33"/>
      <c r="S1111" s="33"/>
      <c r="T1111" s="33"/>
      <c r="U1111" s="33"/>
      <c r="V1111" s="33"/>
      <c r="W1111" s="33"/>
      <c r="X1111" s="33" t="str">
        <f t="shared" si="351"/>
        <v>en-US=Авария B О1. Аварийно высокий расход воздуха после К4-1 УФ1</v>
      </c>
      <c r="Y1111" s="1"/>
      <c r="Z1111" s="1" t="s">
        <v>1308</v>
      </c>
    </row>
    <row r="1112" spans="1:26" x14ac:dyDescent="0.25">
      <c r="A1112" s="1">
        <v>1067</v>
      </c>
      <c r="B1112">
        <v>145</v>
      </c>
      <c r="C1112" t="s">
        <v>2389</v>
      </c>
      <c r="D1112" s="15" t="str">
        <f>"R"&amp;L1112</f>
        <v>R134</v>
      </c>
      <c r="E1112" s="34">
        <f>L1112*2-1</f>
        <v>267</v>
      </c>
      <c r="F1112" s="34">
        <v>0</v>
      </c>
      <c r="G1112" s="22">
        <v>0</v>
      </c>
      <c r="H1112" t="s">
        <v>994</v>
      </c>
      <c r="I1112" t="s">
        <v>2357</v>
      </c>
      <c r="J1112" t="str">
        <f>"db600.dbx"&amp;E1112&amp;"."&amp;F1112&amp;" := "&amp;H1112&amp;"."&amp;I1112&amp;"; //"&amp;C1112&amp;"  "&amp;D1112&amp;"."&amp;G1112</f>
        <v>db600.dbx267.0 := alg.W1_Qw_afK4_1_HH; //Авария B О1. Аварийно низкий расход воздуха после К4-1 УФ1  R134.0</v>
      </c>
      <c r="L1112">
        <f>L1111+1</f>
        <v>134</v>
      </c>
      <c r="N1112" s="33">
        <f t="shared" si="348"/>
        <v>1067</v>
      </c>
      <c r="O1112" s="33" t="s">
        <v>2027</v>
      </c>
      <c r="P1112" s="33" t="str">
        <f t="shared" si="349"/>
        <v>MDB.R134</v>
      </c>
      <c r="Q1112" s="33">
        <f t="shared" si="350"/>
        <v>0</v>
      </c>
      <c r="R1112" s="33"/>
      <c r="S1112" s="33"/>
      <c r="T1112" s="33"/>
      <c r="U1112" s="33"/>
      <c r="V1112" s="33"/>
      <c r="W1112" s="33"/>
      <c r="X1112" s="33" t="str">
        <f t="shared" si="351"/>
        <v>en-US=Авария B О1. Аварийно низкий расход воздуха после К4-1 УФ1</v>
      </c>
      <c r="Y1112" s="1"/>
      <c r="Z1112" s="1" t="s">
        <v>1308</v>
      </c>
    </row>
    <row r="1113" spans="1:26" x14ac:dyDescent="0.25">
      <c r="A1113" s="1">
        <v>1068</v>
      </c>
      <c r="B1113">
        <v>146</v>
      </c>
      <c r="C1113" t="s">
        <v>2390</v>
      </c>
      <c r="D1113" s="15" t="str">
        <f t="shared" ref="D1113:D1127" si="358">"R"&amp;L1113</f>
        <v>R134</v>
      </c>
      <c r="E1113" s="34">
        <f>E1112</f>
        <v>267</v>
      </c>
      <c r="F1113" s="34">
        <v>1</v>
      </c>
      <c r="G1113" s="22">
        <v>1</v>
      </c>
      <c r="H1113" t="s">
        <v>994</v>
      </c>
      <c r="I1113" t="s">
        <v>2358</v>
      </c>
      <c r="J1113" t="str">
        <f t="shared" ref="J1113:J1127" si="359">"db600.dbx"&amp;E1113&amp;"."&amp;F1113&amp;" := "&amp;H1113&amp;"."&amp;I1113&amp;"; //"&amp;C1113&amp;"  "&amp;D1113&amp;"."&amp;G1113</f>
        <v>db600.dbx267.1 := alg.W2_UF2_stop; //Стоп О2. Кн.Стоп УФ2  R134.1</v>
      </c>
      <c r="L1113">
        <f>L1112</f>
        <v>134</v>
      </c>
      <c r="N1113" s="33">
        <f t="shared" si="348"/>
        <v>1068</v>
      </c>
      <c r="O1113" s="33" t="s">
        <v>2027</v>
      </c>
      <c r="P1113" s="33" t="str">
        <f t="shared" si="349"/>
        <v>MDB.R134</v>
      </c>
      <c r="Q1113" s="33">
        <f t="shared" si="350"/>
        <v>1</v>
      </c>
      <c r="R1113" s="33"/>
      <c r="S1113" s="33"/>
      <c r="T1113" s="33"/>
      <c r="U1113" s="33"/>
      <c r="V1113" s="33"/>
      <c r="W1113" s="33"/>
      <c r="X1113" s="33" t="str">
        <f t="shared" si="351"/>
        <v>en-US=Стоп О2. Кн.Стоп УФ2</v>
      </c>
      <c r="Y1113" s="1"/>
      <c r="Z1113" s="1" t="s">
        <v>1308</v>
      </c>
    </row>
    <row r="1114" spans="1:26" x14ac:dyDescent="0.25">
      <c r="A1114" s="1">
        <v>1069</v>
      </c>
      <c r="B1114">
        <v>147</v>
      </c>
      <c r="C1114" t="s">
        <v>2391</v>
      </c>
      <c r="D1114" s="15" t="str">
        <f t="shared" si="358"/>
        <v>R134</v>
      </c>
      <c r="E1114" s="34">
        <f t="shared" ref="E1114:E1119" si="360">E1113</f>
        <v>267</v>
      </c>
      <c r="F1114" s="34">
        <v>2</v>
      </c>
      <c r="G1114" s="22">
        <v>2</v>
      </c>
      <c r="H1114" t="s">
        <v>994</v>
      </c>
      <c r="I1114" t="s">
        <v>2359</v>
      </c>
      <c r="J1114" t="str">
        <f t="shared" si="359"/>
        <v>db600.dbx267.2 := alg.W2_stop; //Стоп О2. Кн.Стоп системы  R134.2</v>
      </c>
      <c r="L1114">
        <f t="shared" ref="L1114:L1127" si="361">L1113</f>
        <v>134</v>
      </c>
      <c r="N1114" s="33">
        <f t="shared" si="348"/>
        <v>1069</v>
      </c>
      <c r="O1114" s="33" t="s">
        <v>2027</v>
      </c>
      <c r="P1114" s="33" t="str">
        <f t="shared" si="349"/>
        <v>MDB.R134</v>
      </c>
      <c r="Q1114" s="33">
        <f t="shared" si="350"/>
        <v>2</v>
      </c>
      <c r="R1114" s="33"/>
      <c r="S1114" s="33"/>
      <c r="T1114" s="33"/>
      <c r="U1114" s="33"/>
      <c r="V1114" s="33"/>
      <c r="W1114" s="33"/>
      <c r="X1114" s="33" t="str">
        <f t="shared" si="351"/>
        <v>en-US=Стоп О2. Кн.Стоп системы</v>
      </c>
      <c r="Y1114" s="1"/>
      <c r="Z1114" s="1" t="s">
        <v>1308</v>
      </c>
    </row>
    <row r="1115" spans="1:26" x14ac:dyDescent="0.25">
      <c r="A1115" s="1">
        <v>1070</v>
      </c>
      <c r="B1115">
        <v>148</v>
      </c>
      <c r="C1115" t="s">
        <v>2392</v>
      </c>
      <c r="D1115" s="15" t="str">
        <f t="shared" si="358"/>
        <v>R134</v>
      </c>
      <c r="E1115" s="34">
        <f t="shared" si="360"/>
        <v>267</v>
      </c>
      <c r="F1115" s="34">
        <v>3</v>
      </c>
      <c r="G1115" s="22">
        <v>3</v>
      </c>
      <c r="H1115" t="s">
        <v>994</v>
      </c>
      <c r="I1115" t="s">
        <v>2360</v>
      </c>
      <c r="J1115" t="str">
        <f t="shared" si="359"/>
        <v>db600.dbx267.3 := alg.W2_ao; //Стоп О2. АО системы  R134.3</v>
      </c>
      <c r="L1115">
        <f t="shared" si="361"/>
        <v>134</v>
      </c>
      <c r="N1115" s="33">
        <f t="shared" si="348"/>
        <v>1070</v>
      </c>
      <c r="O1115" s="33" t="s">
        <v>2027</v>
      </c>
      <c r="P1115" s="33" t="str">
        <f t="shared" si="349"/>
        <v>MDB.R134</v>
      </c>
      <c r="Q1115" s="33">
        <f t="shared" si="350"/>
        <v>3</v>
      </c>
      <c r="R1115" s="33"/>
      <c r="S1115" s="33"/>
      <c r="T1115" s="33"/>
      <c r="U1115" s="33"/>
      <c r="V1115" s="33"/>
      <c r="W1115" s="33"/>
      <c r="X1115" s="33" t="str">
        <f t="shared" si="351"/>
        <v>en-US=Стоп О2. АО системы</v>
      </c>
      <c r="Y1115" s="1"/>
      <c r="Z1115" s="1" t="s">
        <v>1308</v>
      </c>
    </row>
    <row r="1116" spans="1:26" x14ac:dyDescent="0.25">
      <c r="A1116" s="1">
        <v>1071</v>
      </c>
      <c r="B1116">
        <v>149</v>
      </c>
      <c r="C1116" t="s">
        <v>2393</v>
      </c>
      <c r="D1116" s="15" t="str">
        <f t="shared" si="358"/>
        <v>R134</v>
      </c>
      <c r="E1116" s="34">
        <f t="shared" si="360"/>
        <v>267</v>
      </c>
      <c r="F1116" s="34">
        <v>4</v>
      </c>
      <c r="G1116" s="22">
        <v>4</v>
      </c>
      <c r="H1116" t="s">
        <v>994</v>
      </c>
      <c r="I1116" t="s">
        <v>2361</v>
      </c>
      <c r="J1116" t="str">
        <f t="shared" si="359"/>
        <v>db600.dbx267.4 := alg.W2_ao2; //Стоп О2. АО УФ1  R134.4</v>
      </c>
      <c r="L1116">
        <f t="shared" si="361"/>
        <v>134</v>
      </c>
      <c r="N1116" s="33">
        <f t="shared" si="348"/>
        <v>1071</v>
      </c>
      <c r="O1116" s="33" t="s">
        <v>2027</v>
      </c>
      <c r="P1116" s="33" t="str">
        <f t="shared" si="349"/>
        <v>MDB.R134</v>
      </c>
      <c r="Q1116" s="33">
        <f t="shared" si="350"/>
        <v>4</v>
      </c>
      <c r="R1116" s="33"/>
      <c r="S1116" s="33"/>
      <c r="T1116" s="33"/>
      <c r="U1116" s="33"/>
      <c r="V1116" s="33"/>
      <c r="W1116" s="33"/>
      <c r="X1116" s="33" t="str">
        <f t="shared" si="351"/>
        <v>en-US=Стоп О2. АО УФ1</v>
      </c>
      <c r="Y1116" s="1"/>
      <c r="Z1116" s="1" t="s">
        <v>1308</v>
      </c>
    </row>
    <row r="1117" spans="1:26" x14ac:dyDescent="0.25">
      <c r="A1117" s="1">
        <v>1072</v>
      </c>
      <c r="B1117">
        <v>150</v>
      </c>
      <c r="C1117" t="s">
        <v>2394</v>
      </c>
      <c r="D1117" s="15" t="str">
        <f t="shared" si="358"/>
        <v>R134</v>
      </c>
      <c r="E1117" s="34">
        <f t="shared" si="360"/>
        <v>267</v>
      </c>
      <c r="F1117" s="34">
        <v>5</v>
      </c>
      <c r="G1117" s="22">
        <v>5</v>
      </c>
      <c r="H1117" t="s">
        <v>994</v>
      </c>
      <c r="I1117" t="s">
        <v>2362</v>
      </c>
      <c r="J1117" t="str">
        <f t="shared" si="359"/>
        <v>db600.dbx267.5 := alg.W2_P_pnevmo2_LL; //Стоп О2. Низкое давление в пневмоклапанах УФ2  R134.5</v>
      </c>
      <c r="L1117">
        <f t="shared" si="361"/>
        <v>134</v>
      </c>
      <c r="N1117" s="33">
        <f t="shared" si="348"/>
        <v>1072</v>
      </c>
      <c r="O1117" s="33" t="s">
        <v>2027</v>
      </c>
      <c r="P1117" s="33" t="str">
        <f t="shared" si="349"/>
        <v>MDB.R134</v>
      </c>
      <c r="Q1117" s="33">
        <f t="shared" si="350"/>
        <v>5</v>
      </c>
      <c r="R1117" s="33"/>
      <c r="S1117" s="33"/>
      <c r="T1117" s="33"/>
      <c r="U1117" s="33"/>
      <c r="V1117" s="33"/>
      <c r="W1117" s="33"/>
      <c r="X1117" s="33" t="str">
        <f t="shared" si="351"/>
        <v>en-US=Стоп О2. Низкое давление в пневмоклапанах УФ2</v>
      </c>
      <c r="Y1117" s="1"/>
      <c r="Z1117" s="1" t="s">
        <v>1308</v>
      </c>
    </row>
    <row r="1118" spans="1:26" x14ac:dyDescent="0.25">
      <c r="A1118" s="1">
        <v>1073</v>
      </c>
      <c r="B1118">
        <v>151</v>
      </c>
      <c r="C1118" t="s">
        <v>2395</v>
      </c>
      <c r="D1118" s="15" t="str">
        <f t="shared" si="358"/>
        <v>R134</v>
      </c>
      <c r="E1118" s="34">
        <f t="shared" si="360"/>
        <v>267</v>
      </c>
      <c r="F1118" s="34">
        <v>6</v>
      </c>
      <c r="G1118" s="22">
        <v>6</v>
      </c>
      <c r="H1118" t="s">
        <v>994</v>
      </c>
      <c r="I1118" t="s">
        <v>2363</v>
      </c>
      <c r="J1118" t="str">
        <f t="shared" si="359"/>
        <v>db600.dbx267.6 := alg.W2_Qw_afN4_2_LL; //Авария B О2. Аварийно высокий расход после Н4-2 УФ2  R134.6</v>
      </c>
      <c r="L1118">
        <f t="shared" si="361"/>
        <v>134</v>
      </c>
      <c r="N1118" s="33">
        <f t="shared" si="348"/>
        <v>1073</v>
      </c>
      <c r="O1118" s="33" t="s">
        <v>2027</v>
      </c>
      <c r="P1118" s="33" t="str">
        <f t="shared" si="349"/>
        <v>MDB.R134</v>
      </c>
      <c r="Q1118" s="33">
        <f t="shared" si="350"/>
        <v>6</v>
      </c>
      <c r="R1118" s="33"/>
      <c r="S1118" s="33"/>
      <c r="T1118" s="33"/>
      <c r="U1118" s="33"/>
      <c r="V1118" s="33"/>
      <c r="W1118" s="33"/>
      <c r="X1118" s="33" t="str">
        <f t="shared" si="351"/>
        <v>en-US=Авария B О2. Аварийно высокий расход после Н4-2 УФ2</v>
      </c>
      <c r="Y1118" s="1"/>
      <c r="Z1118" s="1" t="s">
        <v>1308</v>
      </c>
    </row>
    <row r="1119" spans="1:26" x14ac:dyDescent="0.25">
      <c r="A1119" s="1">
        <v>1074</v>
      </c>
      <c r="B1119">
        <v>152</v>
      </c>
      <c r="C1119" t="s">
        <v>2396</v>
      </c>
      <c r="D1119" s="15" t="str">
        <f t="shared" si="358"/>
        <v>R134</v>
      </c>
      <c r="E1119" s="34">
        <f t="shared" si="360"/>
        <v>267</v>
      </c>
      <c r="F1119" s="34">
        <v>7</v>
      </c>
      <c r="G1119" s="22">
        <v>7</v>
      </c>
      <c r="H1119" t="s">
        <v>994</v>
      </c>
      <c r="I1119" t="s">
        <v>2364</v>
      </c>
      <c r="J1119" t="str">
        <f t="shared" si="359"/>
        <v>db600.dbx267.7 := alg.W2_Qw_afN4_2_HH; //Авария B О2. Аварийно низкий расход после Н4-2 УФ2  R134.7</v>
      </c>
      <c r="L1119">
        <f t="shared" si="361"/>
        <v>134</v>
      </c>
      <c r="N1119" s="33">
        <f t="shared" si="348"/>
        <v>1074</v>
      </c>
      <c r="O1119" s="33" t="s">
        <v>2027</v>
      </c>
      <c r="P1119" s="33" t="str">
        <f t="shared" si="349"/>
        <v>MDB.R134</v>
      </c>
      <c r="Q1119" s="33">
        <f t="shared" si="350"/>
        <v>7</v>
      </c>
      <c r="R1119" s="33"/>
      <c r="S1119" s="33"/>
      <c r="T1119" s="33"/>
      <c r="U1119" s="33"/>
      <c r="V1119" s="33"/>
      <c r="W1119" s="33"/>
      <c r="X1119" s="33" t="str">
        <f t="shared" si="351"/>
        <v>en-US=Авария B О2. Аварийно низкий расход после Н4-2 УФ2</v>
      </c>
      <c r="Y1119" s="1"/>
      <c r="Z1119" s="1" t="s">
        <v>1308</v>
      </c>
    </row>
    <row r="1120" spans="1:26" x14ac:dyDescent="0.25">
      <c r="A1120" s="1">
        <v>1075</v>
      </c>
      <c r="B1120">
        <v>153</v>
      </c>
      <c r="C1120" t="s">
        <v>2397</v>
      </c>
      <c r="D1120" s="15" t="str">
        <f t="shared" si="358"/>
        <v>R134</v>
      </c>
      <c r="E1120" s="34">
        <f>E1119-1</f>
        <v>266</v>
      </c>
      <c r="F1120" s="34">
        <v>0</v>
      </c>
      <c r="G1120" s="22">
        <v>8</v>
      </c>
      <c r="H1120" t="s">
        <v>994</v>
      </c>
      <c r="I1120" t="s">
        <v>2365</v>
      </c>
      <c r="J1120" t="str">
        <f t="shared" si="359"/>
        <v>db600.dbx266.0 := alg.W2_Qw_afK4_2_LL; //Авария B О2. Аварийно высокий расход воздуха после К4-2 УФ2  R134.8</v>
      </c>
      <c r="L1120">
        <f t="shared" si="361"/>
        <v>134</v>
      </c>
      <c r="N1120" s="33">
        <f t="shared" si="348"/>
        <v>1075</v>
      </c>
      <c r="O1120" s="33" t="s">
        <v>2027</v>
      </c>
      <c r="P1120" s="33" t="str">
        <f t="shared" si="349"/>
        <v>MDB.R134</v>
      </c>
      <c r="Q1120" s="33">
        <f t="shared" si="350"/>
        <v>8</v>
      </c>
      <c r="R1120" s="33"/>
      <c r="S1120" s="33"/>
      <c r="T1120" s="33"/>
      <c r="U1120" s="33"/>
      <c r="V1120" s="33"/>
      <c r="W1120" s="33"/>
      <c r="X1120" s="33" t="str">
        <f t="shared" si="351"/>
        <v>en-US=Авария B О2. Аварийно высокий расход воздуха после К4-2 УФ2</v>
      </c>
      <c r="Y1120" s="1"/>
      <c r="Z1120" s="1" t="s">
        <v>1308</v>
      </c>
    </row>
    <row r="1121" spans="1:26" x14ac:dyDescent="0.25">
      <c r="A1121" s="1">
        <v>1076</v>
      </c>
      <c r="B1121">
        <v>154</v>
      </c>
      <c r="C1121" t="s">
        <v>2398</v>
      </c>
      <c r="D1121" s="15" t="str">
        <f t="shared" si="358"/>
        <v>R134</v>
      </c>
      <c r="E1121" s="34">
        <f>E1120</f>
        <v>266</v>
      </c>
      <c r="F1121" s="34">
        <v>1</v>
      </c>
      <c r="G1121" s="22">
        <v>9</v>
      </c>
      <c r="H1121" t="s">
        <v>994</v>
      </c>
      <c r="I1121" t="s">
        <v>2366</v>
      </c>
      <c r="J1121" t="str">
        <f t="shared" si="359"/>
        <v>db600.dbx266.1 := alg.W2_Qw_afK4_2_HH; //Авария B О2. Аварийно низкий расход воздуха после К4-2 УФ2  R134.9</v>
      </c>
      <c r="L1121">
        <f t="shared" si="361"/>
        <v>134</v>
      </c>
      <c r="N1121" s="33">
        <f t="shared" si="348"/>
        <v>1076</v>
      </c>
      <c r="O1121" s="33" t="s">
        <v>2027</v>
      </c>
      <c r="P1121" s="33" t="str">
        <f t="shared" si="349"/>
        <v>MDB.R134</v>
      </c>
      <c r="Q1121" s="33">
        <f t="shared" si="350"/>
        <v>9</v>
      </c>
      <c r="R1121" s="33"/>
      <c r="S1121" s="33"/>
      <c r="T1121" s="33"/>
      <c r="U1121" s="33"/>
      <c r="V1121" s="33"/>
      <c r="W1121" s="33"/>
      <c r="X1121" s="33" t="str">
        <f t="shared" si="351"/>
        <v>en-US=Авария B О2. Аварийно низкий расход воздуха после К4-2 УФ2</v>
      </c>
      <c r="Y1121" s="1"/>
      <c r="Z1121" s="1" t="s">
        <v>1308</v>
      </c>
    </row>
    <row r="1122" spans="1:26" x14ac:dyDescent="0.25">
      <c r="A1122" s="1">
        <v>1077</v>
      </c>
      <c r="B1122">
        <v>155</v>
      </c>
      <c r="C1122" t="s">
        <v>2399</v>
      </c>
      <c r="D1122" s="15" t="str">
        <f t="shared" si="358"/>
        <v>R134</v>
      </c>
      <c r="E1122" s="34">
        <f t="shared" ref="E1122:E1127" si="362">E1121</f>
        <v>266</v>
      </c>
      <c r="F1122" s="34">
        <v>2</v>
      </c>
      <c r="G1122" s="22">
        <v>10</v>
      </c>
      <c r="H1122" t="s">
        <v>994</v>
      </c>
      <c r="I1122" t="s">
        <v>2367</v>
      </c>
      <c r="J1122" t="str">
        <f t="shared" si="359"/>
        <v>db600.dbx266.2 := alg.Df1_UF1_stop; //Стоп СН1. Кн.Стоп УФ1  R134.10</v>
      </c>
      <c r="L1122">
        <f t="shared" si="361"/>
        <v>134</v>
      </c>
      <c r="N1122" s="33">
        <f t="shared" si="348"/>
        <v>1077</v>
      </c>
      <c r="O1122" s="33" t="s">
        <v>2027</v>
      </c>
      <c r="P1122" s="33" t="str">
        <f t="shared" si="349"/>
        <v>MDB.R134</v>
      </c>
      <c r="Q1122" s="33">
        <f t="shared" si="350"/>
        <v>10</v>
      </c>
      <c r="R1122" s="33"/>
      <c r="S1122" s="33"/>
      <c r="T1122" s="33"/>
      <c r="U1122" s="33"/>
      <c r="V1122" s="33"/>
      <c r="W1122" s="33"/>
      <c r="X1122" s="33" t="str">
        <f t="shared" si="351"/>
        <v>en-US=Стоп СН1. Кн.Стоп УФ1</v>
      </c>
      <c r="Y1122" s="1"/>
      <c r="Z1122" s="1" t="s">
        <v>1308</v>
      </c>
    </row>
    <row r="1123" spans="1:26" x14ac:dyDescent="0.25">
      <c r="A1123" s="1">
        <v>1078</v>
      </c>
      <c r="B1123">
        <v>156</v>
      </c>
      <c r="C1123" t="s">
        <v>2400</v>
      </c>
      <c r="D1123" s="15" t="str">
        <f t="shared" si="358"/>
        <v>R134</v>
      </c>
      <c r="E1123" s="34">
        <f t="shared" si="362"/>
        <v>266</v>
      </c>
      <c r="F1123" s="34">
        <v>3</v>
      </c>
      <c r="G1123" s="22">
        <v>11</v>
      </c>
      <c r="H1123" t="s">
        <v>994</v>
      </c>
      <c r="I1123" t="s">
        <v>2368</v>
      </c>
      <c r="J1123" t="str">
        <f t="shared" si="359"/>
        <v>db600.dbx266.3 := alg.Df1_stop; //Стоп СН1. Кн.Стоп системы  R134.11</v>
      </c>
      <c r="L1123">
        <f t="shared" si="361"/>
        <v>134</v>
      </c>
      <c r="N1123" s="33">
        <f t="shared" si="348"/>
        <v>1078</v>
      </c>
      <c r="O1123" s="33" t="s">
        <v>2027</v>
      </c>
      <c r="P1123" s="33" t="str">
        <f t="shared" si="349"/>
        <v>MDB.R134</v>
      </c>
      <c r="Q1123" s="33">
        <f t="shared" si="350"/>
        <v>11</v>
      </c>
      <c r="R1123" s="33"/>
      <c r="S1123" s="33"/>
      <c r="T1123" s="33"/>
      <c r="U1123" s="33"/>
      <c r="V1123" s="33"/>
      <c r="W1123" s="33"/>
      <c r="X1123" s="33" t="str">
        <f t="shared" si="351"/>
        <v>en-US=Стоп СН1. Кн.Стоп системы</v>
      </c>
      <c r="Y1123" s="1"/>
      <c r="Z1123" s="1" t="s">
        <v>1308</v>
      </c>
    </row>
    <row r="1124" spans="1:26" x14ac:dyDescent="0.25">
      <c r="A1124" s="1">
        <v>1079</v>
      </c>
      <c r="B1124">
        <v>157</v>
      </c>
      <c r="C1124" t="s">
        <v>2401</v>
      </c>
      <c r="D1124" s="15" t="str">
        <f t="shared" si="358"/>
        <v>R134</v>
      </c>
      <c r="E1124" s="34">
        <f t="shared" si="362"/>
        <v>266</v>
      </c>
      <c r="F1124" s="34">
        <v>4</v>
      </c>
      <c r="G1124" s="22">
        <v>12</v>
      </c>
      <c r="H1124" t="s">
        <v>994</v>
      </c>
      <c r="I1124" t="s">
        <v>2369</v>
      </c>
      <c r="J1124" t="str">
        <f t="shared" si="359"/>
        <v>db600.dbx266.4 := alg.Df1_ao; //Стоп СН1. АО системы  R134.12</v>
      </c>
      <c r="L1124">
        <f t="shared" si="361"/>
        <v>134</v>
      </c>
      <c r="N1124" s="33">
        <f t="shared" si="348"/>
        <v>1079</v>
      </c>
      <c r="O1124" s="33" t="s">
        <v>2027</v>
      </c>
      <c r="P1124" s="33" t="str">
        <f t="shared" si="349"/>
        <v>MDB.R134</v>
      </c>
      <c r="Q1124" s="33">
        <f t="shared" si="350"/>
        <v>12</v>
      </c>
      <c r="R1124" s="33"/>
      <c r="S1124" s="33"/>
      <c r="T1124" s="33"/>
      <c r="U1124" s="33"/>
      <c r="V1124" s="33"/>
      <c r="W1124" s="33"/>
      <c r="X1124" s="33" t="str">
        <f t="shared" si="351"/>
        <v>en-US=Стоп СН1. АО системы</v>
      </c>
      <c r="Y1124" s="1"/>
      <c r="Z1124" s="1" t="s">
        <v>1308</v>
      </c>
    </row>
    <row r="1125" spans="1:26" x14ac:dyDescent="0.25">
      <c r="A1125" s="1">
        <v>1080</v>
      </c>
      <c r="B1125">
        <v>158</v>
      </c>
      <c r="C1125" t="s">
        <v>2402</v>
      </c>
      <c r="D1125" s="15" t="str">
        <f t="shared" si="358"/>
        <v>R134</v>
      </c>
      <c r="E1125" s="34">
        <f t="shared" si="362"/>
        <v>266</v>
      </c>
      <c r="F1125" s="34">
        <v>5</v>
      </c>
      <c r="G1125" s="22">
        <v>13</v>
      </c>
      <c r="H1125" t="s">
        <v>994</v>
      </c>
      <c r="I1125" t="s">
        <v>2370</v>
      </c>
      <c r="J1125" t="str">
        <f t="shared" si="359"/>
        <v>db600.dbx266.5 := alg.Df1_ao1; //Стоп СН1. АО УФ1  R134.13</v>
      </c>
      <c r="L1125">
        <f t="shared" si="361"/>
        <v>134</v>
      </c>
      <c r="N1125" s="33">
        <f t="shared" si="348"/>
        <v>1080</v>
      </c>
      <c r="O1125" s="33" t="s">
        <v>2027</v>
      </c>
      <c r="P1125" s="33" t="str">
        <f t="shared" si="349"/>
        <v>MDB.R134</v>
      </c>
      <c r="Q1125" s="33">
        <f t="shared" si="350"/>
        <v>13</v>
      </c>
      <c r="R1125" s="33"/>
      <c r="S1125" s="33"/>
      <c r="T1125" s="33"/>
      <c r="U1125" s="33"/>
      <c r="V1125" s="33"/>
      <c r="W1125" s="33"/>
      <c r="X1125" s="33" t="str">
        <f t="shared" si="351"/>
        <v>en-US=Стоп СН1. АО УФ1</v>
      </c>
      <c r="Y1125" s="1"/>
      <c r="Z1125" s="1" t="s">
        <v>1308</v>
      </c>
    </row>
    <row r="1126" spans="1:26" x14ac:dyDescent="0.25">
      <c r="A1126" s="1">
        <v>1081</v>
      </c>
      <c r="B1126">
        <v>159</v>
      </c>
      <c r="C1126" t="s">
        <v>2403</v>
      </c>
      <c r="D1126" s="15" t="str">
        <f t="shared" si="358"/>
        <v>R134</v>
      </c>
      <c r="E1126" s="34">
        <f t="shared" si="362"/>
        <v>266</v>
      </c>
      <c r="F1126" s="34">
        <v>6</v>
      </c>
      <c r="G1126" s="22">
        <v>14</v>
      </c>
      <c r="H1126" t="s">
        <v>994</v>
      </c>
      <c r="I1126" t="s">
        <v>2371</v>
      </c>
      <c r="J1126" t="str">
        <f t="shared" si="359"/>
        <v>db600.dbx266.6 := alg.Df1_P_pnevmo1_LL; //Стоп СН1. Низкое давление в пневмоклапанах УФ1  R134.14</v>
      </c>
      <c r="L1126">
        <f t="shared" si="361"/>
        <v>134</v>
      </c>
      <c r="N1126" s="33">
        <f t="shared" si="348"/>
        <v>1081</v>
      </c>
      <c r="O1126" s="33" t="s">
        <v>2027</v>
      </c>
      <c r="P1126" s="33" t="str">
        <f t="shared" si="349"/>
        <v>MDB.R134</v>
      </c>
      <c r="Q1126" s="33">
        <f t="shared" si="350"/>
        <v>14</v>
      </c>
      <c r="R1126" s="33"/>
      <c r="S1126" s="33"/>
      <c r="T1126" s="33"/>
      <c r="U1126" s="33"/>
      <c r="V1126" s="33"/>
      <c r="W1126" s="33"/>
      <c r="X1126" s="33" t="str">
        <f t="shared" si="351"/>
        <v>en-US=Стоп СН1. Низкое давление в пневмоклапанах УФ1</v>
      </c>
      <c r="Y1126" s="1"/>
      <c r="Z1126" s="1" t="s">
        <v>1308</v>
      </c>
    </row>
    <row r="1127" spans="1:26" x14ac:dyDescent="0.25">
      <c r="A1127" s="1">
        <v>1082</v>
      </c>
      <c r="B1127">
        <v>160</v>
      </c>
      <c r="C1127" t="s">
        <v>2413</v>
      </c>
      <c r="D1127" s="15" t="str">
        <f t="shared" si="358"/>
        <v>R134</v>
      </c>
      <c r="E1127" s="34">
        <f t="shared" si="362"/>
        <v>266</v>
      </c>
      <c r="F1127" s="34">
        <v>7</v>
      </c>
      <c r="G1127" s="22">
        <v>15</v>
      </c>
      <c r="H1127" t="s">
        <v>994</v>
      </c>
      <c r="I1127" t="s">
        <v>2404</v>
      </c>
      <c r="J1127" t="str">
        <f t="shared" si="359"/>
        <v>db600.dbx266.7 := alg.Df1_Qw_wUF_LL; //Авария А СН1. Аварийно низкий расход в линии промывки  R134.15</v>
      </c>
      <c r="L1127">
        <f t="shared" si="361"/>
        <v>134</v>
      </c>
      <c r="N1127" s="33">
        <f t="shared" si="348"/>
        <v>1082</v>
      </c>
      <c r="O1127" s="33" t="s">
        <v>2027</v>
      </c>
      <c r="P1127" s="33" t="str">
        <f t="shared" si="349"/>
        <v>MDB.R134</v>
      </c>
      <c r="Q1127" s="33">
        <f t="shared" si="350"/>
        <v>15</v>
      </c>
      <c r="R1127" s="33"/>
      <c r="S1127" s="33"/>
      <c r="T1127" s="33"/>
      <c r="U1127" s="33"/>
      <c r="V1127" s="33"/>
      <c r="W1127" s="33"/>
      <c r="X1127" s="33" t="str">
        <f t="shared" si="351"/>
        <v>en-US=Авария А СН1. Аварийно низкий расход в линии промывки</v>
      </c>
      <c r="Y1127" s="1"/>
      <c r="Z1127" s="1" t="s">
        <v>1308</v>
      </c>
    </row>
    <row r="1128" spans="1:26" x14ac:dyDescent="0.25">
      <c r="A1128" s="1">
        <v>1083</v>
      </c>
      <c r="B1128">
        <v>161</v>
      </c>
      <c r="C1128" t="s">
        <v>2414</v>
      </c>
      <c r="D1128" s="15" t="str">
        <f>"R"&amp;L1128</f>
        <v>R135</v>
      </c>
      <c r="E1128" s="34">
        <f>L1128*2-1</f>
        <v>269</v>
      </c>
      <c r="F1128" s="34">
        <v>0</v>
      </c>
      <c r="G1128" s="22">
        <v>0</v>
      </c>
      <c r="H1128" t="s">
        <v>994</v>
      </c>
      <c r="I1128" t="s">
        <v>2405</v>
      </c>
      <c r="J1128" t="str">
        <f>"db600.dbx"&amp;E1128&amp;"."&amp;F1128&amp;" := "&amp;H1128&amp;"."&amp;I1128&amp;"; //"&amp;C1128&amp;"  "&amp;D1128&amp;"."&amp;G1128</f>
        <v>db600.dbx269.0 := alg.Df1_Qw_wUF_HH; //Авария А СН1. Аварийно высокий расход в линии промывки  R135.0</v>
      </c>
      <c r="L1128">
        <f>L1127+1</f>
        <v>135</v>
      </c>
      <c r="N1128" s="33">
        <f t="shared" si="348"/>
        <v>1083</v>
      </c>
      <c r="O1128" s="33" t="s">
        <v>2027</v>
      </c>
      <c r="P1128" s="33" t="str">
        <f t="shared" si="349"/>
        <v>MDB.R135</v>
      </c>
      <c r="Q1128" s="33">
        <f t="shared" si="350"/>
        <v>0</v>
      </c>
      <c r="R1128" s="33"/>
      <c r="S1128" s="33"/>
      <c r="T1128" s="33"/>
      <c r="U1128" s="33"/>
      <c r="V1128" s="33"/>
      <c r="W1128" s="33"/>
      <c r="X1128" s="33" t="str">
        <f t="shared" si="351"/>
        <v>en-US=Авария А СН1. Аварийно высокий расход в линии промывки</v>
      </c>
      <c r="Y1128" s="1"/>
      <c r="Z1128" s="1" t="s">
        <v>1308</v>
      </c>
    </row>
    <row r="1129" spans="1:26" x14ac:dyDescent="0.25">
      <c r="A1129" s="1">
        <v>1084</v>
      </c>
      <c r="B1129">
        <v>162</v>
      </c>
      <c r="C1129" t="s">
        <v>2415</v>
      </c>
      <c r="D1129" s="15" t="str">
        <f t="shared" ref="D1129:D1143" si="363">"R"&amp;L1129</f>
        <v>R135</v>
      </c>
      <c r="E1129" s="34">
        <f>E1128</f>
        <v>269</v>
      </c>
      <c r="F1129" s="34">
        <v>1</v>
      </c>
      <c r="G1129" s="22">
        <v>1</v>
      </c>
      <c r="H1129" t="s">
        <v>994</v>
      </c>
      <c r="I1129" t="s">
        <v>2406</v>
      </c>
      <c r="J1129" t="str">
        <f t="shared" ref="J1129:J1143" si="364">"db600.dbx"&amp;E1129&amp;"."&amp;F1129&amp;" := "&amp;H1129&amp;"."&amp;I1129&amp;"; //"&amp;C1129&amp;"  "&amp;D1129&amp;"."&amp;G1129</f>
        <v>db600.dbx269.1 := alg.Df2_UF2_stop; //Стоп СН2. Кн.Стоп УФ2  R135.1</v>
      </c>
      <c r="L1129">
        <f>L1128</f>
        <v>135</v>
      </c>
      <c r="N1129" s="33">
        <f t="shared" si="348"/>
        <v>1084</v>
      </c>
      <c r="O1129" s="33" t="s">
        <v>2027</v>
      </c>
      <c r="P1129" s="33" t="str">
        <f t="shared" si="349"/>
        <v>MDB.R135</v>
      </c>
      <c r="Q1129" s="33">
        <f t="shared" si="350"/>
        <v>1</v>
      </c>
      <c r="R1129" s="33"/>
      <c r="S1129" s="33"/>
      <c r="T1129" s="33"/>
      <c r="U1129" s="33"/>
      <c r="V1129" s="33"/>
      <c r="W1129" s="33"/>
      <c r="X1129" s="33" t="str">
        <f t="shared" si="351"/>
        <v>en-US=Стоп СН2. Кн.Стоп УФ2</v>
      </c>
      <c r="Y1129" s="1"/>
      <c r="Z1129" s="1" t="s">
        <v>1308</v>
      </c>
    </row>
    <row r="1130" spans="1:26" x14ac:dyDescent="0.25">
      <c r="A1130" s="1">
        <v>1085</v>
      </c>
      <c r="B1130">
        <v>163</v>
      </c>
      <c r="C1130" t="s">
        <v>2416</v>
      </c>
      <c r="D1130" s="15" t="str">
        <f t="shared" si="363"/>
        <v>R135</v>
      </c>
      <c r="E1130" s="34">
        <f t="shared" ref="E1130:E1135" si="365">E1129</f>
        <v>269</v>
      </c>
      <c r="F1130" s="34">
        <v>2</v>
      </c>
      <c r="G1130" s="22">
        <v>2</v>
      </c>
      <c r="H1130" t="s">
        <v>994</v>
      </c>
      <c r="I1130" t="s">
        <v>2407</v>
      </c>
      <c r="J1130" t="str">
        <f t="shared" si="364"/>
        <v>db600.dbx269.2 := alg.Df2_stop; //Стоп СН2. Кн.Стоп системы  R135.2</v>
      </c>
      <c r="L1130">
        <f t="shared" ref="L1130:L1143" si="366">L1129</f>
        <v>135</v>
      </c>
      <c r="N1130" s="33">
        <f t="shared" si="348"/>
        <v>1085</v>
      </c>
      <c r="O1130" s="33" t="s">
        <v>2027</v>
      </c>
      <c r="P1130" s="33" t="str">
        <f t="shared" si="349"/>
        <v>MDB.R135</v>
      </c>
      <c r="Q1130" s="33">
        <f t="shared" si="350"/>
        <v>2</v>
      </c>
      <c r="R1130" s="33"/>
      <c r="S1130" s="33"/>
      <c r="T1130" s="33"/>
      <c r="U1130" s="33"/>
      <c r="V1130" s="33"/>
      <c r="W1130" s="33"/>
      <c r="X1130" s="33" t="str">
        <f t="shared" si="351"/>
        <v>en-US=Стоп СН2. Кн.Стоп системы</v>
      </c>
      <c r="Y1130" s="1"/>
      <c r="Z1130" s="1" t="s">
        <v>1308</v>
      </c>
    </row>
    <row r="1131" spans="1:26" x14ac:dyDescent="0.25">
      <c r="A1131" s="1">
        <v>1086</v>
      </c>
      <c r="B1131">
        <v>164</v>
      </c>
      <c r="C1131" t="s">
        <v>2417</v>
      </c>
      <c r="D1131" s="15" t="str">
        <f t="shared" si="363"/>
        <v>R135</v>
      </c>
      <c r="E1131" s="34">
        <f t="shared" si="365"/>
        <v>269</v>
      </c>
      <c r="F1131" s="34">
        <v>3</v>
      </c>
      <c r="G1131" s="22">
        <v>3</v>
      </c>
      <c r="H1131" t="s">
        <v>994</v>
      </c>
      <c r="I1131" t="s">
        <v>2408</v>
      </c>
      <c r="J1131" t="str">
        <f t="shared" si="364"/>
        <v>db600.dbx269.3 := alg.Df2_ao; //Стоп СН2. АО системы  R135.3</v>
      </c>
      <c r="L1131">
        <f t="shared" si="366"/>
        <v>135</v>
      </c>
      <c r="N1131" s="33">
        <f t="shared" si="348"/>
        <v>1086</v>
      </c>
      <c r="O1131" s="33" t="s">
        <v>2027</v>
      </c>
      <c r="P1131" s="33" t="str">
        <f t="shared" si="349"/>
        <v>MDB.R135</v>
      </c>
      <c r="Q1131" s="33">
        <f t="shared" si="350"/>
        <v>3</v>
      </c>
      <c r="R1131" s="33"/>
      <c r="S1131" s="33"/>
      <c r="T1131" s="33"/>
      <c r="U1131" s="33"/>
      <c r="V1131" s="33"/>
      <c r="W1131" s="33"/>
      <c r="X1131" s="33" t="str">
        <f t="shared" si="351"/>
        <v>en-US=Стоп СН2. АО системы</v>
      </c>
      <c r="Y1131" s="1"/>
      <c r="Z1131" s="1" t="s">
        <v>1308</v>
      </c>
    </row>
    <row r="1132" spans="1:26" x14ac:dyDescent="0.25">
      <c r="A1132" s="1">
        <v>1087</v>
      </c>
      <c r="B1132">
        <v>165</v>
      </c>
      <c r="C1132" t="s">
        <v>2418</v>
      </c>
      <c r="D1132" s="15" t="str">
        <f t="shared" si="363"/>
        <v>R135</v>
      </c>
      <c r="E1132" s="34">
        <f t="shared" si="365"/>
        <v>269</v>
      </c>
      <c r="F1132" s="34">
        <v>4</v>
      </c>
      <c r="G1132" s="22">
        <v>4</v>
      </c>
      <c r="H1132" t="s">
        <v>994</v>
      </c>
      <c r="I1132" t="s">
        <v>2409</v>
      </c>
      <c r="J1132" t="str">
        <f t="shared" si="364"/>
        <v>db600.dbx269.4 := alg.Df2_ao2; //Стоп СН2. АО УФ2  R135.4</v>
      </c>
      <c r="L1132">
        <f t="shared" si="366"/>
        <v>135</v>
      </c>
      <c r="N1132" s="33">
        <f t="shared" si="348"/>
        <v>1087</v>
      </c>
      <c r="O1132" s="33" t="s">
        <v>2027</v>
      </c>
      <c r="P1132" s="33" t="str">
        <f t="shared" si="349"/>
        <v>MDB.R135</v>
      </c>
      <c r="Q1132" s="33">
        <f t="shared" si="350"/>
        <v>4</v>
      </c>
      <c r="R1132" s="33"/>
      <c r="S1132" s="33"/>
      <c r="T1132" s="33"/>
      <c r="U1132" s="33"/>
      <c r="V1132" s="33"/>
      <c r="W1132" s="33"/>
      <c r="X1132" s="33" t="str">
        <f t="shared" si="351"/>
        <v>en-US=Стоп СН2. АО УФ2</v>
      </c>
      <c r="Y1132" s="1"/>
      <c r="Z1132" s="1" t="s">
        <v>1308</v>
      </c>
    </row>
    <row r="1133" spans="1:26" x14ac:dyDescent="0.25">
      <c r="A1133" s="1">
        <v>1088</v>
      </c>
      <c r="B1133">
        <v>166</v>
      </c>
      <c r="C1133" t="s">
        <v>2419</v>
      </c>
      <c r="D1133" s="15" t="str">
        <f t="shared" si="363"/>
        <v>R135</v>
      </c>
      <c r="E1133" s="34">
        <f t="shared" si="365"/>
        <v>269</v>
      </c>
      <c r="F1133" s="34">
        <v>5</v>
      </c>
      <c r="G1133" s="22">
        <v>5</v>
      </c>
      <c r="H1133" t="s">
        <v>994</v>
      </c>
      <c r="I1133" t="s">
        <v>2410</v>
      </c>
      <c r="J1133" t="str">
        <f t="shared" si="364"/>
        <v>db600.dbx269.5 := alg.Df2_P_pnevmo2_LL; //Стоп СН2. Низкое давление в пневмоклапанах УФ2  R135.5</v>
      </c>
      <c r="L1133">
        <f t="shared" si="366"/>
        <v>135</v>
      </c>
      <c r="N1133" s="33">
        <f t="shared" si="348"/>
        <v>1088</v>
      </c>
      <c r="O1133" s="33" t="s">
        <v>2027</v>
      </c>
      <c r="P1133" s="33" t="str">
        <f t="shared" si="349"/>
        <v>MDB.R135</v>
      </c>
      <c r="Q1133" s="33">
        <f t="shared" si="350"/>
        <v>5</v>
      </c>
      <c r="R1133" s="33"/>
      <c r="S1133" s="33"/>
      <c r="T1133" s="33"/>
      <c r="U1133" s="33"/>
      <c r="V1133" s="33"/>
      <c r="W1133" s="33"/>
      <c r="X1133" s="33" t="str">
        <f t="shared" si="351"/>
        <v>en-US=Стоп СН2. Низкое давление в пневмоклапанах УФ2</v>
      </c>
      <c r="Y1133" s="1"/>
      <c r="Z1133" s="1" t="s">
        <v>1308</v>
      </c>
    </row>
    <row r="1134" spans="1:26" x14ac:dyDescent="0.25">
      <c r="A1134" s="1">
        <v>1089</v>
      </c>
      <c r="B1134">
        <v>167</v>
      </c>
      <c r="C1134" t="s">
        <v>2420</v>
      </c>
      <c r="D1134" s="15" t="str">
        <f t="shared" si="363"/>
        <v>R135</v>
      </c>
      <c r="E1134" s="34">
        <f t="shared" si="365"/>
        <v>269</v>
      </c>
      <c r="F1134" s="34">
        <v>6</v>
      </c>
      <c r="G1134" s="22">
        <v>6</v>
      </c>
      <c r="H1134" t="s">
        <v>994</v>
      </c>
      <c r="I1134" t="s">
        <v>2411</v>
      </c>
      <c r="J1134" t="str">
        <f t="shared" si="364"/>
        <v>db600.dbx269.6 := alg.Df2_Qw_wUF_LL; //Авария А СН2. Аварийно низкий расход в линии промывки  R135.6</v>
      </c>
      <c r="L1134">
        <f t="shared" si="366"/>
        <v>135</v>
      </c>
      <c r="N1134" s="33">
        <f t="shared" si="348"/>
        <v>1089</v>
      </c>
      <c r="O1134" s="33" t="s">
        <v>2027</v>
      </c>
      <c r="P1134" s="33" t="str">
        <f t="shared" si="349"/>
        <v>MDB.R135</v>
      </c>
      <c r="Q1134" s="33">
        <f t="shared" si="350"/>
        <v>6</v>
      </c>
      <c r="R1134" s="33"/>
      <c r="S1134" s="33"/>
      <c r="T1134" s="33"/>
      <c r="U1134" s="33"/>
      <c r="V1134" s="33"/>
      <c r="W1134" s="33"/>
      <c r="X1134" s="33" t="str">
        <f t="shared" si="351"/>
        <v>en-US=Авария А СН2. Аварийно низкий расход в линии промывки</v>
      </c>
      <c r="Y1134" s="1"/>
      <c r="Z1134" s="1" t="s">
        <v>1308</v>
      </c>
    </row>
    <row r="1135" spans="1:26" x14ac:dyDescent="0.25">
      <c r="A1135" s="1">
        <v>1090</v>
      </c>
      <c r="B1135">
        <v>168</v>
      </c>
      <c r="C1135" t="s">
        <v>2421</v>
      </c>
      <c r="D1135" s="15" t="str">
        <f t="shared" si="363"/>
        <v>R135</v>
      </c>
      <c r="E1135" s="34">
        <f t="shared" si="365"/>
        <v>269</v>
      </c>
      <c r="F1135" s="34">
        <v>7</v>
      </c>
      <c r="G1135" s="22">
        <v>7</v>
      </c>
      <c r="H1135" t="s">
        <v>994</v>
      </c>
      <c r="I1135" t="s">
        <v>2412</v>
      </c>
      <c r="J1135" t="str">
        <f t="shared" si="364"/>
        <v>db600.dbx269.7 := alg.Df2_Qw_wUF_HH; //Авария А СН2. Аварийно высокий расход в линии промывки  R135.7</v>
      </c>
      <c r="L1135">
        <f t="shared" si="366"/>
        <v>135</v>
      </c>
      <c r="N1135" s="33">
        <f t="shared" si="348"/>
        <v>1090</v>
      </c>
      <c r="O1135" s="33" t="s">
        <v>2027</v>
      </c>
      <c r="P1135" s="33" t="str">
        <f t="shared" si="349"/>
        <v>MDB.R135</v>
      </c>
      <c r="Q1135" s="33">
        <f t="shared" si="350"/>
        <v>7</v>
      </c>
      <c r="R1135" s="33"/>
      <c r="S1135" s="33"/>
      <c r="T1135" s="33"/>
      <c r="U1135" s="33"/>
      <c r="V1135" s="33"/>
      <c r="W1135" s="33"/>
      <c r="X1135" s="33" t="str">
        <f t="shared" si="351"/>
        <v>en-US=Авария А СН2. Аварийно высокий расход в линии промывки</v>
      </c>
      <c r="Y1135" s="1"/>
      <c r="Z1135" s="1" t="s">
        <v>1308</v>
      </c>
    </row>
    <row r="1136" spans="1:26" x14ac:dyDescent="0.25">
      <c r="A1136" s="1"/>
      <c r="D1136" s="15" t="str">
        <f t="shared" si="363"/>
        <v>R135</v>
      </c>
      <c r="E1136" s="34">
        <f>E1135-1</f>
        <v>268</v>
      </c>
      <c r="F1136" s="34">
        <v>0</v>
      </c>
      <c r="G1136" s="22">
        <v>8</v>
      </c>
      <c r="H1136" t="s">
        <v>994</v>
      </c>
      <c r="J1136" t="str">
        <f t="shared" si="364"/>
        <v>db600.dbx268.0 := alg.; //  R135.8</v>
      </c>
      <c r="L1136">
        <f t="shared" si="366"/>
        <v>135</v>
      </c>
    </row>
    <row r="1137" spans="1:26" x14ac:dyDescent="0.25">
      <c r="A1137" s="1"/>
      <c r="D1137" s="15" t="str">
        <f t="shared" si="363"/>
        <v>R135</v>
      </c>
      <c r="E1137" s="34">
        <f>E1136</f>
        <v>268</v>
      </c>
      <c r="F1137" s="34">
        <v>1</v>
      </c>
      <c r="G1137" s="22">
        <v>9</v>
      </c>
      <c r="H1137" t="s">
        <v>994</v>
      </c>
      <c r="J1137" t="str">
        <f t="shared" si="364"/>
        <v>db600.dbx268.1 := alg.; //  R135.9</v>
      </c>
      <c r="L1137">
        <f t="shared" si="366"/>
        <v>135</v>
      </c>
    </row>
    <row r="1138" spans="1:26" x14ac:dyDescent="0.25">
      <c r="A1138" s="1"/>
      <c r="D1138" s="15" t="str">
        <f t="shared" si="363"/>
        <v>R135</v>
      </c>
      <c r="E1138" s="34">
        <f t="shared" ref="E1138:E1143" si="367">E1137</f>
        <v>268</v>
      </c>
      <c r="F1138" s="34">
        <v>2</v>
      </c>
      <c r="G1138" s="22">
        <v>10</v>
      </c>
      <c r="H1138" t="s">
        <v>994</v>
      </c>
      <c r="J1138" t="str">
        <f t="shared" si="364"/>
        <v>db600.dbx268.2 := alg.; //  R135.10</v>
      </c>
      <c r="L1138">
        <f t="shared" si="366"/>
        <v>135</v>
      </c>
    </row>
    <row r="1139" spans="1:26" x14ac:dyDescent="0.25">
      <c r="A1139" s="1"/>
      <c r="D1139" s="15" t="str">
        <f t="shared" si="363"/>
        <v>R135</v>
      </c>
      <c r="E1139" s="34">
        <f t="shared" si="367"/>
        <v>268</v>
      </c>
      <c r="F1139" s="34">
        <v>3</v>
      </c>
      <c r="G1139" s="22">
        <v>11</v>
      </c>
      <c r="H1139" t="s">
        <v>994</v>
      </c>
      <c r="J1139" t="str">
        <f t="shared" si="364"/>
        <v>db600.dbx268.3 := alg.; //  R135.11</v>
      </c>
      <c r="L1139">
        <f t="shared" si="366"/>
        <v>135</v>
      </c>
    </row>
    <row r="1140" spans="1:26" x14ac:dyDescent="0.25">
      <c r="A1140" s="1"/>
      <c r="D1140" s="15" t="str">
        <f t="shared" si="363"/>
        <v>R135</v>
      </c>
      <c r="E1140" s="34">
        <f t="shared" si="367"/>
        <v>268</v>
      </c>
      <c r="F1140" s="34">
        <v>4</v>
      </c>
      <c r="G1140" s="22">
        <v>12</v>
      </c>
      <c r="H1140" t="s">
        <v>994</v>
      </c>
      <c r="J1140" t="str">
        <f t="shared" si="364"/>
        <v>db600.dbx268.4 := alg.; //  R135.12</v>
      </c>
      <c r="L1140">
        <f t="shared" si="366"/>
        <v>135</v>
      </c>
    </row>
    <row r="1141" spans="1:26" x14ac:dyDescent="0.25">
      <c r="A1141" s="1"/>
      <c r="D1141" s="15" t="str">
        <f t="shared" si="363"/>
        <v>R135</v>
      </c>
      <c r="E1141" s="34">
        <f t="shared" si="367"/>
        <v>268</v>
      </c>
      <c r="F1141" s="34">
        <v>5</v>
      </c>
      <c r="G1141" s="22">
        <v>13</v>
      </c>
      <c r="H1141" t="s">
        <v>994</v>
      </c>
      <c r="J1141" t="str">
        <f t="shared" si="364"/>
        <v>db600.dbx268.5 := alg.; //  R135.13</v>
      </c>
      <c r="L1141">
        <f t="shared" si="366"/>
        <v>135</v>
      </c>
    </row>
    <row r="1142" spans="1:26" x14ac:dyDescent="0.25">
      <c r="A1142" s="1"/>
      <c r="D1142" s="15" t="str">
        <f t="shared" si="363"/>
        <v>R135</v>
      </c>
      <c r="E1142" s="34">
        <f t="shared" si="367"/>
        <v>268</v>
      </c>
      <c r="F1142" s="34">
        <v>6</v>
      </c>
      <c r="G1142" s="22">
        <v>14</v>
      </c>
      <c r="H1142" t="s">
        <v>994</v>
      </c>
      <c r="J1142" t="str">
        <f t="shared" si="364"/>
        <v>db600.dbx268.6 := alg.; //  R135.14</v>
      </c>
      <c r="L1142">
        <f t="shared" si="366"/>
        <v>135</v>
      </c>
    </row>
    <row r="1143" spans="1:26" x14ac:dyDescent="0.25">
      <c r="A1143" s="1"/>
      <c r="D1143" s="15" t="str">
        <f t="shared" si="363"/>
        <v>R135</v>
      </c>
      <c r="E1143" s="34">
        <f t="shared" si="367"/>
        <v>268</v>
      </c>
      <c r="F1143" s="34">
        <v>7</v>
      </c>
      <c r="G1143" s="22">
        <v>15</v>
      </c>
      <c r="H1143" t="s">
        <v>994</v>
      </c>
      <c r="J1143" t="str">
        <f t="shared" si="364"/>
        <v>db600.dbx268.7 := alg.; //  R135.15</v>
      </c>
      <c r="L1143">
        <f t="shared" si="366"/>
        <v>135</v>
      </c>
    </row>
    <row r="1144" spans="1:26" x14ac:dyDescent="0.25">
      <c r="A1144" s="1">
        <v>1091</v>
      </c>
      <c r="C1144" s="13" t="s">
        <v>2423</v>
      </c>
      <c r="D1144" s="15" t="str">
        <f>"R"&amp;L1144</f>
        <v>R136</v>
      </c>
      <c r="E1144" s="34">
        <f>L1144*2-1</f>
        <v>271</v>
      </c>
      <c r="F1144" s="34">
        <v>0</v>
      </c>
      <c r="G1144" s="22">
        <v>0</v>
      </c>
      <c r="H1144" t="s">
        <v>1310</v>
      </c>
      <c r="I1144" t="s">
        <v>2422</v>
      </c>
      <c r="J1144" t="str">
        <f>"db600.dbx"&amp;E1144&amp;"."&amp;F1144&amp;" := "&amp;H1144&amp;"."&amp;I1144&amp;"; //"&amp;C1144&amp;"  "&amp;D1144&amp;"."&amp;G1144</f>
        <v>db600.dbx271.0 := alr.Z1_1_flt; //ЗЭ1-1 в аварии (получены оба концевика положения)  R136.0</v>
      </c>
      <c r="L1144">
        <f>L1143+1</f>
        <v>136</v>
      </c>
      <c r="N1144" s="33">
        <f>A1144</f>
        <v>1091</v>
      </c>
      <c r="O1144" t="s">
        <v>2022</v>
      </c>
      <c r="P1144" s="33" t="str">
        <f>"MDB.R"&amp;L1144</f>
        <v>MDB.R136</v>
      </c>
      <c r="Q1144" s="33">
        <f>G1144</f>
        <v>0</v>
      </c>
      <c r="R1144" s="33"/>
      <c r="S1144" s="33"/>
      <c r="T1144" s="33"/>
      <c r="U1144" s="33"/>
      <c r="V1144" s="33"/>
      <c r="W1144" s="33"/>
      <c r="X1144" s="33" t="str">
        <f>Z1144&amp;C1144</f>
        <v>en-US=ЗЭ1-1 в аварии (получены оба концевика положения)</v>
      </c>
      <c r="Y1144" s="1"/>
      <c r="Z1144" s="1" t="s">
        <v>1308</v>
      </c>
    </row>
    <row r="1145" spans="1:26" x14ac:dyDescent="0.25">
      <c r="A1145" s="1">
        <v>1092</v>
      </c>
      <c r="C1145" s="13" t="s">
        <v>2424</v>
      </c>
      <c r="D1145" s="15" t="str">
        <f t="shared" ref="D1145:D1159" si="368">"R"&amp;L1145</f>
        <v>R136</v>
      </c>
      <c r="E1145" s="34">
        <f>E1144</f>
        <v>271</v>
      </c>
      <c r="F1145" s="34">
        <v>1</v>
      </c>
      <c r="G1145" s="22">
        <v>1</v>
      </c>
      <c r="H1145" t="s">
        <v>1310</v>
      </c>
      <c r="I1145" t="s">
        <v>2465</v>
      </c>
      <c r="J1145" t="str">
        <f t="shared" ref="J1145:J1159" si="369">"db600.dbx"&amp;E1145&amp;"."&amp;F1145&amp;" := "&amp;H1145&amp;"."&amp;I1145&amp;"; //"&amp;C1145&amp;"  "&amp;D1145&amp;"."&amp;G1145</f>
        <v>db600.dbx271.1 := alr.Z1_2_flt; //ЗЭ1-2 в аварии (получены оба концевика положения)  R136.1</v>
      </c>
      <c r="L1145">
        <f>L1144</f>
        <v>136</v>
      </c>
      <c r="N1145" s="33">
        <f t="shared" ref="N1145:N1157" si="370">A1145</f>
        <v>1092</v>
      </c>
      <c r="O1145" t="s">
        <v>2022</v>
      </c>
      <c r="P1145" s="33" t="str">
        <f t="shared" ref="P1145:P1157" si="371">"MDB.R"&amp;L1145</f>
        <v>MDB.R136</v>
      </c>
      <c r="Q1145" s="33">
        <f t="shared" ref="Q1145:Q1157" si="372">G1145</f>
        <v>1</v>
      </c>
      <c r="R1145" s="33"/>
      <c r="S1145" s="33"/>
      <c r="T1145" s="33"/>
      <c r="U1145" s="33"/>
      <c r="V1145" s="33"/>
      <c r="W1145" s="33"/>
      <c r="X1145" s="33" t="str">
        <f t="shared" ref="X1145:X1157" si="373">Z1145&amp;C1145</f>
        <v>en-US=ЗЭ1-2 в аварии (получены оба концевика положения)</v>
      </c>
      <c r="Y1145" s="1"/>
      <c r="Z1145" s="1" t="s">
        <v>1308</v>
      </c>
    </row>
    <row r="1146" spans="1:26" x14ac:dyDescent="0.25">
      <c r="A1146" s="1">
        <v>1093</v>
      </c>
      <c r="C1146" s="13" t="s">
        <v>2425</v>
      </c>
      <c r="D1146" s="15" t="str">
        <f t="shared" si="368"/>
        <v>R136</v>
      </c>
      <c r="E1146" s="34">
        <f t="shared" ref="E1146:E1151" si="374">E1145</f>
        <v>271</v>
      </c>
      <c r="F1146" s="34">
        <v>2</v>
      </c>
      <c r="G1146" s="22">
        <v>2</v>
      </c>
      <c r="H1146" t="s">
        <v>1310</v>
      </c>
      <c r="I1146" t="s">
        <v>2466</v>
      </c>
      <c r="J1146" t="str">
        <f t="shared" si="369"/>
        <v>db600.dbx271.2 := alr.Z1_3_flt; //ЗЭ1-3 в аварии (получены оба концевика положения)  R136.2</v>
      </c>
      <c r="L1146">
        <f t="shared" ref="L1146:L1159" si="375">L1145</f>
        <v>136</v>
      </c>
      <c r="N1146" s="33">
        <f t="shared" si="370"/>
        <v>1093</v>
      </c>
      <c r="O1146" t="s">
        <v>2022</v>
      </c>
      <c r="P1146" s="33" t="str">
        <f t="shared" si="371"/>
        <v>MDB.R136</v>
      </c>
      <c r="Q1146" s="33">
        <f t="shared" si="372"/>
        <v>2</v>
      </c>
      <c r="R1146" s="33"/>
      <c r="S1146" s="33"/>
      <c r="T1146" s="33"/>
      <c r="U1146" s="33"/>
      <c r="V1146" s="33"/>
      <c r="W1146" s="33"/>
      <c r="X1146" s="33" t="str">
        <f t="shared" si="373"/>
        <v>en-US=ЗЭ1-3 в аварии (получены оба концевика положения)</v>
      </c>
      <c r="Y1146" s="1"/>
      <c r="Z1146" s="1" t="s">
        <v>1308</v>
      </c>
    </row>
    <row r="1147" spans="1:26" x14ac:dyDescent="0.25">
      <c r="A1147" s="1">
        <v>1094</v>
      </c>
      <c r="C1147" s="13" t="s">
        <v>2426</v>
      </c>
      <c r="D1147" s="15" t="str">
        <f t="shared" si="368"/>
        <v>R136</v>
      </c>
      <c r="E1147" s="34">
        <f t="shared" si="374"/>
        <v>271</v>
      </c>
      <c r="F1147" s="34">
        <v>3</v>
      </c>
      <c r="G1147" s="22">
        <v>3</v>
      </c>
      <c r="H1147" t="s">
        <v>1310</v>
      </c>
      <c r="I1147" t="s">
        <v>2467</v>
      </c>
      <c r="J1147" t="str">
        <f t="shared" si="369"/>
        <v>db600.dbx271.3 := alr.Z1_4_flt; //ЗЭ1-4 в аварии (получены оба концевика положения)  R136.3</v>
      </c>
      <c r="L1147">
        <f t="shared" si="375"/>
        <v>136</v>
      </c>
      <c r="N1147" s="33">
        <f t="shared" si="370"/>
        <v>1094</v>
      </c>
      <c r="O1147" t="s">
        <v>2022</v>
      </c>
      <c r="P1147" s="33" t="str">
        <f t="shared" si="371"/>
        <v>MDB.R136</v>
      </c>
      <c r="Q1147" s="33">
        <f t="shared" si="372"/>
        <v>3</v>
      </c>
      <c r="R1147" s="33"/>
      <c r="S1147" s="33"/>
      <c r="T1147" s="33"/>
      <c r="U1147" s="33"/>
      <c r="V1147" s="33"/>
      <c r="W1147" s="33"/>
      <c r="X1147" s="33" t="str">
        <f t="shared" si="373"/>
        <v>en-US=ЗЭ1-4 в аварии (получены оба концевика положения)</v>
      </c>
      <c r="Y1147" s="1"/>
      <c r="Z1147" s="1" t="s">
        <v>1308</v>
      </c>
    </row>
    <row r="1148" spans="1:26" x14ac:dyDescent="0.25">
      <c r="A1148" s="1">
        <v>1095</v>
      </c>
      <c r="C1148" s="13" t="s">
        <v>2427</v>
      </c>
      <c r="D1148" s="15" t="str">
        <f t="shared" si="368"/>
        <v>R136</v>
      </c>
      <c r="E1148" s="34">
        <f t="shared" si="374"/>
        <v>271</v>
      </c>
      <c r="F1148" s="34">
        <v>4</v>
      </c>
      <c r="G1148" s="22">
        <v>4</v>
      </c>
      <c r="H1148" t="s">
        <v>1310</v>
      </c>
      <c r="I1148" t="s">
        <v>2468</v>
      </c>
      <c r="J1148" t="str">
        <f t="shared" si="369"/>
        <v>db600.dbx271.4 := alr.Z1_5_flt; //ЗЭ1-5 в аварии (получены оба концевика положения)  R136.4</v>
      </c>
      <c r="L1148">
        <f t="shared" si="375"/>
        <v>136</v>
      </c>
      <c r="N1148" s="33">
        <f t="shared" si="370"/>
        <v>1095</v>
      </c>
      <c r="O1148" t="s">
        <v>2022</v>
      </c>
      <c r="P1148" s="33" t="str">
        <f t="shared" si="371"/>
        <v>MDB.R136</v>
      </c>
      <c r="Q1148" s="33">
        <f t="shared" si="372"/>
        <v>4</v>
      </c>
      <c r="R1148" s="33"/>
      <c r="S1148" s="33"/>
      <c r="T1148" s="33"/>
      <c r="U1148" s="33"/>
      <c r="V1148" s="33"/>
      <c r="W1148" s="33"/>
      <c r="X1148" s="33" t="str">
        <f t="shared" si="373"/>
        <v>en-US=ЗЭ1-5 в аварии (получены оба концевика положения)</v>
      </c>
      <c r="Y1148" s="1"/>
      <c r="Z1148" s="1" t="s">
        <v>1308</v>
      </c>
    </row>
    <row r="1149" spans="1:26" x14ac:dyDescent="0.25">
      <c r="A1149" s="1">
        <v>1096</v>
      </c>
      <c r="C1149" s="13" t="s">
        <v>2428</v>
      </c>
      <c r="D1149" s="15" t="str">
        <f t="shared" si="368"/>
        <v>R136</v>
      </c>
      <c r="E1149" s="34">
        <f t="shared" si="374"/>
        <v>271</v>
      </c>
      <c r="F1149" s="34">
        <v>5</v>
      </c>
      <c r="G1149" s="22">
        <v>5</v>
      </c>
      <c r="H1149" t="s">
        <v>1310</v>
      </c>
      <c r="I1149" t="s">
        <v>2469</v>
      </c>
      <c r="J1149" t="str">
        <f t="shared" si="369"/>
        <v>db600.dbx271.5 := alr.Z1_6_flt; //ЗЭ1-6 в аварии (получены оба концевика положения)  R136.5</v>
      </c>
      <c r="L1149">
        <f t="shared" si="375"/>
        <v>136</v>
      </c>
      <c r="N1149" s="33">
        <f t="shared" si="370"/>
        <v>1096</v>
      </c>
      <c r="O1149" t="s">
        <v>2022</v>
      </c>
      <c r="P1149" s="33" t="str">
        <f t="shared" si="371"/>
        <v>MDB.R136</v>
      </c>
      <c r="Q1149" s="33">
        <f t="shared" si="372"/>
        <v>5</v>
      </c>
      <c r="R1149" s="33"/>
      <c r="S1149" s="33"/>
      <c r="T1149" s="33"/>
      <c r="U1149" s="33"/>
      <c r="V1149" s="33"/>
      <c r="W1149" s="33"/>
      <c r="X1149" s="33" t="str">
        <f t="shared" si="373"/>
        <v>en-US=ЗЭ1-6 в аварии (получены оба концевика положения)</v>
      </c>
      <c r="Y1149" s="1"/>
      <c r="Z1149" s="1" t="s">
        <v>1308</v>
      </c>
    </row>
    <row r="1150" spans="1:26" x14ac:dyDescent="0.25">
      <c r="A1150" s="1">
        <v>1097</v>
      </c>
      <c r="C1150" s="13" t="s">
        <v>2429</v>
      </c>
      <c r="D1150" s="15" t="str">
        <f t="shared" si="368"/>
        <v>R136</v>
      </c>
      <c r="E1150" s="34">
        <f t="shared" si="374"/>
        <v>271</v>
      </c>
      <c r="F1150" s="34">
        <v>6</v>
      </c>
      <c r="G1150" s="22">
        <v>6</v>
      </c>
      <c r="H1150" t="s">
        <v>1310</v>
      </c>
      <c r="I1150" t="s">
        <v>2470</v>
      </c>
      <c r="J1150" t="str">
        <f t="shared" si="369"/>
        <v>db600.dbx271.6 := alr.Z1_7_flt; //ЗЭ1-7 в аварии (получены оба концевика положения)  R136.6</v>
      </c>
      <c r="L1150">
        <f t="shared" si="375"/>
        <v>136</v>
      </c>
      <c r="N1150" s="33">
        <f t="shared" si="370"/>
        <v>1097</v>
      </c>
      <c r="O1150" t="s">
        <v>2022</v>
      </c>
      <c r="P1150" s="33" t="str">
        <f t="shared" si="371"/>
        <v>MDB.R136</v>
      </c>
      <c r="Q1150" s="33">
        <f t="shared" si="372"/>
        <v>6</v>
      </c>
      <c r="R1150" s="33"/>
      <c r="S1150" s="33"/>
      <c r="T1150" s="33"/>
      <c r="U1150" s="33"/>
      <c r="V1150" s="33"/>
      <c r="W1150" s="33"/>
      <c r="X1150" s="33" t="str">
        <f t="shared" si="373"/>
        <v>en-US=ЗЭ1-7 в аварии (получены оба концевика положения)</v>
      </c>
      <c r="Y1150" s="1"/>
      <c r="Z1150" s="1" t="s">
        <v>1308</v>
      </c>
    </row>
    <row r="1151" spans="1:26" x14ac:dyDescent="0.25">
      <c r="A1151" s="1">
        <v>1098</v>
      </c>
      <c r="C1151" s="13" t="s">
        <v>2430</v>
      </c>
      <c r="D1151" s="15" t="str">
        <f t="shared" si="368"/>
        <v>R136</v>
      </c>
      <c r="E1151" s="34">
        <f t="shared" si="374"/>
        <v>271</v>
      </c>
      <c r="F1151" s="34">
        <v>7</v>
      </c>
      <c r="G1151" s="22">
        <v>7</v>
      </c>
      <c r="H1151" t="s">
        <v>1310</v>
      </c>
      <c r="I1151" t="s">
        <v>2471</v>
      </c>
      <c r="J1151" t="str">
        <f t="shared" si="369"/>
        <v>db600.dbx271.7 := alr.Z1_8_flt; //ЗЭ1-8 в аварии (получены оба концевика положения)  R136.7</v>
      </c>
      <c r="L1151">
        <f t="shared" si="375"/>
        <v>136</v>
      </c>
      <c r="N1151" s="33">
        <f t="shared" si="370"/>
        <v>1098</v>
      </c>
      <c r="O1151" t="s">
        <v>2022</v>
      </c>
      <c r="P1151" s="33" t="str">
        <f t="shared" si="371"/>
        <v>MDB.R136</v>
      </c>
      <c r="Q1151" s="33">
        <f t="shared" si="372"/>
        <v>7</v>
      </c>
      <c r="R1151" s="33"/>
      <c r="S1151" s="33"/>
      <c r="T1151" s="33"/>
      <c r="U1151" s="33"/>
      <c r="V1151" s="33"/>
      <c r="W1151" s="33"/>
      <c r="X1151" s="33" t="str">
        <f t="shared" si="373"/>
        <v>en-US=ЗЭ1-8 в аварии (получены оба концевика положения)</v>
      </c>
      <c r="Y1151" s="1"/>
      <c r="Z1151" s="1" t="s">
        <v>1308</v>
      </c>
    </row>
    <row r="1152" spans="1:26" x14ac:dyDescent="0.25">
      <c r="A1152" s="1">
        <v>1099</v>
      </c>
      <c r="C1152" s="13" t="s">
        <v>2431</v>
      </c>
      <c r="D1152" s="15" t="str">
        <f t="shared" si="368"/>
        <v>R136</v>
      </c>
      <c r="E1152" s="34">
        <f>E1151-1</f>
        <v>270</v>
      </c>
      <c r="F1152" s="34">
        <v>0</v>
      </c>
      <c r="G1152" s="22">
        <v>8</v>
      </c>
      <c r="H1152" t="s">
        <v>1310</v>
      </c>
      <c r="I1152" t="s">
        <v>2472</v>
      </c>
      <c r="J1152" t="str">
        <f t="shared" si="369"/>
        <v>db600.dbx270.0 := alr.Z1_9_flt; //ЗЭ1-9 в аварии (получены оба концевика положения)  R136.8</v>
      </c>
      <c r="L1152">
        <f t="shared" si="375"/>
        <v>136</v>
      </c>
      <c r="N1152" s="33">
        <f t="shared" si="370"/>
        <v>1099</v>
      </c>
      <c r="O1152" t="s">
        <v>2022</v>
      </c>
      <c r="P1152" s="33" t="str">
        <f t="shared" si="371"/>
        <v>MDB.R136</v>
      </c>
      <c r="Q1152" s="33">
        <f t="shared" si="372"/>
        <v>8</v>
      </c>
      <c r="R1152" s="33"/>
      <c r="S1152" s="33"/>
      <c r="T1152" s="33"/>
      <c r="U1152" s="33"/>
      <c r="V1152" s="33"/>
      <c r="W1152" s="33"/>
      <c r="X1152" s="33" t="str">
        <f t="shared" si="373"/>
        <v>en-US=ЗЭ1-9 в аварии (получены оба концевика положения)</v>
      </c>
      <c r="Y1152" s="1"/>
      <c r="Z1152" s="1" t="s">
        <v>1308</v>
      </c>
    </row>
    <row r="1153" spans="1:26" x14ac:dyDescent="0.25">
      <c r="A1153" s="1">
        <v>1100</v>
      </c>
      <c r="C1153" s="13" t="s">
        <v>2432</v>
      </c>
      <c r="D1153" s="15" t="str">
        <f t="shared" si="368"/>
        <v>R136</v>
      </c>
      <c r="E1153" s="34">
        <f>E1152</f>
        <v>270</v>
      </c>
      <c r="F1153" s="34">
        <v>1</v>
      </c>
      <c r="G1153" s="22">
        <v>9</v>
      </c>
      <c r="H1153" t="s">
        <v>1310</v>
      </c>
      <c r="I1153" t="s">
        <v>2473</v>
      </c>
      <c r="J1153" t="str">
        <f t="shared" si="369"/>
        <v>db600.dbx270.1 := alr.Z1_10_flt; //ЗЭ1-10 в аварии (получены оба концевика положения)  R136.9</v>
      </c>
      <c r="L1153">
        <f t="shared" si="375"/>
        <v>136</v>
      </c>
      <c r="N1153" s="33">
        <f t="shared" si="370"/>
        <v>1100</v>
      </c>
      <c r="O1153" t="s">
        <v>2022</v>
      </c>
      <c r="P1153" s="33" t="str">
        <f t="shared" si="371"/>
        <v>MDB.R136</v>
      </c>
      <c r="Q1153" s="33">
        <f t="shared" si="372"/>
        <v>9</v>
      </c>
      <c r="R1153" s="33"/>
      <c r="S1153" s="33"/>
      <c r="T1153" s="33"/>
      <c r="U1153" s="33"/>
      <c r="V1153" s="33"/>
      <c r="W1153" s="33"/>
      <c r="X1153" s="33" t="str">
        <f t="shared" si="373"/>
        <v>en-US=ЗЭ1-10 в аварии (получены оба концевика положения)</v>
      </c>
      <c r="Y1153" s="1"/>
      <c r="Z1153" s="1" t="s">
        <v>1308</v>
      </c>
    </row>
    <row r="1154" spans="1:26" x14ac:dyDescent="0.25">
      <c r="A1154" s="1">
        <v>1101</v>
      </c>
      <c r="C1154" s="13" t="s">
        <v>2433</v>
      </c>
      <c r="D1154" s="15" t="str">
        <f t="shared" si="368"/>
        <v>R136</v>
      </c>
      <c r="E1154" s="34">
        <f t="shared" ref="E1154:E1159" si="376">E1153</f>
        <v>270</v>
      </c>
      <c r="F1154" s="34">
        <v>2</v>
      </c>
      <c r="G1154" s="22">
        <v>10</v>
      </c>
      <c r="H1154" t="s">
        <v>1310</v>
      </c>
      <c r="I1154" t="s">
        <v>2474</v>
      </c>
      <c r="J1154" t="str">
        <f t="shared" si="369"/>
        <v>db600.dbx270.2 := alr.Z1_11_flt; //ЗЭ1-11 в аварии (получены оба концевика положения)  R136.10</v>
      </c>
      <c r="L1154">
        <f t="shared" si="375"/>
        <v>136</v>
      </c>
      <c r="N1154" s="33">
        <f t="shared" si="370"/>
        <v>1101</v>
      </c>
      <c r="O1154" t="s">
        <v>2022</v>
      </c>
      <c r="P1154" s="33" t="str">
        <f t="shared" si="371"/>
        <v>MDB.R136</v>
      </c>
      <c r="Q1154" s="33">
        <f t="shared" si="372"/>
        <v>10</v>
      </c>
      <c r="R1154" s="33"/>
      <c r="S1154" s="33"/>
      <c r="T1154" s="33"/>
      <c r="U1154" s="33"/>
      <c r="V1154" s="33"/>
      <c r="W1154" s="33"/>
      <c r="X1154" s="33" t="str">
        <f t="shared" si="373"/>
        <v>en-US=ЗЭ1-11 в аварии (получены оба концевика положения)</v>
      </c>
      <c r="Y1154" s="1"/>
      <c r="Z1154" s="1" t="s">
        <v>1308</v>
      </c>
    </row>
    <row r="1155" spans="1:26" x14ac:dyDescent="0.25">
      <c r="A1155" s="1">
        <v>1102</v>
      </c>
      <c r="C1155" s="13" t="s">
        <v>2434</v>
      </c>
      <c r="D1155" s="15" t="str">
        <f t="shared" si="368"/>
        <v>R136</v>
      </c>
      <c r="E1155" s="34">
        <f t="shared" si="376"/>
        <v>270</v>
      </c>
      <c r="F1155" s="34">
        <v>3</v>
      </c>
      <c r="G1155" s="22">
        <v>11</v>
      </c>
      <c r="H1155" t="s">
        <v>1310</v>
      </c>
      <c r="I1155" t="s">
        <v>2475</v>
      </c>
      <c r="J1155" t="str">
        <f t="shared" si="369"/>
        <v>db600.dbx270.3 := alr.Z1_12_flt; //ЗЭ1-12 в аварии (получены оба концевика положения)  R136.11</v>
      </c>
      <c r="L1155">
        <f t="shared" si="375"/>
        <v>136</v>
      </c>
      <c r="N1155" s="33">
        <f t="shared" si="370"/>
        <v>1102</v>
      </c>
      <c r="O1155" t="s">
        <v>2022</v>
      </c>
      <c r="P1155" s="33" t="str">
        <f t="shared" si="371"/>
        <v>MDB.R136</v>
      </c>
      <c r="Q1155" s="33">
        <f t="shared" si="372"/>
        <v>11</v>
      </c>
      <c r="R1155" s="33"/>
      <c r="S1155" s="33"/>
      <c r="T1155" s="33"/>
      <c r="U1155" s="33"/>
      <c r="V1155" s="33"/>
      <c r="W1155" s="33"/>
      <c r="X1155" s="33" t="str">
        <f t="shared" si="373"/>
        <v>en-US=ЗЭ1-12 в аварии (получены оба концевика положения)</v>
      </c>
      <c r="Y1155" s="1"/>
      <c r="Z1155" s="1" t="s">
        <v>1308</v>
      </c>
    </row>
    <row r="1156" spans="1:26" x14ac:dyDescent="0.25">
      <c r="A1156" s="1">
        <v>1103</v>
      </c>
      <c r="C1156" s="13" t="s">
        <v>2435</v>
      </c>
      <c r="D1156" s="15" t="str">
        <f t="shared" si="368"/>
        <v>R136</v>
      </c>
      <c r="E1156" s="34">
        <f t="shared" si="376"/>
        <v>270</v>
      </c>
      <c r="F1156" s="34">
        <v>4</v>
      </c>
      <c r="G1156" s="22">
        <v>12</v>
      </c>
      <c r="H1156" t="s">
        <v>1310</v>
      </c>
      <c r="I1156" t="s">
        <v>2476</v>
      </c>
      <c r="J1156" t="str">
        <f t="shared" si="369"/>
        <v>db600.dbx270.4 := alr.Z1_13_flt; //ЗЭ1-13 в аварии (получены оба концевика положения)  R136.12</v>
      </c>
      <c r="L1156">
        <f t="shared" si="375"/>
        <v>136</v>
      </c>
      <c r="N1156" s="33">
        <f t="shared" si="370"/>
        <v>1103</v>
      </c>
      <c r="O1156" t="s">
        <v>2022</v>
      </c>
      <c r="P1156" s="33" t="str">
        <f t="shared" si="371"/>
        <v>MDB.R136</v>
      </c>
      <c r="Q1156" s="33">
        <f t="shared" si="372"/>
        <v>12</v>
      </c>
      <c r="R1156" s="33"/>
      <c r="S1156" s="33"/>
      <c r="T1156" s="33"/>
      <c r="U1156" s="33"/>
      <c r="V1156" s="33"/>
      <c r="W1156" s="33"/>
      <c r="X1156" s="33" t="str">
        <f t="shared" si="373"/>
        <v>en-US=ЗЭ1-13 в аварии (получены оба концевика положения)</v>
      </c>
      <c r="Y1156" s="1"/>
      <c r="Z1156" s="1" t="s">
        <v>1308</v>
      </c>
    </row>
    <row r="1157" spans="1:26" x14ac:dyDescent="0.25">
      <c r="A1157" s="1">
        <v>1104</v>
      </c>
      <c r="C1157" s="13" t="s">
        <v>2436</v>
      </c>
      <c r="D1157" s="15" t="str">
        <f t="shared" si="368"/>
        <v>R136</v>
      </c>
      <c r="E1157" s="34">
        <f t="shared" si="376"/>
        <v>270</v>
      </c>
      <c r="F1157" s="34">
        <v>5</v>
      </c>
      <c r="G1157" s="22">
        <v>13</v>
      </c>
      <c r="H1157" t="s">
        <v>1310</v>
      </c>
      <c r="I1157" t="s">
        <v>2477</v>
      </c>
      <c r="J1157" t="str">
        <f t="shared" si="369"/>
        <v>db600.dbx270.5 := alr.Z1_14_flt; //ЗЭ1-14 в аварии (получены оба концевика положения)  R136.13</v>
      </c>
      <c r="L1157">
        <f t="shared" si="375"/>
        <v>136</v>
      </c>
      <c r="N1157" s="33">
        <f t="shared" si="370"/>
        <v>1104</v>
      </c>
      <c r="O1157" t="s">
        <v>2022</v>
      </c>
      <c r="P1157" s="33" t="str">
        <f t="shared" si="371"/>
        <v>MDB.R136</v>
      </c>
      <c r="Q1157" s="33">
        <f t="shared" si="372"/>
        <v>13</v>
      </c>
      <c r="R1157" s="33"/>
      <c r="S1157" s="33"/>
      <c r="T1157" s="33"/>
      <c r="U1157" s="33"/>
      <c r="V1157" s="33"/>
      <c r="W1157" s="33"/>
      <c r="X1157" s="33" t="str">
        <f t="shared" si="373"/>
        <v>en-US=ЗЭ1-14 в аварии (получены оба концевика положения)</v>
      </c>
      <c r="Y1157" s="1"/>
      <c r="Z1157" s="1" t="s">
        <v>1308</v>
      </c>
    </row>
    <row r="1158" spans="1:26" x14ac:dyDescent="0.25">
      <c r="A1158" s="1">
        <v>1105</v>
      </c>
      <c r="C1158" s="13" t="s">
        <v>2437</v>
      </c>
      <c r="D1158" s="15" t="str">
        <f t="shared" si="368"/>
        <v>R136</v>
      </c>
      <c r="E1158" s="34">
        <f t="shared" si="376"/>
        <v>270</v>
      </c>
      <c r="F1158" s="34">
        <v>6</v>
      </c>
      <c r="G1158" s="22">
        <v>14</v>
      </c>
      <c r="H1158" t="s">
        <v>1310</v>
      </c>
      <c r="I1158" t="s">
        <v>2478</v>
      </c>
      <c r="J1158" t="str">
        <f t="shared" si="369"/>
        <v>db600.dbx270.6 := alr.Z1_15_flt; //ЗЭ1-15 в аварии (получены оба концевика положения)  R136.14</v>
      </c>
      <c r="L1158">
        <f t="shared" si="375"/>
        <v>136</v>
      </c>
      <c r="N1158" s="33">
        <f t="shared" ref="N1158:N1185" si="377">A1158</f>
        <v>1105</v>
      </c>
      <c r="O1158" t="s">
        <v>2022</v>
      </c>
      <c r="P1158" s="33" t="str">
        <f t="shared" ref="P1158:P1185" si="378">"MDB.R"&amp;L1158</f>
        <v>MDB.R136</v>
      </c>
      <c r="Q1158" s="33">
        <f t="shared" ref="Q1158:Q1185" si="379">G1158</f>
        <v>14</v>
      </c>
      <c r="R1158" s="33"/>
      <c r="S1158" s="33"/>
      <c r="T1158" s="33"/>
      <c r="U1158" s="33"/>
      <c r="V1158" s="33"/>
      <c r="W1158" s="33"/>
      <c r="X1158" s="33" t="str">
        <f t="shared" ref="X1158:X1185" si="380">Z1158&amp;C1158</f>
        <v>en-US=ЗЭ1-15 в аварии (получены оба концевика положения)</v>
      </c>
      <c r="Y1158" s="1"/>
      <c r="Z1158" s="1" t="s">
        <v>1308</v>
      </c>
    </row>
    <row r="1159" spans="1:26" x14ac:dyDescent="0.25">
      <c r="A1159" s="1">
        <v>1106</v>
      </c>
      <c r="C1159" s="13" t="s">
        <v>2438</v>
      </c>
      <c r="D1159" s="15" t="str">
        <f t="shared" si="368"/>
        <v>R136</v>
      </c>
      <c r="E1159" s="34">
        <f t="shared" si="376"/>
        <v>270</v>
      </c>
      <c r="F1159" s="34">
        <v>7</v>
      </c>
      <c r="G1159" s="22">
        <v>15</v>
      </c>
      <c r="H1159" t="s">
        <v>1310</v>
      </c>
      <c r="I1159" t="s">
        <v>2479</v>
      </c>
      <c r="J1159" t="str">
        <f t="shared" si="369"/>
        <v>db600.dbx270.7 := alr.Z1_16_flt; //ЗЭ1-16 в аварии (получены оба концевика положения)  R136.15</v>
      </c>
      <c r="L1159">
        <f t="shared" si="375"/>
        <v>136</v>
      </c>
      <c r="N1159" s="33">
        <f t="shared" si="377"/>
        <v>1106</v>
      </c>
      <c r="O1159" t="s">
        <v>2022</v>
      </c>
      <c r="P1159" s="33" t="str">
        <f t="shared" si="378"/>
        <v>MDB.R136</v>
      </c>
      <c r="Q1159" s="33">
        <f t="shared" si="379"/>
        <v>15</v>
      </c>
      <c r="R1159" s="33"/>
      <c r="S1159" s="33"/>
      <c r="T1159" s="33"/>
      <c r="U1159" s="33"/>
      <c r="V1159" s="33"/>
      <c r="W1159" s="33"/>
      <c r="X1159" s="33" t="str">
        <f t="shared" si="380"/>
        <v>en-US=ЗЭ1-16 в аварии (получены оба концевика положения)</v>
      </c>
      <c r="Y1159" s="1"/>
      <c r="Z1159" s="1" t="s">
        <v>1308</v>
      </c>
    </row>
    <row r="1160" spans="1:26" x14ac:dyDescent="0.25">
      <c r="A1160" s="1">
        <v>1107</v>
      </c>
      <c r="C1160" s="13" t="s">
        <v>2439</v>
      </c>
      <c r="D1160" s="15" t="str">
        <f>"R"&amp;L1160</f>
        <v>R137</v>
      </c>
      <c r="E1160" s="34">
        <f>L1160*2-1</f>
        <v>273</v>
      </c>
      <c r="F1160" s="34">
        <v>0</v>
      </c>
      <c r="G1160" s="22">
        <v>0</v>
      </c>
      <c r="H1160" t="s">
        <v>1310</v>
      </c>
      <c r="I1160" t="s">
        <v>2480</v>
      </c>
      <c r="J1160" t="str">
        <f>"db600.dbx"&amp;E1160&amp;"."&amp;F1160&amp;" := "&amp;H1160&amp;"."&amp;I1160&amp;"; //"&amp;C1160&amp;"  "&amp;D1160&amp;"."&amp;G1160</f>
        <v>db600.dbx273.0 := alr.Z1_17_flt; //ЗЭ1-17 в аварии (получены оба концевика положения)  R137.0</v>
      </c>
      <c r="L1160">
        <f>L1159+1</f>
        <v>137</v>
      </c>
      <c r="N1160" s="33">
        <f t="shared" si="377"/>
        <v>1107</v>
      </c>
      <c r="O1160" t="s">
        <v>2022</v>
      </c>
      <c r="P1160" s="33" t="str">
        <f t="shared" si="378"/>
        <v>MDB.R137</v>
      </c>
      <c r="Q1160" s="33">
        <f t="shared" si="379"/>
        <v>0</v>
      </c>
      <c r="R1160" s="33"/>
      <c r="S1160" s="33"/>
      <c r="T1160" s="33"/>
      <c r="U1160" s="33"/>
      <c r="V1160" s="33"/>
      <c r="W1160" s="33"/>
      <c r="X1160" s="33" t="str">
        <f t="shared" si="380"/>
        <v>en-US=ЗЭ1-17 в аварии (получены оба концевика положения)</v>
      </c>
      <c r="Y1160" s="1"/>
      <c r="Z1160" s="1" t="s">
        <v>1308</v>
      </c>
    </row>
    <row r="1161" spans="1:26" x14ac:dyDescent="0.25">
      <c r="A1161" s="1">
        <v>1108</v>
      </c>
      <c r="C1161" s="13" t="s">
        <v>2440</v>
      </c>
      <c r="D1161" s="15" t="str">
        <f t="shared" ref="D1161:D1175" si="381">"R"&amp;L1161</f>
        <v>R137</v>
      </c>
      <c r="E1161" s="34">
        <f>E1160</f>
        <v>273</v>
      </c>
      <c r="F1161" s="34">
        <v>1</v>
      </c>
      <c r="G1161" s="22">
        <v>1</v>
      </c>
      <c r="H1161" t="s">
        <v>1310</v>
      </c>
      <c r="I1161" t="s">
        <v>2481</v>
      </c>
      <c r="J1161" t="str">
        <f t="shared" ref="J1161:J1175" si="382">"db600.dbx"&amp;E1161&amp;"."&amp;F1161&amp;" := "&amp;H1161&amp;"."&amp;I1161&amp;"; //"&amp;C1161&amp;"  "&amp;D1161&amp;"."&amp;G1161</f>
        <v>db600.dbx273.1 := alr.Z1_18_flt; //ЗЭ1-18 в аварии (получены оба концевика положения)  R137.1</v>
      </c>
      <c r="L1161">
        <f>L1160</f>
        <v>137</v>
      </c>
      <c r="N1161" s="33">
        <f t="shared" si="377"/>
        <v>1108</v>
      </c>
      <c r="O1161" t="s">
        <v>2022</v>
      </c>
      <c r="P1161" s="33" t="str">
        <f t="shared" si="378"/>
        <v>MDB.R137</v>
      </c>
      <c r="Q1161" s="33">
        <f t="shared" si="379"/>
        <v>1</v>
      </c>
      <c r="R1161" s="33"/>
      <c r="S1161" s="33"/>
      <c r="T1161" s="33"/>
      <c r="U1161" s="33"/>
      <c r="V1161" s="33"/>
      <c r="W1161" s="33"/>
      <c r="X1161" s="33" t="str">
        <f t="shared" si="380"/>
        <v>en-US=ЗЭ1-18 в аварии (получены оба концевика положения)</v>
      </c>
      <c r="Y1161" s="1"/>
      <c r="Z1161" s="1" t="s">
        <v>1308</v>
      </c>
    </row>
    <row r="1162" spans="1:26" x14ac:dyDescent="0.25">
      <c r="A1162" s="1">
        <v>1109</v>
      </c>
      <c r="C1162" s="13" t="s">
        <v>2441</v>
      </c>
      <c r="D1162" s="15" t="str">
        <f t="shared" si="381"/>
        <v>R137</v>
      </c>
      <c r="E1162" s="34">
        <f t="shared" ref="E1162:E1167" si="383">E1161</f>
        <v>273</v>
      </c>
      <c r="F1162" s="34">
        <v>2</v>
      </c>
      <c r="G1162" s="22">
        <v>2</v>
      </c>
      <c r="H1162" t="s">
        <v>1310</v>
      </c>
      <c r="I1162" t="s">
        <v>2482</v>
      </c>
      <c r="J1162" t="str">
        <f t="shared" si="382"/>
        <v>db600.dbx273.2 := alr.Z1_19_flt; //ЗЭ1-19 в аварии (получены оба концевика положения)  R137.2</v>
      </c>
      <c r="L1162">
        <f t="shared" ref="L1162:L1175" si="384">L1161</f>
        <v>137</v>
      </c>
      <c r="N1162" s="33">
        <f t="shared" si="377"/>
        <v>1109</v>
      </c>
      <c r="O1162" t="s">
        <v>2022</v>
      </c>
      <c r="P1162" s="33" t="str">
        <f t="shared" si="378"/>
        <v>MDB.R137</v>
      </c>
      <c r="Q1162" s="33">
        <f t="shared" si="379"/>
        <v>2</v>
      </c>
      <c r="R1162" s="33"/>
      <c r="S1162" s="33"/>
      <c r="T1162" s="33"/>
      <c r="U1162" s="33"/>
      <c r="V1162" s="33"/>
      <c r="W1162" s="33"/>
      <c r="X1162" s="33" t="str">
        <f t="shared" si="380"/>
        <v>en-US=ЗЭ1-19 в аварии (получены оба концевика положения)</v>
      </c>
      <c r="Y1162" s="1"/>
      <c r="Z1162" s="1" t="s">
        <v>1308</v>
      </c>
    </row>
    <row r="1163" spans="1:26" x14ac:dyDescent="0.25">
      <c r="A1163" s="1">
        <v>1110</v>
      </c>
      <c r="C1163" s="13" t="s">
        <v>2442</v>
      </c>
      <c r="D1163" s="15" t="str">
        <f t="shared" si="381"/>
        <v>R137</v>
      </c>
      <c r="E1163" s="34">
        <f t="shared" si="383"/>
        <v>273</v>
      </c>
      <c r="F1163" s="34">
        <v>3</v>
      </c>
      <c r="G1163" s="22">
        <v>3</v>
      </c>
      <c r="H1163" t="s">
        <v>1310</v>
      </c>
      <c r="I1163" t="s">
        <v>2483</v>
      </c>
      <c r="J1163" t="str">
        <f t="shared" si="382"/>
        <v>db600.dbx273.3 := alr.Z1_20_flt; //ЗЭ1-20 в аварии (получены оба концевика положения)  R137.3</v>
      </c>
      <c r="L1163">
        <f t="shared" si="384"/>
        <v>137</v>
      </c>
      <c r="N1163" s="33">
        <f t="shared" si="377"/>
        <v>1110</v>
      </c>
      <c r="O1163" t="s">
        <v>2022</v>
      </c>
      <c r="P1163" s="33" t="str">
        <f t="shared" si="378"/>
        <v>MDB.R137</v>
      </c>
      <c r="Q1163" s="33">
        <f t="shared" si="379"/>
        <v>3</v>
      </c>
      <c r="R1163" s="33"/>
      <c r="S1163" s="33"/>
      <c r="T1163" s="33"/>
      <c r="U1163" s="33"/>
      <c r="V1163" s="33"/>
      <c r="W1163" s="33"/>
      <c r="X1163" s="33" t="str">
        <f t="shared" si="380"/>
        <v>en-US=ЗЭ1-20 в аварии (получены оба концевика положения)</v>
      </c>
      <c r="Y1163" s="1"/>
      <c r="Z1163" s="1" t="s">
        <v>1308</v>
      </c>
    </row>
    <row r="1164" spans="1:26" x14ac:dyDescent="0.25">
      <c r="A1164" s="1">
        <v>1111</v>
      </c>
      <c r="C1164" s="13" t="s">
        <v>2443</v>
      </c>
      <c r="D1164" s="15" t="str">
        <f t="shared" si="381"/>
        <v>R137</v>
      </c>
      <c r="E1164" s="34">
        <f t="shared" si="383"/>
        <v>273</v>
      </c>
      <c r="F1164" s="34">
        <v>4</v>
      </c>
      <c r="G1164" s="22">
        <v>4</v>
      </c>
      <c r="H1164" t="s">
        <v>1310</v>
      </c>
      <c r="I1164" t="s">
        <v>2484</v>
      </c>
      <c r="J1164" t="str">
        <f t="shared" si="382"/>
        <v>db600.dbx273.4 := alr.Z1_21_flt; //ЗЭ1-21 в аварии (получены оба концевика положения)  R137.4</v>
      </c>
      <c r="L1164">
        <f t="shared" si="384"/>
        <v>137</v>
      </c>
      <c r="N1164" s="33">
        <f t="shared" si="377"/>
        <v>1111</v>
      </c>
      <c r="O1164" t="s">
        <v>2022</v>
      </c>
      <c r="P1164" s="33" t="str">
        <f t="shared" si="378"/>
        <v>MDB.R137</v>
      </c>
      <c r="Q1164" s="33">
        <f t="shared" si="379"/>
        <v>4</v>
      </c>
      <c r="R1164" s="33"/>
      <c r="S1164" s="33"/>
      <c r="T1164" s="33"/>
      <c r="U1164" s="33"/>
      <c r="V1164" s="33"/>
      <c r="W1164" s="33"/>
      <c r="X1164" s="33" t="str">
        <f t="shared" si="380"/>
        <v>en-US=ЗЭ1-21 в аварии (получены оба концевика положения)</v>
      </c>
      <c r="Y1164" s="1"/>
      <c r="Z1164" s="1" t="s">
        <v>1308</v>
      </c>
    </row>
    <row r="1165" spans="1:26" x14ac:dyDescent="0.25">
      <c r="A1165" s="1">
        <v>1112</v>
      </c>
      <c r="C1165" s="13" t="s">
        <v>2444</v>
      </c>
      <c r="D1165" s="15" t="str">
        <f t="shared" si="381"/>
        <v>R137</v>
      </c>
      <c r="E1165" s="34">
        <f t="shared" si="383"/>
        <v>273</v>
      </c>
      <c r="F1165" s="34">
        <v>5</v>
      </c>
      <c r="G1165" s="22">
        <v>5</v>
      </c>
      <c r="H1165" t="s">
        <v>1310</v>
      </c>
      <c r="I1165" t="s">
        <v>2485</v>
      </c>
      <c r="J1165" t="str">
        <f t="shared" si="382"/>
        <v>db600.dbx273.5 := alr.Z1_22_flt; //ЗЭ1-22 в аварии (получены оба концевика положения)  R137.5</v>
      </c>
      <c r="L1165">
        <f t="shared" si="384"/>
        <v>137</v>
      </c>
      <c r="N1165" s="33">
        <f t="shared" si="377"/>
        <v>1112</v>
      </c>
      <c r="O1165" t="s">
        <v>2022</v>
      </c>
      <c r="P1165" s="33" t="str">
        <f t="shared" si="378"/>
        <v>MDB.R137</v>
      </c>
      <c r="Q1165" s="33">
        <f t="shared" si="379"/>
        <v>5</v>
      </c>
      <c r="R1165" s="33"/>
      <c r="S1165" s="33"/>
      <c r="T1165" s="33"/>
      <c r="U1165" s="33"/>
      <c r="V1165" s="33"/>
      <c r="W1165" s="33"/>
      <c r="X1165" s="33" t="str">
        <f t="shared" si="380"/>
        <v>en-US=ЗЭ1-22 в аварии (получены оба концевика положения)</v>
      </c>
      <c r="Y1165" s="1"/>
      <c r="Z1165" s="1" t="s">
        <v>1308</v>
      </c>
    </row>
    <row r="1166" spans="1:26" x14ac:dyDescent="0.25">
      <c r="A1166" s="1">
        <v>1113</v>
      </c>
      <c r="C1166" s="13" t="s">
        <v>2445</v>
      </c>
      <c r="D1166" s="15" t="str">
        <f t="shared" si="381"/>
        <v>R137</v>
      </c>
      <c r="E1166" s="34">
        <f t="shared" si="383"/>
        <v>273</v>
      </c>
      <c r="F1166" s="34">
        <v>6</v>
      </c>
      <c r="G1166" s="22">
        <v>6</v>
      </c>
      <c r="H1166" t="s">
        <v>1310</v>
      </c>
      <c r="I1166" t="s">
        <v>2486</v>
      </c>
      <c r="J1166" t="str">
        <f t="shared" si="382"/>
        <v>db600.dbx273.6 := alr.Z1_23_flt; //ЗЭ1-23 в аварии (получены оба концевика положения)  R137.6</v>
      </c>
      <c r="L1166">
        <f t="shared" si="384"/>
        <v>137</v>
      </c>
      <c r="N1166" s="33">
        <f t="shared" si="377"/>
        <v>1113</v>
      </c>
      <c r="O1166" t="s">
        <v>2022</v>
      </c>
      <c r="P1166" s="33" t="str">
        <f t="shared" si="378"/>
        <v>MDB.R137</v>
      </c>
      <c r="Q1166" s="33">
        <f t="shared" si="379"/>
        <v>6</v>
      </c>
      <c r="R1166" s="33"/>
      <c r="S1166" s="33"/>
      <c r="T1166" s="33"/>
      <c r="U1166" s="33"/>
      <c r="V1166" s="33"/>
      <c r="W1166" s="33"/>
      <c r="X1166" s="33" t="str">
        <f t="shared" si="380"/>
        <v>en-US=ЗЭ1-23 в аварии (получены оба концевика положения)</v>
      </c>
      <c r="Y1166" s="1"/>
      <c r="Z1166" s="1" t="s">
        <v>1308</v>
      </c>
    </row>
    <row r="1167" spans="1:26" x14ac:dyDescent="0.25">
      <c r="A1167" s="1">
        <v>1114</v>
      </c>
      <c r="C1167" s="13" t="s">
        <v>2446</v>
      </c>
      <c r="D1167" s="15" t="str">
        <f t="shared" si="381"/>
        <v>R137</v>
      </c>
      <c r="E1167" s="34">
        <f t="shared" si="383"/>
        <v>273</v>
      </c>
      <c r="F1167" s="34">
        <v>7</v>
      </c>
      <c r="G1167" s="22">
        <v>7</v>
      </c>
      <c r="H1167" t="s">
        <v>1310</v>
      </c>
      <c r="I1167" t="s">
        <v>2487</v>
      </c>
      <c r="J1167" t="str">
        <f t="shared" si="382"/>
        <v>db600.dbx273.7 := alr.Z1_24_flt; //ЗЭ1-24 в аварии (получены оба концевика положения)  R137.7</v>
      </c>
      <c r="L1167">
        <f t="shared" si="384"/>
        <v>137</v>
      </c>
      <c r="N1167" s="33">
        <f t="shared" si="377"/>
        <v>1114</v>
      </c>
      <c r="O1167" t="s">
        <v>2022</v>
      </c>
      <c r="P1167" s="33" t="str">
        <f t="shared" si="378"/>
        <v>MDB.R137</v>
      </c>
      <c r="Q1167" s="33">
        <f t="shared" si="379"/>
        <v>7</v>
      </c>
      <c r="R1167" s="33"/>
      <c r="S1167" s="33"/>
      <c r="T1167" s="33"/>
      <c r="U1167" s="33"/>
      <c r="V1167" s="33"/>
      <c r="W1167" s="33"/>
      <c r="X1167" s="33" t="str">
        <f t="shared" si="380"/>
        <v>en-US=ЗЭ1-24 в аварии (получены оба концевика положения)</v>
      </c>
      <c r="Y1167" s="1"/>
      <c r="Z1167" s="1" t="s">
        <v>1308</v>
      </c>
    </row>
    <row r="1168" spans="1:26" x14ac:dyDescent="0.25">
      <c r="A1168" s="1">
        <v>1115</v>
      </c>
      <c r="C1168" s="13" t="s">
        <v>2447</v>
      </c>
      <c r="D1168" s="15" t="str">
        <f t="shared" si="381"/>
        <v>R137</v>
      </c>
      <c r="E1168" s="34">
        <f>E1167-1</f>
        <v>272</v>
      </c>
      <c r="F1168" s="34">
        <v>0</v>
      </c>
      <c r="G1168" s="22">
        <v>8</v>
      </c>
      <c r="H1168" t="s">
        <v>1310</v>
      </c>
      <c r="I1168" t="s">
        <v>2488</v>
      </c>
      <c r="J1168" t="str">
        <f t="shared" si="382"/>
        <v>db600.dbx272.0 := alr.Z3_1_flt; //ЗЭ3-1 в аварии (получены оба концевика положения)  R137.8</v>
      </c>
      <c r="L1168">
        <f t="shared" si="384"/>
        <v>137</v>
      </c>
      <c r="N1168" s="33">
        <f t="shared" si="377"/>
        <v>1115</v>
      </c>
      <c r="O1168" t="s">
        <v>2022</v>
      </c>
      <c r="P1168" s="33" t="str">
        <f t="shared" si="378"/>
        <v>MDB.R137</v>
      </c>
      <c r="Q1168" s="33">
        <f t="shared" si="379"/>
        <v>8</v>
      </c>
      <c r="R1168" s="33"/>
      <c r="S1168" s="33"/>
      <c r="T1168" s="33"/>
      <c r="U1168" s="33"/>
      <c r="V1168" s="33"/>
      <c r="W1168" s="33"/>
      <c r="X1168" s="33" t="str">
        <f t="shared" si="380"/>
        <v>en-US=ЗЭ3-1 в аварии (получены оба концевика положения)</v>
      </c>
      <c r="Y1168" s="1"/>
      <c r="Z1168" s="1" t="s">
        <v>1308</v>
      </c>
    </row>
    <row r="1169" spans="1:26" x14ac:dyDescent="0.25">
      <c r="A1169" s="1">
        <v>1116</v>
      </c>
      <c r="C1169" s="13" t="s">
        <v>2448</v>
      </c>
      <c r="D1169" s="15" t="str">
        <f t="shared" si="381"/>
        <v>R137</v>
      </c>
      <c r="E1169" s="34">
        <f>E1168</f>
        <v>272</v>
      </c>
      <c r="F1169" s="34">
        <v>1</v>
      </c>
      <c r="G1169" s="22">
        <v>9</v>
      </c>
      <c r="H1169" t="s">
        <v>1310</v>
      </c>
      <c r="I1169" t="s">
        <v>2489</v>
      </c>
      <c r="J1169" t="str">
        <f t="shared" si="382"/>
        <v>db600.dbx272.1 := alr.Z3_2_flt; //ЗЭ3-2 в аварии (получены оба концевика положения)  R137.9</v>
      </c>
      <c r="L1169">
        <f t="shared" si="384"/>
        <v>137</v>
      </c>
      <c r="N1169" s="33">
        <f t="shared" si="377"/>
        <v>1116</v>
      </c>
      <c r="O1169" t="s">
        <v>2022</v>
      </c>
      <c r="P1169" s="33" t="str">
        <f t="shared" si="378"/>
        <v>MDB.R137</v>
      </c>
      <c r="Q1169" s="33">
        <f t="shared" si="379"/>
        <v>9</v>
      </c>
      <c r="R1169" s="33"/>
      <c r="S1169" s="33"/>
      <c r="T1169" s="33"/>
      <c r="U1169" s="33"/>
      <c r="V1169" s="33"/>
      <c r="W1169" s="33"/>
      <c r="X1169" s="33" t="str">
        <f t="shared" si="380"/>
        <v>en-US=ЗЭ3-2 в аварии (получены оба концевика положения)</v>
      </c>
      <c r="Y1169" s="1"/>
      <c r="Z1169" s="1" t="s">
        <v>1308</v>
      </c>
    </row>
    <row r="1170" spans="1:26" x14ac:dyDescent="0.25">
      <c r="A1170" s="1">
        <v>1117</v>
      </c>
      <c r="C1170" s="13" t="s">
        <v>2449</v>
      </c>
      <c r="D1170" s="15" t="str">
        <f t="shared" si="381"/>
        <v>R137</v>
      </c>
      <c r="E1170" s="34">
        <f t="shared" ref="E1170:E1175" si="385">E1169</f>
        <v>272</v>
      </c>
      <c r="F1170" s="34">
        <v>2</v>
      </c>
      <c r="G1170" s="22">
        <v>10</v>
      </c>
      <c r="H1170" t="s">
        <v>1310</v>
      </c>
      <c r="I1170" t="s">
        <v>2490</v>
      </c>
      <c r="J1170" t="str">
        <f t="shared" si="382"/>
        <v>db600.dbx272.2 := alr.Z4_1_flt; //ЗЭ4-1 в аварии (получены оба концевика положения)  R137.10</v>
      </c>
      <c r="L1170">
        <f t="shared" si="384"/>
        <v>137</v>
      </c>
      <c r="N1170" s="33">
        <f t="shared" si="377"/>
        <v>1117</v>
      </c>
      <c r="O1170" t="s">
        <v>2022</v>
      </c>
      <c r="P1170" s="33" t="str">
        <f t="shared" si="378"/>
        <v>MDB.R137</v>
      </c>
      <c r="Q1170" s="33">
        <f t="shared" si="379"/>
        <v>10</v>
      </c>
      <c r="R1170" s="33"/>
      <c r="S1170" s="33"/>
      <c r="T1170" s="33"/>
      <c r="U1170" s="33"/>
      <c r="V1170" s="33"/>
      <c r="W1170" s="33"/>
      <c r="X1170" s="33" t="str">
        <f t="shared" si="380"/>
        <v>en-US=ЗЭ4-1 в аварии (получены оба концевика положения)</v>
      </c>
      <c r="Y1170" s="1"/>
      <c r="Z1170" s="1" t="s">
        <v>1308</v>
      </c>
    </row>
    <row r="1171" spans="1:26" x14ac:dyDescent="0.25">
      <c r="A1171" s="1">
        <v>1118</v>
      </c>
      <c r="C1171" s="13" t="s">
        <v>2450</v>
      </c>
      <c r="D1171" s="15" t="str">
        <f t="shared" si="381"/>
        <v>R137</v>
      </c>
      <c r="E1171" s="34">
        <f t="shared" si="385"/>
        <v>272</v>
      </c>
      <c r="F1171" s="34">
        <v>3</v>
      </c>
      <c r="G1171" s="22">
        <v>11</v>
      </c>
      <c r="H1171" t="s">
        <v>1310</v>
      </c>
      <c r="I1171" t="s">
        <v>2491</v>
      </c>
      <c r="J1171" t="str">
        <f t="shared" si="382"/>
        <v>db600.dbx272.3 := alr.Z4_2_flt; //ЗЭ4-2 в аварии (получены оба концевика положения)  R137.11</v>
      </c>
      <c r="L1171">
        <f t="shared" si="384"/>
        <v>137</v>
      </c>
      <c r="N1171" s="33">
        <f t="shared" si="377"/>
        <v>1118</v>
      </c>
      <c r="O1171" t="s">
        <v>2022</v>
      </c>
      <c r="P1171" s="33" t="str">
        <f t="shared" si="378"/>
        <v>MDB.R137</v>
      </c>
      <c r="Q1171" s="33">
        <f t="shared" si="379"/>
        <v>11</v>
      </c>
      <c r="R1171" s="33"/>
      <c r="S1171" s="33"/>
      <c r="T1171" s="33"/>
      <c r="U1171" s="33"/>
      <c r="V1171" s="33"/>
      <c r="W1171" s="33"/>
      <c r="X1171" s="33" t="str">
        <f t="shared" si="380"/>
        <v>en-US=ЗЭ4-2 в аварии (получены оба концевика положения)</v>
      </c>
      <c r="Y1171" s="1"/>
      <c r="Z1171" s="1" t="s">
        <v>1308</v>
      </c>
    </row>
    <row r="1172" spans="1:26" x14ac:dyDescent="0.25">
      <c r="A1172" s="1">
        <v>1119</v>
      </c>
      <c r="C1172" s="13" t="s">
        <v>2451</v>
      </c>
      <c r="D1172" s="15" t="str">
        <f t="shared" si="381"/>
        <v>R137</v>
      </c>
      <c r="E1172" s="34">
        <f t="shared" si="385"/>
        <v>272</v>
      </c>
      <c r="F1172" s="34">
        <v>4</v>
      </c>
      <c r="G1172" s="22">
        <v>12</v>
      </c>
      <c r="H1172" t="s">
        <v>1310</v>
      </c>
      <c r="I1172" t="s">
        <v>2492</v>
      </c>
      <c r="J1172" t="str">
        <f t="shared" si="382"/>
        <v>db600.dbx272.4 := alr.Z4_3_flt; //ЗЭ4-3 в аварии (получены оба концевика положения)  R137.12</v>
      </c>
      <c r="L1172">
        <f t="shared" si="384"/>
        <v>137</v>
      </c>
      <c r="N1172" s="33">
        <f t="shared" si="377"/>
        <v>1119</v>
      </c>
      <c r="O1172" t="s">
        <v>2022</v>
      </c>
      <c r="P1172" s="33" t="str">
        <f t="shared" si="378"/>
        <v>MDB.R137</v>
      </c>
      <c r="Q1172" s="33">
        <f t="shared" si="379"/>
        <v>12</v>
      </c>
      <c r="R1172" s="33"/>
      <c r="S1172" s="33"/>
      <c r="T1172" s="33"/>
      <c r="U1172" s="33"/>
      <c r="V1172" s="33"/>
      <c r="W1172" s="33"/>
      <c r="X1172" s="33" t="str">
        <f t="shared" si="380"/>
        <v>en-US=ЗЭ4-3 в аварии (получены оба концевика положения)</v>
      </c>
      <c r="Y1172" s="1"/>
      <c r="Z1172" s="1" t="s">
        <v>1308</v>
      </c>
    </row>
    <row r="1173" spans="1:26" x14ac:dyDescent="0.25">
      <c r="A1173" s="1">
        <v>1120</v>
      </c>
      <c r="C1173" s="13" t="s">
        <v>2452</v>
      </c>
      <c r="D1173" s="15" t="str">
        <f t="shared" si="381"/>
        <v>R137</v>
      </c>
      <c r="E1173" s="34">
        <f t="shared" si="385"/>
        <v>272</v>
      </c>
      <c r="F1173" s="34">
        <v>5</v>
      </c>
      <c r="G1173" s="22">
        <v>13</v>
      </c>
      <c r="H1173" t="s">
        <v>1310</v>
      </c>
      <c r="I1173" t="s">
        <v>2493</v>
      </c>
      <c r="J1173" t="str">
        <f t="shared" si="382"/>
        <v>db600.dbx272.5 := alr.Z4_4_flt; //ЗЭ4-4 в аварии (получены оба концевика положения)  R137.13</v>
      </c>
      <c r="L1173">
        <f t="shared" si="384"/>
        <v>137</v>
      </c>
      <c r="N1173" s="33">
        <f t="shared" si="377"/>
        <v>1120</v>
      </c>
      <c r="O1173" t="s">
        <v>2022</v>
      </c>
      <c r="P1173" s="33" t="str">
        <f t="shared" si="378"/>
        <v>MDB.R137</v>
      </c>
      <c r="Q1173" s="33">
        <f t="shared" si="379"/>
        <v>13</v>
      </c>
      <c r="R1173" s="33"/>
      <c r="S1173" s="33"/>
      <c r="T1173" s="33"/>
      <c r="U1173" s="33"/>
      <c r="V1173" s="33"/>
      <c r="W1173" s="33"/>
      <c r="X1173" s="33" t="str">
        <f t="shared" si="380"/>
        <v>en-US=ЗЭ4-4 в аварии (получены оба концевика положения)</v>
      </c>
      <c r="Y1173" s="1"/>
      <c r="Z1173" s="1" t="s">
        <v>1308</v>
      </c>
    </row>
    <row r="1174" spans="1:26" x14ac:dyDescent="0.25">
      <c r="A1174" s="1">
        <v>1121</v>
      </c>
      <c r="C1174" s="13" t="s">
        <v>2453</v>
      </c>
      <c r="D1174" s="15" t="str">
        <f t="shared" si="381"/>
        <v>R137</v>
      </c>
      <c r="E1174" s="34">
        <f t="shared" si="385"/>
        <v>272</v>
      </c>
      <c r="F1174" s="34">
        <v>6</v>
      </c>
      <c r="G1174" s="22">
        <v>14</v>
      </c>
      <c r="H1174" t="s">
        <v>1310</v>
      </c>
      <c r="I1174" t="s">
        <v>2494</v>
      </c>
      <c r="J1174" t="str">
        <f t="shared" si="382"/>
        <v>db600.dbx272.6 := alr.Z4_5_flt; //ЗЭ4-5 в аварии (получены оба концевика положения)  R137.14</v>
      </c>
      <c r="L1174">
        <f t="shared" si="384"/>
        <v>137</v>
      </c>
      <c r="N1174" s="33">
        <f t="shared" si="377"/>
        <v>1121</v>
      </c>
      <c r="O1174" t="s">
        <v>2022</v>
      </c>
      <c r="P1174" s="33" t="str">
        <f t="shared" si="378"/>
        <v>MDB.R137</v>
      </c>
      <c r="Q1174" s="33">
        <f t="shared" si="379"/>
        <v>14</v>
      </c>
      <c r="R1174" s="33"/>
      <c r="S1174" s="33"/>
      <c r="T1174" s="33"/>
      <c r="U1174" s="33"/>
      <c r="V1174" s="33"/>
      <c r="W1174" s="33"/>
      <c r="X1174" s="33" t="str">
        <f t="shared" si="380"/>
        <v>en-US=ЗЭ4-5 в аварии (получены оба концевика положения)</v>
      </c>
      <c r="Y1174" s="1"/>
      <c r="Z1174" s="1" t="s">
        <v>1308</v>
      </c>
    </row>
    <row r="1175" spans="1:26" x14ac:dyDescent="0.25">
      <c r="A1175" s="1">
        <v>1122</v>
      </c>
      <c r="C1175" s="13" t="s">
        <v>2454</v>
      </c>
      <c r="D1175" s="15" t="str">
        <f t="shared" si="381"/>
        <v>R137</v>
      </c>
      <c r="E1175" s="34">
        <f t="shared" si="385"/>
        <v>272</v>
      </c>
      <c r="F1175" s="34">
        <v>7</v>
      </c>
      <c r="G1175" s="22">
        <v>15</v>
      </c>
      <c r="H1175" t="s">
        <v>1310</v>
      </c>
      <c r="I1175" t="s">
        <v>2495</v>
      </c>
      <c r="J1175" t="str">
        <f t="shared" si="382"/>
        <v>db600.dbx272.7 := alr.Z4_6_flt; //ЗЭ4-6 в аварии (получены оба концевика положения)  R137.15</v>
      </c>
      <c r="L1175">
        <f t="shared" si="384"/>
        <v>137</v>
      </c>
      <c r="N1175" s="33">
        <f t="shared" si="377"/>
        <v>1122</v>
      </c>
      <c r="O1175" t="s">
        <v>2022</v>
      </c>
      <c r="P1175" s="33" t="str">
        <f t="shared" si="378"/>
        <v>MDB.R137</v>
      </c>
      <c r="Q1175" s="33">
        <f t="shared" si="379"/>
        <v>15</v>
      </c>
      <c r="R1175" s="33"/>
      <c r="S1175" s="33"/>
      <c r="T1175" s="33"/>
      <c r="U1175" s="33"/>
      <c r="V1175" s="33"/>
      <c r="W1175" s="33"/>
      <c r="X1175" s="33" t="str">
        <f t="shared" si="380"/>
        <v>en-US=ЗЭ4-6 в аварии (получены оба концевика положения)</v>
      </c>
      <c r="Y1175" s="1"/>
      <c r="Z1175" s="1" t="s">
        <v>1308</v>
      </c>
    </row>
    <row r="1176" spans="1:26" x14ac:dyDescent="0.25">
      <c r="A1176" s="1">
        <v>1123</v>
      </c>
      <c r="C1176" s="13" t="s">
        <v>2455</v>
      </c>
      <c r="D1176" s="15" t="str">
        <f>"R"&amp;L1176</f>
        <v>R138</v>
      </c>
      <c r="E1176" s="34">
        <f>L1176*2-1</f>
        <v>275</v>
      </c>
      <c r="F1176" s="34">
        <v>0</v>
      </c>
      <c r="G1176" s="22">
        <v>0</v>
      </c>
      <c r="H1176" t="s">
        <v>1310</v>
      </c>
      <c r="I1176" t="s">
        <v>2496</v>
      </c>
      <c r="J1176" t="str">
        <f>"db600.dbx"&amp;E1176&amp;"."&amp;F1176&amp;" := "&amp;H1176&amp;"."&amp;I1176&amp;"; //"&amp;C1176&amp;"  "&amp;D1176&amp;"."&amp;G1176</f>
        <v>db600.dbx275.0 := alr.Z11_03_flt; //11-03 в аварии (получены оба концевика положения)  R138.0</v>
      </c>
      <c r="L1176">
        <f>L1175+1</f>
        <v>138</v>
      </c>
      <c r="N1176" s="33">
        <f t="shared" si="377"/>
        <v>1123</v>
      </c>
      <c r="O1176" t="s">
        <v>2022</v>
      </c>
      <c r="P1176" s="33" t="str">
        <f t="shared" si="378"/>
        <v>MDB.R138</v>
      </c>
      <c r="Q1176" s="33">
        <f t="shared" si="379"/>
        <v>0</v>
      </c>
      <c r="R1176" s="33"/>
      <c r="S1176" s="33"/>
      <c r="T1176" s="33"/>
      <c r="U1176" s="33"/>
      <c r="V1176" s="33"/>
      <c r="W1176" s="33"/>
      <c r="X1176" s="33" t="str">
        <f t="shared" si="380"/>
        <v>en-US=11-03 в аварии (получены оба концевика положения)</v>
      </c>
      <c r="Y1176" s="1"/>
      <c r="Z1176" s="1" t="s">
        <v>1308</v>
      </c>
    </row>
    <row r="1177" spans="1:26" x14ac:dyDescent="0.25">
      <c r="A1177" s="1">
        <v>1124</v>
      </c>
      <c r="C1177" s="13" t="s">
        <v>2456</v>
      </c>
      <c r="D1177" s="15" t="str">
        <f t="shared" ref="D1177:D1191" si="386">"R"&amp;L1177</f>
        <v>R138</v>
      </c>
      <c r="E1177" s="34">
        <f>E1176</f>
        <v>275</v>
      </c>
      <c r="F1177" s="34">
        <v>1</v>
      </c>
      <c r="G1177" s="22">
        <v>1</v>
      </c>
      <c r="H1177" t="s">
        <v>1310</v>
      </c>
      <c r="I1177" t="s">
        <v>2497</v>
      </c>
      <c r="J1177" t="str">
        <f t="shared" ref="J1177:J1185" si="387">"db600.dbx"&amp;E1177&amp;"."&amp;F1177&amp;" := "&amp;H1177&amp;"."&amp;I1177&amp;"; //"&amp;C1177&amp;"  "&amp;D1177&amp;"."&amp;G1177</f>
        <v>db600.dbx275.1 := alr.Z11_05_flt; //11-05 в аварии (получены оба концевика положения)  R138.1</v>
      </c>
      <c r="L1177">
        <f>L1176</f>
        <v>138</v>
      </c>
      <c r="N1177" s="33">
        <f t="shared" si="377"/>
        <v>1124</v>
      </c>
      <c r="O1177" t="s">
        <v>2022</v>
      </c>
      <c r="P1177" s="33" t="str">
        <f t="shared" si="378"/>
        <v>MDB.R138</v>
      </c>
      <c r="Q1177" s="33">
        <f t="shared" si="379"/>
        <v>1</v>
      </c>
      <c r="R1177" s="33"/>
      <c r="S1177" s="33"/>
      <c r="T1177" s="33"/>
      <c r="U1177" s="33"/>
      <c r="V1177" s="33"/>
      <c r="W1177" s="33"/>
      <c r="X1177" s="33" t="str">
        <f t="shared" si="380"/>
        <v>en-US=11-05 в аварии (получены оба концевика положения)</v>
      </c>
      <c r="Y1177" s="1"/>
      <c r="Z1177" s="1" t="s">
        <v>1308</v>
      </c>
    </row>
    <row r="1178" spans="1:26" x14ac:dyDescent="0.25">
      <c r="A1178" s="1">
        <v>1125</v>
      </c>
      <c r="C1178" s="13" t="s">
        <v>2457</v>
      </c>
      <c r="D1178" s="15" t="str">
        <f t="shared" si="386"/>
        <v>R138</v>
      </c>
      <c r="E1178" s="34">
        <f t="shared" ref="E1178:E1183" si="388">E1177</f>
        <v>275</v>
      </c>
      <c r="F1178" s="34">
        <v>2</v>
      </c>
      <c r="G1178" s="22">
        <v>2</v>
      </c>
      <c r="H1178" t="s">
        <v>1310</v>
      </c>
      <c r="I1178" t="s">
        <v>2498</v>
      </c>
      <c r="J1178" t="str">
        <f t="shared" si="387"/>
        <v>db600.dbx275.2 := alr.Z11_06_flt; //11-06 в аварии (получены оба концевика положения)  R138.2</v>
      </c>
      <c r="L1178">
        <f t="shared" ref="L1178:L1191" si="389">L1177</f>
        <v>138</v>
      </c>
      <c r="N1178" s="33">
        <f t="shared" si="377"/>
        <v>1125</v>
      </c>
      <c r="O1178" t="s">
        <v>2022</v>
      </c>
      <c r="P1178" s="33" t="str">
        <f t="shared" si="378"/>
        <v>MDB.R138</v>
      </c>
      <c r="Q1178" s="33">
        <f t="shared" si="379"/>
        <v>2</v>
      </c>
      <c r="R1178" s="33"/>
      <c r="S1178" s="33"/>
      <c r="T1178" s="33"/>
      <c r="U1178" s="33"/>
      <c r="V1178" s="33"/>
      <c r="W1178" s="33"/>
      <c r="X1178" s="33" t="str">
        <f t="shared" si="380"/>
        <v>en-US=11-06 в аварии (получены оба концевика положения)</v>
      </c>
      <c r="Y1178" s="1"/>
      <c r="Z1178" s="1" t="s">
        <v>1308</v>
      </c>
    </row>
    <row r="1179" spans="1:26" x14ac:dyDescent="0.25">
      <c r="A1179" s="1">
        <v>1126</v>
      </c>
      <c r="C1179" s="13" t="s">
        <v>2458</v>
      </c>
      <c r="D1179" s="15" t="str">
        <f t="shared" si="386"/>
        <v>R138</v>
      </c>
      <c r="E1179" s="34">
        <f t="shared" si="388"/>
        <v>275</v>
      </c>
      <c r="F1179" s="34">
        <v>3</v>
      </c>
      <c r="G1179" s="22">
        <v>3</v>
      </c>
      <c r="H1179" t="s">
        <v>1310</v>
      </c>
      <c r="I1179" t="s">
        <v>2499</v>
      </c>
      <c r="J1179" t="str">
        <f t="shared" si="387"/>
        <v>db600.dbx275.3 := alr.Z11_07_flt; //11-07 в аварии (получены оба концевика положения)  R138.3</v>
      </c>
      <c r="L1179">
        <f t="shared" si="389"/>
        <v>138</v>
      </c>
      <c r="N1179" s="33">
        <f t="shared" si="377"/>
        <v>1126</v>
      </c>
      <c r="O1179" t="s">
        <v>2022</v>
      </c>
      <c r="P1179" s="33" t="str">
        <f t="shared" si="378"/>
        <v>MDB.R138</v>
      </c>
      <c r="Q1179" s="33">
        <f t="shared" si="379"/>
        <v>3</v>
      </c>
      <c r="R1179" s="33"/>
      <c r="S1179" s="33"/>
      <c r="T1179" s="33"/>
      <c r="U1179" s="33"/>
      <c r="V1179" s="33"/>
      <c r="W1179" s="33"/>
      <c r="X1179" s="33" t="str">
        <f t="shared" si="380"/>
        <v>en-US=11-07 в аварии (получены оба концевика положения)</v>
      </c>
      <c r="Y1179" s="1"/>
      <c r="Z1179" s="1" t="s">
        <v>1308</v>
      </c>
    </row>
    <row r="1180" spans="1:26" x14ac:dyDescent="0.25">
      <c r="A1180" s="1">
        <v>1127</v>
      </c>
      <c r="C1180" s="13" t="s">
        <v>2459</v>
      </c>
      <c r="D1180" s="15" t="str">
        <f t="shared" si="386"/>
        <v>R138</v>
      </c>
      <c r="E1180" s="34">
        <f t="shared" si="388"/>
        <v>275</v>
      </c>
      <c r="F1180" s="34">
        <v>4</v>
      </c>
      <c r="G1180" s="22">
        <v>4</v>
      </c>
      <c r="H1180" t="s">
        <v>1310</v>
      </c>
      <c r="I1180" t="s">
        <v>2500</v>
      </c>
      <c r="J1180" t="str">
        <f t="shared" si="387"/>
        <v>db600.dbx275.4 := alr.Z12_03_flt; //12-02 в аварии (получены оба концевика положения)  R138.4</v>
      </c>
      <c r="L1180">
        <f t="shared" si="389"/>
        <v>138</v>
      </c>
      <c r="N1180" s="33">
        <f t="shared" si="377"/>
        <v>1127</v>
      </c>
      <c r="O1180" t="s">
        <v>2022</v>
      </c>
      <c r="P1180" s="33" t="str">
        <f t="shared" si="378"/>
        <v>MDB.R138</v>
      </c>
      <c r="Q1180" s="33">
        <f t="shared" si="379"/>
        <v>4</v>
      </c>
      <c r="R1180" s="33"/>
      <c r="S1180" s="33"/>
      <c r="T1180" s="33"/>
      <c r="U1180" s="33"/>
      <c r="V1180" s="33"/>
      <c r="W1180" s="33"/>
      <c r="X1180" s="33" t="str">
        <f t="shared" si="380"/>
        <v>en-US=12-02 в аварии (получены оба концевика положения)</v>
      </c>
      <c r="Y1180" s="1"/>
      <c r="Z1180" s="1" t="s">
        <v>1308</v>
      </c>
    </row>
    <row r="1181" spans="1:26" x14ac:dyDescent="0.25">
      <c r="A1181" s="1">
        <v>1128</v>
      </c>
      <c r="C1181" s="13" t="s">
        <v>2460</v>
      </c>
      <c r="D1181" s="15" t="str">
        <f t="shared" si="386"/>
        <v>R138</v>
      </c>
      <c r="E1181" s="34">
        <f t="shared" si="388"/>
        <v>275</v>
      </c>
      <c r="F1181" s="34">
        <v>5</v>
      </c>
      <c r="G1181" s="22">
        <v>5</v>
      </c>
      <c r="H1181" t="s">
        <v>1310</v>
      </c>
      <c r="I1181" t="s">
        <v>2501</v>
      </c>
      <c r="J1181" t="str">
        <f t="shared" si="387"/>
        <v>db600.dbx275.5 := alr.Z12_05_flt; //12-05 в аварии (получены оба концевика положения)  R138.5</v>
      </c>
      <c r="L1181">
        <f t="shared" si="389"/>
        <v>138</v>
      </c>
      <c r="N1181" s="33">
        <f t="shared" si="377"/>
        <v>1128</v>
      </c>
      <c r="O1181" t="s">
        <v>2022</v>
      </c>
      <c r="P1181" s="33" t="str">
        <f t="shared" si="378"/>
        <v>MDB.R138</v>
      </c>
      <c r="Q1181" s="33">
        <f t="shared" si="379"/>
        <v>5</v>
      </c>
      <c r="R1181" s="33"/>
      <c r="S1181" s="33"/>
      <c r="T1181" s="33"/>
      <c r="U1181" s="33"/>
      <c r="V1181" s="33"/>
      <c r="W1181" s="33"/>
      <c r="X1181" s="33" t="str">
        <f t="shared" si="380"/>
        <v>en-US=12-05 в аварии (получены оба концевика положения)</v>
      </c>
      <c r="Y1181" s="1"/>
      <c r="Z1181" s="1" t="s">
        <v>1308</v>
      </c>
    </row>
    <row r="1182" spans="1:26" x14ac:dyDescent="0.25">
      <c r="A1182" s="1">
        <v>1129</v>
      </c>
      <c r="C1182" s="13" t="s">
        <v>2461</v>
      </c>
      <c r="D1182" s="15" t="str">
        <f t="shared" si="386"/>
        <v>R138</v>
      </c>
      <c r="E1182" s="34">
        <f t="shared" si="388"/>
        <v>275</v>
      </c>
      <c r="F1182" s="34">
        <v>6</v>
      </c>
      <c r="G1182" s="22">
        <v>6</v>
      </c>
      <c r="H1182" t="s">
        <v>1310</v>
      </c>
      <c r="I1182" t="s">
        <v>2502</v>
      </c>
      <c r="J1182" t="str">
        <f t="shared" si="387"/>
        <v>db600.dbx275.6 := alr.Z12_06_flt; //12-06 в аварии (получены оба концевика положения)  R138.6</v>
      </c>
      <c r="L1182">
        <f t="shared" si="389"/>
        <v>138</v>
      </c>
      <c r="N1182" s="33">
        <f t="shared" si="377"/>
        <v>1129</v>
      </c>
      <c r="O1182" t="s">
        <v>2022</v>
      </c>
      <c r="P1182" s="33" t="str">
        <f t="shared" si="378"/>
        <v>MDB.R138</v>
      </c>
      <c r="Q1182" s="33">
        <f t="shared" si="379"/>
        <v>6</v>
      </c>
      <c r="R1182" s="33"/>
      <c r="S1182" s="33"/>
      <c r="T1182" s="33"/>
      <c r="U1182" s="33"/>
      <c r="V1182" s="33"/>
      <c r="W1182" s="33"/>
      <c r="X1182" s="33" t="str">
        <f t="shared" si="380"/>
        <v>en-US=12-06 в аварии (получены оба концевика положения)</v>
      </c>
      <c r="Y1182" s="1"/>
      <c r="Z1182" s="1" t="s">
        <v>1308</v>
      </c>
    </row>
    <row r="1183" spans="1:26" x14ac:dyDescent="0.25">
      <c r="A1183" s="1">
        <v>1130</v>
      </c>
      <c r="C1183" s="13" t="s">
        <v>2462</v>
      </c>
      <c r="D1183" s="15" t="str">
        <f t="shared" si="386"/>
        <v>R138</v>
      </c>
      <c r="E1183" s="34">
        <f t="shared" si="388"/>
        <v>275</v>
      </c>
      <c r="F1183" s="34">
        <v>7</v>
      </c>
      <c r="G1183" s="22">
        <v>7</v>
      </c>
      <c r="H1183" t="s">
        <v>1310</v>
      </c>
      <c r="I1183" t="s">
        <v>2503</v>
      </c>
      <c r="J1183" t="str">
        <f t="shared" si="387"/>
        <v>db600.dbx275.7 := alr.Z12_07_flt; //12-07 в аварии (получены оба концевика положения)  R138.7</v>
      </c>
      <c r="L1183">
        <f t="shared" si="389"/>
        <v>138</v>
      </c>
      <c r="N1183" s="33">
        <f t="shared" si="377"/>
        <v>1130</v>
      </c>
      <c r="O1183" t="s">
        <v>2022</v>
      </c>
      <c r="P1183" s="33" t="str">
        <f t="shared" si="378"/>
        <v>MDB.R138</v>
      </c>
      <c r="Q1183" s="33">
        <f t="shared" si="379"/>
        <v>7</v>
      </c>
      <c r="R1183" s="33"/>
      <c r="S1183" s="33"/>
      <c r="T1183" s="33"/>
      <c r="U1183" s="33"/>
      <c r="V1183" s="33"/>
      <c r="W1183" s="33"/>
      <c r="X1183" s="33" t="str">
        <f t="shared" si="380"/>
        <v>en-US=12-07 в аварии (получены оба концевика положения)</v>
      </c>
      <c r="Y1183" s="1"/>
      <c r="Z1183" s="1" t="s">
        <v>1308</v>
      </c>
    </row>
    <row r="1184" spans="1:26" x14ac:dyDescent="0.25">
      <c r="A1184" s="1">
        <v>1131</v>
      </c>
      <c r="C1184" s="13" t="s">
        <v>2463</v>
      </c>
      <c r="D1184" s="15" t="str">
        <f t="shared" si="386"/>
        <v>R138</v>
      </c>
      <c r="E1184" s="34">
        <f>E1183-1</f>
        <v>274</v>
      </c>
      <c r="F1184" s="34">
        <v>0</v>
      </c>
      <c r="G1184" s="22">
        <v>8</v>
      </c>
      <c r="H1184" t="s">
        <v>1310</v>
      </c>
      <c r="I1184" t="s">
        <v>2504</v>
      </c>
      <c r="J1184" t="str">
        <f t="shared" si="387"/>
        <v>db600.dbx274.0 := alr.Z5_1_flt; //ЗЭ5-1 в аварии (получены оба концевика положения)  R138.8</v>
      </c>
      <c r="L1184">
        <f t="shared" si="389"/>
        <v>138</v>
      </c>
      <c r="N1184" s="33">
        <f t="shared" si="377"/>
        <v>1131</v>
      </c>
      <c r="O1184" t="s">
        <v>2022</v>
      </c>
      <c r="P1184" s="33" t="str">
        <f t="shared" si="378"/>
        <v>MDB.R138</v>
      </c>
      <c r="Q1184" s="33">
        <f t="shared" si="379"/>
        <v>8</v>
      </c>
      <c r="R1184" s="33"/>
      <c r="S1184" s="33"/>
      <c r="T1184" s="33"/>
      <c r="U1184" s="33"/>
      <c r="V1184" s="33"/>
      <c r="W1184" s="33"/>
      <c r="X1184" s="33" t="str">
        <f t="shared" si="380"/>
        <v>en-US=ЗЭ5-1 в аварии (получены оба концевика положения)</v>
      </c>
      <c r="Y1184" s="1"/>
      <c r="Z1184" s="1" t="s">
        <v>1308</v>
      </c>
    </row>
    <row r="1185" spans="1:26" x14ac:dyDescent="0.25">
      <c r="A1185" s="1">
        <v>1132</v>
      </c>
      <c r="C1185" s="13" t="s">
        <v>2464</v>
      </c>
      <c r="D1185" s="15" t="str">
        <f t="shared" si="386"/>
        <v>R138</v>
      </c>
      <c r="E1185" s="34">
        <f>E1184</f>
        <v>274</v>
      </c>
      <c r="F1185" s="34">
        <v>1</v>
      </c>
      <c r="G1185" s="22">
        <v>9</v>
      </c>
      <c r="H1185" t="s">
        <v>1310</v>
      </c>
      <c r="I1185" t="s">
        <v>2505</v>
      </c>
      <c r="J1185" t="str">
        <f t="shared" si="387"/>
        <v>db600.dbx274.1 := alr.Z5_2_flt; //ЗЭ5-2 в аварии (получены оба концевика положения)  R138.9</v>
      </c>
      <c r="L1185">
        <f t="shared" si="389"/>
        <v>138</v>
      </c>
      <c r="N1185" s="33">
        <f t="shared" si="377"/>
        <v>1132</v>
      </c>
      <c r="O1185" t="s">
        <v>2022</v>
      </c>
      <c r="P1185" s="33" t="str">
        <f t="shared" si="378"/>
        <v>MDB.R138</v>
      </c>
      <c r="Q1185" s="33">
        <f t="shared" si="379"/>
        <v>9</v>
      </c>
      <c r="R1185" s="33"/>
      <c r="S1185" s="33"/>
      <c r="T1185" s="33"/>
      <c r="U1185" s="33"/>
      <c r="V1185" s="33"/>
      <c r="W1185" s="33"/>
      <c r="X1185" s="33" t="str">
        <f t="shared" si="380"/>
        <v>en-US=ЗЭ5-2 в аварии (получены оба концевика положения)</v>
      </c>
      <c r="Y1185" s="1"/>
      <c r="Z1185" s="1" t="s">
        <v>1308</v>
      </c>
    </row>
    <row r="1186" spans="1:26" x14ac:dyDescent="0.25">
      <c r="D1186" s="15" t="str">
        <f t="shared" si="386"/>
        <v>R138</v>
      </c>
      <c r="E1186" s="34">
        <f t="shared" ref="E1186:E1191" si="390">E1185</f>
        <v>274</v>
      </c>
      <c r="F1186" s="34">
        <v>2</v>
      </c>
      <c r="G1186" s="22">
        <v>10</v>
      </c>
      <c r="H1186" t="s">
        <v>1310</v>
      </c>
      <c r="L1186">
        <f t="shared" si="389"/>
        <v>138</v>
      </c>
    </row>
    <row r="1187" spans="1:26" x14ac:dyDescent="0.25">
      <c r="D1187" s="15" t="str">
        <f t="shared" si="386"/>
        <v>R138</v>
      </c>
      <c r="E1187" s="34">
        <f t="shared" si="390"/>
        <v>274</v>
      </c>
      <c r="F1187" s="34">
        <v>3</v>
      </c>
      <c r="G1187" s="22">
        <v>11</v>
      </c>
      <c r="H1187" t="s">
        <v>1310</v>
      </c>
      <c r="L1187">
        <f t="shared" si="389"/>
        <v>138</v>
      </c>
    </row>
    <row r="1188" spans="1:26" x14ac:dyDescent="0.25">
      <c r="A1188" s="1"/>
      <c r="D1188" s="15" t="str">
        <f t="shared" si="386"/>
        <v>R138</v>
      </c>
      <c r="E1188" s="34">
        <f t="shared" si="390"/>
        <v>274</v>
      </c>
      <c r="F1188" s="34">
        <v>4</v>
      </c>
      <c r="G1188" s="22">
        <v>12</v>
      </c>
      <c r="H1188" t="s">
        <v>1310</v>
      </c>
      <c r="L1188">
        <f t="shared" si="389"/>
        <v>138</v>
      </c>
    </row>
    <row r="1189" spans="1:26" x14ac:dyDescent="0.25">
      <c r="A1189" s="1"/>
      <c r="D1189" s="15" t="str">
        <f t="shared" si="386"/>
        <v>R138</v>
      </c>
      <c r="E1189" s="34">
        <f t="shared" si="390"/>
        <v>274</v>
      </c>
      <c r="F1189" s="34">
        <v>5</v>
      </c>
      <c r="G1189" s="22">
        <v>13</v>
      </c>
      <c r="H1189" t="s">
        <v>1310</v>
      </c>
      <c r="L1189">
        <f t="shared" si="389"/>
        <v>138</v>
      </c>
    </row>
    <row r="1190" spans="1:26" x14ac:dyDescent="0.25">
      <c r="A1190" s="1"/>
      <c r="D1190" s="15" t="str">
        <f t="shared" si="386"/>
        <v>R138</v>
      </c>
      <c r="E1190" s="34">
        <f t="shared" si="390"/>
        <v>274</v>
      </c>
      <c r="F1190" s="34">
        <v>6</v>
      </c>
      <c r="G1190" s="22">
        <v>14</v>
      </c>
      <c r="H1190" t="s">
        <v>1310</v>
      </c>
      <c r="L1190">
        <f t="shared" si="389"/>
        <v>138</v>
      </c>
    </row>
    <row r="1191" spans="1:26" x14ac:dyDescent="0.25">
      <c r="A1191" s="1"/>
      <c r="D1191" s="15" t="str">
        <f t="shared" si="386"/>
        <v>R138</v>
      </c>
      <c r="E1191" s="34">
        <f t="shared" si="390"/>
        <v>274</v>
      </c>
      <c r="F1191" s="34">
        <v>7</v>
      </c>
      <c r="G1191" s="22">
        <v>15</v>
      </c>
      <c r="H1191" t="s">
        <v>1310</v>
      </c>
      <c r="L1191">
        <f t="shared" si="389"/>
        <v>138</v>
      </c>
    </row>
    <row r="1192" spans="1:26" x14ac:dyDescent="0.25">
      <c r="A1192" s="1">
        <v>1133</v>
      </c>
      <c r="C1192" t="s">
        <v>2507</v>
      </c>
      <c r="D1192" s="15" t="str">
        <f>"R"&amp;L1192</f>
        <v>R139</v>
      </c>
      <c r="E1192" s="34">
        <f>L1192*2-1</f>
        <v>277</v>
      </c>
      <c r="F1192" s="34">
        <v>0</v>
      </c>
      <c r="G1192" s="22">
        <v>0</v>
      </c>
      <c r="H1192" t="s">
        <v>1844</v>
      </c>
      <c r="I1192" t="s">
        <v>2510</v>
      </c>
      <c r="J1192" t="str">
        <f>"db600.dbx"&amp;E1192&amp;"."&amp;F1192&amp;" := "&amp;H1192&amp;"."&amp;I1192&amp;"; //"&amp;C1192&amp;"  "&amp;D1192&amp;"."&amp;G1192</f>
        <v>db600.dbx277.0 := stu.f1_201; //Фильтрация УФ1. Остановка по ав.А  R139.0</v>
      </c>
      <c r="L1192">
        <f>L1191+1</f>
        <v>139</v>
      </c>
      <c r="N1192" s="33">
        <f>A1192</f>
        <v>1133</v>
      </c>
      <c r="O1192" s="33" t="s">
        <v>2027</v>
      </c>
      <c r="P1192" s="33" t="str">
        <f>"MDB.R"&amp;L1192</f>
        <v>MDB.R139</v>
      </c>
      <c r="Q1192" s="33">
        <f>G1192</f>
        <v>0</v>
      </c>
      <c r="R1192" s="33"/>
      <c r="S1192" s="33"/>
      <c r="T1192" s="33"/>
      <c r="U1192" s="33"/>
      <c r="V1192" s="33"/>
      <c r="W1192" s="33"/>
      <c r="X1192" s="33" t="str">
        <f>Z1192&amp;C1192</f>
        <v>en-US=Фильтрация УФ1. Остановка по ав.А</v>
      </c>
      <c r="Y1192" s="1"/>
      <c r="Z1192" s="1" t="s">
        <v>1308</v>
      </c>
    </row>
    <row r="1193" spans="1:26" x14ac:dyDescent="0.25">
      <c r="A1193" s="1">
        <v>1134</v>
      </c>
      <c r="C1193" t="s">
        <v>2508</v>
      </c>
      <c r="D1193" s="15" t="str">
        <f t="shared" ref="D1193:D1207" si="391">"R"&amp;L1193</f>
        <v>R139</v>
      </c>
      <c r="E1193" s="34">
        <f>E1192</f>
        <v>277</v>
      </c>
      <c r="F1193" s="34">
        <v>1</v>
      </c>
      <c r="G1193" s="22">
        <v>1</v>
      </c>
      <c r="H1193" t="s">
        <v>1844</v>
      </c>
      <c r="I1193" t="s">
        <v>2511</v>
      </c>
      <c r="J1193" t="str">
        <f t="shared" ref="J1193:J1207" si="392">"db600.dbx"&amp;E1193&amp;"."&amp;F1193&amp;" := "&amp;H1193&amp;"."&amp;I1193&amp;"; //"&amp;C1193&amp;"  "&amp;D1193&amp;"."&amp;G1193</f>
        <v>db600.dbx277.1 := stu.f1_202; //Фильтрация УФ1. Остановлена по ав.А  R139.1</v>
      </c>
      <c r="L1193">
        <f>L1192</f>
        <v>139</v>
      </c>
      <c r="N1193" s="33">
        <f>A1193</f>
        <v>1134</v>
      </c>
      <c r="O1193" s="33" t="s">
        <v>2027</v>
      </c>
      <c r="P1193" s="33" t="str">
        <f>"MDB.R"&amp;L1193</f>
        <v>MDB.R139</v>
      </c>
      <c r="Q1193" s="33">
        <f>G1193</f>
        <v>1</v>
      </c>
      <c r="R1193" s="33"/>
      <c r="S1193" s="33"/>
      <c r="T1193" s="33"/>
      <c r="U1193" s="33"/>
      <c r="V1193" s="33"/>
      <c r="W1193" s="33"/>
      <c r="X1193" s="33" t="str">
        <f>Z1193&amp;C1193</f>
        <v>en-US=Фильтрация УФ1. Остановлена по ав.А</v>
      </c>
      <c r="Y1193" s="1"/>
      <c r="Z1193" s="1" t="s">
        <v>1308</v>
      </c>
    </row>
    <row r="1194" spans="1:26" x14ac:dyDescent="0.25">
      <c r="A1194" s="1">
        <v>1135</v>
      </c>
      <c r="C1194" t="s">
        <v>2509</v>
      </c>
      <c r="D1194" s="15" t="str">
        <f t="shared" si="391"/>
        <v>R139</v>
      </c>
      <c r="E1194" s="34">
        <f t="shared" ref="E1194:E1199" si="393">E1193</f>
        <v>277</v>
      </c>
      <c r="F1194" s="34">
        <v>2</v>
      </c>
      <c r="G1194" s="22">
        <v>2</v>
      </c>
      <c r="H1194" t="s">
        <v>1844</v>
      </c>
      <c r="I1194" t="s">
        <v>2512</v>
      </c>
      <c r="J1194" t="str">
        <f t="shared" si="392"/>
        <v>db600.dbx277.2 := stu.f1_301; //Фильтрация УФ1. Остановка по ав.Б  R139.2</v>
      </c>
      <c r="L1194">
        <f t="shared" ref="L1194:L1207" si="394">L1193</f>
        <v>139</v>
      </c>
      <c r="N1194" s="33">
        <f>A1194</f>
        <v>1135</v>
      </c>
      <c r="O1194" s="33" t="s">
        <v>2027</v>
      </c>
      <c r="P1194" s="33" t="str">
        <f>"MDB.R"&amp;L1194</f>
        <v>MDB.R139</v>
      </c>
      <c r="Q1194" s="33">
        <f>G1194</f>
        <v>2</v>
      </c>
      <c r="R1194" s="33"/>
      <c r="S1194" s="33"/>
      <c r="T1194" s="33"/>
      <c r="U1194" s="33"/>
      <c r="V1194" s="33"/>
      <c r="W1194" s="33"/>
      <c r="X1194" s="33" t="str">
        <f>Z1194&amp;C1194</f>
        <v>en-US=Фильтрация УФ1. Остановка по ав.Б</v>
      </c>
      <c r="Y1194" s="1"/>
      <c r="Z1194" s="1" t="s">
        <v>1308</v>
      </c>
    </row>
    <row r="1195" spans="1:26" x14ac:dyDescent="0.25">
      <c r="A1195" s="1">
        <v>1136</v>
      </c>
      <c r="C1195" t="s">
        <v>2514</v>
      </c>
      <c r="D1195" s="15" t="str">
        <f t="shared" si="391"/>
        <v>R139</v>
      </c>
      <c r="E1195" s="34">
        <f t="shared" si="393"/>
        <v>277</v>
      </c>
      <c r="F1195" s="34">
        <v>3</v>
      </c>
      <c r="G1195" s="22">
        <v>3</v>
      </c>
      <c r="H1195" t="s">
        <v>1844</v>
      </c>
      <c r="I1195" t="s">
        <v>2513</v>
      </c>
      <c r="J1195" t="str">
        <f t="shared" si="392"/>
        <v>db600.dbx277.3 := stu.f1_302; //Фильтрация УФ1. Остановлена по ав.Б  R139.3</v>
      </c>
      <c r="L1195">
        <f t="shared" si="394"/>
        <v>139</v>
      </c>
      <c r="N1195" s="33">
        <f t="shared" ref="N1195:N1211" si="395">A1195</f>
        <v>1136</v>
      </c>
      <c r="O1195" s="33" t="s">
        <v>2027</v>
      </c>
      <c r="P1195" s="33" t="str">
        <f t="shared" ref="P1195:P1211" si="396">"MDB.R"&amp;L1195</f>
        <v>MDB.R139</v>
      </c>
      <c r="Q1195" s="33">
        <f t="shared" ref="Q1195:Q1211" si="397">G1195</f>
        <v>3</v>
      </c>
      <c r="R1195" s="33"/>
      <c r="S1195" s="33"/>
      <c r="T1195" s="33"/>
      <c r="U1195" s="33"/>
      <c r="V1195" s="33"/>
      <c r="W1195" s="33"/>
      <c r="X1195" s="33" t="str">
        <f t="shared" ref="X1195:X1211" si="398">Z1195&amp;C1195</f>
        <v>en-US=Фильтрация УФ1. Остановлена по ав.Б</v>
      </c>
      <c r="Y1195" s="1"/>
      <c r="Z1195" s="1" t="s">
        <v>1308</v>
      </c>
    </row>
    <row r="1196" spans="1:26" x14ac:dyDescent="0.25">
      <c r="A1196" s="1">
        <v>1137</v>
      </c>
      <c r="C1196" t="s">
        <v>2515</v>
      </c>
      <c r="D1196" s="15" t="str">
        <f t="shared" si="391"/>
        <v>R139</v>
      </c>
      <c r="E1196" s="34">
        <f t="shared" si="393"/>
        <v>277</v>
      </c>
      <c r="F1196" s="34">
        <v>4</v>
      </c>
      <c r="G1196" s="22">
        <v>4</v>
      </c>
      <c r="H1196" t="s">
        <v>1844</v>
      </c>
      <c r="I1196" t="s">
        <v>2519</v>
      </c>
      <c r="J1196" t="str">
        <f t="shared" si="392"/>
        <v>db600.dbx277.4 := stu.f2_201; //Фильтрация УФ2. Остановка по ав.А  R139.4</v>
      </c>
      <c r="L1196">
        <f t="shared" si="394"/>
        <v>139</v>
      </c>
      <c r="N1196" s="33">
        <f t="shared" si="395"/>
        <v>1137</v>
      </c>
      <c r="O1196" s="33" t="s">
        <v>2027</v>
      </c>
      <c r="P1196" s="33" t="str">
        <f t="shared" si="396"/>
        <v>MDB.R139</v>
      </c>
      <c r="Q1196" s="33">
        <f t="shared" si="397"/>
        <v>4</v>
      </c>
      <c r="R1196" s="33"/>
      <c r="S1196" s="33"/>
      <c r="T1196" s="33"/>
      <c r="U1196" s="33"/>
      <c r="V1196" s="33"/>
      <c r="W1196" s="33"/>
      <c r="X1196" s="33" t="str">
        <f t="shared" si="398"/>
        <v>en-US=Фильтрация УФ2. Остановка по ав.А</v>
      </c>
      <c r="Y1196" s="1"/>
      <c r="Z1196" s="1" t="s">
        <v>1308</v>
      </c>
    </row>
    <row r="1197" spans="1:26" x14ac:dyDescent="0.25">
      <c r="A1197" s="1">
        <v>1138</v>
      </c>
      <c r="C1197" t="s">
        <v>2516</v>
      </c>
      <c r="D1197" s="15" t="str">
        <f t="shared" si="391"/>
        <v>R139</v>
      </c>
      <c r="E1197" s="34">
        <f t="shared" si="393"/>
        <v>277</v>
      </c>
      <c r="F1197" s="34">
        <v>5</v>
      </c>
      <c r="G1197" s="22">
        <v>5</v>
      </c>
      <c r="H1197" t="s">
        <v>1844</v>
      </c>
      <c r="I1197" t="s">
        <v>2520</v>
      </c>
      <c r="J1197" t="str">
        <f t="shared" si="392"/>
        <v>db600.dbx277.5 := stu.f2_202; //Фильтрация УФ2. Остановлена по ав.А  R139.5</v>
      </c>
      <c r="L1197">
        <f t="shared" si="394"/>
        <v>139</v>
      </c>
      <c r="N1197" s="33">
        <f t="shared" si="395"/>
        <v>1138</v>
      </c>
      <c r="O1197" s="33" t="s">
        <v>2027</v>
      </c>
      <c r="P1197" s="33" t="str">
        <f t="shared" si="396"/>
        <v>MDB.R139</v>
      </c>
      <c r="Q1197" s="33">
        <f t="shared" si="397"/>
        <v>5</v>
      </c>
      <c r="R1197" s="33"/>
      <c r="S1197" s="33"/>
      <c r="T1197" s="33"/>
      <c r="U1197" s="33"/>
      <c r="V1197" s="33"/>
      <c r="W1197" s="33"/>
      <c r="X1197" s="33" t="str">
        <f t="shared" si="398"/>
        <v>en-US=Фильтрация УФ2. Остановлена по ав.А</v>
      </c>
      <c r="Y1197" s="1"/>
      <c r="Z1197" s="1" t="s">
        <v>1308</v>
      </c>
    </row>
    <row r="1198" spans="1:26" x14ac:dyDescent="0.25">
      <c r="A1198" s="1">
        <v>1139</v>
      </c>
      <c r="C1198" t="s">
        <v>2517</v>
      </c>
      <c r="D1198" s="15" t="str">
        <f t="shared" si="391"/>
        <v>R139</v>
      </c>
      <c r="E1198" s="34">
        <f t="shared" si="393"/>
        <v>277</v>
      </c>
      <c r="F1198" s="34">
        <v>6</v>
      </c>
      <c r="G1198" s="22">
        <v>6</v>
      </c>
      <c r="H1198" t="s">
        <v>1844</v>
      </c>
      <c r="I1198" t="s">
        <v>2521</v>
      </c>
      <c r="J1198" t="str">
        <f t="shared" si="392"/>
        <v>db600.dbx277.6 := stu.f2_301; //Фильтрация УФ2. Остановка по ав.Б  R139.6</v>
      </c>
      <c r="L1198">
        <f t="shared" si="394"/>
        <v>139</v>
      </c>
      <c r="N1198" s="33">
        <f t="shared" si="395"/>
        <v>1139</v>
      </c>
      <c r="O1198" s="33" t="s">
        <v>2027</v>
      </c>
      <c r="P1198" s="33" t="str">
        <f t="shared" si="396"/>
        <v>MDB.R139</v>
      </c>
      <c r="Q1198" s="33">
        <f t="shared" si="397"/>
        <v>6</v>
      </c>
      <c r="R1198" s="33"/>
      <c r="S1198" s="33"/>
      <c r="T1198" s="33"/>
      <c r="U1198" s="33"/>
      <c r="V1198" s="33"/>
      <c r="W1198" s="33"/>
      <c r="X1198" s="33" t="str">
        <f t="shared" si="398"/>
        <v>en-US=Фильтрация УФ2. Остановка по ав.Б</v>
      </c>
      <c r="Y1198" s="1"/>
      <c r="Z1198" s="1" t="s">
        <v>1308</v>
      </c>
    </row>
    <row r="1199" spans="1:26" x14ac:dyDescent="0.25">
      <c r="A1199" s="1">
        <v>1140</v>
      </c>
      <c r="C1199" t="s">
        <v>2518</v>
      </c>
      <c r="D1199" s="15" t="str">
        <f t="shared" si="391"/>
        <v>R139</v>
      </c>
      <c r="E1199" s="34">
        <f t="shared" si="393"/>
        <v>277</v>
      </c>
      <c r="F1199" s="34">
        <v>7</v>
      </c>
      <c r="G1199" s="22">
        <v>7</v>
      </c>
      <c r="H1199" t="s">
        <v>1844</v>
      </c>
      <c r="I1199" t="s">
        <v>2522</v>
      </c>
      <c r="J1199" t="str">
        <f t="shared" si="392"/>
        <v>db600.dbx277.7 := stu.f2_302; //Фильтрация УФ2. Остановлена по ав.Б  R139.7</v>
      </c>
      <c r="L1199">
        <f t="shared" si="394"/>
        <v>139</v>
      </c>
      <c r="N1199" s="33">
        <f t="shared" si="395"/>
        <v>1140</v>
      </c>
      <c r="O1199" s="33" t="s">
        <v>2027</v>
      </c>
      <c r="P1199" s="33" t="str">
        <f t="shared" si="396"/>
        <v>MDB.R139</v>
      </c>
      <c r="Q1199" s="33">
        <f t="shared" si="397"/>
        <v>7</v>
      </c>
      <c r="R1199" s="33"/>
      <c r="S1199" s="33"/>
      <c r="T1199" s="33"/>
      <c r="U1199" s="33"/>
      <c r="V1199" s="33"/>
      <c r="W1199" s="33"/>
      <c r="X1199" s="33" t="str">
        <f t="shared" si="398"/>
        <v>en-US=Фильтрация УФ2. Остановлена по ав.Б</v>
      </c>
      <c r="Y1199" s="1"/>
      <c r="Z1199" s="1" t="s">
        <v>1308</v>
      </c>
    </row>
    <row r="1200" spans="1:26" x14ac:dyDescent="0.25">
      <c r="A1200" s="1">
        <v>1141</v>
      </c>
      <c r="C1200" t="s">
        <v>2523</v>
      </c>
      <c r="D1200" s="15" t="str">
        <f t="shared" si="391"/>
        <v>R139</v>
      </c>
      <c r="E1200" s="34">
        <f>E1199-1</f>
        <v>276</v>
      </c>
      <c r="F1200" s="34">
        <v>0</v>
      </c>
      <c r="G1200" s="22">
        <v>8</v>
      </c>
      <c r="H1200" t="s">
        <v>1844</v>
      </c>
      <c r="I1200" t="s">
        <v>2533</v>
      </c>
      <c r="J1200" t="str">
        <f t="shared" si="392"/>
        <v>db600.dbx276.0 := stu.bw_2001; //Обратная промывка. Остановка по ав.А  R139.8</v>
      </c>
      <c r="L1200">
        <f t="shared" si="394"/>
        <v>139</v>
      </c>
      <c r="N1200" s="33">
        <f t="shared" si="395"/>
        <v>1141</v>
      </c>
      <c r="O1200" s="33" t="s">
        <v>2027</v>
      </c>
      <c r="P1200" s="33" t="str">
        <f t="shared" si="396"/>
        <v>MDB.R139</v>
      </c>
      <c r="Q1200" s="33">
        <f t="shared" si="397"/>
        <v>8</v>
      </c>
      <c r="R1200" s="33"/>
      <c r="S1200" s="33"/>
      <c r="T1200" s="33"/>
      <c r="U1200" s="33"/>
      <c r="V1200" s="33"/>
      <c r="W1200" s="33"/>
      <c r="X1200" s="33" t="str">
        <f t="shared" si="398"/>
        <v>en-US=Обратная промывка. Остановка по ав.А</v>
      </c>
      <c r="Y1200" s="1"/>
      <c r="Z1200" s="1" t="s">
        <v>1308</v>
      </c>
    </row>
    <row r="1201" spans="1:26" x14ac:dyDescent="0.25">
      <c r="A1201" s="1">
        <v>1142</v>
      </c>
      <c r="C1201" t="s">
        <v>2524</v>
      </c>
      <c r="D1201" s="15" t="str">
        <f t="shared" si="391"/>
        <v>R139</v>
      </c>
      <c r="E1201" s="34">
        <f>E1200</f>
        <v>276</v>
      </c>
      <c r="F1201" s="34">
        <v>1</v>
      </c>
      <c r="G1201" s="22">
        <v>9</v>
      </c>
      <c r="H1201" t="s">
        <v>1844</v>
      </c>
      <c r="I1201" t="s">
        <v>2534</v>
      </c>
      <c r="J1201" t="str">
        <f t="shared" si="392"/>
        <v>db600.dbx276.1 := stu.bw_2002; //Обратная промывка. Отключение насоса BW  R139.9</v>
      </c>
      <c r="L1201">
        <f t="shared" si="394"/>
        <v>139</v>
      </c>
      <c r="N1201" s="33">
        <f t="shared" si="395"/>
        <v>1142</v>
      </c>
      <c r="O1201" s="33" t="s">
        <v>2027</v>
      </c>
      <c r="P1201" s="33" t="str">
        <f t="shared" si="396"/>
        <v>MDB.R139</v>
      </c>
      <c r="Q1201" s="33">
        <f t="shared" si="397"/>
        <v>9</v>
      </c>
      <c r="R1201" s="33"/>
      <c r="S1201" s="33"/>
      <c r="T1201" s="33"/>
      <c r="U1201" s="33"/>
      <c r="V1201" s="33"/>
      <c r="W1201" s="33"/>
      <c r="X1201" s="33" t="str">
        <f t="shared" si="398"/>
        <v>en-US=Обратная промывка. Отключение насоса BW</v>
      </c>
      <c r="Y1201" s="1"/>
      <c r="Z1201" s="1" t="s">
        <v>1308</v>
      </c>
    </row>
    <row r="1202" spans="1:26" x14ac:dyDescent="0.25">
      <c r="A1202" s="1">
        <v>1143</v>
      </c>
      <c r="C1202" t="s">
        <v>2525</v>
      </c>
      <c r="D1202" s="15" t="str">
        <f t="shared" si="391"/>
        <v>R139</v>
      </c>
      <c r="E1202" s="34">
        <f t="shared" ref="E1202:E1207" si="399">E1201</f>
        <v>276</v>
      </c>
      <c r="F1202" s="34">
        <v>2</v>
      </c>
      <c r="G1202" s="22">
        <v>10</v>
      </c>
      <c r="H1202" t="s">
        <v>1844</v>
      </c>
      <c r="I1202" t="s">
        <v>2535</v>
      </c>
      <c r="J1202" t="str">
        <f t="shared" si="392"/>
        <v>db600.dbx276.2 := stu.bw_2003; //Обратная промывка. Отключение К4-1  R139.10</v>
      </c>
      <c r="L1202">
        <f t="shared" si="394"/>
        <v>139</v>
      </c>
      <c r="N1202" s="33">
        <f t="shared" si="395"/>
        <v>1143</v>
      </c>
      <c r="O1202" s="33" t="s">
        <v>2027</v>
      </c>
      <c r="P1202" s="33" t="str">
        <f t="shared" si="396"/>
        <v>MDB.R139</v>
      </c>
      <c r="Q1202" s="33">
        <f t="shared" si="397"/>
        <v>10</v>
      </c>
      <c r="R1202" s="33"/>
      <c r="S1202" s="33"/>
      <c r="T1202" s="33"/>
      <c r="U1202" s="33"/>
      <c r="V1202" s="33"/>
      <c r="W1202" s="33"/>
      <c r="X1202" s="33" t="str">
        <f t="shared" si="398"/>
        <v>en-US=Обратная промывка. Отключение К4-1</v>
      </c>
      <c r="Y1202" s="1"/>
      <c r="Z1202" s="1" t="s">
        <v>1308</v>
      </c>
    </row>
    <row r="1203" spans="1:26" x14ac:dyDescent="0.25">
      <c r="A1203" s="1">
        <v>1144</v>
      </c>
      <c r="C1203" t="s">
        <v>2526</v>
      </c>
      <c r="D1203" s="15" t="str">
        <f t="shared" si="391"/>
        <v>R139</v>
      </c>
      <c r="E1203" s="34">
        <f t="shared" si="399"/>
        <v>276</v>
      </c>
      <c r="F1203" s="34">
        <v>3</v>
      </c>
      <c r="G1203" s="22">
        <v>11</v>
      </c>
      <c r="H1203" t="s">
        <v>1844</v>
      </c>
      <c r="I1203" t="s">
        <v>2536</v>
      </c>
      <c r="J1203" t="str">
        <f t="shared" si="392"/>
        <v>db600.dbx276.3 := stu.bw_2004; //Обратная промывка. Отключение К4-2  R139.11</v>
      </c>
      <c r="L1203">
        <f t="shared" si="394"/>
        <v>139</v>
      </c>
      <c r="N1203" s="33">
        <f t="shared" si="395"/>
        <v>1144</v>
      </c>
      <c r="O1203" s="33" t="s">
        <v>2027</v>
      </c>
      <c r="P1203" s="33" t="str">
        <f t="shared" si="396"/>
        <v>MDB.R139</v>
      </c>
      <c r="Q1203" s="33">
        <f t="shared" si="397"/>
        <v>11</v>
      </c>
      <c r="R1203" s="33"/>
      <c r="S1203" s="33"/>
      <c r="T1203" s="33"/>
      <c r="U1203" s="33"/>
      <c r="V1203" s="33"/>
      <c r="W1203" s="33"/>
      <c r="X1203" s="33" t="str">
        <f t="shared" si="398"/>
        <v>en-US=Обратная промывка. Отключение К4-2</v>
      </c>
      <c r="Y1203" s="1"/>
      <c r="Z1203" s="1" t="s">
        <v>1308</v>
      </c>
    </row>
    <row r="1204" spans="1:26" x14ac:dyDescent="0.25">
      <c r="A1204" s="1">
        <v>1145</v>
      </c>
      <c r="C1204" t="s">
        <v>2527</v>
      </c>
      <c r="D1204" s="15" t="str">
        <f t="shared" si="391"/>
        <v>R139</v>
      </c>
      <c r="E1204" s="34">
        <f t="shared" si="399"/>
        <v>276</v>
      </c>
      <c r="F1204" s="34">
        <v>4</v>
      </c>
      <c r="G1204" s="22">
        <v>12</v>
      </c>
      <c r="H1204" t="s">
        <v>1844</v>
      </c>
      <c r="I1204" t="s">
        <v>2537</v>
      </c>
      <c r="J1204" t="str">
        <f t="shared" si="392"/>
        <v>db600.dbx276.4 := stu.bw_2005; //Обратная промывка. Отключение Н4-1  R139.12</v>
      </c>
      <c r="L1204">
        <f t="shared" si="394"/>
        <v>139</v>
      </c>
      <c r="N1204" s="33">
        <f t="shared" si="395"/>
        <v>1145</v>
      </c>
      <c r="O1204" s="33" t="s">
        <v>2027</v>
      </c>
      <c r="P1204" s="33" t="str">
        <f t="shared" si="396"/>
        <v>MDB.R139</v>
      </c>
      <c r="Q1204" s="33">
        <f t="shared" si="397"/>
        <v>12</v>
      </c>
      <c r="R1204" s="33"/>
      <c r="S1204" s="33"/>
      <c r="T1204" s="33"/>
      <c r="U1204" s="33"/>
      <c r="V1204" s="33"/>
      <c r="W1204" s="33"/>
      <c r="X1204" s="33" t="str">
        <f t="shared" si="398"/>
        <v>en-US=Обратная промывка. Отключение Н4-1</v>
      </c>
      <c r="Y1204" s="1"/>
      <c r="Z1204" s="1" t="s">
        <v>1308</v>
      </c>
    </row>
    <row r="1205" spans="1:26" x14ac:dyDescent="0.25">
      <c r="A1205" s="1">
        <v>1146</v>
      </c>
      <c r="C1205" t="s">
        <v>2528</v>
      </c>
      <c r="D1205" s="15" t="str">
        <f t="shared" si="391"/>
        <v>R139</v>
      </c>
      <c r="E1205" s="34">
        <f t="shared" si="399"/>
        <v>276</v>
      </c>
      <c r="F1205" s="34">
        <v>5</v>
      </c>
      <c r="G1205" s="22">
        <v>13</v>
      </c>
      <c r="H1205" t="s">
        <v>1844</v>
      </c>
      <c r="I1205" t="s">
        <v>2538</v>
      </c>
      <c r="J1205" t="str">
        <f t="shared" si="392"/>
        <v>db600.dbx276.5 := stu.bw_2006; //Обратная промывка. Отключение Н4-2  R139.13</v>
      </c>
      <c r="L1205">
        <f t="shared" si="394"/>
        <v>139</v>
      </c>
      <c r="N1205" s="33">
        <f t="shared" si="395"/>
        <v>1146</v>
      </c>
      <c r="O1205" s="33" t="s">
        <v>2027</v>
      </c>
      <c r="P1205" s="33" t="str">
        <f t="shared" si="396"/>
        <v>MDB.R139</v>
      </c>
      <c r="Q1205" s="33">
        <f t="shared" si="397"/>
        <v>13</v>
      </c>
      <c r="R1205" s="33"/>
      <c r="S1205" s="33"/>
      <c r="T1205" s="33"/>
      <c r="U1205" s="33"/>
      <c r="V1205" s="33"/>
      <c r="W1205" s="33"/>
      <c r="X1205" s="33" t="str">
        <f t="shared" si="398"/>
        <v>en-US=Обратная промывка. Отключение Н4-2</v>
      </c>
      <c r="Y1205" s="1"/>
      <c r="Z1205" s="1" t="s">
        <v>1308</v>
      </c>
    </row>
    <row r="1206" spans="1:26" x14ac:dyDescent="0.25">
      <c r="A1206" s="1">
        <v>1147</v>
      </c>
      <c r="C1206" t="s">
        <v>2529</v>
      </c>
      <c r="D1206" s="15" t="str">
        <f t="shared" si="391"/>
        <v>R139</v>
      </c>
      <c r="E1206" s="34">
        <f t="shared" si="399"/>
        <v>276</v>
      </c>
      <c r="F1206" s="34">
        <v>6</v>
      </c>
      <c r="G1206" s="22">
        <v>14</v>
      </c>
      <c r="H1206" t="s">
        <v>1844</v>
      </c>
      <c r="I1206" t="s">
        <v>2539</v>
      </c>
      <c r="J1206" t="str">
        <f t="shared" si="392"/>
        <v>db600.dbx276.6 := stu.bw_201; //Обратная промывка. Ожидание мин.расходов  R139.14</v>
      </c>
      <c r="L1206">
        <f t="shared" si="394"/>
        <v>139</v>
      </c>
      <c r="N1206" s="33">
        <f t="shared" si="395"/>
        <v>1147</v>
      </c>
      <c r="O1206" s="33" t="s">
        <v>2027</v>
      </c>
      <c r="P1206" s="33" t="str">
        <f t="shared" si="396"/>
        <v>MDB.R139</v>
      </c>
      <c r="Q1206" s="33">
        <f t="shared" si="397"/>
        <v>14</v>
      </c>
      <c r="R1206" s="33"/>
      <c r="S1206" s="33"/>
      <c r="T1206" s="33"/>
      <c r="U1206" s="33"/>
      <c r="V1206" s="33"/>
      <c r="W1206" s="33"/>
      <c r="X1206" s="33" t="str">
        <f t="shared" si="398"/>
        <v>en-US=Обратная промывка. Ожидание мин.расходов</v>
      </c>
      <c r="Y1206" s="1"/>
      <c r="Z1206" s="1" t="s">
        <v>1308</v>
      </c>
    </row>
    <row r="1207" spans="1:26" x14ac:dyDescent="0.25">
      <c r="A1207" s="1">
        <v>1148</v>
      </c>
      <c r="C1207" t="s">
        <v>2530</v>
      </c>
      <c r="D1207" s="15" t="str">
        <f t="shared" si="391"/>
        <v>R139</v>
      </c>
      <c r="E1207" s="34">
        <f t="shared" si="399"/>
        <v>276</v>
      </c>
      <c r="F1207" s="34">
        <v>7</v>
      </c>
      <c r="G1207" s="22">
        <v>15</v>
      </c>
      <c r="H1207" t="s">
        <v>1844</v>
      </c>
      <c r="I1207" t="s">
        <v>2540</v>
      </c>
      <c r="J1207" t="str">
        <f t="shared" si="392"/>
        <v>db600.dbx276.7 := stu.bw_202; //Обратная промывка. Остановлена по ав.А  R139.15</v>
      </c>
      <c r="L1207">
        <f t="shared" si="394"/>
        <v>139</v>
      </c>
      <c r="N1207" s="33">
        <f t="shared" si="395"/>
        <v>1148</v>
      </c>
      <c r="O1207" s="33" t="s">
        <v>2027</v>
      </c>
      <c r="P1207" s="33" t="str">
        <f t="shared" si="396"/>
        <v>MDB.R139</v>
      </c>
      <c r="Q1207" s="33">
        <f t="shared" si="397"/>
        <v>15</v>
      </c>
      <c r="R1207" s="33"/>
      <c r="S1207" s="33"/>
      <c r="T1207" s="33"/>
      <c r="U1207" s="33"/>
      <c r="V1207" s="33"/>
      <c r="W1207" s="33"/>
      <c r="X1207" s="33" t="str">
        <f t="shared" si="398"/>
        <v>en-US=Обратная промывка. Остановлена по ав.А</v>
      </c>
      <c r="Y1207" s="1"/>
      <c r="Z1207" s="1" t="s">
        <v>1308</v>
      </c>
    </row>
    <row r="1208" spans="1:26" x14ac:dyDescent="0.25">
      <c r="A1208" s="1">
        <v>1149</v>
      </c>
      <c r="C1208" t="s">
        <v>2531</v>
      </c>
      <c r="D1208" s="15" t="str">
        <f>"R"&amp;L1208</f>
        <v>R140</v>
      </c>
      <c r="E1208" s="34">
        <f>L1208*2-1</f>
        <v>279</v>
      </c>
      <c r="F1208" s="34">
        <v>0</v>
      </c>
      <c r="G1208" s="22">
        <v>0</v>
      </c>
      <c r="H1208" t="s">
        <v>1844</v>
      </c>
      <c r="I1208" t="s">
        <v>2541</v>
      </c>
      <c r="J1208" t="str">
        <f>"db600.dbx"&amp;E1208&amp;"."&amp;F1208&amp;" := "&amp;H1208&amp;"."&amp;I1208&amp;"; //"&amp;C1208&amp;"  "&amp;D1208&amp;"."&amp;G1208</f>
        <v>db600.dbx279.0 := stu.bw_301; //Обратная промывка. Остановка по ав.Б  R140.0</v>
      </c>
      <c r="L1208">
        <f>L1207+1</f>
        <v>140</v>
      </c>
      <c r="N1208" s="33">
        <f t="shared" si="395"/>
        <v>1149</v>
      </c>
      <c r="O1208" s="33" t="s">
        <v>2027</v>
      </c>
      <c r="P1208" s="33" t="str">
        <f t="shared" si="396"/>
        <v>MDB.R140</v>
      </c>
      <c r="Q1208" s="33">
        <f t="shared" si="397"/>
        <v>0</v>
      </c>
      <c r="R1208" s="33"/>
      <c r="S1208" s="33"/>
      <c r="T1208" s="33"/>
      <c r="U1208" s="33"/>
      <c r="V1208" s="33"/>
      <c r="W1208" s="33"/>
      <c r="X1208" s="33" t="str">
        <f t="shared" si="398"/>
        <v>en-US=Обратная промывка. Остановка по ав.Б</v>
      </c>
      <c r="Y1208" s="1"/>
      <c r="Z1208" s="1" t="s">
        <v>1308</v>
      </c>
    </row>
    <row r="1209" spans="1:26" x14ac:dyDescent="0.25">
      <c r="A1209" s="1">
        <v>1150</v>
      </c>
      <c r="C1209" t="s">
        <v>2532</v>
      </c>
      <c r="D1209" s="15" t="str">
        <f t="shared" ref="D1209:D1223" si="400">"R"&amp;L1209</f>
        <v>R140</v>
      </c>
      <c r="E1209" s="34">
        <f>E1208</f>
        <v>279</v>
      </c>
      <c r="F1209" s="34">
        <v>1</v>
      </c>
      <c r="G1209" s="22">
        <v>1</v>
      </c>
      <c r="H1209" t="s">
        <v>1844</v>
      </c>
      <c r="I1209" t="s">
        <v>2542</v>
      </c>
      <c r="J1209" t="str">
        <f t="shared" ref="J1209:J1223" si="401">"db600.dbx"&amp;E1209&amp;"."&amp;F1209&amp;" := "&amp;H1209&amp;"."&amp;I1209&amp;"; //"&amp;C1209&amp;"  "&amp;D1209&amp;"."&amp;G1209</f>
        <v>db600.dbx279.1 := stu.bw_302; //Обратная промывка. Остановлена по ав.Б  R140.1</v>
      </c>
      <c r="L1209">
        <f>L1208</f>
        <v>140</v>
      </c>
      <c r="N1209" s="33">
        <f t="shared" si="395"/>
        <v>1150</v>
      </c>
      <c r="O1209" s="33" t="s">
        <v>2027</v>
      </c>
      <c r="P1209" s="33" t="str">
        <f t="shared" si="396"/>
        <v>MDB.R140</v>
      </c>
      <c r="Q1209" s="33">
        <f t="shared" si="397"/>
        <v>1</v>
      </c>
      <c r="R1209" s="33"/>
      <c r="S1209" s="33"/>
      <c r="T1209" s="33"/>
      <c r="U1209" s="33"/>
      <c r="V1209" s="33"/>
      <c r="W1209" s="33"/>
      <c r="X1209" s="33" t="str">
        <f t="shared" si="398"/>
        <v>en-US=Обратная промывка. Остановлена по ав.Б</v>
      </c>
      <c r="Y1209" s="1"/>
      <c r="Z1209" s="1" t="s">
        <v>1308</v>
      </c>
    </row>
    <row r="1210" spans="1:26" x14ac:dyDescent="0.25">
      <c r="A1210" s="1">
        <v>1151</v>
      </c>
      <c r="C1210" t="s">
        <v>2543</v>
      </c>
      <c r="D1210" s="15" t="str">
        <f t="shared" si="400"/>
        <v>R140</v>
      </c>
      <c r="E1210" s="34">
        <f t="shared" ref="E1210:E1215" si="402">E1209</f>
        <v>279</v>
      </c>
      <c r="F1210" s="34">
        <v>2</v>
      </c>
      <c r="G1210" s="22">
        <v>2</v>
      </c>
      <c r="H1210" t="s">
        <v>1844</v>
      </c>
      <c r="I1210" t="s">
        <v>2558</v>
      </c>
      <c r="J1210" t="str">
        <f t="shared" si="401"/>
        <v>db600.dbx279.2 := stu.bw1_1; //Обратная промывка УФ1. Открытие З-11-05  R140.2</v>
      </c>
      <c r="L1210">
        <f t="shared" ref="L1210:L1223" si="403">L1209</f>
        <v>140</v>
      </c>
      <c r="N1210" s="33">
        <f t="shared" si="395"/>
        <v>1151</v>
      </c>
      <c r="O1210" s="33" t="s">
        <v>2027</v>
      </c>
      <c r="P1210" s="33" t="str">
        <f t="shared" si="396"/>
        <v>MDB.R140</v>
      </c>
      <c r="Q1210" s="33">
        <f t="shared" si="397"/>
        <v>2</v>
      </c>
      <c r="R1210" s="33"/>
      <c r="S1210" s="33"/>
      <c r="T1210" s="33"/>
      <c r="U1210" s="33"/>
      <c r="V1210" s="33"/>
      <c r="W1210" s="33"/>
      <c r="X1210" s="33" t="str">
        <f t="shared" si="398"/>
        <v>en-US=Обратная промывка УФ1. Открытие З-11-05</v>
      </c>
      <c r="Y1210" s="1"/>
      <c r="Z1210" s="1" t="s">
        <v>1308</v>
      </c>
    </row>
    <row r="1211" spans="1:26" x14ac:dyDescent="0.25">
      <c r="A1211" s="1">
        <v>1152</v>
      </c>
      <c r="C1211" t="s">
        <v>2544</v>
      </c>
      <c r="D1211" s="15" t="str">
        <f t="shared" si="400"/>
        <v>R140</v>
      </c>
      <c r="E1211" s="34">
        <f t="shared" si="402"/>
        <v>279</v>
      </c>
      <c r="F1211" s="34">
        <v>3</v>
      </c>
      <c r="G1211" s="22">
        <v>3</v>
      </c>
      <c r="H1211" t="s">
        <v>1844</v>
      </c>
      <c r="I1211" t="s">
        <v>2559</v>
      </c>
      <c r="J1211" t="str">
        <f t="shared" si="401"/>
        <v>db600.dbx279.3 := stu.bw1_2; //Обратная промывка УФ1. Включение насоса BW  R140.3</v>
      </c>
      <c r="L1211">
        <f t="shared" si="403"/>
        <v>140</v>
      </c>
      <c r="N1211" s="33">
        <f t="shared" si="395"/>
        <v>1152</v>
      </c>
      <c r="O1211" s="33" t="s">
        <v>2027</v>
      </c>
      <c r="P1211" s="33" t="str">
        <f t="shared" si="396"/>
        <v>MDB.R140</v>
      </c>
      <c r="Q1211" s="33">
        <f t="shared" si="397"/>
        <v>3</v>
      </c>
      <c r="R1211" s="33"/>
      <c r="S1211" s="33"/>
      <c r="T1211" s="33"/>
      <c r="U1211" s="33"/>
      <c r="V1211" s="33"/>
      <c r="W1211" s="33"/>
      <c r="X1211" s="33" t="str">
        <f t="shared" si="398"/>
        <v>en-US=Обратная промывка УФ1. Включение насоса BW</v>
      </c>
      <c r="Y1211" s="1"/>
      <c r="Z1211" s="1" t="s">
        <v>1308</v>
      </c>
    </row>
    <row r="1212" spans="1:26" x14ac:dyDescent="0.25">
      <c r="A1212" s="1">
        <v>1153</v>
      </c>
      <c r="C1212" t="s">
        <v>2545</v>
      </c>
      <c r="D1212" s="15" t="str">
        <f t="shared" si="400"/>
        <v>R140</v>
      </c>
      <c r="E1212" s="34">
        <f t="shared" si="402"/>
        <v>279</v>
      </c>
      <c r="F1212" s="34">
        <v>4</v>
      </c>
      <c r="G1212" s="22">
        <v>4</v>
      </c>
      <c r="H1212" t="s">
        <v>1844</v>
      </c>
      <c r="I1212" t="s">
        <v>2560</v>
      </c>
      <c r="J1212" t="str">
        <f t="shared" si="401"/>
        <v>db600.dbx279.4 := stu.bw1_3; //Обратная промывка УФ1. BW блока 1  R140.4</v>
      </c>
      <c r="L1212">
        <f t="shared" si="403"/>
        <v>140</v>
      </c>
      <c r="N1212" s="33">
        <f t="shared" ref="N1212:N1257" si="404">A1212</f>
        <v>1153</v>
      </c>
      <c r="O1212" s="33" t="s">
        <v>2027</v>
      </c>
      <c r="P1212" s="33" t="str">
        <f t="shared" ref="P1212:P1257" si="405">"MDB.R"&amp;L1212</f>
        <v>MDB.R140</v>
      </c>
      <c r="Q1212" s="33">
        <f t="shared" ref="Q1212:Q1257" si="406">G1212</f>
        <v>4</v>
      </c>
      <c r="R1212" s="33"/>
      <c r="S1212" s="33"/>
      <c r="T1212" s="33"/>
      <c r="U1212" s="33"/>
      <c r="V1212" s="33"/>
      <c r="W1212" s="33"/>
      <c r="X1212" s="33" t="str">
        <f t="shared" ref="X1212:X1257" si="407">Z1212&amp;C1212</f>
        <v>en-US=Обратная промывка УФ1. BW блока 1</v>
      </c>
      <c r="Y1212" s="1"/>
      <c r="Z1212" s="1" t="s">
        <v>1308</v>
      </c>
    </row>
    <row r="1213" spans="1:26" x14ac:dyDescent="0.25">
      <c r="A1213" s="1">
        <v>1154</v>
      </c>
      <c r="C1213" t="s">
        <v>2546</v>
      </c>
      <c r="D1213" s="15" t="str">
        <f t="shared" si="400"/>
        <v>R140</v>
      </c>
      <c r="E1213" s="34">
        <f t="shared" si="402"/>
        <v>279</v>
      </c>
      <c r="F1213" s="34">
        <v>5</v>
      </c>
      <c r="G1213" s="22">
        <v>5</v>
      </c>
      <c r="H1213" t="s">
        <v>1844</v>
      </c>
      <c r="I1213" t="s">
        <v>2561</v>
      </c>
      <c r="J1213" t="str">
        <f t="shared" si="401"/>
        <v>db600.dbx279.5 := stu.bw1_7; //Обратная промывка УФ1. Стоп насоса BW  R140.5</v>
      </c>
      <c r="L1213">
        <f t="shared" si="403"/>
        <v>140</v>
      </c>
      <c r="N1213" s="33">
        <f t="shared" si="404"/>
        <v>1154</v>
      </c>
      <c r="O1213" s="33" t="s">
        <v>2027</v>
      </c>
      <c r="P1213" s="33" t="str">
        <f t="shared" si="405"/>
        <v>MDB.R140</v>
      </c>
      <c r="Q1213" s="33">
        <f t="shared" si="406"/>
        <v>5</v>
      </c>
      <c r="R1213" s="33"/>
      <c r="S1213" s="33"/>
      <c r="T1213" s="33"/>
      <c r="U1213" s="33"/>
      <c r="V1213" s="33"/>
      <c r="W1213" s="33"/>
      <c r="X1213" s="33" t="str">
        <f t="shared" si="407"/>
        <v>en-US=Обратная промывка УФ1. Стоп насоса BW</v>
      </c>
      <c r="Y1213" s="1"/>
      <c r="Z1213" s="1" t="s">
        <v>1308</v>
      </c>
    </row>
    <row r="1214" spans="1:26" x14ac:dyDescent="0.25">
      <c r="A1214" s="1">
        <v>1155</v>
      </c>
      <c r="C1214" t="s">
        <v>2547</v>
      </c>
      <c r="D1214" s="15" t="str">
        <f t="shared" si="400"/>
        <v>R140</v>
      </c>
      <c r="E1214" s="34">
        <f t="shared" si="402"/>
        <v>279</v>
      </c>
      <c r="F1214" s="34">
        <v>6</v>
      </c>
      <c r="G1214" s="22">
        <v>6</v>
      </c>
      <c r="H1214" t="s">
        <v>1844</v>
      </c>
      <c r="I1214" t="s">
        <v>2562</v>
      </c>
      <c r="J1214" t="str">
        <f t="shared" si="401"/>
        <v>db600.dbx279.6 := stu.bw1_8; //Обратная промывка УФ1. Мин.расход достигнут  R140.6</v>
      </c>
      <c r="L1214">
        <f t="shared" si="403"/>
        <v>140</v>
      </c>
      <c r="N1214" s="33">
        <f t="shared" si="404"/>
        <v>1155</v>
      </c>
      <c r="O1214" s="33" t="s">
        <v>2027</v>
      </c>
      <c r="P1214" s="33" t="str">
        <f t="shared" si="405"/>
        <v>MDB.R140</v>
      </c>
      <c r="Q1214" s="33">
        <f t="shared" si="406"/>
        <v>6</v>
      </c>
      <c r="R1214" s="33"/>
      <c r="S1214" s="33"/>
      <c r="T1214" s="33"/>
      <c r="U1214" s="33"/>
      <c r="V1214" s="33"/>
      <c r="W1214" s="33"/>
      <c r="X1214" s="33" t="str">
        <f t="shared" si="407"/>
        <v>en-US=Обратная промывка УФ1. Мин.расход достигнут</v>
      </c>
      <c r="Y1214" s="1"/>
      <c r="Z1214" s="1" t="s">
        <v>1308</v>
      </c>
    </row>
    <row r="1215" spans="1:26" x14ac:dyDescent="0.25">
      <c r="A1215" s="1">
        <v>1156</v>
      </c>
      <c r="C1215" t="s">
        <v>2548</v>
      </c>
      <c r="D1215" s="15" t="str">
        <f t="shared" si="400"/>
        <v>R140</v>
      </c>
      <c r="E1215" s="34">
        <f t="shared" si="402"/>
        <v>279</v>
      </c>
      <c r="F1215" s="34">
        <v>7</v>
      </c>
      <c r="G1215" s="22">
        <v>7</v>
      </c>
      <c r="H1215" t="s">
        <v>1844</v>
      </c>
      <c r="I1215" t="s">
        <v>2578</v>
      </c>
      <c r="J1215" t="str">
        <f t="shared" si="401"/>
        <v>db600.dbx279.7 := stu.bw1_101; //Обратная промывка УФ1. Остановка работы  R140.7</v>
      </c>
      <c r="L1215">
        <f t="shared" si="403"/>
        <v>140</v>
      </c>
      <c r="N1215" s="33">
        <f t="shared" si="404"/>
        <v>1156</v>
      </c>
      <c r="O1215" s="33" t="s">
        <v>2027</v>
      </c>
      <c r="P1215" s="33" t="str">
        <f t="shared" si="405"/>
        <v>MDB.R140</v>
      </c>
      <c r="Q1215" s="33">
        <f t="shared" si="406"/>
        <v>7</v>
      </c>
      <c r="R1215" s="33"/>
      <c r="S1215" s="33"/>
      <c r="T1215" s="33"/>
      <c r="U1215" s="33"/>
      <c r="V1215" s="33"/>
      <c r="W1215" s="33"/>
      <c r="X1215" s="33" t="str">
        <f t="shared" si="407"/>
        <v>en-US=Обратная промывка УФ1. Остановка работы</v>
      </c>
      <c r="Y1215" s="1"/>
      <c r="Z1215" s="1" t="s">
        <v>1308</v>
      </c>
    </row>
    <row r="1216" spans="1:26" x14ac:dyDescent="0.25">
      <c r="A1216" s="1">
        <v>1157</v>
      </c>
      <c r="C1216" t="s">
        <v>2549</v>
      </c>
      <c r="D1216" s="15" t="str">
        <f t="shared" si="400"/>
        <v>R140</v>
      </c>
      <c r="E1216" s="34">
        <f>E1215-1</f>
        <v>278</v>
      </c>
      <c r="F1216" s="34">
        <v>0</v>
      </c>
      <c r="G1216" s="22">
        <v>8</v>
      </c>
      <c r="H1216" t="s">
        <v>1844</v>
      </c>
      <c r="I1216" t="s">
        <v>2579</v>
      </c>
      <c r="J1216" t="str">
        <f t="shared" si="401"/>
        <v>db600.dbx278.0 := stu.bw1_102; //Обратная промывка УФ1. Остановлена  R140.8</v>
      </c>
      <c r="L1216">
        <f t="shared" si="403"/>
        <v>140</v>
      </c>
      <c r="N1216" s="33">
        <f t="shared" si="404"/>
        <v>1157</v>
      </c>
      <c r="O1216" s="33" t="s">
        <v>2027</v>
      </c>
      <c r="P1216" s="33" t="str">
        <f t="shared" si="405"/>
        <v>MDB.R140</v>
      </c>
      <c r="Q1216" s="33">
        <f t="shared" si="406"/>
        <v>8</v>
      </c>
      <c r="R1216" s="33"/>
      <c r="S1216" s="33"/>
      <c r="T1216" s="33"/>
      <c r="U1216" s="33"/>
      <c r="V1216" s="33"/>
      <c r="W1216" s="33"/>
      <c r="X1216" s="33" t="str">
        <f t="shared" si="407"/>
        <v>en-US=Обратная промывка УФ1. Остановлена</v>
      </c>
      <c r="Y1216" s="1"/>
      <c r="Z1216" s="1" t="s">
        <v>1308</v>
      </c>
    </row>
    <row r="1217" spans="1:26" x14ac:dyDescent="0.25">
      <c r="A1217" s="1">
        <v>1158</v>
      </c>
      <c r="C1217" t="s">
        <v>2550</v>
      </c>
      <c r="D1217" s="15" t="str">
        <f t="shared" si="400"/>
        <v>R140</v>
      </c>
      <c r="E1217" s="34">
        <f>E1216</f>
        <v>278</v>
      </c>
      <c r="F1217" s="34">
        <v>1</v>
      </c>
      <c r="G1217" s="22">
        <v>9</v>
      </c>
      <c r="H1217" t="s">
        <v>1844</v>
      </c>
      <c r="I1217" t="s">
        <v>2580</v>
      </c>
      <c r="J1217" t="str">
        <f t="shared" si="401"/>
        <v>db600.dbx278.1 := stu.bw1_2001; //Обратная промывка УФ1. Остановка по ав.А  R140.9</v>
      </c>
      <c r="L1217">
        <f t="shared" si="403"/>
        <v>140</v>
      </c>
      <c r="N1217" s="33">
        <f t="shared" si="404"/>
        <v>1158</v>
      </c>
      <c r="O1217" s="33" t="s">
        <v>2027</v>
      </c>
      <c r="P1217" s="33" t="str">
        <f t="shared" si="405"/>
        <v>MDB.R140</v>
      </c>
      <c r="Q1217" s="33">
        <f t="shared" si="406"/>
        <v>9</v>
      </c>
      <c r="R1217" s="33"/>
      <c r="S1217" s="33"/>
      <c r="T1217" s="33"/>
      <c r="U1217" s="33"/>
      <c r="V1217" s="33"/>
      <c r="W1217" s="33"/>
      <c r="X1217" s="33" t="str">
        <f t="shared" si="407"/>
        <v>en-US=Обратная промывка УФ1. Остановка по ав.А</v>
      </c>
      <c r="Y1217" s="1"/>
      <c r="Z1217" s="1" t="s">
        <v>1308</v>
      </c>
    </row>
    <row r="1218" spans="1:26" x14ac:dyDescent="0.25">
      <c r="A1218" s="1">
        <v>1159</v>
      </c>
      <c r="C1218" t="s">
        <v>2551</v>
      </c>
      <c r="D1218" s="15" t="str">
        <f t="shared" si="400"/>
        <v>R140</v>
      </c>
      <c r="E1218" s="34">
        <f t="shared" ref="E1218:E1223" si="408">E1217</f>
        <v>278</v>
      </c>
      <c r="F1218" s="34">
        <v>2</v>
      </c>
      <c r="G1218" s="22">
        <v>10</v>
      </c>
      <c r="H1218" t="s">
        <v>1844</v>
      </c>
      <c r="I1218" t="s">
        <v>2581</v>
      </c>
      <c r="J1218" t="str">
        <f t="shared" si="401"/>
        <v>db600.dbx278.2 := stu.bw1_2002; //Обратная промывка УФ1. Отключение насоса BW  R140.10</v>
      </c>
      <c r="L1218">
        <f t="shared" si="403"/>
        <v>140</v>
      </c>
      <c r="N1218" s="33">
        <f t="shared" si="404"/>
        <v>1159</v>
      </c>
      <c r="O1218" s="33" t="s">
        <v>2027</v>
      </c>
      <c r="P1218" s="33" t="str">
        <f t="shared" si="405"/>
        <v>MDB.R140</v>
      </c>
      <c r="Q1218" s="33">
        <f t="shared" si="406"/>
        <v>10</v>
      </c>
      <c r="R1218" s="33"/>
      <c r="S1218" s="33"/>
      <c r="T1218" s="33"/>
      <c r="U1218" s="33"/>
      <c r="V1218" s="33"/>
      <c r="W1218" s="33"/>
      <c r="X1218" s="33" t="str">
        <f t="shared" si="407"/>
        <v>en-US=Обратная промывка УФ1. Отключение насоса BW</v>
      </c>
      <c r="Y1218" s="1"/>
      <c r="Z1218" s="1" t="s">
        <v>1308</v>
      </c>
    </row>
    <row r="1219" spans="1:26" x14ac:dyDescent="0.25">
      <c r="A1219" s="1">
        <v>1160</v>
      </c>
      <c r="C1219" t="s">
        <v>2552</v>
      </c>
      <c r="D1219" s="15" t="str">
        <f t="shared" si="400"/>
        <v>R140</v>
      </c>
      <c r="E1219" s="34">
        <f t="shared" si="408"/>
        <v>278</v>
      </c>
      <c r="F1219" s="34">
        <v>3</v>
      </c>
      <c r="G1219" s="22">
        <v>11</v>
      </c>
      <c r="H1219" t="s">
        <v>1844</v>
      </c>
      <c r="I1219" t="s">
        <v>2582</v>
      </c>
      <c r="J1219" t="str">
        <f t="shared" si="401"/>
        <v>db600.dbx278.3 := stu.bw1_2003; //Обратная промывка УФ1. Отключение К4-1  R140.11</v>
      </c>
      <c r="L1219">
        <f t="shared" si="403"/>
        <v>140</v>
      </c>
      <c r="N1219" s="33">
        <f t="shared" si="404"/>
        <v>1160</v>
      </c>
      <c r="O1219" s="33" t="s">
        <v>2027</v>
      </c>
      <c r="P1219" s="33" t="str">
        <f t="shared" si="405"/>
        <v>MDB.R140</v>
      </c>
      <c r="Q1219" s="33">
        <f t="shared" si="406"/>
        <v>11</v>
      </c>
      <c r="R1219" s="33"/>
      <c r="S1219" s="33"/>
      <c r="T1219" s="33"/>
      <c r="U1219" s="33"/>
      <c r="V1219" s="33"/>
      <c r="W1219" s="33"/>
      <c r="X1219" s="33" t="str">
        <f t="shared" si="407"/>
        <v>en-US=Обратная промывка УФ1. Отключение К4-1</v>
      </c>
      <c r="Y1219" s="1"/>
      <c r="Z1219" s="1" t="s">
        <v>1308</v>
      </c>
    </row>
    <row r="1220" spans="1:26" x14ac:dyDescent="0.25">
      <c r="A1220" s="1">
        <v>1161</v>
      </c>
      <c r="C1220" t="s">
        <v>2553</v>
      </c>
      <c r="D1220" s="15" t="str">
        <f t="shared" si="400"/>
        <v>R140</v>
      </c>
      <c r="E1220" s="34">
        <f t="shared" si="408"/>
        <v>278</v>
      </c>
      <c r="F1220" s="34">
        <v>4</v>
      </c>
      <c r="G1220" s="22">
        <v>12</v>
      </c>
      <c r="H1220" t="s">
        <v>1844</v>
      </c>
      <c r="I1220" t="s">
        <v>2583</v>
      </c>
      <c r="J1220" t="str">
        <f t="shared" si="401"/>
        <v>db600.dbx278.4 := stu.bw1_2004; //Обратная промывка УФ1. Отключение Н4-1  R140.12</v>
      </c>
      <c r="L1220">
        <f t="shared" si="403"/>
        <v>140</v>
      </c>
      <c r="N1220" s="33">
        <f t="shared" si="404"/>
        <v>1161</v>
      </c>
      <c r="O1220" s="33" t="s">
        <v>2027</v>
      </c>
      <c r="P1220" s="33" t="str">
        <f t="shared" si="405"/>
        <v>MDB.R140</v>
      </c>
      <c r="Q1220" s="33">
        <f t="shared" si="406"/>
        <v>12</v>
      </c>
      <c r="R1220" s="33"/>
      <c r="S1220" s="33"/>
      <c r="T1220" s="33"/>
      <c r="U1220" s="33"/>
      <c r="V1220" s="33"/>
      <c r="W1220" s="33"/>
      <c r="X1220" s="33" t="str">
        <f t="shared" si="407"/>
        <v>en-US=Обратная промывка УФ1. Отключение Н4-1</v>
      </c>
      <c r="Y1220" s="1"/>
      <c r="Z1220" s="1" t="s">
        <v>1308</v>
      </c>
    </row>
    <row r="1221" spans="1:26" x14ac:dyDescent="0.25">
      <c r="A1221" s="1">
        <v>1162</v>
      </c>
      <c r="C1221" t="s">
        <v>2554</v>
      </c>
      <c r="D1221" s="15" t="str">
        <f t="shared" si="400"/>
        <v>R140</v>
      </c>
      <c r="E1221" s="34">
        <f t="shared" si="408"/>
        <v>278</v>
      </c>
      <c r="F1221" s="34">
        <v>5</v>
      </c>
      <c r="G1221" s="22">
        <v>13</v>
      </c>
      <c r="H1221" t="s">
        <v>1844</v>
      </c>
      <c r="I1221" t="s">
        <v>2584</v>
      </c>
      <c r="J1221" t="str">
        <f t="shared" si="401"/>
        <v>db600.dbx278.5 := stu.bw1_201; //Обратная промывка УФ1. Ожидание мин.расходов  R140.13</v>
      </c>
      <c r="L1221">
        <f t="shared" si="403"/>
        <v>140</v>
      </c>
      <c r="N1221" s="33">
        <f t="shared" si="404"/>
        <v>1162</v>
      </c>
      <c r="O1221" s="33" t="s">
        <v>2027</v>
      </c>
      <c r="P1221" s="33" t="str">
        <f t="shared" si="405"/>
        <v>MDB.R140</v>
      </c>
      <c r="Q1221" s="33">
        <f t="shared" si="406"/>
        <v>13</v>
      </c>
      <c r="R1221" s="33"/>
      <c r="S1221" s="33"/>
      <c r="T1221" s="33"/>
      <c r="U1221" s="33"/>
      <c r="V1221" s="33"/>
      <c r="W1221" s="33"/>
      <c r="X1221" s="33" t="str">
        <f t="shared" si="407"/>
        <v>en-US=Обратная промывка УФ1. Ожидание мин.расходов</v>
      </c>
      <c r="Y1221" s="1"/>
      <c r="Z1221" s="1" t="s">
        <v>1308</v>
      </c>
    </row>
    <row r="1222" spans="1:26" x14ac:dyDescent="0.25">
      <c r="A1222" s="1">
        <v>1163</v>
      </c>
      <c r="C1222" t="s">
        <v>2555</v>
      </c>
      <c r="D1222" s="15" t="str">
        <f t="shared" si="400"/>
        <v>R140</v>
      </c>
      <c r="E1222" s="34">
        <f t="shared" si="408"/>
        <v>278</v>
      </c>
      <c r="F1222" s="34">
        <v>6</v>
      </c>
      <c r="G1222" s="22">
        <v>14</v>
      </c>
      <c r="H1222" t="s">
        <v>1844</v>
      </c>
      <c r="I1222" t="s">
        <v>2585</v>
      </c>
      <c r="J1222" t="str">
        <f t="shared" si="401"/>
        <v>db600.dbx278.6 := stu.bw1_202; //Обратная промывка УФ1. Остановлена по ав.А  R140.14</v>
      </c>
      <c r="L1222">
        <f t="shared" si="403"/>
        <v>140</v>
      </c>
      <c r="N1222" s="33">
        <f t="shared" si="404"/>
        <v>1163</v>
      </c>
      <c r="O1222" s="33" t="s">
        <v>2027</v>
      </c>
      <c r="P1222" s="33" t="str">
        <f t="shared" si="405"/>
        <v>MDB.R140</v>
      </c>
      <c r="Q1222" s="33">
        <f t="shared" si="406"/>
        <v>14</v>
      </c>
      <c r="R1222" s="33"/>
      <c r="S1222" s="33"/>
      <c r="T1222" s="33"/>
      <c r="U1222" s="33"/>
      <c r="V1222" s="33"/>
      <c r="W1222" s="33"/>
      <c r="X1222" s="33" t="str">
        <f t="shared" si="407"/>
        <v>en-US=Обратная промывка УФ1. Остановлена по ав.А</v>
      </c>
      <c r="Y1222" s="1"/>
      <c r="Z1222" s="1" t="s">
        <v>1308</v>
      </c>
    </row>
    <row r="1223" spans="1:26" x14ac:dyDescent="0.25">
      <c r="A1223" s="1">
        <v>1164</v>
      </c>
      <c r="C1223" t="s">
        <v>2556</v>
      </c>
      <c r="D1223" s="15" t="str">
        <f t="shared" si="400"/>
        <v>R140</v>
      </c>
      <c r="E1223" s="34">
        <f t="shared" si="408"/>
        <v>278</v>
      </c>
      <c r="F1223" s="34">
        <v>7</v>
      </c>
      <c r="G1223" s="22">
        <v>15</v>
      </c>
      <c r="H1223" t="s">
        <v>1844</v>
      </c>
      <c r="I1223" t="s">
        <v>2586</v>
      </c>
      <c r="J1223" t="str">
        <f t="shared" si="401"/>
        <v>db600.dbx278.7 := stu.bw1_301; //Обратная промывка УФ1. Остановка по ав.Б  R140.15</v>
      </c>
      <c r="L1223">
        <f t="shared" si="403"/>
        <v>140</v>
      </c>
      <c r="N1223" s="33">
        <f t="shared" si="404"/>
        <v>1164</v>
      </c>
      <c r="O1223" s="33" t="s">
        <v>2027</v>
      </c>
      <c r="P1223" s="33" t="str">
        <f t="shared" si="405"/>
        <v>MDB.R140</v>
      </c>
      <c r="Q1223" s="33">
        <f t="shared" si="406"/>
        <v>15</v>
      </c>
      <c r="R1223" s="33"/>
      <c r="S1223" s="33"/>
      <c r="T1223" s="33"/>
      <c r="U1223" s="33"/>
      <c r="V1223" s="33"/>
      <c r="W1223" s="33"/>
      <c r="X1223" s="33" t="str">
        <f t="shared" si="407"/>
        <v>en-US=Обратная промывка УФ1. Остановка по ав.Б</v>
      </c>
      <c r="Y1223" s="1"/>
      <c r="Z1223" s="1" t="s">
        <v>1308</v>
      </c>
    </row>
    <row r="1224" spans="1:26" x14ac:dyDescent="0.25">
      <c r="A1224" s="1">
        <v>1165</v>
      </c>
      <c r="C1224" t="s">
        <v>2557</v>
      </c>
      <c r="D1224" s="15" t="str">
        <f>"R"&amp;L1224</f>
        <v>R141</v>
      </c>
      <c r="E1224" s="34">
        <f>L1224*2-1</f>
        <v>281</v>
      </c>
      <c r="F1224" s="34">
        <v>0</v>
      </c>
      <c r="G1224" s="22">
        <v>0</v>
      </c>
      <c r="H1224" t="s">
        <v>1844</v>
      </c>
      <c r="I1224" t="s">
        <v>2587</v>
      </c>
      <c r="J1224" t="str">
        <f>"db600.dbx"&amp;E1224&amp;"."&amp;F1224&amp;" := "&amp;H1224&amp;"."&amp;I1224&amp;"; //"&amp;C1224&amp;"  "&amp;D1224&amp;"."&amp;G1224</f>
        <v>db600.dbx281.0 := stu.bw1_302; //Обратная промывка УФ1. Остановлена по ав.Б  R141.0</v>
      </c>
      <c r="L1224">
        <f>L1223+1</f>
        <v>141</v>
      </c>
      <c r="N1224" s="33">
        <f t="shared" si="404"/>
        <v>1165</v>
      </c>
      <c r="O1224" s="33" t="s">
        <v>2027</v>
      </c>
      <c r="P1224" s="33" t="str">
        <f t="shared" si="405"/>
        <v>MDB.R141</v>
      </c>
      <c r="Q1224" s="33">
        <f t="shared" si="406"/>
        <v>0</v>
      </c>
      <c r="R1224" s="33"/>
      <c r="S1224" s="33"/>
      <c r="T1224" s="33"/>
      <c r="U1224" s="33"/>
      <c r="V1224" s="33"/>
      <c r="W1224" s="33"/>
      <c r="X1224" s="33" t="str">
        <f t="shared" si="407"/>
        <v>en-US=Обратная промывка УФ1. Остановлена по ав.Б</v>
      </c>
      <c r="Y1224" s="1"/>
      <c r="Z1224" s="1" t="s">
        <v>1308</v>
      </c>
    </row>
    <row r="1225" spans="1:26" x14ac:dyDescent="0.25">
      <c r="A1225" s="1">
        <v>1166</v>
      </c>
      <c r="C1225" t="s">
        <v>2574</v>
      </c>
      <c r="D1225" s="15" t="str">
        <f t="shared" ref="D1225:D1239" si="409">"R"&amp;L1225</f>
        <v>R141</v>
      </c>
      <c r="E1225" s="34">
        <f>E1224</f>
        <v>281</v>
      </c>
      <c r="F1225" s="34">
        <v>1</v>
      </c>
      <c r="G1225" s="22">
        <v>1</v>
      </c>
      <c r="H1225" t="s">
        <v>1844</v>
      </c>
      <c r="I1225" t="s">
        <v>2588</v>
      </c>
      <c r="J1225" t="str">
        <f t="shared" ref="J1225:J1239" si="410">"db600.dbx"&amp;E1225&amp;"."&amp;F1225&amp;" := "&amp;H1225&amp;"."&amp;I1225&amp;"; //"&amp;C1225&amp;"  "&amp;D1225&amp;"."&amp;G1225</f>
        <v>db600.dbx281.1 := stu.bw2_1; //Обратная промывка УФ2. Открытие З-12-05  R141.1</v>
      </c>
      <c r="L1225">
        <f>L1224</f>
        <v>141</v>
      </c>
      <c r="N1225" s="33">
        <f t="shared" si="404"/>
        <v>1166</v>
      </c>
      <c r="O1225" s="33" t="s">
        <v>2027</v>
      </c>
      <c r="P1225" s="33" t="str">
        <f t="shared" si="405"/>
        <v>MDB.R141</v>
      </c>
      <c r="Q1225" s="33">
        <f t="shared" si="406"/>
        <v>1</v>
      </c>
      <c r="R1225" s="33"/>
      <c r="S1225" s="33"/>
      <c r="T1225" s="33"/>
      <c r="U1225" s="33"/>
      <c r="V1225" s="33"/>
      <c r="W1225" s="33"/>
      <c r="X1225" s="33" t="str">
        <f t="shared" si="407"/>
        <v>en-US=Обратная промывка УФ2. Открытие З-12-05</v>
      </c>
      <c r="Y1225" s="1"/>
      <c r="Z1225" s="1" t="s">
        <v>1308</v>
      </c>
    </row>
    <row r="1226" spans="1:26" x14ac:dyDescent="0.25">
      <c r="A1226" s="1">
        <v>1167</v>
      </c>
      <c r="C1226" t="s">
        <v>2563</v>
      </c>
      <c r="D1226" s="15" t="str">
        <f t="shared" si="409"/>
        <v>R141</v>
      </c>
      <c r="E1226" s="34">
        <f t="shared" ref="E1226:E1231" si="411">E1225</f>
        <v>281</v>
      </c>
      <c r="F1226" s="34">
        <v>2</v>
      </c>
      <c r="G1226" s="22">
        <v>2</v>
      </c>
      <c r="H1226" t="s">
        <v>1844</v>
      </c>
      <c r="I1226" t="s">
        <v>2589</v>
      </c>
      <c r="J1226" t="str">
        <f t="shared" si="410"/>
        <v>db600.dbx281.2 := stu.bw2_2; //Обратная промывка УФ2. Включение насоса BW  R141.2</v>
      </c>
      <c r="L1226">
        <f t="shared" ref="L1226:L1239" si="412">L1225</f>
        <v>141</v>
      </c>
      <c r="N1226" s="33">
        <f t="shared" si="404"/>
        <v>1167</v>
      </c>
      <c r="O1226" s="33" t="s">
        <v>2027</v>
      </c>
      <c r="P1226" s="33" t="str">
        <f t="shared" si="405"/>
        <v>MDB.R141</v>
      </c>
      <c r="Q1226" s="33">
        <f t="shared" si="406"/>
        <v>2</v>
      </c>
      <c r="R1226" s="33"/>
      <c r="S1226" s="33"/>
      <c r="T1226" s="33"/>
      <c r="U1226" s="33"/>
      <c r="V1226" s="33"/>
      <c r="W1226" s="33"/>
      <c r="X1226" s="33" t="str">
        <f t="shared" si="407"/>
        <v>en-US=Обратная промывка УФ2. Включение насоса BW</v>
      </c>
      <c r="Y1226" s="1"/>
      <c r="Z1226" s="1" t="s">
        <v>1308</v>
      </c>
    </row>
    <row r="1227" spans="1:26" x14ac:dyDescent="0.25">
      <c r="A1227" s="1">
        <v>1168</v>
      </c>
      <c r="C1227" t="s">
        <v>2575</v>
      </c>
      <c r="D1227" s="15" t="str">
        <f t="shared" si="409"/>
        <v>R141</v>
      </c>
      <c r="E1227" s="34">
        <f t="shared" si="411"/>
        <v>281</v>
      </c>
      <c r="F1227" s="34">
        <v>3</v>
      </c>
      <c r="G1227" s="22">
        <v>3</v>
      </c>
      <c r="H1227" t="s">
        <v>1844</v>
      </c>
      <c r="I1227" t="s">
        <v>2590</v>
      </c>
      <c r="J1227" t="str">
        <f t="shared" si="410"/>
        <v>db600.dbx281.3 := stu.bw2_3; //Обратная промывка УФ2. BW блока 2  R141.3</v>
      </c>
      <c r="L1227">
        <f t="shared" si="412"/>
        <v>141</v>
      </c>
      <c r="N1227" s="33">
        <f t="shared" si="404"/>
        <v>1168</v>
      </c>
      <c r="O1227" s="33" t="s">
        <v>2027</v>
      </c>
      <c r="P1227" s="33" t="str">
        <f t="shared" si="405"/>
        <v>MDB.R141</v>
      </c>
      <c r="Q1227" s="33">
        <f t="shared" si="406"/>
        <v>3</v>
      </c>
      <c r="R1227" s="33"/>
      <c r="S1227" s="33"/>
      <c r="T1227" s="33"/>
      <c r="U1227" s="33"/>
      <c r="V1227" s="33"/>
      <c r="W1227" s="33"/>
      <c r="X1227" s="33" t="str">
        <f t="shared" si="407"/>
        <v>en-US=Обратная промывка УФ2. BW блока 2</v>
      </c>
      <c r="Y1227" s="1"/>
      <c r="Z1227" s="1" t="s">
        <v>1308</v>
      </c>
    </row>
    <row r="1228" spans="1:26" x14ac:dyDescent="0.25">
      <c r="A1228" s="1">
        <v>1169</v>
      </c>
      <c r="C1228" t="s">
        <v>2564</v>
      </c>
      <c r="D1228" s="15" t="str">
        <f t="shared" si="409"/>
        <v>R141</v>
      </c>
      <c r="E1228" s="34">
        <f t="shared" si="411"/>
        <v>281</v>
      </c>
      <c r="F1228" s="34">
        <v>4</v>
      </c>
      <c r="G1228" s="22">
        <v>4</v>
      </c>
      <c r="H1228" t="s">
        <v>1844</v>
      </c>
      <c r="I1228" t="s">
        <v>2591</v>
      </c>
      <c r="J1228" t="str">
        <f t="shared" si="410"/>
        <v>db600.dbx281.4 := stu.bw2_7; //Обратная промывка УФ2. Стоп насоса BW  R141.4</v>
      </c>
      <c r="L1228">
        <f t="shared" si="412"/>
        <v>141</v>
      </c>
      <c r="N1228" s="33">
        <f t="shared" si="404"/>
        <v>1169</v>
      </c>
      <c r="O1228" s="33" t="s">
        <v>2027</v>
      </c>
      <c r="P1228" s="33" t="str">
        <f t="shared" si="405"/>
        <v>MDB.R141</v>
      </c>
      <c r="Q1228" s="33">
        <f t="shared" si="406"/>
        <v>4</v>
      </c>
      <c r="R1228" s="33"/>
      <c r="S1228" s="33"/>
      <c r="T1228" s="33"/>
      <c r="U1228" s="33"/>
      <c r="V1228" s="33"/>
      <c r="W1228" s="33"/>
      <c r="X1228" s="33" t="str">
        <f t="shared" si="407"/>
        <v>en-US=Обратная промывка УФ2. Стоп насоса BW</v>
      </c>
      <c r="Y1228" s="1"/>
      <c r="Z1228" s="1" t="s">
        <v>1308</v>
      </c>
    </row>
    <row r="1229" spans="1:26" x14ac:dyDescent="0.25">
      <c r="A1229" s="1">
        <v>1170</v>
      </c>
      <c r="C1229" t="s">
        <v>2565</v>
      </c>
      <c r="D1229" s="15" t="str">
        <f t="shared" si="409"/>
        <v>R141</v>
      </c>
      <c r="E1229" s="34">
        <f t="shared" si="411"/>
        <v>281</v>
      </c>
      <c r="F1229" s="34">
        <v>5</v>
      </c>
      <c r="G1229" s="22">
        <v>5</v>
      </c>
      <c r="H1229" t="s">
        <v>1844</v>
      </c>
      <c r="I1229" t="s">
        <v>2592</v>
      </c>
      <c r="J1229" t="str">
        <f t="shared" si="410"/>
        <v>db600.dbx281.5 := stu.bw2_8; //Обратная промывка УФ2. Мин.расход достигнут  R141.5</v>
      </c>
      <c r="L1229">
        <f t="shared" si="412"/>
        <v>141</v>
      </c>
      <c r="N1229" s="33">
        <f t="shared" si="404"/>
        <v>1170</v>
      </c>
      <c r="O1229" s="33" t="s">
        <v>2027</v>
      </c>
      <c r="P1229" s="33" t="str">
        <f t="shared" si="405"/>
        <v>MDB.R141</v>
      </c>
      <c r="Q1229" s="33">
        <f t="shared" si="406"/>
        <v>5</v>
      </c>
      <c r="R1229" s="33"/>
      <c r="S1229" s="33"/>
      <c r="T1229" s="33"/>
      <c r="U1229" s="33"/>
      <c r="V1229" s="33"/>
      <c r="W1229" s="33"/>
      <c r="X1229" s="33" t="str">
        <f t="shared" si="407"/>
        <v>en-US=Обратная промывка УФ2. Мин.расход достигнут</v>
      </c>
      <c r="Y1229" s="1"/>
      <c r="Z1229" s="1" t="s">
        <v>1308</v>
      </c>
    </row>
    <row r="1230" spans="1:26" x14ac:dyDescent="0.25">
      <c r="A1230" s="1">
        <v>1171</v>
      </c>
      <c r="C1230" t="s">
        <v>2566</v>
      </c>
      <c r="D1230" s="15" t="str">
        <f t="shared" si="409"/>
        <v>R141</v>
      </c>
      <c r="E1230" s="34">
        <f t="shared" si="411"/>
        <v>281</v>
      </c>
      <c r="F1230" s="34">
        <v>6</v>
      </c>
      <c r="G1230" s="22">
        <v>6</v>
      </c>
      <c r="H1230" t="s">
        <v>1844</v>
      </c>
      <c r="I1230" t="s">
        <v>2593</v>
      </c>
      <c r="J1230" t="str">
        <f t="shared" si="410"/>
        <v>db600.dbx281.6 := stu.bw2_101; //Обратная промывка УФ2. Остановка работы  R141.6</v>
      </c>
      <c r="L1230">
        <f t="shared" si="412"/>
        <v>141</v>
      </c>
      <c r="N1230" s="33">
        <f t="shared" si="404"/>
        <v>1171</v>
      </c>
      <c r="O1230" s="33" t="s">
        <v>2027</v>
      </c>
      <c r="P1230" s="33" t="str">
        <f t="shared" si="405"/>
        <v>MDB.R141</v>
      </c>
      <c r="Q1230" s="33">
        <f t="shared" si="406"/>
        <v>6</v>
      </c>
      <c r="R1230" s="33"/>
      <c r="S1230" s="33"/>
      <c r="T1230" s="33"/>
      <c r="U1230" s="33"/>
      <c r="V1230" s="33"/>
      <c r="W1230" s="33"/>
      <c r="X1230" s="33" t="str">
        <f t="shared" si="407"/>
        <v>en-US=Обратная промывка УФ2. Остановка работы</v>
      </c>
      <c r="Y1230" s="1"/>
      <c r="Z1230" s="1" t="s">
        <v>1308</v>
      </c>
    </row>
    <row r="1231" spans="1:26" x14ac:dyDescent="0.25">
      <c r="A1231" s="1">
        <v>1172</v>
      </c>
      <c r="C1231" t="s">
        <v>2567</v>
      </c>
      <c r="D1231" s="15" t="str">
        <f t="shared" si="409"/>
        <v>R141</v>
      </c>
      <c r="E1231" s="34">
        <f t="shared" si="411"/>
        <v>281</v>
      </c>
      <c r="F1231" s="34">
        <v>7</v>
      </c>
      <c r="G1231" s="22">
        <v>7</v>
      </c>
      <c r="H1231" t="s">
        <v>1844</v>
      </c>
      <c r="I1231" t="s">
        <v>2594</v>
      </c>
      <c r="J1231" t="str">
        <f t="shared" si="410"/>
        <v>db600.dbx281.7 := stu.bw2_102; //Обратная промывка УФ2. Остановлена  R141.7</v>
      </c>
      <c r="L1231">
        <f t="shared" si="412"/>
        <v>141</v>
      </c>
      <c r="N1231" s="33">
        <f t="shared" si="404"/>
        <v>1172</v>
      </c>
      <c r="O1231" s="33" t="s">
        <v>2027</v>
      </c>
      <c r="P1231" s="33" t="str">
        <f t="shared" si="405"/>
        <v>MDB.R141</v>
      </c>
      <c r="Q1231" s="33">
        <f t="shared" si="406"/>
        <v>7</v>
      </c>
      <c r="R1231" s="33"/>
      <c r="S1231" s="33"/>
      <c r="T1231" s="33"/>
      <c r="U1231" s="33"/>
      <c r="V1231" s="33"/>
      <c r="W1231" s="33"/>
      <c r="X1231" s="33" t="str">
        <f t="shared" si="407"/>
        <v>en-US=Обратная промывка УФ2. Остановлена</v>
      </c>
      <c r="Y1231" s="1"/>
      <c r="Z1231" s="1" t="s">
        <v>1308</v>
      </c>
    </row>
    <row r="1232" spans="1:26" x14ac:dyDescent="0.25">
      <c r="A1232" s="1">
        <v>1173</v>
      </c>
      <c r="C1232" t="s">
        <v>2568</v>
      </c>
      <c r="D1232" s="15" t="str">
        <f t="shared" si="409"/>
        <v>R141</v>
      </c>
      <c r="E1232" s="34">
        <f>E1231-1</f>
        <v>280</v>
      </c>
      <c r="F1232" s="34">
        <v>0</v>
      </c>
      <c r="G1232" s="22">
        <v>8</v>
      </c>
      <c r="H1232" t="s">
        <v>1844</v>
      </c>
      <c r="I1232" t="s">
        <v>2595</v>
      </c>
      <c r="J1232" t="str">
        <f t="shared" si="410"/>
        <v>db600.dbx280.0 := stu.bw2_2001; //Обратная промывка УФ2. Остановка по ав.А  R141.8</v>
      </c>
      <c r="L1232">
        <f t="shared" si="412"/>
        <v>141</v>
      </c>
      <c r="N1232" s="33">
        <f t="shared" si="404"/>
        <v>1173</v>
      </c>
      <c r="O1232" s="33" t="s">
        <v>2027</v>
      </c>
      <c r="P1232" s="33" t="str">
        <f t="shared" si="405"/>
        <v>MDB.R141</v>
      </c>
      <c r="Q1232" s="33">
        <f t="shared" si="406"/>
        <v>8</v>
      </c>
      <c r="R1232" s="33"/>
      <c r="S1232" s="33"/>
      <c r="T1232" s="33"/>
      <c r="U1232" s="33"/>
      <c r="V1232" s="33"/>
      <c r="W1232" s="33"/>
      <c r="X1232" s="33" t="str">
        <f t="shared" si="407"/>
        <v>en-US=Обратная промывка УФ2. Остановка по ав.А</v>
      </c>
      <c r="Y1232" s="1"/>
      <c r="Z1232" s="1" t="s">
        <v>1308</v>
      </c>
    </row>
    <row r="1233" spans="1:26" x14ac:dyDescent="0.25">
      <c r="A1233" s="1">
        <v>1174</v>
      </c>
      <c r="C1233" t="s">
        <v>2569</v>
      </c>
      <c r="D1233" s="15" t="str">
        <f t="shared" si="409"/>
        <v>R141</v>
      </c>
      <c r="E1233" s="34">
        <f>E1232</f>
        <v>280</v>
      </c>
      <c r="F1233" s="34">
        <v>1</v>
      </c>
      <c r="G1233" s="22">
        <v>9</v>
      </c>
      <c r="H1233" t="s">
        <v>1844</v>
      </c>
      <c r="I1233" t="s">
        <v>2596</v>
      </c>
      <c r="J1233" t="str">
        <f t="shared" si="410"/>
        <v>db600.dbx280.1 := stu.bw2_2002; //Обратная промывка УФ2. Отключение насоса BW  R141.9</v>
      </c>
      <c r="L1233">
        <f t="shared" si="412"/>
        <v>141</v>
      </c>
      <c r="N1233" s="33">
        <f t="shared" si="404"/>
        <v>1174</v>
      </c>
      <c r="O1233" s="33" t="s">
        <v>2027</v>
      </c>
      <c r="P1233" s="33" t="str">
        <f t="shared" si="405"/>
        <v>MDB.R141</v>
      </c>
      <c r="Q1233" s="33">
        <f t="shared" si="406"/>
        <v>9</v>
      </c>
      <c r="R1233" s="33"/>
      <c r="S1233" s="33"/>
      <c r="T1233" s="33"/>
      <c r="U1233" s="33"/>
      <c r="V1233" s="33"/>
      <c r="W1233" s="33"/>
      <c r="X1233" s="33" t="str">
        <f t="shared" si="407"/>
        <v>en-US=Обратная промывка УФ2. Отключение насоса BW</v>
      </c>
      <c r="Y1233" s="1"/>
      <c r="Z1233" s="1" t="s">
        <v>1308</v>
      </c>
    </row>
    <row r="1234" spans="1:26" x14ac:dyDescent="0.25">
      <c r="A1234" s="1">
        <v>1175</v>
      </c>
      <c r="C1234" t="s">
        <v>2576</v>
      </c>
      <c r="D1234" s="15" t="str">
        <f t="shared" si="409"/>
        <v>R141</v>
      </c>
      <c r="E1234" s="34">
        <f t="shared" ref="E1234:E1239" si="413">E1233</f>
        <v>280</v>
      </c>
      <c r="F1234" s="34">
        <v>2</v>
      </c>
      <c r="G1234" s="22">
        <v>10</v>
      </c>
      <c r="H1234" t="s">
        <v>1844</v>
      </c>
      <c r="I1234" t="s">
        <v>2597</v>
      </c>
      <c r="J1234" t="str">
        <f t="shared" si="410"/>
        <v>db600.dbx280.2 := stu.bw2_2003; //Обратная промывка УФ2. Отключение К4-2  R141.10</v>
      </c>
      <c r="L1234">
        <f t="shared" si="412"/>
        <v>141</v>
      </c>
      <c r="N1234" s="33">
        <f t="shared" si="404"/>
        <v>1175</v>
      </c>
      <c r="O1234" s="33" t="s">
        <v>2027</v>
      </c>
      <c r="P1234" s="33" t="str">
        <f t="shared" si="405"/>
        <v>MDB.R141</v>
      </c>
      <c r="Q1234" s="33">
        <f t="shared" si="406"/>
        <v>10</v>
      </c>
      <c r="R1234" s="33"/>
      <c r="S1234" s="33"/>
      <c r="T1234" s="33"/>
      <c r="U1234" s="33"/>
      <c r="V1234" s="33"/>
      <c r="W1234" s="33"/>
      <c r="X1234" s="33" t="str">
        <f t="shared" si="407"/>
        <v>en-US=Обратная промывка УФ2. Отключение К4-2</v>
      </c>
      <c r="Y1234" s="1"/>
      <c r="Z1234" s="1" t="s">
        <v>1308</v>
      </c>
    </row>
    <row r="1235" spans="1:26" x14ac:dyDescent="0.25">
      <c r="A1235" s="1">
        <v>1176</v>
      </c>
      <c r="C1235" t="s">
        <v>2577</v>
      </c>
      <c r="D1235" s="15" t="str">
        <f t="shared" si="409"/>
        <v>R141</v>
      </c>
      <c r="E1235" s="34">
        <f t="shared" si="413"/>
        <v>280</v>
      </c>
      <c r="F1235" s="34">
        <v>3</v>
      </c>
      <c r="G1235" s="22">
        <v>11</v>
      </c>
      <c r="H1235" t="s">
        <v>1844</v>
      </c>
      <c r="I1235" t="s">
        <v>2598</v>
      </c>
      <c r="J1235" t="str">
        <f t="shared" si="410"/>
        <v>db600.dbx280.3 := stu.bw2_2004; //Обратная промывка УФ2. Отключение Н4-2  R141.11</v>
      </c>
      <c r="L1235">
        <f t="shared" si="412"/>
        <v>141</v>
      </c>
      <c r="N1235" s="33">
        <f t="shared" si="404"/>
        <v>1176</v>
      </c>
      <c r="O1235" s="33" t="s">
        <v>2027</v>
      </c>
      <c r="P1235" s="33" t="str">
        <f t="shared" si="405"/>
        <v>MDB.R141</v>
      </c>
      <c r="Q1235" s="33">
        <f t="shared" si="406"/>
        <v>11</v>
      </c>
      <c r="R1235" s="33"/>
      <c r="S1235" s="33"/>
      <c r="T1235" s="33"/>
      <c r="U1235" s="33"/>
      <c r="V1235" s="33"/>
      <c r="W1235" s="33"/>
      <c r="X1235" s="33" t="str">
        <f t="shared" si="407"/>
        <v>en-US=Обратная промывка УФ2. Отключение Н4-2</v>
      </c>
      <c r="Y1235" s="1"/>
      <c r="Z1235" s="1" t="s">
        <v>1308</v>
      </c>
    </row>
    <row r="1236" spans="1:26" x14ac:dyDescent="0.25">
      <c r="A1236" s="1">
        <v>1177</v>
      </c>
      <c r="C1236" t="s">
        <v>2570</v>
      </c>
      <c r="D1236" s="15" t="str">
        <f t="shared" si="409"/>
        <v>R141</v>
      </c>
      <c r="E1236" s="34">
        <f t="shared" si="413"/>
        <v>280</v>
      </c>
      <c r="F1236" s="34">
        <v>4</v>
      </c>
      <c r="G1236" s="22">
        <v>12</v>
      </c>
      <c r="H1236" t="s">
        <v>1844</v>
      </c>
      <c r="I1236" t="s">
        <v>2599</v>
      </c>
      <c r="J1236" t="str">
        <f t="shared" si="410"/>
        <v>db600.dbx280.4 := stu.bw2_201; //Обратная промывка УФ2. Ожидание мин.расходов  R141.12</v>
      </c>
      <c r="L1236">
        <f t="shared" si="412"/>
        <v>141</v>
      </c>
      <c r="N1236" s="33">
        <f t="shared" si="404"/>
        <v>1177</v>
      </c>
      <c r="O1236" s="33" t="s">
        <v>2027</v>
      </c>
      <c r="P1236" s="33" t="str">
        <f t="shared" si="405"/>
        <v>MDB.R141</v>
      </c>
      <c r="Q1236" s="33">
        <f t="shared" si="406"/>
        <v>12</v>
      </c>
      <c r="R1236" s="33"/>
      <c r="S1236" s="33"/>
      <c r="T1236" s="33"/>
      <c r="U1236" s="33"/>
      <c r="V1236" s="33"/>
      <c r="W1236" s="33"/>
      <c r="X1236" s="33" t="str">
        <f t="shared" si="407"/>
        <v>en-US=Обратная промывка УФ2. Ожидание мин.расходов</v>
      </c>
      <c r="Y1236" s="1"/>
      <c r="Z1236" s="1" t="s">
        <v>1308</v>
      </c>
    </row>
    <row r="1237" spans="1:26" x14ac:dyDescent="0.25">
      <c r="A1237" s="1">
        <v>1178</v>
      </c>
      <c r="C1237" t="s">
        <v>2571</v>
      </c>
      <c r="D1237" s="15" t="str">
        <f t="shared" si="409"/>
        <v>R141</v>
      </c>
      <c r="E1237" s="34">
        <f t="shared" si="413"/>
        <v>280</v>
      </c>
      <c r="F1237" s="34">
        <v>5</v>
      </c>
      <c r="G1237" s="22">
        <v>13</v>
      </c>
      <c r="H1237" t="s">
        <v>1844</v>
      </c>
      <c r="I1237" t="s">
        <v>2600</v>
      </c>
      <c r="J1237" t="str">
        <f t="shared" si="410"/>
        <v>db600.dbx280.5 := stu.bw2_202; //Обратная промывка УФ2. Остановлена по ав.А  R141.13</v>
      </c>
      <c r="L1237">
        <f t="shared" si="412"/>
        <v>141</v>
      </c>
      <c r="N1237" s="33">
        <f t="shared" si="404"/>
        <v>1178</v>
      </c>
      <c r="O1237" s="33" t="s">
        <v>2027</v>
      </c>
      <c r="P1237" s="33" t="str">
        <f t="shared" si="405"/>
        <v>MDB.R141</v>
      </c>
      <c r="Q1237" s="33">
        <f t="shared" si="406"/>
        <v>13</v>
      </c>
      <c r="R1237" s="33"/>
      <c r="S1237" s="33"/>
      <c r="T1237" s="33"/>
      <c r="U1237" s="33"/>
      <c r="V1237" s="33"/>
      <c r="W1237" s="33"/>
      <c r="X1237" s="33" t="str">
        <f t="shared" si="407"/>
        <v>en-US=Обратная промывка УФ2. Остановлена по ав.А</v>
      </c>
      <c r="Y1237" s="1"/>
      <c r="Z1237" s="1" t="s">
        <v>1308</v>
      </c>
    </row>
    <row r="1238" spans="1:26" x14ac:dyDescent="0.25">
      <c r="A1238" s="1">
        <v>1179</v>
      </c>
      <c r="C1238" t="s">
        <v>2572</v>
      </c>
      <c r="D1238" s="15" t="str">
        <f t="shared" si="409"/>
        <v>R141</v>
      </c>
      <c r="E1238" s="34">
        <f t="shared" si="413"/>
        <v>280</v>
      </c>
      <c r="F1238" s="34">
        <v>6</v>
      </c>
      <c r="G1238" s="22">
        <v>14</v>
      </c>
      <c r="H1238" t="s">
        <v>1844</v>
      </c>
      <c r="I1238" t="s">
        <v>2601</v>
      </c>
      <c r="J1238" t="str">
        <f t="shared" si="410"/>
        <v>db600.dbx280.6 := stu.bw2_301; //Обратная промывка УФ2. Остановка по ав.Б  R141.14</v>
      </c>
      <c r="L1238">
        <f t="shared" si="412"/>
        <v>141</v>
      </c>
      <c r="N1238" s="33">
        <f t="shared" si="404"/>
        <v>1179</v>
      </c>
      <c r="O1238" s="33" t="s">
        <v>2027</v>
      </c>
      <c r="P1238" s="33" t="str">
        <f t="shared" si="405"/>
        <v>MDB.R141</v>
      </c>
      <c r="Q1238" s="33">
        <f t="shared" si="406"/>
        <v>14</v>
      </c>
      <c r="R1238" s="33"/>
      <c r="S1238" s="33"/>
      <c r="T1238" s="33"/>
      <c r="U1238" s="33"/>
      <c r="V1238" s="33"/>
      <c r="W1238" s="33"/>
      <c r="X1238" s="33" t="str">
        <f t="shared" si="407"/>
        <v>en-US=Обратная промывка УФ2. Остановка по ав.Б</v>
      </c>
      <c r="Y1238" s="1"/>
      <c r="Z1238" s="1" t="s">
        <v>1308</v>
      </c>
    </row>
    <row r="1239" spans="1:26" x14ac:dyDescent="0.25">
      <c r="A1239" s="1">
        <v>1180</v>
      </c>
      <c r="C1239" t="s">
        <v>2573</v>
      </c>
      <c r="D1239" s="15" t="str">
        <f t="shared" si="409"/>
        <v>R141</v>
      </c>
      <c r="E1239" s="34">
        <f t="shared" si="413"/>
        <v>280</v>
      </c>
      <c r="F1239" s="34">
        <v>7</v>
      </c>
      <c r="G1239" s="22">
        <v>15</v>
      </c>
      <c r="H1239" t="s">
        <v>1844</v>
      </c>
      <c r="I1239" t="s">
        <v>2602</v>
      </c>
      <c r="J1239" t="str">
        <f t="shared" si="410"/>
        <v>db600.dbx280.7 := stu.bw2_302; //Обратная промывка УФ2. Остановлена по ав.Б  R141.15</v>
      </c>
      <c r="L1239">
        <f t="shared" si="412"/>
        <v>141</v>
      </c>
      <c r="N1239" s="33">
        <f t="shared" si="404"/>
        <v>1180</v>
      </c>
      <c r="O1239" s="33" t="s">
        <v>2027</v>
      </c>
      <c r="P1239" s="33" t="str">
        <f t="shared" si="405"/>
        <v>MDB.R141</v>
      </c>
      <c r="Q1239" s="33">
        <f t="shared" si="406"/>
        <v>15</v>
      </c>
      <c r="R1239" s="33"/>
      <c r="S1239" s="33"/>
      <c r="T1239" s="33"/>
      <c r="U1239" s="33"/>
      <c r="V1239" s="33"/>
      <c r="W1239" s="33"/>
      <c r="X1239" s="33" t="str">
        <f t="shared" si="407"/>
        <v>en-US=Обратная промывка УФ2. Остановлена по ав.Б</v>
      </c>
      <c r="Y1239" s="1"/>
      <c r="Z1239" s="1" t="s">
        <v>1308</v>
      </c>
    </row>
    <row r="1240" spans="1:26" x14ac:dyDescent="0.25">
      <c r="A1240" s="1">
        <v>1181</v>
      </c>
      <c r="C1240" t="s">
        <v>2603</v>
      </c>
      <c r="D1240" s="15" t="str">
        <f>"R"&amp;L1240</f>
        <v>R142</v>
      </c>
      <c r="E1240" s="34">
        <f>L1240*2-1</f>
        <v>283</v>
      </c>
      <c r="F1240" s="34">
        <v>0</v>
      </c>
      <c r="G1240" s="22">
        <v>0</v>
      </c>
      <c r="H1240" t="s">
        <v>1844</v>
      </c>
      <c r="I1240" t="s">
        <v>2607</v>
      </c>
      <c r="J1240" t="str">
        <f>"db600.dbx"&amp;E1240&amp;"."&amp;F1240&amp;" := "&amp;H1240&amp;"."&amp;I1240&amp;"; //"&amp;C1240&amp;"  "&amp;D1240&amp;"."&amp;G1240</f>
        <v>db600.dbx283.0 := stu.wt1_12; //Ожидание УФ1. Цирк.задвижка открыта  R142.0</v>
      </c>
      <c r="L1240">
        <f>L1239+1</f>
        <v>142</v>
      </c>
      <c r="N1240" s="33">
        <f t="shared" si="404"/>
        <v>1181</v>
      </c>
      <c r="O1240" s="33" t="s">
        <v>2027</v>
      </c>
      <c r="P1240" s="33" t="str">
        <f t="shared" si="405"/>
        <v>MDB.R142</v>
      </c>
      <c r="Q1240" s="33">
        <f t="shared" si="406"/>
        <v>0</v>
      </c>
      <c r="R1240" s="33"/>
      <c r="S1240" s="33"/>
      <c r="T1240" s="33"/>
      <c r="U1240" s="33"/>
      <c r="V1240" s="33"/>
      <c r="W1240" s="33"/>
      <c r="X1240" s="33" t="str">
        <f t="shared" si="407"/>
        <v>en-US=Ожидание УФ1. Цирк.задвижка открыта</v>
      </c>
      <c r="Y1240" s="1"/>
      <c r="Z1240" s="1" t="s">
        <v>1308</v>
      </c>
    </row>
    <row r="1241" spans="1:26" x14ac:dyDescent="0.25">
      <c r="A1241" s="1">
        <v>1182</v>
      </c>
      <c r="C1241" t="s">
        <v>2603</v>
      </c>
      <c r="D1241" s="15" t="str">
        <f t="shared" ref="D1241:D1255" si="414">"R"&amp;L1241</f>
        <v>R142</v>
      </c>
      <c r="E1241" s="34">
        <f>E1240</f>
        <v>283</v>
      </c>
      <c r="F1241" s="34">
        <v>1</v>
      </c>
      <c r="G1241" s="22">
        <v>1</v>
      </c>
      <c r="H1241" t="s">
        <v>1844</v>
      </c>
      <c r="I1241" t="s">
        <v>2608</v>
      </c>
      <c r="J1241" t="str">
        <f t="shared" ref="J1241:J1255" si="415">"db600.dbx"&amp;E1241&amp;"."&amp;F1241&amp;" := "&amp;H1241&amp;"."&amp;I1241&amp;"; //"&amp;C1241&amp;"  "&amp;D1241&amp;"."&amp;G1241</f>
        <v>db600.dbx283.1 := stu.wt1_20; //Ожидание УФ1. Цирк.задвижка открыта  R142.1</v>
      </c>
      <c r="L1241">
        <f>L1240</f>
        <v>142</v>
      </c>
      <c r="N1241" s="33">
        <f t="shared" si="404"/>
        <v>1182</v>
      </c>
      <c r="O1241" s="33" t="s">
        <v>2027</v>
      </c>
      <c r="P1241" s="33" t="str">
        <f t="shared" si="405"/>
        <v>MDB.R142</v>
      </c>
      <c r="Q1241" s="33">
        <f t="shared" si="406"/>
        <v>1</v>
      </c>
      <c r="R1241" s="33"/>
      <c r="S1241" s="33"/>
      <c r="T1241" s="33"/>
      <c r="U1241" s="33"/>
      <c r="V1241" s="33"/>
      <c r="W1241" s="33"/>
      <c r="X1241" s="33" t="str">
        <f t="shared" si="407"/>
        <v>en-US=Ожидание УФ1. Цирк.задвижка открыта</v>
      </c>
      <c r="Y1241" s="1"/>
      <c r="Z1241" s="1" t="s">
        <v>1308</v>
      </c>
    </row>
    <row r="1242" spans="1:26" x14ac:dyDescent="0.25">
      <c r="A1242" s="1">
        <v>1183</v>
      </c>
      <c r="C1242" t="s">
        <v>2604</v>
      </c>
      <c r="D1242" s="15" t="str">
        <f t="shared" si="414"/>
        <v>R142</v>
      </c>
      <c r="E1242" s="34">
        <f t="shared" ref="E1242:E1247" si="416">E1241</f>
        <v>283</v>
      </c>
      <c r="F1242" s="34">
        <v>2</v>
      </c>
      <c r="G1242" s="22">
        <v>2</v>
      </c>
      <c r="H1242" t="s">
        <v>1844</v>
      </c>
      <c r="I1242" t="s">
        <v>2609</v>
      </c>
      <c r="J1242" t="str">
        <f t="shared" si="415"/>
        <v>db600.dbx283.2 := stu.wt1_6; //Ожидание УФ1. Ожидание Завершено  R142.2</v>
      </c>
      <c r="L1242">
        <f t="shared" ref="L1242:L1255" si="417">L1241</f>
        <v>142</v>
      </c>
      <c r="N1242" s="33">
        <f t="shared" si="404"/>
        <v>1183</v>
      </c>
      <c r="O1242" s="33" t="s">
        <v>2027</v>
      </c>
      <c r="P1242" s="33" t="str">
        <f t="shared" si="405"/>
        <v>MDB.R142</v>
      </c>
      <c r="Q1242" s="33">
        <f t="shared" si="406"/>
        <v>2</v>
      </c>
      <c r="R1242" s="33"/>
      <c r="S1242" s="33"/>
      <c r="T1242" s="33"/>
      <c r="U1242" s="33"/>
      <c r="V1242" s="33"/>
      <c r="W1242" s="33"/>
      <c r="X1242" s="33" t="str">
        <f t="shared" si="407"/>
        <v>en-US=Ожидание УФ1. Ожидание Завершено</v>
      </c>
      <c r="Y1242" s="1"/>
      <c r="Z1242" s="1" t="s">
        <v>1308</v>
      </c>
    </row>
    <row r="1243" spans="1:26" x14ac:dyDescent="0.25">
      <c r="A1243" s="1">
        <v>1184</v>
      </c>
      <c r="C1243" t="s">
        <v>2605</v>
      </c>
      <c r="D1243" s="15" t="str">
        <f t="shared" si="414"/>
        <v>R142</v>
      </c>
      <c r="E1243" s="34">
        <f t="shared" si="416"/>
        <v>283</v>
      </c>
      <c r="F1243" s="34">
        <v>3</v>
      </c>
      <c r="G1243" s="22">
        <v>3</v>
      </c>
      <c r="H1243" t="s">
        <v>1844</v>
      </c>
      <c r="I1243" t="s">
        <v>2610</v>
      </c>
      <c r="J1243" t="str">
        <f t="shared" si="415"/>
        <v>db600.dbx283.3 := stu.wt1_301; //Ожидание УФ1. Остановка по ав.Б  R142.3</v>
      </c>
      <c r="L1243">
        <f t="shared" si="417"/>
        <v>142</v>
      </c>
      <c r="N1243" s="33">
        <f t="shared" si="404"/>
        <v>1184</v>
      </c>
      <c r="O1243" s="33" t="s">
        <v>2027</v>
      </c>
      <c r="P1243" s="33" t="str">
        <f t="shared" si="405"/>
        <v>MDB.R142</v>
      </c>
      <c r="Q1243" s="33">
        <f t="shared" si="406"/>
        <v>3</v>
      </c>
      <c r="R1243" s="33"/>
      <c r="S1243" s="33"/>
      <c r="T1243" s="33"/>
      <c r="U1243" s="33"/>
      <c r="V1243" s="33"/>
      <c r="W1243" s="33"/>
      <c r="X1243" s="33" t="str">
        <f t="shared" si="407"/>
        <v>en-US=Ожидание УФ1. Остановка по ав.Б</v>
      </c>
      <c r="Y1243" s="1"/>
      <c r="Z1243" s="1" t="s">
        <v>1308</v>
      </c>
    </row>
    <row r="1244" spans="1:26" x14ac:dyDescent="0.25">
      <c r="A1244" s="1">
        <v>1185</v>
      </c>
      <c r="C1244" t="s">
        <v>2606</v>
      </c>
      <c r="D1244" s="15" t="str">
        <f t="shared" si="414"/>
        <v>R142</v>
      </c>
      <c r="E1244" s="34">
        <f t="shared" si="416"/>
        <v>283</v>
      </c>
      <c r="F1244" s="34">
        <v>4</v>
      </c>
      <c r="G1244" s="22">
        <v>4</v>
      </c>
      <c r="H1244" t="s">
        <v>1844</v>
      </c>
      <c r="I1244" t="s">
        <v>2611</v>
      </c>
      <c r="J1244" t="str">
        <f t="shared" si="415"/>
        <v>db600.dbx283.4 := stu.wt1_302; //Ожидание УФ1. Остановлен по ав.Б  R142.4</v>
      </c>
      <c r="L1244">
        <f t="shared" si="417"/>
        <v>142</v>
      </c>
      <c r="N1244" s="33">
        <f t="shared" si="404"/>
        <v>1185</v>
      </c>
      <c r="O1244" s="33" t="s">
        <v>2027</v>
      </c>
      <c r="P1244" s="33" t="str">
        <f t="shared" si="405"/>
        <v>MDB.R142</v>
      </c>
      <c r="Q1244" s="33">
        <f t="shared" si="406"/>
        <v>4</v>
      </c>
      <c r="R1244" s="33"/>
      <c r="S1244" s="33"/>
      <c r="T1244" s="33"/>
      <c r="U1244" s="33"/>
      <c r="V1244" s="33"/>
      <c r="W1244" s="33"/>
      <c r="X1244" s="33" t="str">
        <f t="shared" si="407"/>
        <v>en-US=Ожидание УФ1. Остановлен по ав.Б</v>
      </c>
      <c r="Y1244" s="1"/>
      <c r="Z1244" s="1" t="s">
        <v>1308</v>
      </c>
    </row>
    <row r="1245" spans="1:26" x14ac:dyDescent="0.25">
      <c r="A1245" s="1">
        <v>1186</v>
      </c>
      <c r="C1245" t="s">
        <v>2612</v>
      </c>
      <c r="D1245" s="15" t="str">
        <f t="shared" si="414"/>
        <v>R142</v>
      </c>
      <c r="E1245" s="34">
        <f t="shared" si="416"/>
        <v>283</v>
      </c>
      <c r="F1245" s="34">
        <v>5</v>
      </c>
      <c r="G1245" s="22">
        <v>5</v>
      </c>
      <c r="H1245" t="s">
        <v>1844</v>
      </c>
      <c r="I1245" t="s">
        <v>2616</v>
      </c>
      <c r="J1245" t="str">
        <f t="shared" si="415"/>
        <v>db600.dbx283.5 := stu.wt2_12; //Ожидание УФ2. Цирк.задвижка открыта  R142.5</v>
      </c>
      <c r="L1245">
        <f t="shared" si="417"/>
        <v>142</v>
      </c>
      <c r="N1245" s="33">
        <f t="shared" si="404"/>
        <v>1186</v>
      </c>
      <c r="O1245" s="33" t="s">
        <v>2027</v>
      </c>
      <c r="P1245" s="33" t="str">
        <f t="shared" si="405"/>
        <v>MDB.R142</v>
      </c>
      <c r="Q1245" s="33">
        <f t="shared" si="406"/>
        <v>5</v>
      </c>
      <c r="R1245" s="33"/>
      <c r="S1245" s="33"/>
      <c r="T1245" s="33"/>
      <c r="U1245" s="33"/>
      <c r="V1245" s="33"/>
      <c r="W1245" s="33"/>
      <c r="X1245" s="33" t="str">
        <f t="shared" si="407"/>
        <v>en-US=Ожидание УФ2. Цирк.задвижка открыта</v>
      </c>
      <c r="Y1245" s="1"/>
      <c r="Z1245" s="1" t="s">
        <v>1308</v>
      </c>
    </row>
    <row r="1246" spans="1:26" x14ac:dyDescent="0.25">
      <c r="A1246" s="1">
        <v>1187</v>
      </c>
      <c r="C1246" t="s">
        <v>2612</v>
      </c>
      <c r="D1246" s="15" t="str">
        <f t="shared" si="414"/>
        <v>R142</v>
      </c>
      <c r="E1246" s="34">
        <f t="shared" si="416"/>
        <v>283</v>
      </c>
      <c r="F1246" s="34">
        <v>6</v>
      </c>
      <c r="G1246" s="22">
        <v>6</v>
      </c>
      <c r="H1246" t="s">
        <v>1844</v>
      </c>
      <c r="I1246" t="s">
        <v>2617</v>
      </c>
      <c r="J1246" t="str">
        <f t="shared" si="415"/>
        <v>db600.dbx283.6 := stu.wt2_20; //Ожидание УФ2. Цирк.задвижка открыта  R142.6</v>
      </c>
      <c r="L1246">
        <f t="shared" si="417"/>
        <v>142</v>
      </c>
      <c r="N1246" s="33">
        <f t="shared" si="404"/>
        <v>1187</v>
      </c>
      <c r="O1246" s="33" t="s">
        <v>2027</v>
      </c>
      <c r="P1246" s="33" t="str">
        <f t="shared" si="405"/>
        <v>MDB.R142</v>
      </c>
      <c r="Q1246" s="33">
        <f t="shared" si="406"/>
        <v>6</v>
      </c>
      <c r="R1246" s="33"/>
      <c r="S1246" s="33"/>
      <c r="T1246" s="33"/>
      <c r="U1246" s="33"/>
      <c r="V1246" s="33"/>
      <c r="W1246" s="33"/>
      <c r="X1246" s="33" t="str">
        <f t="shared" si="407"/>
        <v>en-US=Ожидание УФ2. Цирк.задвижка открыта</v>
      </c>
      <c r="Y1246" s="1"/>
      <c r="Z1246" s="1" t="s">
        <v>1308</v>
      </c>
    </row>
    <row r="1247" spans="1:26" x14ac:dyDescent="0.25">
      <c r="A1247" s="1">
        <v>1188</v>
      </c>
      <c r="C1247" t="s">
        <v>2613</v>
      </c>
      <c r="D1247" s="15" t="str">
        <f t="shared" si="414"/>
        <v>R142</v>
      </c>
      <c r="E1247" s="34">
        <f t="shared" si="416"/>
        <v>283</v>
      </c>
      <c r="F1247" s="34">
        <v>7</v>
      </c>
      <c r="G1247" s="22">
        <v>7</v>
      </c>
      <c r="H1247" t="s">
        <v>1844</v>
      </c>
      <c r="I1247" t="s">
        <v>2618</v>
      </c>
      <c r="J1247" t="str">
        <f t="shared" si="415"/>
        <v>db600.dbx283.7 := stu.wt2_6; //Ожидание УФ2. Ожидание Завершено  R142.7</v>
      </c>
      <c r="L1247">
        <f t="shared" si="417"/>
        <v>142</v>
      </c>
      <c r="N1247" s="33">
        <f t="shared" si="404"/>
        <v>1188</v>
      </c>
      <c r="O1247" s="33" t="s">
        <v>2027</v>
      </c>
      <c r="P1247" s="33" t="str">
        <f t="shared" si="405"/>
        <v>MDB.R142</v>
      </c>
      <c r="Q1247" s="33">
        <f t="shared" si="406"/>
        <v>7</v>
      </c>
      <c r="R1247" s="33"/>
      <c r="S1247" s="33"/>
      <c r="T1247" s="33"/>
      <c r="U1247" s="33"/>
      <c r="V1247" s="33"/>
      <c r="W1247" s="33"/>
      <c r="X1247" s="33" t="str">
        <f t="shared" si="407"/>
        <v>en-US=Ожидание УФ2. Ожидание Завершено</v>
      </c>
      <c r="Y1247" s="1"/>
      <c r="Z1247" s="1" t="s">
        <v>1308</v>
      </c>
    </row>
    <row r="1248" spans="1:26" x14ac:dyDescent="0.25">
      <c r="A1248" s="1">
        <v>1189</v>
      </c>
      <c r="C1248" t="s">
        <v>2614</v>
      </c>
      <c r="D1248" s="15" t="str">
        <f t="shared" si="414"/>
        <v>R142</v>
      </c>
      <c r="E1248" s="34">
        <f>E1247-1</f>
        <v>282</v>
      </c>
      <c r="F1248" s="34">
        <v>0</v>
      </c>
      <c r="G1248" s="22">
        <v>8</v>
      </c>
      <c r="H1248" t="s">
        <v>1844</v>
      </c>
      <c r="I1248" t="s">
        <v>2619</v>
      </c>
      <c r="J1248" t="str">
        <f t="shared" si="415"/>
        <v>db600.dbx282.0 := stu.wt2_301; //Ожидание УФ2. Остановка по ав.Б  R142.8</v>
      </c>
      <c r="L1248">
        <f t="shared" si="417"/>
        <v>142</v>
      </c>
      <c r="N1248" s="33">
        <f t="shared" si="404"/>
        <v>1189</v>
      </c>
      <c r="O1248" s="33" t="s">
        <v>2027</v>
      </c>
      <c r="P1248" s="33" t="str">
        <f t="shared" si="405"/>
        <v>MDB.R142</v>
      </c>
      <c r="Q1248" s="33">
        <f t="shared" si="406"/>
        <v>8</v>
      </c>
      <c r="R1248" s="33"/>
      <c r="S1248" s="33"/>
      <c r="T1248" s="33"/>
      <c r="U1248" s="33"/>
      <c r="V1248" s="33"/>
      <c r="W1248" s="33"/>
      <c r="X1248" s="33" t="str">
        <f t="shared" si="407"/>
        <v>en-US=Ожидание УФ2. Остановка по ав.Б</v>
      </c>
      <c r="Y1248" s="1"/>
      <c r="Z1248" s="1" t="s">
        <v>1308</v>
      </c>
    </row>
    <row r="1249" spans="1:26" x14ac:dyDescent="0.25">
      <c r="A1249" s="1">
        <v>1190</v>
      </c>
      <c r="C1249" t="s">
        <v>2615</v>
      </c>
      <c r="D1249" s="15" t="str">
        <f t="shared" si="414"/>
        <v>R142</v>
      </c>
      <c r="E1249" s="34">
        <f>E1248</f>
        <v>282</v>
      </c>
      <c r="F1249" s="34">
        <v>1</v>
      </c>
      <c r="G1249" s="22">
        <v>9</v>
      </c>
      <c r="H1249" t="s">
        <v>1844</v>
      </c>
      <c r="I1249" t="s">
        <v>2620</v>
      </c>
      <c r="J1249" t="str">
        <f t="shared" si="415"/>
        <v>db600.dbx282.1 := stu.wt2_302; //Ожидание УФ2. Остановлен по ав.Б  R142.9</v>
      </c>
      <c r="L1249">
        <f t="shared" si="417"/>
        <v>142</v>
      </c>
      <c r="N1249" s="33">
        <f t="shared" si="404"/>
        <v>1190</v>
      </c>
      <c r="O1249" s="33" t="s">
        <v>2027</v>
      </c>
      <c r="P1249" s="33" t="str">
        <f t="shared" si="405"/>
        <v>MDB.R142</v>
      </c>
      <c r="Q1249" s="33">
        <f t="shared" si="406"/>
        <v>9</v>
      </c>
      <c r="R1249" s="33"/>
      <c r="S1249" s="33"/>
      <c r="T1249" s="33"/>
      <c r="U1249" s="33"/>
      <c r="V1249" s="33"/>
      <c r="W1249" s="33"/>
      <c r="X1249" s="33" t="str">
        <f t="shared" si="407"/>
        <v>en-US=Ожидание УФ2. Остановлен по ав.Б</v>
      </c>
      <c r="Y1249" s="1"/>
      <c r="Z1249" s="1" t="s">
        <v>1308</v>
      </c>
    </row>
    <row r="1250" spans="1:26" x14ac:dyDescent="0.25">
      <c r="A1250" s="1">
        <v>1191</v>
      </c>
      <c r="C1250" t="s">
        <v>2623</v>
      </c>
      <c r="D1250" s="15" t="str">
        <f t="shared" si="414"/>
        <v>R142</v>
      </c>
      <c r="E1250" s="34">
        <f t="shared" ref="E1250:E1255" si="418">E1249</f>
        <v>282</v>
      </c>
      <c r="F1250" s="34">
        <v>2</v>
      </c>
      <c r="G1250" s="22">
        <v>10</v>
      </c>
      <c r="H1250" t="s">
        <v>1844</v>
      </c>
      <c r="I1250" t="s">
        <v>2630</v>
      </c>
      <c r="J1250" t="str">
        <f t="shared" si="415"/>
        <v>db600.dbx282.2 := stu.dr1_103; //Слив УФ1. Остановлено  R142.10</v>
      </c>
      <c r="L1250">
        <f t="shared" si="417"/>
        <v>142</v>
      </c>
      <c r="N1250" s="33">
        <f t="shared" si="404"/>
        <v>1191</v>
      </c>
      <c r="O1250" s="33" t="s">
        <v>2027</v>
      </c>
      <c r="P1250" s="33" t="str">
        <f t="shared" si="405"/>
        <v>MDB.R142</v>
      </c>
      <c r="Q1250" s="33">
        <f t="shared" si="406"/>
        <v>10</v>
      </c>
      <c r="R1250" s="33"/>
      <c r="S1250" s="33"/>
      <c r="T1250" s="33"/>
      <c r="U1250" s="33"/>
      <c r="V1250" s="33"/>
      <c r="W1250" s="33"/>
      <c r="X1250" s="33" t="str">
        <f t="shared" si="407"/>
        <v>en-US=Слив УФ1. Остановлено</v>
      </c>
      <c r="Y1250" s="1"/>
      <c r="Z1250" s="1" t="s">
        <v>1308</v>
      </c>
    </row>
    <row r="1251" spans="1:26" x14ac:dyDescent="0.25">
      <c r="A1251" s="1">
        <v>1192</v>
      </c>
      <c r="C1251" t="s">
        <v>2624</v>
      </c>
      <c r="D1251" s="15" t="str">
        <f t="shared" si="414"/>
        <v>R142</v>
      </c>
      <c r="E1251" s="34">
        <f t="shared" si="418"/>
        <v>282</v>
      </c>
      <c r="F1251" s="34">
        <v>3</v>
      </c>
      <c r="G1251" s="22">
        <v>11</v>
      </c>
      <c r="H1251" t="s">
        <v>1844</v>
      </c>
      <c r="I1251" t="s">
        <v>2631</v>
      </c>
      <c r="J1251" t="str">
        <f t="shared" si="415"/>
        <v>db600.dbx282.3 := stu.dr1_201; //Слив УФ1. Остановка по ав.А  R142.11</v>
      </c>
      <c r="L1251">
        <f t="shared" si="417"/>
        <v>142</v>
      </c>
      <c r="N1251" s="33">
        <f t="shared" si="404"/>
        <v>1192</v>
      </c>
      <c r="O1251" s="33" t="s">
        <v>2027</v>
      </c>
      <c r="P1251" s="33" t="str">
        <f t="shared" si="405"/>
        <v>MDB.R142</v>
      </c>
      <c r="Q1251" s="33">
        <f t="shared" si="406"/>
        <v>11</v>
      </c>
      <c r="R1251" s="33"/>
      <c r="S1251" s="33"/>
      <c r="T1251" s="33"/>
      <c r="U1251" s="33"/>
      <c r="V1251" s="33"/>
      <c r="W1251" s="33"/>
      <c r="X1251" s="33" t="str">
        <f t="shared" si="407"/>
        <v>en-US=Слив УФ1. Остановка по ав.А</v>
      </c>
      <c r="Y1251" s="1"/>
      <c r="Z1251" s="1" t="s">
        <v>1308</v>
      </c>
    </row>
    <row r="1252" spans="1:26" x14ac:dyDescent="0.25">
      <c r="A1252" s="1">
        <v>1193</v>
      </c>
      <c r="C1252" t="s">
        <v>2625</v>
      </c>
      <c r="D1252" s="15" t="str">
        <f t="shared" si="414"/>
        <v>R142</v>
      </c>
      <c r="E1252" s="34">
        <f t="shared" si="418"/>
        <v>282</v>
      </c>
      <c r="F1252" s="34">
        <v>4</v>
      </c>
      <c r="G1252" s="22">
        <v>12</v>
      </c>
      <c r="H1252" t="s">
        <v>1844</v>
      </c>
      <c r="I1252" t="s">
        <v>2635</v>
      </c>
      <c r="J1252" t="str">
        <f t="shared" si="415"/>
        <v>db600.dbx282.4 := stu.dr1_202; //Слив УФ1. Закрытие задв.по ав.А  R142.12</v>
      </c>
      <c r="L1252">
        <f t="shared" si="417"/>
        <v>142</v>
      </c>
      <c r="N1252" s="33">
        <f t="shared" si="404"/>
        <v>1193</v>
      </c>
      <c r="O1252" s="33" t="s">
        <v>2027</v>
      </c>
      <c r="P1252" s="33" t="str">
        <f t="shared" si="405"/>
        <v>MDB.R142</v>
      </c>
      <c r="Q1252" s="33">
        <f t="shared" si="406"/>
        <v>12</v>
      </c>
      <c r="R1252" s="33"/>
      <c r="S1252" s="33"/>
      <c r="T1252" s="33"/>
      <c r="U1252" s="33"/>
      <c r="V1252" s="33"/>
      <c r="W1252" s="33"/>
      <c r="X1252" s="33" t="str">
        <f t="shared" si="407"/>
        <v>en-US=Слив УФ1. Закрытие задв.по ав.А</v>
      </c>
      <c r="Y1252" s="1"/>
      <c r="Z1252" s="1" t="s">
        <v>1308</v>
      </c>
    </row>
    <row r="1253" spans="1:26" x14ac:dyDescent="0.25">
      <c r="A1253" s="1">
        <v>1194</v>
      </c>
      <c r="C1253" t="s">
        <v>2626</v>
      </c>
      <c r="D1253" s="15" t="str">
        <f t="shared" si="414"/>
        <v>R142</v>
      </c>
      <c r="E1253" s="34">
        <f t="shared" si="418"/>
        <v>282</v>
      </c>
      <c r="F1253" s="34">
        <v>5</v>
      </c>
      <c r="G1253" s="22">
        <v>13</v>
      </c>
      <c r="H1253" t="s">
        <v>1844</v>
      </c>
      <c r="I1253" t="s">
        <v>2636</v>
      </c>
      <c r="J1253" t="str">
        <f t="shared" si="415"/>
        <v>db600.dbx282.5 := stu.dr1_203; //Слив УФ1. Остановлен по ав.А  R142.13</v>
      </c>
      <c r="L1253">
        <f t="shared" si="417"/>
        <v>142</v>
      </c>
      <c r="N1253" s="33">
        <f t="shared" si="404"/>
        <v>1194</v>
      </c>
      <c r="O1253" s="33" t="s">
        <v>2027</v>
      </c>
      <c r="P1253" s="33" t="str">
        <f t="shared" si="405"/>
        <v>MDB.R142</v>
      </c>
      <c r="Q1253" s="33">
        <f t="shared" si="406"/>
        <v>13</v>
      </c>
      <c r="R1253" s="33"/>
      <c r="S1253" s="33"/>
      <c r="T1253" s="33"/>
      <c r="U1253" s="33"/>
      <c r="V1253" s="33"/>
      <c r="W1253" s="33"/>
      <c r="X1253" s="33" t="str">
        <f t="shared" si="407"/>
        <v>en-US=Слив УФ1. Остановлен по ав.А</v>
      </c>
      <c r="Y1253" s="1"/>
      <c r="Z1253" s="1" t="s">
        <v>1308</v>
      </c>
    </row>
    <row r="1254" spans="1:26" x14ac:dyDescent="0.25">
      <c r="A1254" s="1">
        <v>1195</v>
      </c>
      <c r="C1254" t="s">
        <v>2627</v>
      </c>
      <c r="D1254" s="15" t="str">
        <f t="shared" si="414"/>
        <v>R142</v>
      </c>
      <c r="E1254" s="34">
        <f t="shared" si="418"/>
        <v>282</v>
      </c>
      <c r="F1254" s="34">
        <v>6</v>
      </c>
      <c r="G1254" s="22">
        <v>14</v>
      </c>
      <c r="H1254" t="s">
        <v>1844</v>
      </c>
      <c r="I1254" t="s">
        <v>2632</v>
      </c>
      <c r="J1254" t="str">
        <f t="shared" si="415"/>
        <v>db600.dbx282.6 := stu.dr1_301; //Слив УФ1. Остановка по ав.Б  R142.14</v>
      </c>
      <c r="L1254">
        <f t="shared" si="417"/>
        <v>142</v>
      </c>
      <c r="N1254" s="33">
        <f t="shared" si="404"/>
        <v>1195</v>
      </c>
      <c r="O1254" s="33" t="s">
        <v>2027</v>
      </c>
      <c r="P1254" s="33" t="str">
        <f t="shared" si="405"/>
        <v>MDB.R142</v>
      </c>
      <c r="Q1254" s="33">
        <f t="shared" si="406"/>
        <v>14</v>
      </c>
      <c r="R1254" s="33"/>
      <c r="S1254" s="33"/>
      <c r="T1254" s="33"/>
      <c r="U1254" s="33"/>
      <c r="V1254" s="33"/>
      <c r="W1254" s="33"/>
      <c r="X1254" s="33" t="str">
        <f t="shared" si="407"/>
        <v>en-US=Слив УФ1. Остановка по ав.Б</v>
      </c>
      <c r="Y1254" s="1"/>
      <c r="Z1254" s="1" t="s">
        <v>1308</v>
      </c>
    </row>
    <row r="1255" spans="1:26" x14ac:dyDescent="0.25">
      <c r="A1255" s="1">
        <v>1196</v>
      </c>
      <c r="C1255" t="s">
        <v>2628</v>
      </c>
      <c r="D1255" s="15" t="str">
        <f t="shared" si="414"/>
        <v>R142</v>
      </c>
      <c r="E1255" s="34">
        <f t="shared" si="418"/>
        <v>282</v>
      </c>
      <c r="F1255" s="34">
        <v>7</v>
      </c>
      <c r="G1255" s="22">
        <v>15</v>
      </c>
      <c r="H1255" t="s">
        <v>1844</v>
      </c>
      <c r="I1255" t="s">
        <v>2633</v>
      </c>
      <c r="J1255" t="str">
        <f t="shared" si="415"/>
        <v>db600.dbx282.7 := stu.dr1_302; //Слив УФ1. Закрытие задв.по ав.Б  R142.15</v>
      </c>
      <c r="L1255">
        <f t="shared" si="417"/>
        <v>142</v>
      </c>
      <c r="N1255" s="33">
        <f t="shared" si="404"/>
        <v>1196</v>
      </c>
      <c r="O1255" s="33" t="s">
        <v>2027</v>
      </c>
      <c r="P1255" s="33" t="str">
        <f t="shared" si="405"/>
        <v>MDB.R142</v>
      </c>
      <c r="Q1255" s="33">
        <f t="shared" si="406"/>
        <v>15</v>
      </c>
      <c r="R1255" s="33"/>
      <c r="S1255" s="33"/>
      <c r="T1255" s="33"/>
      <c r="U1255" s="33"/>
      <c r="V1255" s="33"/>
      <c r="W1255" s="33"/>
      <c r="X1255" s="33" t="str">
        <f t="shared" si="407"/>
        <v>en-US=Слив УФ1. Закрытие задв.по ав.Б</v>
      </c>
      <c r="Y1255" s="1"/>
      <c r="Z1255" s="1" t="s">
        <v>1308</v>
      </c>
    </row>
    <row r="1256" spans="1:26" x14ac:dyDescent="0.25">
      <c r="A1256" s="1">
        <v>1197</v>
      </c>
      <c r="C1256" t="s">
        <v>2629</v>
      </c>
      <c r="D1256" s="15" t="str">
        <f>"R"&amp;L1256</f>
        <v>R143</v>
      </c>
      <c r="E1256" s="34">
        <f>L1256*2-1</f>
        <v>285</v>
      </c>
      <c r="F1256" s="34">
        <v>0</v>
      </c>
      <c r="G1256" s="22">
        <v>0</v>
      </c>
      <c r="H1256" t="s">
        <v>1844</v>
      </c>
      <c r="I1256" t="s">
        <v>2634</v>
      </c>
      <c r="J1256" t="str">
        <f>"db600.dbx"&amp;E1256&amp;"."&amp;F1256&amp;" := "&amp;H1256&amp;"."&amp;I1256&amp;"; //"&amp;C1256&amp;"  "&amp;D1256&amp;"."&amp;G1256</f>
        <v>db600.dbx285.0 := stu.dr1_303; //Слив УФ1. Остановлен по ав.Б  R143.0</v>
      </c>
      <c r="L1256">
        <f>L1255+1</f>
        <v>143</v>
      </c>
      <c r="N1256" s="33">
        <f t="shared" si="404"/>
        <v>1197</v>
      </c>
      <c r="O1256" s="33" t="s">
        <v>2027</v>
      </c>
      <c r="P1256" s="33" t="str">
        <f t="shared" si="405"/>
        <v>MDB.R143</v>
      </c>
      <c r="Q1256" s="33">
        <f t="shared" si="406"/>
        <v>0</v>
      </c>
      <c r="R1256" s="33"/>
      <c r="S1256" s="33"/>
      <c r="T1256" s="33"/>
      <c r="U1256" s="33"/>
      <c r="V1256" s="33"/>
      <c r="W1256" s="33"/>
      <c r="X1256" s="33" t="str">
        <f t="shared" si="407"/>
        <v>en-US=Слив УФ1. Остановлен по ав.Б</v>
      </c>
      <c r="Y1256" s="1"/>
      <c r="Z1256" s="1" t="s">
        <v>1308</v>
      </c>
    </row>
    <row r="1257" spans="1:26" x14ac:dyDescent="0.25">
      <c r="A1257" s="1">
        <v>1198</v>
      </c>
      <c r="C1257" t="s">
        <v>2637</v>
      </c>
      <c r="D1257" s="15" t="str">
        <f t="shared" ref="D1257:D1271" si="419">"R"&amp;L1257</f>
        <v>R143</v>
      </c>
      <c r="E1257" s="34">
        <f>E1256</f>
        <v>285</v>
      </c>
      <c r="F1257" s="34">
        <v>1</v>
      </c>
      <c r="G1257" s="22">
        <v>1</v>
      </c>
      <c r="H1257" t="s">
        <v>1844</v>
      </c>
      <c r="I1257" t="s">
        <v>2644</v>
      </c>
      <c r="J1257" t="str">
        <f t="shared" ref="J1257:J1271" si="420">"db600.dbx"&amp;E1257&amp;"."&amp;F1257&amp;" := "&amp;H1257&amp;"."&amp;I1257&amp;"; //"&amp;C1257&amp;"  "&amp;D1257&amp;"."&amp;G1257</f>
        <v>db600.dbx285.1 := stu.dr2_103; //Слив УФ2. Остановлено  R143.1</v>
      </c>
      <c r="L1257">
        <f>L1256</f>
        <v>143</v>
      </c>
      <c r="N1257" s="33">
        <f t="shared" si="404"/>
        <v>1198</v>
      </c>
      <c r="O1257" s="33" t="s">
        <v>2027</v>
      </c>
      <c r="P1257" s="33" t="str">
        <f t="shared" si="405"/>
        <v>MDB.R143</v>
      </c>
      <c r="Q1257" s="33">
        <f t="shared" si="406"/>
        <v>1</v>
      </c>
      <c r="R1257" s="33"/>
      <c r="S1257" s="33"/>
      <c r="T1257" s="33"/>
      <c r="U1257" s="33"/>
      <c r="V1257" s="33"/>
      <c r="W1257" s="33"/>
      <c r="X1257" s="33" t="str">
        <f t="shared" si="407"/>
        <v>en-US=Слив УФ2. Остановлено</v>
      </c>
      <c r="Y1257" s="1"/>
      <c r="Z1257" s="1" t="s">
        <v>1308</v>
      </c>
    </row>
    <row r="1258" spans="1:26" x14ac:dyDescent="0.25">
      <c r="A1258" s="1">
        <v>1199</v>
      </c>
      <c r="C1258" t="s">
        <v>2638</v>
      </c>
      <c r="D1258" s="15" t="str">
        <f t="shared" si="419"/>
        <v>R143</v>
      </c>
      <c r="E1258" s="34">
        <f t="shared" ref="E1258:E1263" si="421">E1257</f>
        <v>285</v>
      </c>
      <c r="F1258" s="34">
        <v>2</v>
      </c>
      <c r="G1258" s="22">
        <v>2</v>
      </c>
      <c r="H1258" t="s">
        <v>1844</v>
      </c>
      <c r="I1258" t="s">
        <v>2645</v>
      </c>
      <c r="J1258" t="str">
        <f t="shared" si="420"/>
        <v>db600.dbx285.2 := stu.dr2_201; //Слив УФ2. Остановка по ав.А  R143.2</v>
      </c>
      <c r="L1258">
        <f t="shared" ref="L1258:L1271" si="422">L1257</f>
        <v>143</v>
      </c>
      <c r="N1258" s="33">
        <f t="shared" ref="N1258:N1281" si="423">A1258</f>
        <v>1199</v>
      </c>
      <c r="O1258" s="33" t="s">
        <v>2027</v>
      </c>
      <c r="P1258" s="33" t="str">
        <f t="shared" ref="P1258:P1281" si="424">"MDB.R"&amp;L1258</f>
        <v>MDB.R143</v>
      </c>
      <c r="Q1258" s="33">
        <f t="shared" ref="Q1258:Q1281" si="425">G1258</f>
        <v>2</v>
      </c>
      <c r="R1258" s="33"/>
      <c r="S1258" s="33"/>
      <c r="T1258" s="33"/>
      <c r="U1258" s="33"/>
      <c r="V1258" s="33"/>
      <c r="W1258" s="33"/>
      <c r="X1258" s="33" t="str">
        <f t="shared" ref="X1258:X1281" si="426">Z1258&amp;C1258</f>
        <v>en-US=Слив УФ2. Остановка по ав.А</v>
      </c>
      <c r="Y1258" s="1"/>
      <c r="Z1258" s="1" t="s">
        <v>1308</v>
      </c>
    </row>
    <row r="1259" spans="1:26" x14ac:dyDescent="0.25">
      <c r="A1259" s="1">
        <v>1200</v>
      </c>
      <c r="C1259" t="s">
        <v>2639</v>
      </c>
      <c r="D1259" s="15" t="str">
        <f t="shared" si="419"/>
        <v>R143</v>
      </c>
      <c r="E1259" s="34">
        <f t="shared" si="421"/>
        <v>285</v>
      </c>
      <c r="F1259" s="34">
        <v>3</v>
      </c>
      <c r="G1259" s="22">
        <v>3</v>
      </c>
      <c r="H1259" t="s">
        <v>1844</v>
      </c>
      <c r="I1259" t="s">
        <v>2646</v>
      </c>
      <c r="J1259" t="str">
        <f t="shared" si="420"/>
        <v>db600.dbx285.3 := stu.dr2_202; //Слив УФ2. Закрытие задв.по ав.А  R143.3</v>
      </c>
      <c r="L1259">
        <f t="shared" si="422"/>
        <v>143</v>
      </c>
      <c r="N1259" s="33">
        <f t="shared" si="423"/>
        <v>1200</v>
      </c>
      <c r="O1259" s="33" t="s">
        <v>2027</v>
      </c>
      <c r="P1259" s="33" t="str">
        <f t="shared" si="424"/>
        <v>MDB.R143</v>
      </c>
      <c r="Q1259" s="33">
        <f t="shared" si="425"/>
        <v>3</v>
      </c>
      <c r="R1259" s="33"/>
      <c r="S1259" s="33"/>
      <c r="T1259" s="33"/>
      <c r="U1259" s="33"/>
      <c r="V1259" s="33"/>
      <c r="W1259" s="33"/>
      <c r="X1259" s="33" t="str">
        <f t="shared" si="426"/>
        <v>en-US=Слив УФ2. Закрытие задв.по ав.А</v>
      </c>
      <c r="Y1259" s="1"/>
      <c r="Z1259" s="1" t="s">
        <v>1308</v>
      </c>
    </row>
    <row r="1260" spans="1:26" x14ac:dyDescent="0.25">
      <c r="A1260" s="1">
        <v>1201</v>
      </c>
      <c r="C1260" t="s">
        <v>2640</v>
      </c>
      <c r="D1260" s="15" t="str">
        <f t="shared" si="419"/>
        <v>R143</v>
      </c>
      <c r="E1260" s="34">
        <f t="shared" si="421"/>
        <v>285</v>
      </c>
      <c r="F1260" s="34">
        <v>4</v>
      </c>
      <c r="G1260" s="22">
        <v>4</v>
      </c>
      <c r="H1260" t="s">
        <v>1844</v>
      </c>
      <c r="I1260" t="s">
        <v>2647</v>
      </c>
      <c r="J1260" t="str">
        <f t="shared" si="420"/>
        <v>db600.dbx285.4 := stu.dr2_203; //Слив УФ2. Остановлен по ав.А  R143.4</v>
      </c>
      <c r="L1260">
        <f t="shared" si="422"/>
        <v>143</v>
      </c>
      <c r="N1260" s="33">
        <f t="shared" si="423"/>
        <v>1201</v>
      </c>
      <c r="O1260" s="33" t="s">
        <v>2027</v>
      </c>
      <c r="P1260" s="33" t="str">
        <f t="shared" si="424"/>
        <v>MDB.R143</v>
      </c>
      <c r="Q1260" s="33">
        <f t="shared" si="425"/>
        <v>4</v>
      </c>
      <c r="R1260" s="33"/>
      <c r="S1260" s="33"/>
      <c r="T1260" s="33"/>
      <c r="U1260" s="33"/>
      <c r="V1260" s="33"/>
      <c r="W1260" s="33"/>
      <c r="X1260" s="33" t="str">
        <f t="shared" si="426"/>
        <v>en-US=Слив УФ2. Остановлен по ав.А</v>
      </c>
      <c r="Y1260" s="1"/>
      <c r="Z1260" s="1" t="s">
        <v>1308</v>
      </c>
    </row>
    <row r="1261" spans="1:26" x14ac:dyDescent="0.25">
      <c r="A1261" s="1">
        <v>1202</v>
      </c>
      <c r="C1261" t="s">
        <v>2641</v>
      </c>
      <c r="D1261" s="15" t="str">
        <f t="shared" si="419"/>
        <v>R143</v>
      </c>
      <c r="E1261" s="34">
        <f t="shared" si="421"/>
        <v>285</v>
      </c>
      <c r="F1261" s="34">
        <v>5</v>
      </c>
      <c r="G1261" s="22">
        <v>5</v>
      </c>
      <c r="H1261" t="s">
        <v>1844</v>
      </c>
      <c r="I1261" t="s">
        <v>2648</v>
      </c>
      <c r="J1261" t="str">
        <f t="shared" si="420"/>
        <v>db600.dbx285.5 := stu.dr2_301; //Слив УФ2. Остановка по ав.Б  R143.5</v>
      </c>
      <c r="L1261">
        <f t="shared" si="422"/>
        <v>143</v>
      </c>
      <c r="N1261" s="33">
        <f t="shared" si="423"/>
        <v>1202</v>
      </c>
      <c r="O1261" s="33" t="s">
        <v>2027</v>
      </c>
      <c r="P1261" s="33" t="str">
        <f t="shared" si="424"/>
        <v>MDB.R143</v>
      </c>
      <c r="Q1261" s="33">
        <f t="shared" si="425"/>
        <v>5</v>
      </c>
      <c r="R1261" s="33"/>
      <c r="S1261" s="33"/>
      <c r="T1261" s="33"/>
      <c r="U1261" s="33"/>
      <c r="V1261" s="33"/>
      <c r="W1261" s="33"/>
      <c r="X1261" s="33" t="str">
        <f t="shared" si="426"/>
        <v>en-US=Слив УФ2. Остановка по ав.Б</v>
      </c>
      <c r="Y1261" s="1"/>
      <c r="Z1261" s="1" t="s">
        <v>1308</v>
      </c>
    </row>
    <row r="1262" spans="1:26" x14ac:dyDescent="0.25">
      <c r="A1262" s="1">
        <v>1203</v>
      </c>
      <c r="C1262" t="s">
        <v>2642</v>
      </c>
      <c r="D1262" s="15" t="str">
        <f t="shared" si="419"/>
        <v>R143</v>
      </c>
      <c r="E1262" s="34">
        <f t="shared" si="421"/>
        <v>285</v>
      </c>
      <c r="F1262" s="34">
        <v>6</v>
      </c>
      <c r="G1262" s="22">
        <v>6</v>
      </c>
      <c r="H1262" t="s">
        <v>1844</v>
      </c>
      <c r="I1262" t="s">
        <v>2649</v>
      </c>
      <c r="J1262" t="str">
        <f t="shared" si="420"/>
        <v>db600.dbx285.6 := stu.dr2_302; //Слив УФ2. Закрытие задв.по ав.Б  R143.6</v>
      </c>
      <c r="L1262">
        <f t="shared" si="422"/>
        <v>143</v>
      </c>
      <c r="N1262" s="33">
        <f t="shared" si="423"/>
        <v>1203</v>
      </c>
      <c r="O1262" s="33" t="s">
        <v>2027</v>
      </c>
      <c r="P1262" s="33" t="str">
        <f t="shared" si="424"/>
        <v>MDB.R143</v>
      </c>
      <c r="Q1262" s="33">
        <f t="shared" si="425"/>
        <v>6</v>
      </c>
      <c r="R1262" s="33"/>
      <c r="S1262" s="33"/>
      <c r="T1262" s="33"/>
      <c r="U1262" s="33"/>
      <c r="V1262" s="33"/>
      <c r="W1262" s="33"/>
      <c r="X1262" s="33" t="str">
        <f t="shared" si="426"/>
        <v>en-US=Слив УФ2. Закрытие задв.по ав.Б</v>
      </c>
      <c r="Y1262" s="1"/>
      <c r="Z1262" s="1" t="s">
        <v>1308</v>
      </c>
    </row>
    <row r="1263" spans="1:26" x14ac:dyDescent="0.25">
      <c r="A1263" s="1">
        <v>1204</v>
      </c>
      <c r="C1263" t="s">
        <v>2643</v>
      </c>
      <c r="D1263" s="15" t="str">
        <f t="shared" si="419"/>
        <v>R143</v>
      </c>
      <c r="E1263" s="34">
        <f t="shared" si="421"/>
        <v>285</v>
      </c>
      <c r="F1263" s="34">
        <v>7</v>
      </c>
      <c r="G1263" s="22">
        <v>7</v>
      </c>
      <c r="H1263" t="s">
        <v>1844</v>
      </c>
      <c r="I1263" t="s">
        <v>2650</v>
      </c>
      <c r="J1263" t="str">
        <f t="shared" si="420"/>
        <v>db600.dbx285.7 := stu.dr2_303; //Слив УФ2. Остановлен по ав.Б  R143.7</v>
      </c>
      <c r="L1263">
        <f t="shared" si="422"/>
        <v>143</v>
      </c>
      <c r="N1263" s="33">
        <f t="shared" si="423"/>
        <v>1204</v>
      </c>
      <c r="O1263" s="33" t="s">
        <v>2027</v>
      </c>
      <c r="P1263" s="33" t="str">
        <f t="shared" si="424"/>
        <v>MDB.R143</v>
      </c>
      <c r="Q1263" s="33">
        <f t="shared" si="425"/>
        <v>7</v>
      </c>
      <c r="R1263" s="33"/>
      <c r="S1263" s="33"/>
      <c r="T1263" s="33"/>
      <c r="U1263" s="33"/>
      <c r="V1263" s="33"/>
      <c r="W1263" s="33"/>
      <c r="X1263" s="33" t="str">
        <f t="shared" si="426"/>
        <v>en-US=Слив УФ2. Остановлен по ав.Б</v>
      </c>
      <c r="Y1263" s="1"/>
      <c r="Z1263" s="1" t="s">
        <v>1308</v>
      </c>
    </row>
    <row r="1264" spans="1:26" x14ac:dyDescent="0.25">
      <c r="A1264" s="1">
        <v>1205</v>
      </c>
      <c r="C1264" t="s">
        <v>2651</v>
      </c>
      <c r="D1264" s="15" t="str">
        <f t="shared" si="419"/>
        <v>R143</v>
      </c>
      <c r="E1264" s="34">
        <f>E1263-1</f>
        <v>284</v>
      </c>
      <c r="F1264" s="34">
        <v>0</v>
      </c>
      <c r="G1264" s="22">
        <v>8</v>
      </c>
      <c r="H1264" t="s">
        <v>1844</v>
      </c>
      <c r="I1264" t="s">
        <v>2656</v>
      </c>
      <c r="J1264" t="str">
        <f t="shared" si="420"/>
        <v>db600.dbx284.0 := stu.ch1_16; //ХП1. Переход в ф-ю  R143.8</v>
      </c>
      <c r="L1264">
        <f t="shared" si="422"/>
        <v>143</v>
      </c>
      <c r="N1264" s="33">
        <f t="shared" si="423"/>
        <v>1205</v>
      </c>
      <c r="O1264" s="33" t="s">
        <v>2027</v>
      </c>
      <c r="P1264" s="33" t="str">
        <f t="shared" si="424"/>
        <v>MDB.R143</v>
      </c>
      <c r="Q1264" s="33">
        <f t="shared" si="425"/>
        <v>8</v>
      </c>
      <c r="R1264" s="33"/>
      <c r="S1264" s="33"/>
      <c r="T1264" s="33"/>
      <c r="U1264" s="33"/>
      <c r="V1264" s="33"/>
      <c r="W1264" s="33"/>
      <c r="X1264" s="33" t="str">
        <f t="shared" si="426"/>
        <v>en-US=ХП1. Переход в ф-ю</v>
      </c>
      <c r="Y1264" s="1"/>
      <c r="Z1264" s="1" t="s">
        <v>1308</v>
      </c>
    </row>
    <row r="1265" spans="1:26" x14ac:dyDescent="0.25">
      <c r="A1265" s="1">
        <v>1206</v>
      </c>
      <c r="C1265" t="s">
        <v>2652</v>
      </c>
      <c r="D1265" s="15" t="str">
        <f t="shared" si="419"/>
        <v>R143</v>
      </c>
      <c r="E1265" s="34">
        <f>E1264</f>
        <v>284</v>
      </c>
      <c r="F1265" s="34">
        <v>1</v>
      </c>
      <c r="G1265" s="22">
        <v>9</v>
      </c>
      <c r="H1265" t="s">
        <v>1844</v>
      </c>
      <c r="I1265" t="s">
        <v>2657</v>
      </c>
      <c r="J1265" t="str">
        <f t="shared" si="420"/>
        <v>db600.dbx284.1 := stu.ch1_201; //ХП1. Остановка по ав.А  R143.9</v>
      </c>
      <c r="L1265">
        <f t="shared" si="422"/>
        <v>143</v>
      </c>
      <c r="N1265" s="33">
        <f t="shared" si="423"/>
        <v>1206</v>
      </c>
      <c r="O1265" s="33" t="s">
        <v>2027</v>
      </c>
      <c r="P1265" s="33" t="str">
        <f t="shared" si="424"/>
        <v>MDB.R143</v>
      </c>
      <c r="Q1265" s="33">
        <f t="shared" si="425"/>
        <v>9</v>
      </c>
      <c r="R1265" s="33"/>
      <c r="S1265" s="33"/>
      <c r="T1265" s="33"/>
      <c r="U1265" s="33"/>
      <c r="V1265" s="33"/>
      <c r="W1265" s="33"/>
      <c r="X1265" s="33" t="str">
        <f t="shared" si="426"/>
        <v>en-US=ХП1. Остановка по ав.А</v>
      </c>
      <c r="Y1265" s="1"/>
      <c r="Z1265" s="1" t="s">
        <v>1308</v>
      </c>
    </row>
    <row r="1266" spans="1:26" x14ac:dyDescent="0.25">
      <c r="A1266" s="1">
        <v>1207</v>
      </c>
      <c r="C1266" t="s">
        <v>2653</v>
      </c>
      <c r="D1266" s="15" t="str">
        <f t="shared" si="419"/>
        <v>R143</v>
      </c>
      <c r="E1266" s="34">
        <f t="shared" ref="E1266:E1271" si="427">E1265</f>
        <v>284</v>
      </c>
      <c r="F1266" s="34">
        <v>2</v>
      </c>
      <c r="G1266" s="22">
        <v>10</v>
      </c>
      <c r="H1266" t="s">
        <v>1844</v>
      </c>
      <c r="I1266" t="s">
        <v>2659</v>
      </c>
      <c r="J1266" t="str">
        <f t="shared" si="420"/>
        <v>db600.dbx284.2 := stu.ch1_202; //ХП1. Остановлена по ав.А  R143.10</v>
      </c>
      <c r="L1266">
        <f t="shared" si="422"/>
        <v>143</v>
      </c>
      <c r="N1266" s="33">
        <f t="shared" si="423"/>
        <v>1207</v>
      </c>
      <c r="O1266" s="33" t="s">
        <v>2027</v>
      </c>
      <c r="P1266" s="33" t="str">
        <f t="shared" si="424"/>
        <v>MDB.R143</v>
      </c>
      <c r="Q1266" s="33">
        <f t="shared" si="425"/>
        <v>10</v>
      </c>
      <c r="R1266" s="33"/>
      <c r="S1266" s="33"/>
      <c r="T1266" s="33"/>
      <c r="U1266" s="33"/>
      <c r="V1266" s="33"/>
      <c r="W1266" s="33"/>
      <c r="X1266" s="33" t="str">
        <f t="shared" si="426"/>
        <v>en-US=ХП1. Остановлена по ав.А</v>
      </c>
      <c r="Y1266" s="1"/>
      <c r="Z1266" s="1" t="s">
        <v>1308</v>
      </c>
    </row>
    <row r="1267" spans="1:26" x14ac:dyDescent="0.25">
      <c r="A1267" s="1">
        <v>1208</v>
      </c>
      <c r="C1267" t="s">
        <v>2654</v>
      </c>
      <c r="D1267" s="15" t="str">
        <f t="shared" si="419"/>
        <v>R143</v>
      </c>
      <c r="E1267" s="34">
        <f t="shared" si="427"/>
        <v>284</v>
      </c>
      <c r="F1267" s="34">
        <v>3</v>
      </c>
      <c r="G1267" s="22">
        <v>11</v>
      </c>
      <c r="H1267" t="s">
        <v>1844</v>
      </c>
      <c r="I1267" t="s">
        <v>2658</v>
      </c>
      <c r="J1267" t="str">
        <f t="shared" si="420"/>
        <v>db600.dbx284.3 := stu.ch1_301; //ХП1. Остановка по ав.Б  R143.11</v>
      </c>
      <c r="L1267">
        <f t="shared" si="422"/>
        <v>143</v>
      </c>
      <c r="N1267" s="33">
        <f t="shared" si="423"/>
        <v>1208</v>
      </c>
      <c r="O1267" s="33" t="s">
        <v>2027</v>
      </c>
      <c r="P1267" s="33" t="str">
        <f t="shared" si="424"/>
        <v>MDB.R143</v>
      </c>
      <c r="Q1267" s="33">
        <f t="shared" si="425"/>
        <v>11</v>
      </c>
      <c r="R1267" s="33"/>
      <c r="S1267" s="33"/>
      <c r="T1267" s="33"/>
      <c r="U1267" s="33"/>
      <c r="V1267" s="33"/>
      <c r="W1267" s="33"/>
      <c r="X1267" s="33" t="str">
        <f t="shared" si="426"/>
        <v>en-US=ХП1. Остановка по ав.Б</v>
      </c>
      <c r="Y1267" s="1"/>
      <c r="Z1267" s="1" t="s">
        <v>1308</v>
      </c>
    </row>
    <row r="1268" spans="1:26" x14ac:dyDescent="0.25">
      <c r="A1268" s="1">
        <v>1209</v>
      </c>
      <c r="C1268" t="s">
        <v>2655</v>
      </c>
      <c r="D1268" s="15" t="str">
        <f t="shared" si="419"/>
        <v>R143</v>
      </c>
      <c r="E1268" s="34">
        <f t="shared" si="427"/>
        <v>284</v>
      </c>
      <c r="F1268" s="34">
        <v>4</v>
      </c>
      <c r="G1268" s="22">
        <v>12</v>
      </c>
      <c r="H1268" t="s">
        <v>1844</v>
      </c>
      <c r="I1268" t="s">
        <v>2660</v>
      </c>
      <c r="J1268" t="str">
        <f t="shared" si="420"/>
        <v>db600.dbx284.4 := stu.ch1_302; //ХП1. Остановлена по ав.Б  R143.12</v>
      </c>
      <c r="L1268">
        <f t="shared" si="422"/>
        <v>143</v>
      </c>
      <c r="N1268" s="33">
        <f t="shared" si="423"/>
        <v>1209</v>
      </c>
      <c r="O1268" s="33" t="s">
        <v>2027</v>
      </c>
      <c r="P1268" s="33" t="str">
        <f t="shared" si="424"/>
        <v>MDB.R143</v>
      </c>
      <c r="Q1268" s="33">
        <f t="shared" si="425"/>
        <v>12</v>
      </c>
      <c r="R1268" s="33"/>
      <c r="S1268" s="33"/>
      <c r="T1268" s="33"/>
      <c r="U1268" s="33"/>
      <c r="V1268" s="33"/>
      <c r="W1268" s="33"/>
      <c r="X1268" s="33" t="str">
        <f t="shared" si="426"/>
        <v>en-US=ХП1. Остановлена по ав.Б</v>
      </c>
      <c r="Y1268" s="1"/>
      <c r="Z1268" s="1" t="s">
        <v>1308</v>
      </c>
    </row>
    <row r="1269" spans="1:26" x14ac:dyDescent="0.25">
      <c r="A1269" s="1">
        <v>1210</v>
      </c>
      <c r="C1269" t="s">
        <v>2661</v>
      </c>
      <c r="D1269" s="15" t="str">
        <f t="shared" si="419"/>
        <v>R143</v>
      </c>
      <c r="E1269" s="34">
        <f t="shared" si="427"/>
        <v>284</v>
      </c>
      <c r="F1269" s="34">
        <v>5</v>
      </c>
      <c r="G1269" s="22">
        <v>13</v>
      </c>
      <c r="H1269" t="s">
        <v>1844</v>
      </c>
      <c r="I1269" t="s">
        <v>2666</v>
      </c>
      <c r="J1269" t="str">
        <f t="shared" si="420"/>
        <v>db600.dbx284.5 := stu.ch2_16; //ХП2. Переход в ф-ю  R143.13</v>
      </c>
      <c r="L1269">
        <f t="shared" si="422"/>
        <v>143</v>
      </c>
      <c r="N1269" s="33">
        <f t="shared" si="423"/>
        <v>1210</v>
      </c>
      <c r="O1269" s="33" t="s">
        <v>2027</v>
      </c>
      <c r="P1269" s="33" t="str">
        <f t="shared" si="424"/>
        <v>MDB.R143</v>
      </c>
      <c r="Q1269" s="33">
        <f t="shared" si="425"/>
        <v>13</v>
      </c>
      <c r="R1269" s="33"/>
      <c r="S1269" s="33"/>
      <c r="T1269" s="33"/>
      <c r="U1269" s="33"/>
      <c r="V1269" s="33"/>
      <c r="W1269" s="33"/>
      <c r="X1269" s="33" t="str">
        <f t="shared" si="426"/>
        <v>en-US=ХП2. Переход в ф-ю</v>
      </c>
      <c r="Y1269" s="1"/>
      <c r="Z1269" s="1" t="s">
        <v>1308</v>
      </c>
    </row>
    <row r="1270" spans="1:26" x14ac:dyDescent="0.25">
      <c r="A1270" s="1">
        <v>1211</v>
      </c>
      <c r="C1270" t="s">
        <v>2662</v>
      </c>
      <c r="D1270" s="15" t="str">
        <f t="shared" si="419"/>
        <v>R143</v>
      </c>
      <c r="E1270" s="34">
        <f t="shared" si="427"/>
        <v>284</v>
      </c>
      <c r="F1270" s="34">
        <v>6</v>
      </c>
      <c r="G1270" s="22">
        <v>14</v>
      </c>
      <c r="H1270" t="s">
        <v>1844</v>
      </c>
      <c r="I1270" t="s">
        <v>2667</v>
      </c>
      <c r="J1270" t="str">
        <f t="shared" si="420"/>
        <v>db600.dbx284.6 := stu.ch2_201; //ХП2. Остановка по ав.А  R143.14</v>
      </c>
      <c r="L1270">
        <f t="shared" si="422"/>
        <v>143</v>
      </c>
      <c r="N1270" s="33">
        <f t="shared" si="423"/>
        <v>1211</v>
      </c>
      <c r="O1270" s="33" t="s">
        <v>2027</v>
      </c>
      <c r="P1270" s="33" t="str">
        <f t="shared" si="424"/>
        <v>MDB.R143</v>
      </c>
      <c r="Q1270" s="33">
        <f t="shared" si="425"/>
        <v>14</v>
      </c>
      <c r="R1270" s="33"/>
      <c r="S1270" s="33"/>
      <c r="T1270" s="33"/>
      <c r="U1270" s="33"/>
      <c r="V1270" s="33"/>
      <c r="W1270" s="33"/>
      <c r="X1270" s="33" t="str">
        <f t="shared" si="426"/>
        <v>en-US=ХП2. Остановка по ав.А</v>
      </c>
      <c r="Y1270" s="1"/>
      <c r="Z1270" s="1" t="s">
        <v>1308</v>
      </c>
    </row>
    <row r="1271" spans="1:26" x14ac:dyDescent="0.25">
      <c r="A1271" s="1">
        <v>1212</v>
      </c>
      <c r="C1271" t="s">
        <v>2663</v>
      </c>
      <c r="D1271" s="15" t="str">
        <f t="shared" si="419"/>
        <v>R143</v>
      </c>
      <c r="E1271" s="34">
        <f t="shared" si="427"/>
        <v>284</v>
      </c>
      <c r="F1271" s="34">
        <v>7</v>
      </c>
      <c r="G1271" s="22">
        <v>15</v>
      </c>
      <c r="H1271" t="s">
        <v>1844</v>
      </c>
      <c r="I1271" t="s">
        <v>2668</v>
      </c>
      <c r="J1271" t="str">
        <f t="shared" si="420"/>
        <v>db600.dbx284.7 := stu.ch2_202; //ХП2. Остановлена по ав.А  R143.15</v>
      </c>
      <c r="L1271">
        <f t="shared" si="422"/>
        <v>143</v>
      </c>
      <c r="N1271" s="33">
        <f t="shared" si="423"/>
        <v>1212</v>
      </c>
      <c r="O1271" s="33" t="s">
        <v>2027</v>
      </c>
      <c r="P1271" s="33" t="str">
        <f t="shared" si="424"/>
        <v>MDB.R143</v>
      </c>
      <c r="Q1271" s="33">
        <f t="shared" si="425"/>
        <v>15</v>
      </c>
      <c r="R1271" s="33"/>
      <c r="S1271" s="33"/>
      <c r="T1271" s="33"/>
      <c r="U1271" s="33"/>
      <c r="V1271" s="33"/>
      <c r="W1271" s="33"/>
      <c r="X1271" s="33" t="str">
        <f t="shared" si="426"/>
        <v>en-US=ХП2. Остановлена по ав.А</v>
      </c>
      <c r="Y1271" s="1"/>
      <c r="Z1271" s="1" t="s">
        <v>1308</v>
      </c>
    </row>
    <row r="1272" spans="1:26" x14ac:dyDescent="0.25">
      <c r="A1272" s="1">
        <v>1213</v>
      </c>
      <c r="C1272" t="s">
        <v>2664</v>
      </c>
      <c r="D1272" s="15" t="str">
        <f>"R"&amp;L1272</f>
        <v>R144</v>
      </c>
      <c r="E1272" s="34">
        <f>L1272*2-1</f>
        <v>287</v>
      </c>
      <c r="F1272" s="34">
        <v>0</v>
      </c>
      <c r="G1272" s="22">
        <v>0</v>
      </c>
      <c r="H1272" t="s">
        <v>1844</v>
      </c>
      <c r="I1272" t="s">
        <v>2669</v>
      </c>
      <c r="J1272" t="str">
        <f>"db600.dbx"&amp;E1272&amp;"."&amp;F1272&amp;" := "&amp;H1272&amp;"."&amp;I1272&amp;"; //"&amp;C1272&amp;"  "&amp;D1272&amp;"."&amp;G1272</f>
        <v>db600.dbx287.0 := stu.ch2_301; //ХП2. Остановка по ав.Б  R144.0</v>
      </c>
      <c r="L1272">
        <f>L1271+1</f>
        <v>144</v>
      </c>
      <c r="N1272" s="33">
        <f t="shared" si="423"/>
        <v>1213</v>
      </c>
      <c r="O1272" s="33" t="s">
        <v>2027</v>
      </c>
      <c r="P1272" s="33" t="str">
        <f t="shared" si="424"/>
        <v>MDB.R144</v>
      </c>
      <c r="Q1272" s="33">
        <f t="shared" si="425"/>
        <v>0</v>
      </c>
      <c r="R1272" s="33"/>
      <c r="S1272" s="33"/>
      <c r="T1272" s="33"/>
      <c r="U1272" s="33"/>
      <c r="V1272" s="33"/>
      <c r="W1272" s="33"/>
      <c r="X1272" s="33" t="str">
        <f t="shared" si="426"/>
        <v>en-US=ХП2. Остановка по ав.Б</v>
      </c>
      <c r="Y1272" s="1"/>
      <c r="Z1272" s="1" t="s">
        <v>1308</v>
      </c>
    </row>
    <row r="1273" spans="1:26" x14ac:dyDescent="0.25">
      <c r="A1273" s="1">
        <v>1214</v>
      </c>
      <c r="C1273" t="s">
        <v>2665</v>
      </c>
      <c r="D1273" s="15" t="str">
        <f t="shared" ref="D1273:D1287" si="428">"R"&amp;L1273</f>
        <v>R144</v>
      </c>
      <c r="E1273" s="34">
        <f>E1272</f>
        <v>287</v>
      </c>
      <c r="F1273" s="34">
        <v>1</v>
      </c>
      <c r="G1273" s="22">
        <v>1</v>
      </c>
      <c r="H1273" t="s">
        <v>1844</v>
      </c>
      <c r="I1273" t="s">
        <v>2670</v>
      </c>
      <c r="J1273" t="str">
        <f t="shared" ref="J1273:J1287" si="429">"db600.dbx"&amp;E1273&amp;"."&amp;F1273&amp;" := "&amp;H1273&amp;"."&amp;I1273&amp;"; //"&amp;C1273&amp;"  "&amp;D1273&amp;"."&amp;G1273</f>
        <v>db600.dbx287.1 := stu.ch2_302; //ХП2. Остановлена по ав.Б  R144.1</v>
      </c>
      <c r="L1273">
        <f>L1272</f>
        <v>144</v>
      </c>
      <c r="N1273" s="33">
        <f t="shared" si="423"/>
        <v>1214</v>
      </c>
      <c r="O1273" s="33" t="s">
        <v>2027</v>
      </c>
      <c r="P1273" s="33" t="str">
        <f t="shared" si="424"/>
        <v>MDB.R144</v>
      </c>
      <c r="Q1273" s="33">
        <f t="shared" si="425"/>
        <v>1</v>
      </c>
      <c r="R1273" s="33"/>
      <c r="S1273" s="33"/>
      <c r="T1273" s="33"/>
      <c r="U1273" s="33"/>
      <c r="V1273" s="33"/>
      <c r="W1273" s="33"/>
      <c r="X1273" s="33" t="str">
        <f t="shared" si="426"/>
        <v>en-US=ХП2. Остановлена по ав.Б</v>
      </c>
      <c r="Y1273" s="1"/>
      <c r="Z1273" s="1" t="s">
        <v>1308</v>
      </c>
    </row>
    <row r="1274" spans="1:26" x14ac:dyDescent="0.25">
      <c r="A1274" s="1">
        <v>1215</v>
      </c>
      <c r="C1274" t="s">
        <v>2671</v>
      </c>
      <c r="D1274" s="15" t="str">
        <f t="shared" si="428"/>
        <v>R144</v>
      </c>
      <c r="E1274" s="34">
        <f t="shared" ref="E1274:E1279" si="430">E1273</f>
        <v>287</v>
      </c>
      <c r="F1274" s="34">
        <v>2</v>
      </c>
      <c r="G1274" s="22">
        <v>2</v>
      </c>
      <c r="H1274" t="s">
        <v>1844</v>
      </c>
      <c r="I1274" t="s">
        <v>2675</v>
      </c>
      <c r="J1274" t="str">
        <f t="shared" si="429"/>
        <v>db600.dbx287.2 := stu.df1_111; //Слив-заполнение УФ1. Отключение насосов  R144.2</v>
      </c>
      <c r="L1274">
        <f t="shared" ref="L1274:L1287" si="431">L1273</f>
        <v>144</v>
      </c>
      <c r="N1274" s="33">
        <f t="shared" si="423"/>
        <v>1215</v>
      </c>
      <c r="O1274" s="33" t="s">
        <v>2027</v>
      </c>
      <c r="P1274" s="33" t="str">
        <f t="shared" si="424"/>
        <v>MDB.R144</v>
      </c>
      <c r="Q1274" s="33">
        <f t="shared" si="425"/>
        <v>2</v>
      </c>
      <c r="R1274" s="33"/>
      <c r="S1274" s="33"/>
      <c r="T1274" s="33"/>
      <c r="U1274" s="33"/>
      <c r="V1274" s="33"/>
      <c r="W1274" s="33"/>
      <c r="X1274" s="33" t="str">
        <f t="shared" si="426"/>
        <v>en-US=Слив-заполнение УФ1. Отключение насосов</v>
      </c>
      <c r="Y1274" s="1"/>
      <c r="Z1274" s="1" t="s">
        <v>1308</v>
      </c>
    </row>
    <row r="1275" spans="1:26" x14ac:dyDescent="0.25">
      <c r="A1275" s="1">
        <v>1216</v>
      </c>
      <c r="C1275" t="s">
        <v>2672</v>
      </c>
      <c r="D1275" s="15" t="str">
        <f t="shared" si="428"/>
        <v>R144</v>
      </c>
      <c r="E1275" s="34">
        <f t="shared" si="430"/>
        <v>287</v>
      </c>
      <c r="F1275" s="34">
        <v>3</v>
      </c>
      <c r="G1275" s="22">
        <v>3</v>
      </c>
      <c r="H1275" t="s">
        <v>1844</v>
      </c>
      <c r="I1275" t="s">
        <v>2676</v>
      </c>
      <c r="J1275" t="str">
        <f t="shared" si="429"/>
        <v>db600.dbx287.3 := stu.df1_112; //Слив-заполнение УФ1. Закрытие задвижек  R144.3</v>
      </c>
      <c r="L1275">
        <f t="shared" si="431"/>
        <v>144</v>
      </c>
      <c r="N1275" s="33">
        <f t="shared" si="423"/>
        <v>1216</v>
      </c>
      <c r="O1275" s="33" t="s">
        <v>2027</v>
      </c>
      <c r="P1275" s="33" t="str">
        <f t="shared" si="424"/>
        <v>MDB.R144</v>
      </c>
      <c r="Q1275" s="33">
        <f t="shared" si="425"/>
        <v>3</v>
      </c>
      <c r="R1275" s="33"/>
      <c r="S1275" s="33"/>
      <c r="T1275" s="33"/>
      <c r="U1275" s="33"/>
      <c r="V1275" s="33"/>
      <c r="W1275" s="33"/>
      <c r="X1275" s="33" t="str">
        <f t="shared" si="426"/>
        <v>en-US=Слив-заполнение УФ1. Закрытие задвижек</v>
      </c>
      <c r="Y1275" s="1"/>
      <c r="Z1275" s="1" t="s">
        <v>1308</v>
      </c>
    </row>
    <row r="1276" spans="1:26" x14ac:dyDescent="0.25">
      <c r="A1276" s="1">
        <v>1217</v>
      </c>
      <c r="C1276" t="s">
        <v>2673</v>
      </c>
      <c r="D1276" s="15" t="str">
        <f t="shared" si="428"/>
        <v>R144</v>
      </c>
      <c r="E1276" s="34">
        <f t="shared" si="430"/>
        <v>287</v>
      </c>
      <c r="F1276" s="34">
        <v>4</v>
      </c>
      <c r="G1276" s="22">
        <v>4</v>
      </c>
      <c r="H1276" t="s">
        <v>1844</v>
      </c>
      <c r="I1276" t="s">
        <v>2677</v>
      </c>
      <c r="J1276" t="str">
        <f t="shared" si="429"/>
        <v>db600.dbx287.4 := stu.df1_201; //Слив-заполнение УФ1. Остановка по ав.А  R144.4</v>
      </c>
      <c r="L1276">
        <f t="shared" si="431"/>
        <v>144</v>
      </c>
      <c r="N1276" s="33">
        <f t="shared" si="423"/>
        <v>1217</v>
      </c>
      <c r="O1276" s="33" t="s">
        <v>2027</v>
      </c>
      <c r="P1276" s="33" t="str">
        <f t="shared" si="424"/>
        <v>MDB.R144</v>
      </c>
      <c r="Q1276" s="33">
        <f t="shared" si="425"/>
        <v>4</v>
      </c>
      <c r="R1276" s="33"/>
      <c r="S1276" s="33"/>
      <c r="T1276" s="33"/>
      <c r="U1276" s="33"/>
      <c r="V1276" s="33"/>
      <c r="W1276" s="33"/>
      <c r="X1276" s="33" t="str">
        <f t="shared" si="426"/>
        <v>en-US=Слив-заполнение УФ1. Остановка по ав.А</v>
      </c>
      <c r="Y1276" s="1"/>
      <c r="Z1276" s="1" t="s">
        <v>1308</v>
      </c>
    </row>
    <row r="1277" spans="1:26" x14ac:dyDescent="0.25">
      <c r="A1277" s="1">
        <v>1218</v>
      </c>
      <c r="C1277" t="s">
        <v>2674</v>
      </c>
      <c r="D1277" s="15" t="str">
        <f t="shared" si="428"/>
        <v>R144</v>
      </c>
      <c r="E1277" s="34">
        <f t="shared" si="430"/>
        <v>287</v>
      </c>
      <c r="F1277" s="34">
        <v>5</v>
      </c>
      <c r="G1277" s="22">
        <v>5</v>
      </c>
      <c r="H1277" t="s">
        <v>1844</v>
      </c>
      <c r="I1277" t="s">
        <v>2678</v>
      </c>
      <c r="J1277" t="str">
        <f t="shared" si="429"/>
        <v>db600.dbx287.5 := stu.df1_202; //Слив-заполнение УФ1. Остановлен по ав.А  R144.5</v>
      </c>
      <c r="L1277">
        <f t="shared" si="431"/>
        <v>144</v>
      </c>
      <c r="N1277" s="33">
        <f t="shared" si="423"/>
        <v>1218</v>
      </c>
      <c r="O1277" s="33" t="s">
        <v>2027</v>
      </c>
      <c r="P1277" s="33" t="str">
        <f t="shared" si="424"/>
        <v>MDB.R144</v>
      </c>
      <c r="Q1277" s="33">
        <f t="shared" si="425"/>
        <v>5</v>
      </c>
      <c r="R1277" s="33"/>
      <c r="S1277" s="33"/>
      <c r="T1277" s="33"/>
      <c r="U1277" s="33"/>
      <c r="V1277" s="33"/>
      <c r="W1277" s="33"/>
      <c r="X1277" s="33" t="str">
        <f t="shared" si="426"/>
        <v>en-US=Слив-заполнение УФ1. Остановлен по ав.А</v>
      </c>
      <c r="Y1277" s="1"/>
      <c r="Z1277" s="1" t="s">
        <v>1308</v>
      </c>
    </row>
    <row r="1278" spans="1:26" x14ac:dyDescent="0.25">
      <c r="A1278" s="1">
        <v>1219</v>
      </c>
      <c r="C1278" t="s">
        <v>2679</v>
      </c>
      <c r="D1278" s="15" t="str">
        <f t="shared" si="428"/>
        <v>R144</v>
      </c>
      <c r="E1278" s="34">
        <f t="shared" si="430"/>
        <v>287</v>
      </c>
      <c r="F1278" s="34">
        <v>6</v>
      </c>
      <c r="G1278" s="22">
        <v>6</v>
      </c>
      <c r="H1278" t="s">
        <v>1844</v>
      </c>
      <c r="I1278" t="s">
        <v>2683</v>
      </c>
      <c r="J1278" t="str">
        <f t="shared" si="429"/>
        <v>db600.dbx287.6 := stu.df2_111; //Слив-заполнение УФ2. Отключение насосов  R144.6</v>
      </c>
      <c r="L1278">
        <f t="shared" si="431"/>
        <v>144</v>
      </c>
      <c r="N1278" s="33">
        <f t="shared" si="423"/>
        <v>1219</v>
      </c>
      <c r="O1278" s="33" t="s">
        <v>2027</v>
      </c>
      <c r="P1278" s="33" t="str">
        <f t="shared" si="424"/>
        <v>MDB.R144</v>
      </c>
      <c r="Q1278" s="33">
        <f t="shared" si="425"/>
        <v>6</v>
      </c>
      <c r="R1278" s="33"/>
      <c r="S1278" s="33"/>
      <c r="T1278" s="33"/>
      <c r="U1278" s="33"/>
      <c r="V1278" s="33"/>
      <c r="W1278" s="33"/>
      <c r="X1278" s="33" t="str">
        <f t="shared" si="426"/>
        <v>en-US=Слив-заполнение УФ2. Отключение насосов</v>
      </c>
      <c r="Y1278" s="1"/>
      <c r="Z1278" s="1" t="s">
        <v>1308</v>
      </c>
    </row>
    <row r="1279" spans="1:26" x14ac:dyDescent="0.25">
      <c r="A1279" s="1">
        <v>1220</v>
      </c>
      <c r="C1279" t="s">
        <v>2680</v>
      </c>
      <c r="D1279" s="15" t="str">
        <f t="shared" si="428"/>
        <v>R144</v>
      </c>
      <c r="E1279" s="34">
        <f t="shared" si="430"/>
        <v>287</v>
      </c>
      <c r="F1279" s="34">
        <v>7</v>
      </c>
      <c r="G1279" s="22">
        <v>7</v>
      </c>
      <c r="H1279" t="s">
        <v>1844</v>
      </c>
      <c r="I1279" t="s">
        <v>2684</v>
      </c>
      <c r="J1279" t="str">
        <f t="shared" si="429"/>
        <v>db600.dbx287.7 := stu.df2_112; //Слив-заполнение УФ2. Закрытие задвижек  R144.7</v>
      </c>
      <c r="L1279">
        <f t="shared" si="431"/>
        <v>144</v>
      </c>
      <c r="N1279" s="33">
        <f t="shared" si="423"/>
        <v>1220</v>
      </c>
      <c r="O1279" s="33" t="s">
        <v>2027</v>
      </c>
      <c r="P1279" s="33" t="str">
        <f t="shared" si="424"/>
        <v>MDB.R144</v>
      </c>
      <c r="Q1279" s="33">
        <f t="shared" si="425"/>
        <v>7</v>
      </c>
      <c r="R1279" s="33"/>
      <c r="S1279" s="33"/>
      <c r="T1279" s="33"/>
      <c r="U1279" s="33"/>
      <c r="V1279" s="33"/>
      <c r="W1279" s="33"/>
      <c r="X1279" s="33" t="str">
        <f t="shared" si="426"/>
        <v>en-US=Слив-заполнение УФ2. Закрытие задвижек</v>
      </c>
      <c r="Y1279" s="1"/>
      <c r="Z1279" s="1" t="s">
        <v>1308</v>
      </c>
    </row>
    <row r="1280" spans="1:26" x14ac:dyDescent="0.25">
      <c r="A1280" s="1">
        <v>1221</v>
      </c>
      <c r="C1280" t="s">
        <v>2681</v>
      </c>
      <c r="D1280" s="15" t="str">
        <f t="shared" si="428"/>
        <v>R144</v>
      </c>
      <c r="E1280" s="34">
        <f>E1279-1</f>
        <v>286</v>
      </c>
      <c r="F1280" s="34">
        <v>0</v>
      </c>
      <c r="G1280" s="22">
        <v>8</v>
      </c>
      <c r="H1280" t="s">
        <v>1844</v>
      </c>
      <c r="I1280" t="s">
        <v>2685</v>
      </c>
      <c r="J1280" t="str">
        <f t="shared" si="429"/>
        <v>db600.dbx286.0 := stu.df2_201; //Слив-заполнение УФ2. Остановка по ав.А  R144.8</v>
      </c>
      <c r="L1280">
        <f t="shared" si="431"/>
        <v>144</v>
      </c>
      <c r="N1280" s="33">
        <f t="shared" si="423"/>
        <v>1221</v>
      </c>
      <c r="O1280" s="33" t="s">
        <v>2027</v>
      </c>
      <c r="P1280" s="33" t="str">
        <f t="shared" si="424"/>
        <v>MDB.R144</v>
      </c>
      <c r="Q1280" s="33">
        <f t="shared" si="425"/>
        <v>8</v>
      </c>
      <c r="R1280" s="33"/>
      <c r="S1280" s="33"/>
      <c r="T1280" s="33"/>
      <c r="U1280" s="33"/>
      <c r="V1280" s="33"/>
      <c r="W1280" s="33"/>
      <c r="X1280" s="33" t="str">
        <f t="shared" si="426"/>
        <v>en-US=Слив-заполнение УФ2. Остановка по ав.А</v>
      </c>
      <c r="Y1280" s="1"/>
      <c r="Z1280" s="1" t="s">
        <v>1308</v>
      </c>
    </row>
    <row r="1281" spans="1:26" x14ac:dyDescent="0.25">
      <c r="A1281" s="1">
        <v>1222</v>
      </c>
      <c r="C1281" t="s">
        <v>2682</v>
      </c>
      <c r="D1281" s="15" t="str">
        <f t="shared" si="428"/>
        <v>R144</v>
      </c>
      <c r="E1281" s="34">
        <f>E1280</f>
        <v>286</v>
      </c>
      <c r="F1281" s="34">
        <v>1</v>
      </c>
      <c r="G1281" s="22">
        <v>9</v>
      </c>
      <c r="H1281" t="s">
        <v>1844</v>
      </c>
      <c r="I1281" t="s">
        <v>2686</v>
      </c>
      <c r="J1281" t="str">
        <f t="shared" si="429"/>
        <v>db600.dbx286.1 := stu.df2_202; //Слив-заполнение УФ2. Остановлен по ав.А  R144.9</v>
      </c>
      <c r="L1281">
        <f t="shared" si="431"/>
        <v>144</v>
      </c>
      <c r="N1281" s="33">
        <f t="shared" si="423"/>
        <v>1222</v>
      </c>
      <c r="O1281" s="33" t="s">
        <v>2027</v>
      </c>
      <c r="P1281" s="33" t="str">
        <f t="shared" si="424"/>
        <v>MDB.R144</v>
      </c>
      <c r="Q1281" s="33">
        <f t="shared" si="425"/>
        <v>9</v>
      </c>
      <c r="R1281" s="33"/>
      <c r="S1281" s="33"/>
      <c r="T1281" s="33"/>
      <c r="U1281" s="33"/>
      <c r="V1281" s="33"/>
      <c r="W1281" s="33"/>
      <c r="X1281" s="33" t="str">
        <f t="shared" si="426"/>
        <v>en-US=Слив-заполнение УФ2. Остановлен по ав.А</v>
      </c>
      <c r="Y1281" s="1"/>
      <c r="Z1281" s="1" t="s">
        <v>1308</v>
      </c>
    </row>
    <row r="1282" spans="1:26" x14ac:dyDescent="0.25">
      <c r="D1282" s="15" t="str">
        <f t="shared" si="428"/>
        <v>R144</v>
      </c>
      <c r="E1282" s="34">
        <f t="shared" ref="E1282:E1287" si="432">E1281</f>
        <v>286</v>
      </c>
      <c r="F1282" s="34">
        <v>2</v>
      </c>
      <c r="G1282" s="22">
        <v>10</v>
      </c>
      <c r="H1282" t="s">
        <v>1844</v>
      </c>
      <c r="J1282" t="str">
        <f t="shared" si="429"/>
        <v>db600.dbx286.2 := stu.; //  R144.10</v>
      </c>
      <c r="L1282">
        <f t="shared" si="431"/>
        <v>144</v>
      </c>
      <c r="N1282" s="33"/>
      <c r="O1282" s="33"/>
      <c r="P1282" s="33"/>
      <c r="Q1282" s="33"/>
      <c r="R1282" s="33"/>
      <c r="S1282" s="33"/>
      <c r="T1282" s="33"/>
      <c r="U1282" s="33"/>
      <c r="V1282" s="33"/>
      <c r="W1282" s="33"/>
      <c r="X1282" s="33"/>
      <c r="Y1282" s="1"/>
      <c r="Z1282" s="1" t="s">
        <v>1308</v>
      </c>
    </row>
    <row r="1283" spans="1:26" x14ac:dyDescent="0.25">
      <c r="D1283" s="15" t="str">
        <f t="shared" si="428"/>
        <v>R144</v>
      </c>
      <c r="E1283" s="34">
        <f t="shared" si="432"/>
        <v>286</v>
      </c>
      <c r="F1283" s="34">
        <v>3</v>
      </c>
      <c r="G1283" s="22">
        <v>11</v>
      </c>
      <c r="H1283" t="s">
        <v>1844</v>
      </c>
      <c r="J1283" t="str">
        <f t="shared" si="429"/>
        <v>db600.dbx286.3 := stu.; //  R144.11</v>
      </c>
      <c r="L1283">
        <f t="shared" si="431"/>
        <v>144</v>
      </c>
    </row>
    <row r="1284" spans="1:26" x14ac:dyDescent="0.25">
      <c r="D1284" s="15" t="str">
        <f t="shared" si="428"/>
        <v>R144</v>
      </c>
      <c r="E1284" s="34">
        <f t="shared" si="432"/>
        <v>286</v>
      </c>
      <c r="F1284" s="34">
        <v>4</v>
      </c>
      <c r="G1284" s="22">
        <v>12</v>
      </c>
      <c r="H1284" t="s">
        <v>1844</v>
      </c>
      <c r="J1284" t="str">
        <f t="shared" si="429"/>
        <v>db600.dbx286.4 := stu.; //  R144.12</v>
      </c>
      <c r="L1284">
        <f t="shared" si="431"/>
        <v>144</v>
      </c>
    </row>
    <row r="1285" spans="1:26" x14ac:dyDescent="0.25">
      <c r="D1285" s="15" t="str">
        <f t="shared" si="428"/>
        <v>R144</v>
      </c>
      <c r="E1285" s="34">
        <f t="shared" si="432"/>
        <v>286</v>
      </c>
      <c r="F1285" s="34">
        <v>5</v>
      </c>
      <c r="G1285" s="22">
        <v>13</v>
      </c>
      <c r="H1285" t="s">
        <v>1844</v>
      </c>
      <c r="J1285" t="str">
        <f t="shared" si="429"/>
        <v>db600.dbx286.5 := stu.; //  R144.13</v>
      </c>
      <c r="L1285">
        <f t="shared" si="431"/>
        <v>144</v>
      </c>
    </row>
    <row r="1286" spans="1:26" x14ac:dyDescent="0.25">
      <c r="D1286" s="15" t="str">
        <f t="shared" si="428"/>
        <v>R144</v>
      </c>
      <c r="E1286" s="34">
        <f t="shared" si="432"/>
        <v>286</v>
      </c>
      <c r="F1286" s="34">
        <v>6</v>
      </c>
      <c r="G1286" s="22">
        <v>14</v>
      </c>
      <c r="H1286" t="s">
        <v>1844</v>
      </c>
      <c r="J1286" t="str">
        <f t="shared" si="429"/>
        <v>db600.dbx286.6 := stu.; //  R144.14</v>
      </c>
      <c r="L1286">
        <f t="shared" si="431"/>
        <v>144</v>
      </c>
    </row>
    <row r="1287" spans="1:26" x14ac:dyDescent="0.25">
      <c r="D1287" s="15" t="str">
        <f t="shared" si="428"/>
        <v>R144</v>
      </c>
      <c r="E1287" s="34">
        <f t="shared" si="432"/>
        <v>286</v>
      </c>
      <c r="F1287" s="34">
        <v>7</v>
      </c>
      <c r="G1287" s="22">
        <v>15</v>
      </c>
      <c r="H1287" t="s">
        <v>1844</v>
      </c>
      <c r="J1287" t="str">
        <f t="shared" si="429"/>
        <v>db600.dbx286.7 := stu.; //  R144.15</v>
      </c>
      <c r="L1287">
        <f t="shared" si="431"/>
        <v>144</v>
      </c>
    </row>
    <row r="1288" spans="1:26" x14ac:dyDescent="0.25">
      <c r="D1288" s="15"/>
      <c r="E1288" s="34"/>
      <c r="F1288" s="34"/>
      <c r="G1288" s="22"/>
    </row>
    <row r="1289" spans="1:26" x14ac:dyDescent="0.25">
      <c r="D1289" s="15"/>
      <c r="E1289" s="34"/>
      <c r="F1289" s="34"/>
      <c r="G1289" s="22"/>
    </row>
    <row r="1290" spans="1:26" x14ac:dyDescent="0.25">
      <c r="D1290" s="15"/>
      <c r="E1290" s="34"/>
      <c r="F1290" s="34"/>
      <c r="G1290" s="22"/>
    </row>
    <row r="1291" spans="1:26" x14ac:dyDescent="0.25">
      <c r="D1291" s="15"/>
      <c r="E1291" s="34"/>
      <c r="F1291" s="34"/>
      <c r="G1291" s="22"/>
    </row>
    <row r="1292" spans="1:26" x14ac:dyDescent="0.25">
      <c r="D1292" s="15"/>
      <c r="E1292" s="34"/>
      <c r="F1292" s="34"/>
      <c r="G1292" s="22"/>
    </row>
    <row r="1293" spans="1:26" x14ac:dyDescent="0.25">
      <c r="D1293" s="15"/>
      <c r="E1293" s="34"/>
      <c r="F1293" s="34"/>
      <c r="G1293" s="22"/>
    </row>
    <row r="1294" spans="1:26" x14ac:dyDescent="0.25">
      <c r="D1294" s="15"/>
      <c r="E1294" s="34"/>
      <c r="F1294" s="34"/>
      <c r="G1294" s="22"/>
    </row>
    <row r="1295" spans="1:26" x14ac:dyDescent="0.25">
      <c r="D1295" s="15"/>
      <c r="E1295" s="34"/>
      <c r="F1295" s="34"/>
      <c r="G1295" s="22"/>
    </row>
    <row r="1296" spans="1:26" x14ac:dyDescent="0.25">
      <c r="D1296" s="15"/>
      <c r="E1296" s="34"/>
      <c r="F1296" s="34"/>
      <c r="G1296" s="22"/>
    </row>
    <row r="1297" spans="3:12" x14ac:dyDescent="0.25">
      <c r="D1297" s="15"/>
      <c r="E1297" s="34"/>
      <c r="F1297" s="34"/>
      <c r="G1297" s="22"/>
    </row>
    <row r="1298" spans="3:12" x14ac:dyDescent="0.25">
      <c r="D1298" s="15"/>
      <c r="E1298" s="34"/>
      <c r="F1298" s="34"/>
      <c r="G1298" s="22"/>
    </row>
    <row r="1299" spans="3:12" x14ac:dyDescent="0.25">
      <c r="D1299" s="15"/>
      <c r="E1299" s="34"/>
      <c r="F1299" s="34"/>
      <c r="G1299" s="22"/>
    </row>
    <row r="1300" spans="3:12" x14ac:dyDescent="0.25">
      <c r="D1300" s="15"/>
      <c r="E1300" s="34"/>
      <c r="F1300" s="34"/>
      <c r="G1300" s="22"/>
    </row>
    <row r="1301" spans="3:12" x14ac:dyDescent="0.25">
      <c r="D1301" s="15"/>
      <c r="E1301" s="34"/>
      <c r="F1301" s="34"/>
      <c r="G1301" s="22"/>
    </row>
    <row r="1302" spans="3:12" x14ac:dyDescent="0.25">
      <c r="D1302" s="15"/>
      <c r="E1302" s="34"/>
      <c r="F1302" s="34"/>
      <c r="G1302" s="22"/>
    </row>
    <row r="1303" spans="3:12" x14ac:dyDescent="0.25">
      <c r="D1303" s="15"/>
      <c r="E1303" s="34"/>
      <c r="F1303" s="34"/>
      <c r="G1303" s="22"/>
    </row>
    <row r="1304" spans="3:12" x14ac:dyDescent="0.25">
      <c r="D1304" s="15"/>
      <c r="E1304" s="34"/>
      <c r="F1304" s="34"/>
      <c r="G1304" s="22"/>
    </row>
    <row r="1305" spans="3:12" x14ac:dyDescent="0.25">
      <c r="D1305" s="15"/>
      <c r="E1305" s="34"/>
      <c r="F1305" s="34"/>
      <c r="G1305" s="22"/>
    </row>
    <row r="1306" spans="3:12" x14ac:dyDescent="0.25">
      <c r="D1306" s="15"/>
      <c r="E1306" s="34"/>
      <c r="F1306" s="34"/>
      <c r="G1306" s="22"/>
    </row>
    <row r="1307" spans="3:12" x14ac:dyDescent="0.25">
      <c r="D1307" s="15"/>
      <c r="E1307" s="34"/>
      <c r="F1307" s="34"/>
      <c r="G1307" s="22"/>
    </row>
    <row r="1308" spans="3:12" x14ac:dyDescent="0.25">
      <c r="D1308" s="15"/>
      <c r="E1308" s="34"/>
      <c r="F1308" s="34"/>
      <c r="G1308" s="22"/>
    </row>
    <row r="1309" spans="3:12" x14ac:dyDescent="0.25">
      <c r="C1309" s="9" t="s">
        <v>299</v>
      </c>
      <c r="E1309">
        <f>E1317+1</f>
        <v>121</v>
      </c>
      <c r="F1309" s="34">
        <v>0</v>
      </c>
      <c r="G1309" s="22">
        <v>0</v>
      </c>
      <c r="J1309" t="str">
        <f>"db600.dbx"&amp;E1309&amp;"."&amp;F1309&amp;" := db3.dbx"&amp;G1309&amp;"."&amp;F1309&amp;"; // "&amp;C1309</f>
        <v>db600.dbx121.0 := db3.dbx0.0; // Расход на входе</v>
      </c>
      <c r="L1309">
        <f>L965+1</f>
        <v>61</v>
      </c>
    </row>
    <row r="1310" spans="3:12" x14ac:dyDescent="0.25">
      <c r="E1310" s="34">
        <f>E1309</f>
        <v>121</v>
      </c>
      <c r="F1310" s="34">
        <v>1</v>
      </c>
      <c r="G1310">
        <f>G1309</f>
        <v>0</v>
      </c>
      <c r="J1310" t="str">
        <f t="shared" ref="J1310:J1373" si="433">"db600.dbx"&amp;E1310&amp;"."&amp;F1310&amp;" := db3.dbx"&amp;G1310&amp;"."&amp;F1310&amp;"; // "&amp;C1310</f>
        <v xml:space="preserve">db600.dbx121.1 := db3.dbx0.1; // </v>
      </c>
      <c r="L1310">
        <f>L1309</f>
        <v>61</v>
      </c>
    </row>
    <row r="1311" spans="3:12" x14ac:dyDescent="0.25">
      <c r="E1311" s="34">
        <f t="shared" ref="E1311:E1324" si="434">E1310</f>
        <v>121</v>
      </c>
      <c r="F1311" s="34">
        <v>2</v>
      </c>
      <c r="G1311">
        <f t="shared" ref="G1311:G1316" si="435">G1310</f>
        <v>0</v>
      </c>
      <c r="J1311" t="str">
        <f t="shared" si="433"/>
        <v xml:space="preserve">db600.dbx121.2 := db3.dbx0.2; // </v>
      </c>
      <c r="L1311">
        <f t="shared" ref="L1311:L1324" si="436">L1310</f>
        <v>61</v>
      </c>
    </row>
    <row r="1312" spans="3:12" x14ac:dyDescent="0.25">
      <c r="E1312" s="34">
        <f t="shared" si="434"/>
        <v>121</v>
      </c>
      <c r="F1312" s="34">
        <v>3</v>
      </c>
      <c r="G1312">
        <f t="shared" si="435"/>
        <v>0</v>
      </c>
      <c r="J1312" t="str">
        <f t="shared" si="433"/>
        <v xml:space="preserve">db600.dbx121.3 := db3.dbx0.3; // </v>
      </c>
      <c r="L1312">
        <f t="shared" si="436"/>
        <v>61</v>
      </c>
    </row>
    <row r="1313" spans="3:12" x14ac:dyDescent="0.25">
      <c r="E1313" s="34">
        <f t="shared" si="434"/>
        <v>121</v>
      </c>
      <c r="F1313" s="34">
        <v>4</v>
      </c>
      <c r="G1313">
        <f t="shared" si="435"/>
        <v>0</v>
      </c>
      <c r="J1313" t="str">
        <f t="shared" si="433"/>
        <v xml:space="preserve">db600.dbx121.4 := db3.dbx0.4; // </v>
      </c>
      <c r="L1313">
        <f t="shared" si="436"/>
        <v>61</v>
      </c>
    </row>
    <row r="1314" spans="3:12" x14ac:dyDescent="0.25">
      <c r="E1314" s="34">
        <f t="shared" si="434"/>
        <v>121</v>
      </c>
      <c r="F1314" s="34">
        <v>5</v>
      </c>
      <c r="G1314">
        <f t="shared" si="435"/>
        <v>0</v>
      </c>
      <c r="J1314" t="str">
        <f t="shared" si="433"/>
        <v xml:space="preserve">db600.dbx121.5 := db3.dbx0.5; // </v>
      </c>
      <c r="L1314">
        <f t="shared" si="436"/>
        <v>61</v>
      </c>
    </row>
    <row r="1315" spans="3:12" x14ac:dyDescent="0.25">
      <c r="E1315" s="34">
        <f t="shared" si="434"/>
        <v>121</v>
      </c>
      <c r="F1315" s="34">
        <v>6</v>
      </c>
      <c r="G1315">
        <f t="shared" si="435"/>
        <v>0</v>
      </c>
      <c r="J1315" t="str">
        <f t="shared" si="433"/>
        <v xml:space="preserve">db600.dbx121.6 := db3.dbx0.6; // </v>
      </c>
      <c r="L1315">
        <f t="shared" si="436"/>
        <v>61</v>
      </c>
    </row>
    <row r="1316" spans="3:12" x14ac:dyDescent="0.25">
      <c r="E1316" s="34">
        <f t="shared" si="434"/>
        <v>121</v>
      </c>
      <c r="F1316" s="34">
        <v>7</v>
      </c>
      <c r="G1316">
        <f t="shared" si="435"/>
        <v>0</v>
      </c>
      <c r="J1316" t="str">
        <f t="shared" si="433"/>
        <v xml:space="preserve">db600.dbx121.7 := db3.dbx0.7; // </v>
      </c>
      <c r="L1316">
        <f t="shared" si="436"/>
        <v>61</v>
      </c>
    </row>
    <row r="1317" spans="3:12" x14ac:dyDescent="0.25">
      <c r="E1317">
        <f>E951+1</f>
        <v>120</v>
      </c>
      <c r="F1317" s="34">
        <v>0</v>
      </c>
      <c r="G1317">
        <f>G1316+1</f>
        <v>1</v>
      </c>
      <c r="J1317" t="str">
        <f t="shared" si="433"/>
        <v xml:space="preserve">db600.dbx120.0 := db3.dbx1.0; // </v>
      </c>
      <c r="L1317">
        <f t="shared" si="436"/>
        <v>61</v>
      </c>
    </row>
    <row r="1318" spans="3:12" x14ac:dyDescent="0.25">
      <c r="E1318" s="34">
        <f>E1317</f>
        <v>120</v>
      </c>
      <c r="F1318" s="34">
        <v>1</v>
      </c>
      <c r="G1318">
        <f>G1317</f>
        <v>1</v>
      </c>
      <c r="J1318" t="str">
        <f t="shared" si="433"/>
        <v xml:space="preserve">db600.dbx120.1 := db3.dbx1.1; // </v>
      </c>
      <c r="L1318">
        <f t="shared" si="436"/>
        <v>61</v>
      </c>
    </row>
    <row r="1319" spans="3:12" x14ac:dyDescent="0.25">
      <c r="E1319" s="34">
        <f t="shared" si="434"/>
        <v>120</v>
      </c>
      <c r="F1319" s="34">
        <v>2</v>
      </c>
      <c r="G1319">
        <f t="shared" ref="G1319:G1324" si="437">G1318</f>
        <v>1</v>
      </c>
      <c r="J1319" t="str">
        <f t="shared" si="433"/>
        <v xml:space="preserve">db600.dbx120.2 := db3.dbx1.2; // </v>
      </c>
      <c r="L1319">
        <f t="shared" si="436"/>
        <v>61</v>
      </c>
    </row>
    <row r="1320" spans="3:12" x14ac:dyDescent="0.25">
      <c r="E1320" s="34">
        <f t="shared" si="434"/>
        <v>120</v>
      </c>
      <c r="F1320" s="34">
        <v>3</v>
      </c>
      <c r="G1320">
        <f t="shared" si="437"/>
        <v>1</v>
      </c>
      <c r="J1320" t="str">
        <f t="shared" si="433"/>
        <v xml:space="preserve">db600.dbx120.3 := db3.dbx1.3; // </v>
      </c>
      <c r="L1320">
        <f t="shared" si="436"/>
        <v>61</v>
      </c>
    </row>
    <row r="1321" spans="3:12" x14ac:dyDescent="0.25">
      <c r="E1321" s="34">
        <f t="shared" si="434"/>
        <v>120</v>
      </c>
      <c r="F1321" s="34">
        <v>4</v>
      </c>
      <c r="G1321">
        <f t="shared" si="437"/>
        <v>1</v>
      </c>
      <c r="J1321" t="str">
        <f t="shared" si="433"/>
        <v xml:space="preserve">db600.dbx120.4 := db3.dbx1.4; // </v>
      </c>
      <c r="L1321">
        <f t="shared" si="436"/>
        <v>61</v>
      </c>
    </row>
    <row r="1322" spans="3:12" x14ac:dyDescent="0.25">
      <c r="E1322" s="34">
        <f t="shared" si="434"/>
        <v>120</v>
      </c>
      <c r="F1322" s="34">
        <v>5</v>
      </c>
      <c r="G1322">
        <f t="shared" si="437"/>
        <v>1</v>
      </c>
      <c r="J1322" t="str">
        <f t="shared" si="433"/>
        <v xml:space="preserve">db600.dbx120.5 := db3.dbx1.5; // </v>
      </c>
      <c r="L1322">
        <f t="shared" si="436"/>
        <v>61</v>
      </c>
    </row>
    <row r="1323" spans="3:12" x14ac:dyDescent="0.25">
      <c r="E1323" s="34">
        <f t="shared" si="434"/>
        <v>120</v>
      </c>
      <c r="F1323" s="34">
        <v>6</v>
      </c>
      <c r="G1323">
        <f t="shared" si="437"/>
        <v>1</v>
      </c>
      <c r="J1323" t="str">
        <f t="shared" si="433"/>
        <v xml:space="preserve">db600.dbx120.6 := db3.dbx1.6; // </v>
      </c>
      <c r="L1323">
        <f t="shared" si="436"/>
        <v>61</v>
      </c>
    </row>
    <row r="1324" spans="3:12" x14ac:dyDescent="0.25">
      <c r="E1324" s="34">
        <f t="shared" si="434"/>
        <v>120</v>
      </c>
      <c r="F1324" s="34">
        <v>7</v>
      </c>
      <c r="G1324">
        <f t="shared" si="437"/>
        <v>1</v>
      </c>
      <c r="J1324" t="str">
        <f t="shared" si="433"/>
        <v xml:space="preserve">db600.dbx120.7 := db3.dbx1.7; // </v>
      </c>
      <c r="L1324">
        <f t="shared" si="436"/>
        <v>61</v>
      </c>
    </row>
    <row r="1325" spans="3:12" x14ac:dyDescent="0.25">
      <c r="C1325" s="9" t="s">
        <v>300</v>
      </c>
      <c r="E1325">
        <f>E1333+1</f>
        <v>123</v>
      </c>
      <c r="F1325" s="34">
        <v>0</v>
      </c>
      <c r="G1325">
        <f>G1309+46</f>
        <v>46</v>
      </c>
      <c r="J1325" t="str">
        <f t="shared" si="433"/>
        <v>db600.dbx123.0 := db3.dbx46.0; // Расход после Н1-1/Н1-2</v>
      </c>
      <c r="L1325">
        <f>L1323+1</f>
        <v>62</v>
      </c>
    </row>
    <row r="1326" spans="3:12" x14ac:dyDescent="0.25">
      <c r="E1326" s="34">
        <f>E1325</f>
        <v>123</v>
      </c>
      <c r="F1326" s="34">
        <v>1</v>
      </c>
      <c r="G1326">
        <f>G1325</f>
        <v>46</v>
      </c>
      <c r="J1326" t="str">
        <f t="shared" si="433"/>
        <v xml:space="preserve">db600.dbx123.1 := db3.dbx46.1; // </v>
      </c>
      <c r="L1326">
        <f>L1325</f>
        <v>62</v>
      </c>
    </row>
    <row r="1327" spans="3:12" x14ac:dyDescent="0.25">
      <c r="E1327" s="34">
        <f t="shared" ref="E1327:E1340" si="438">E1326</f>
        <v>123</v>
      </c>
      <c r="F1327" s="34">
        <v>2</v>
      </c>
      <c r="G1327">
        <f t="shared" ref="G1327:G1332" si="439">G1326</f>
        <v>46</v>
      </c>
      <c r="J1327" t="str">
        <f t="shared" si="433"/>
        <v xml:space="preserve">db600.dbx123.2 := db3.dbx46.2; // </v>
      </c>
      <c r="L1327">
        <f t="shared" ref="L1327:L1340" si="440">L1326</f>
        <v>62</v>
      </c>
    </row>
    <row r="1328" spans="3:12" x14ac:dyDescent="0.25">
      <c r="E1328" s="34">
        <f t="shared" si="438"/>
        <v>123</v>
      </c>
      <c r="F1328" s="34">
        <v>3</v>
      </c>
      <c r="G1328">
        <f t="shared" si="439"/>
        <v>46</v>
      </c>
      <c r="J1328" t="str">
        <f t="shared" si="433"/>
        <v xml:space="preserve">db600.dbx123.3 := db3.dbx46.3; // </v>
      </c>
      <c r="L1328">
        <f t="shared" si="440"/>
        <v>62</v>
      </c>
    </row>
    <row r="1329" spans="3:12" x14ac:dyDescent="0.25">
      <c r="E1329" s="34">
        <f t="shared" si="438"/>
        <v>123</v>
      </c>
      <c r="F1329" s="34">
        <v>4</v>
      </c>
      <c r="G1329">
        <f t="shared" si="439"/>
        <v>46</v>
      </c>
      <c r="J1329" t="str">
        <f t="shared" si="433"/>
        <v xml:space="preserve">db600.dbx123.4 := db3.dbx46.4; // </v>
      </c>
      <c r="L1329">
        <f t="shared" si="440"/>
        <v>62</v>
      </c>
    </row>
    <row r="1330" spans="3:12" x14ac:dyDescent="0.25">
      <c r="E1330" s="34">
        <f t="shared" si="438"/>
        <v>123</v>
      </c>
      <c r="F1330" s="34">
        <v>5</v>
      </c>
      <c r="G1330">
        <f t="shared" si="439"/>
        <v>46</v>
      </c>
      <c r="J1330" t="str">
        <f t="shared" si="433"/>
        <v xml:space="preserve">db600.dbx123.5 := db3.dbx46.5; // </v>
      </c>
      <c r="L1330">
        <f t="shared" si="440"/>
        <v>62</v>
      </c>
    </row>
    <row r="1331" spans="3:12" x14ac:dyDescent="0.25">
      <c r="E1331" s="34">
        <f t="shared" si="438"/>
        <v>123</v>
      </c>
      <c r="F1331" s="34">
        <v>6</v>
      </c>
      <c r="G1331">
        <f t="shared" si="439"/>
        <v>46</v>
      </c>
      <c r="J1331" t="str">
        <f t="shared" si="433"/>
        <v xml:space="preserve">db600.dbx123.6 := db3.dbx46.6; // </v>
      </c>
      <c r="L1331">
        <f t="shared" si="440"/>
        <v>62</v>
      </c>
    </row>
    <row r="1332" spans="3:12" x14ac:dyDescent="0.25">
      <c r="E1332" s="34">
        <f t="shared" si="438"/>
        <v>123</v>
      </c>
      <c r="F1332" s="34">
        <v>7</v>
      </c>
      <c r="G1332">
        <f t="shared" si="439"/>
        <v>46</v>
      </c>
      <c r="J1332" t="str">
        <f t="shared" si="433"/>
        <v xml:space="preserve">db600.dbx123.7 := db3.dbx46.7; // </v>
      </c>
      <c r="L1332">
        <f t="shared" si="440"/>
        <v>62</v>
      </c>
    </row>
    <row r="1333" spans="3:12" x14ac:dyDescent="0.25">
      <c r="E1333">
        <f>E1309+1</f>
        <v>122</v>
      </c>
      <c r="F1333" s="34">
        <v>0</v>
      </c>
      <c r="G1333">
        <f>G1332+1</f>
        <v>47</v>
      </c>
      <c r="J1333" t="str">
        <f t="shared" si="433"/>
        <v xml:space="preserve">db600.dbx122.0 := db3.dbx47.0; // </v>
      </c>
      <c r="L1333">
        <f t="shared" si="440"/>
        <v>62</v>
      </c>
    </row>
    <row r="1334" spans="3:12" x14ac:dyDescent="0.25">
      <c r="E1334" s="34">
        <f>E1333</f>
        <v>122</v>
      </c>
      <c r="F1334" s="34">
        <v>1</v>
      </c>
      <c r="G1334">
        <f>G1333</f>
        <v>47</v>
      </c>
      <c r="J1334" t="str">
        <f t="shared" si="433"/>
        <v xml:space="preserve">db600.dbx122.1 := db3.dbx47.1; // </v>
      </c>
      <c r="L1334">
        <f t="shared" si="440"/>
        <v>62</v>
      </c>
    </row>
    <row r="1335" spans="3:12" x14ac:dyDescent="0.25">
      <c r="E1335" s="34">
        <f t="shared" si="438"/>
        <v>122</v>
      </c>
      <c r="F1335" s="34">
        <v>2</v>
      </c>
      <c r="G1335">
        <f t="shared" ref="G1335:G1340" si="441">G1334</f>
        <v>47</v>
      </c>
      <c r="J1335" t="str">
        <f t="shared" si="433"/>
        <v xml:space="preserve">db600.dbx122.2 := db3.dbx47.2; // </v>
      </c>
      <c r="L1335">
        <f t="shared" si="440"/>
        <v>62</v>
      </c>
    </row>
    <row r="1336" spans="3:12" x14ac:dyDescent="0.25">
      <c r="E1336" s="34">
        <f t="shared" si="438"/>
        <v>122</v>
      </c>
      <c r="F1336" s="34">
        <v>3</v>
      </c>
      <c r="G1336">
        <f t="shared" si="441"/>
        <v>47</v>
      </c>
      <c r="J1336" t="str">
        <f t="shared" si="433"/>
        <v xml:space="preserve">db600.dbx122.3 := db3.dbx47.3; // </v>
      </c>
      <c r="L1336">
        <f t="shared" si="440"/>
        <v>62</v>
      </c>
    </row>
    <row r="1337" spans="3:12" x14ac:dyDescent="0.25">
      <c r="E1337" s="34">
        <f t="shared" si="438"/>
        <v>122</v>
      </c>
      <c r="F1337" s="34">
        <v>4</v>
      </c>
      <c r="G1337">
        <f t="shared" si="441"/>
        <v>47</v>
      </c>
      <c r="J1337" t="str">
        <f t="shared" si="433"/>
        <v xml:space="preserve">db600.dbx122.4 := db3.dbx47.4; // </v>
      </c>
      <c r="L1337">
        <f t="shared" si="440"/>
        <v>62</v>
      </c>
    </row>
    <row r="1338" spans="3:12" x14ac:dyDescent="0.25">
      <c r="E1338" s="34">
        <f t="shared" si="438"/>
        <v>122</v>
      </c>
      <c r="F1338" s="34">
        <v>5</v>
      </c>
      <c r="G1338">
        <f t="shared" si="441"/>
        <v>47</v>
      </c>
      <c r="J1338" t="str">
        <f t="shared" si="433"/>
        <v xml:space="preserve">db600.dbx122.5 := db3.dbx47.5; // </v>
      </c>
      <c r="L1338">
        <f t="shared" si="440"/>
        <v>62</v>
      </c>
    </row>
    <row r="1339" spans="3:12" x14ac:dyDescent="0.25">
      <c r="E1339" s="34">
        <f t="shared" si="438"/>
        <v>122</v>
      </c>
      <c r="F1339" s="34">
        <v>6</v>
      </c>
      <c r="G1339">
        <f t="shared" si="441"/>
        <v>47</v>
      </c>
      <c r="J1339" t="str">
        <f t="shared" si="433"/>
        <v xml:space="preserve">db600.dbx122.6 := db3.dbx47.6; // </v>
      </c>
      <c r="L1339">
        <f t="shared" si="440"/>
        <v>62</v>
      </c>
    </row>
    <row r="1340" spans="3:12" x14ac:dyDescent="0.25">
      <c r="E1340" s="34">
        <f t="shared" si="438"/>
        <v>122</v>
      </c>
      <c r="F1340" s="34">
        <v>7</v>
      </c>
      <c r="G1340">
        <f t="shared" si="441"/>
        <v>47</v>
      </c>
      <c r="J1340" t="str">
        <f t="shared" si="433"/>
        <v xml:space="preserve">db600.dbx122.7 := db3.dbx47.7; // </v>
      </c>
      <c r="L1340">
        <f t="shared" si="440"/>
        <v>62</v>
      </c>
    </row>
    <row r="1341" spans="3:12" x14ac:dyDescent="0.25">
      <c r="C1341" s="9" t="s">
        <v>292</v>
      </c>
      <c r="E1341">
        <f>E1349+1</f>
        <v>125</v>
      </c>
      <c r="F1341" s="34">
        <v>0</v>
      </c>
      <c r="G1341">
        <f>G1325+46</f>
        <v>92</v>
      </c>
      <c r="J1341" t="str">
        <f t="shared" si="433"/>
        <v>db600.dbx125.0 := db3.dbx92.0; // Уровень в РУ</v>
      </c>
      <c r="L1341">
        <f>L1339+1</f>
        <v>63</v>
      </c>
    </row>
    <row r="1342" spans="3:12" x14ac:dyDescent="0.25">
      <c r="E1342" s="34">
        <f>E1341</f>
        <v>125</v>
      </c>
      <c r="F1342" s="34">
        <v>1</v>
      </c>
      <c r="G1342">
        <f>G1341</f>
        <v>92</v>
      </c>
      <c r="J1342" t="str">
        <f t="shared" si="433"/>
        <v xml:space="preserve">db600.dbx125.1 := db3.dbx92.1; // </v>
      </c>
      <c r="L1342">
        <f>L1341</f>
        <v>63</v>
      </c>
    </row>
    <row r="1343" spans="3:12" x14ac:dyDescent="0.25">
      <c r="E1343" s="34">
        <f t="shared" ref="E1343:E1356" si="442">E1342</f>
        <v>125</v>
      </c>
      <c r="F1343" s="34">
        <v>2</v>
      </c>
      <c r="G1343">
        <f t="shared" ref="G1343:G1348" si="443">G1342</f>
        <v>92</v>
      </c>
      <c r="J1343" t="str">
        <f t="shared" si="433"/>
        <v xml:space="preserve">db600.dbx125.2 := db3.dbx92.2; // </v>
      </c>
      <c r="L1343">
        <f t="shared" ref="L1343:L1356" si="444">L1342</f>
        <v>63</v>
      </c>
    </row>
    <row r="1344" spans="3:12" x14ac:dyDescent="0.25">
      <c r="E1344" s="34">
        <f t="shared" si="442"/>
        <v>125</v>
      </c>
      <c r="F1344" s="34">
        <v>3</v>
      </c>
      <c r="G1344">
        <f t="shared" si="443"/>
        <v>92</v>
      </c>
      <c r="J1344" t="str">
        <f t="shared" si="433"/>
        <v xml:space="preserve">db600.dbx125.3 := db3.dbx92.3; // </v>
      </c>
      <c r="L1344">
        <f t="shared" si="444"/>
        <v>63</v>
      </c>
    </row>
    <row r="1345" spans="3:12" x14ac:dyDescent="0.25">
      <c r="E1345" s="34">
        <f t="shared" si="442"/>
        <v>125</v>
      </c>
      <c r="F1345" s="34">
        <v>4</v>
      </c>
      <c r="G1345">
        <f t="shared" si="443"/>
        <v>92</v>
      </c>
      <c r="J1345" t="str">
        <f t="shared" si="433"/>
        <v xml:space="preserve">db600.dbx125.4 := db3.dbx92.4; // </v>
      </c>
      <c r="L1345">
        <f t="shared" si="444"/>
        <v>63</v>
      </c>
    </row>
    <row r="1346" spans="3:12" x14ac:dyDescent="0.25">
      <c r="E1346" s="34">
        <f t="shared" si="442"/>
        <v>125</v>
      </c>
      <c r="F1346" s="34">
        <v>5</v>
      </c>
      <c r="G1346">
        <f t="shared" si="443"/>
        <v>92</v>
      </c>
      <c r="J1346" t="str">
        <f t="shared" si="433"/>
        <v xml:space="preserve">db600.dbx125.5 := db3.dbx92.5; // </v>
      </c>
      <c r="L1346">
        <f t="shared" si="444"/>
        <v>63</v>
      </c>
    </row>
    <row r="1347" spans="3:12" x14ac:dyDescent="0.25">
      <c r="E1347" s="34">
        <f t="shared" si="442"/>
        <v>125</v>
      </c>
      <c r="F1347" s="34">
        <v>6</v>
      </c>
      <c r="G1347">
        <f t="shared" si="443"/>
        <v>92</v>
      </c>
      <c r="J1347" t="str">
        <f t="shared" si="433"/>
        <v xml:space="preserve">db600.dbx125.6 := db3.dbx92.6; // </v>
      </c>
      <c r="L1347">
        <f t="shared" si="444"/>
        <v>63</v>
      </c>
    </row>
    <row r="1348" spans="3:12" x14ac:dyDescent="0.25">
      <c r="E1348" s="34">
        <f t="shared" si="442"/>
        <v>125</v>
      </c>
      <c r="F1348" s="34">
        <v>7</v>
      </c>
      <c r="G1348">
        <f t="shared" si="443"/>
        <v>92</v>
      </c>
      <c r="J1348" t="str">
        <f t="shared" si="433"/>
        <v xml:space="preserve">db600.dbx125.7 := db3.dbx92.7; // </v>
      </c>
      <c r="L1348">
        <f t="shared" si="444"/>
        <v>63</v>
      </c>
    </row>
    <row r="1349" spans="3:12" x14ac:dyDescent="0.25">
      <c r="E1349">
        <f>E1325+1</f>
        <v>124</v>
      </c>
      <c r="F1349" s="34">
        <v>0</v>
      </c>
      <c r="G1349">
        <f>G1348+1</f>
        <v>93</v>
      </c>
      <c r="J1349" t="str">
        <f t="shared" si="433"/>
        <v xml:space="preserve">db600.dbx124.0 := db3.dbx93.0; // </v>
      </c>
      <c r="L1349">
        <f t="shared" si="444"/>
        <v>63</v>
      </c>
    </row>
    <row r="1350" spans="3:12" x14ac:dyDescent="0.25">
      <c r="E1350" s="34">
        <f>E1349</f>
        <v>124</v>
      </c>
      <c r="F1350" s="34">
        <v>1</v>
      </c>
      <c r="G1350">
        <f>G1349</f>
        <v>93</v>
      </c>
      <c r="J1350" t="str">
        <f t="shared" si="433"/>
        <v xml:space="preserve">db600.dbx124.1 := db3.dbx93.1; // </v>
      </c>
      <c r="L1350">
        <f t="shared" si="444"/>
        <v>63</v>
      </c>
    </row>
    <row r="1351" spans="3:12" x14ac:dyDescent="0.25">
      <c r="E1351" s="34">
        <f t="shared" si="442"/>
        <v>124</v>
      </c>
      <c r="F1351" s="34">
        <v>2</v>
      </c>
      <c r="G1351">
        <f t="shared" ref="G1351:G1356" si="445">G1350</f>
        <v>93</v>
      </c>
      <c r="J1351" t="str">
        <f t="shared" si="433"/>
        <v xml:space="preserve">db600.dbx124.2 := db3.dbx93.2; // </v>
      </c>
      <c r="L1351">
        <f t="shared" si="444"/>
        <v>63</v>
      </c>
    </row>
    <row r="1352" spans="3:12" x14ac:dyDescent="0.25">
      <c r="E1352" s="34">
        <f t="shared" si="442"/>
        <v>124</v>
      </c>
      <c r="F1352" s="34">
        <v>3</v>
      </c>
      <c r="G1352">
        <f t="shared" si="445"/>
        <v>93</v>
      </c>
      <c r="J1352" t="str">
        <f t="shared" si="433"/>
        <v xml:space="preserve">db600.dbx124.3 := db3.dbx93.3; // </v>
      </c>
      <c r="L1352">
        <f t="shared" si="444"/>
        <v>63</v>
      </c>
    </row>
    <row r="1353" spans="3:12" x14ac:dyDescent="0.25">
      <c r="E1353" s="34">
        <f t="shared" si="442"/>
        <v>124</v>
      </c>
      <c r="F1353" s="34">
        <v>4</v>
      </c>
      <c r="G1353">
        <f t="shared" si="445"/>
        <v>93</v>
      </c>
      <c r="J1353" t="str">
        <f t="shared" si="433"/>
        <v xml:space="preserve">db600.dbx124.4 := db3.dbx93.4; // </v>
      </c>
      <c r="L1353">
        <f t="shared" si="444"/>
        <v>63</v>
      </c>
    </row>
    <row r="1354" spans="3:12" x14ac:dyDescent="0.25">
      <c r="E1354" s="34">
        <f t="shared" si="442"/>
        <v>124</v>
      </c>
      <c r="F1354" s="34">
        <v>5</v>
      </c>
      <c r="G1354">
        <f t="shared" si="445"/>
        <v>93</v>
      </c>
      <c r="J1354" t="str">
        <f t="shared" si="433"/>
        <v xml:space="preserve">db600.dbx124.5 := db3.dbx93.5; // </v>
      </c>
      <c r="L1354">
        <f t="shared" si="444"/>
        <v>63</v>
      </c>
    </row>
    <row r="1355" spans="3:12" x14ac:dyDescent="0.25">
      <c r="E1355" s="34">
        <f t="shared" si="442"/>
        <v>124</v>
      </c>
      <c r="F1355" s="34">
        <v>6</v>
      </c>
      <c r="G1355">
        <f t="shared" si="445"/>
        <v>93</v>
      </c>
      <c r="J1355" t="str">
        <f t="shared" si="433"/>
        <v xml:space="preserve">db600.dbx124.6 := db3.dbx93.6; // </v>
      </c>
      <c r="L1355">
        <f t="shared" si="444"/>
        <v>63</v>
      </c>
    </row>
    <row r="1356" spans="3:12" x14ac:dyDescent="0.25">
      <c r="E1356" s="34">
        <f t="shared" si="442"/>
        <v>124</v>
      </c>
      <c r="F1356" s="34">
        <v>7</v>
      </c>
      <c r="G1356">
        <f t="shared" si="445"/>
        <v>93</v>
      </c>
      <c r="J1356" t="str">
        <f t="shared" si="433"/>
        <v xml:space="preserve">db600.dbx124.7 := db3.dbx93.7; // </v>
      </c>
      <c r="L1356">
        <f t="shared" si="444"/>
        <v>63</v>
      </c>
    </row>
    <row r="1357" spans="3:12" x14ac:dyDescent="0.25">
      <c r="C1357" s="9" t="s">
        <v>293</v>
      </c>
      <c r="E1357">
        <f>E1365+1</f>
        <v>127</v>
      </c>
      <c r="F1357" s="34">
        <v>0</v>
      </c>
      <c r="G1357">
        <f>G1341+46</f>
        <v>138</v>
      </c>
      <c r="J1357" t="str">
        <f t="shared" si="433"/>
        <v>db600.dbx127.0 := db3.dbx138.0; // Уровень в БР1</v>
      </c>
      <c r="L1357">
        <f>L1355+1</f>
        <v>64</v>
      </c>
    </row>
    <row r="1358" spans="3:12" x14ac:dyDescent="0.25">
      <c r="E1358" s="34">
        <f>E1357</f>
        <v>127</v>
      </c>
      <c r="F1358" s="34">
        <v>1</v>
      </c>
      <c r="G1358">
        <f>G1357</f>
        <v>138</v>
      </c>
      <c r="J1358" t="str">
        <f t="shared" si="433"/>
        <v xml:space="preserve">db600.dbx127.1 := db3.dbx138.1; // </v>
      </c>
      <c r="L1358">
        <f>L1357</f>
        <v>64</v>
      </c>
    </row>
    <row r="1359" spans="3:12" x14ac:dyDescent="0.25">
      <c r="E1359" s="34">
        <f t="shared" ref="E1359:E1372" si="446">E1358</f>
        <v>127</v>
      </c>
      <c r="F1359" s="34">
        <v>2</v>
      </c>
      <c r="G1359">
        <f t="shared" ref="G1359:G1364" si="447">G1358</f>
        <v>138</v>
      </c>
      <c r="J1359" t="str">
        <f t="shared" si="433"/>
        <v xml:space="preserve">db600.dbx127.2 := db3.dbx138.2; // </v>
      </c>
      <c r="L1359">
        <f t="shared" ref="L1359:L1372" si="448">L1358</f>
        <v>64</v>
      </c>
    </row>
    <row r="1360" spans="3:12" x14ac:dyDescent="0.25">
      <c r="E1360" s="34">
        <f t="shared" si="446"/>
        <v>127</v>
      </c>
      <c r="F1360" s="34">
        <v>3</v>
      </c>
      <c r="G1360">
        <f t="shared" si="447"/>
        <v>138</v>
      </c>
      <c r="J1360" t="str">
        <f t="shared" si="433"/>
        <v xml:space="preserve">db600.dbx127.3 := db3.dbx138.3; // </v>
      </c>
      <c r="L1360">
        <f t="shared" si="448"/>
        <v>64</v>
      </c>
    </row>
    <row r="1361" spans="3:12" x14ac:dyDescent="0.25">
      <c r="E1361" s="34">
        <f t="shared" si="446"/>
        <v>127</v>
      </c>
      <c r="F1361" s="34">
        <v>4</v>
      </c>
      <c r="G1361">
        <f t="shared" si="447"/>
        <v>138</v>
      </c>
      <c r="J1361" t="str">
        <f t="shared" si="433"/>
        <v xml:space="preserve">db600.dbx127.4 := db3.dbx138.4; // </v>
      </c>
      <c r="L1361">
        <f t="shared" si="448"/>
        <v>64</v>
      </c>
    </row>
    <row r="1362" spans="3:12" x14ac:dyDescent="0.25">
      <c r="E1362" s="34">
        <f t="shared" si="446"/>
        <v>127</v>
      </c>
      <c r="F1362" s="34">
        <v>5</v>
      </c>
      <c r="G1362">
        <f t="shared" si="447"/>
        <v>138</v>
      </c>
      <c r="J1362" t="str">
        <f t="shared" si="433"/>
        <v xml:space="preserve">db600.dbx127.5 := db3.dbx138.5; // </v>
      </c>
      <c r="L1362">
        <f t="shared" si="448"/>
        <v>64</v>
      </c>
    </row>
    <row r="1363" spans="3:12" x14ac:dyDescent="0.25">
      <c r="E1363" s="34">
        <f t="shared" si="446"/>
        <v>127</v>
      </c>
      <c r="F1363" s="34">
        <v>6</v>
      </c>
      <c r="G1363">
        <f t="shared" si="447"/>
        <v>138</v>
      </c>
      <c r="J1363" t="str">
        <f t="shared" si="433"/>
        <v xml:space="preserve">db600.dbx127.6 := db3.dbx138.6; // </v>
      </c>
      <c r="L1363">
        <f t="shared" si="448"/>
        <v>64</v>
      </c>
    </row>
    <row r="1364" spans="3:12" x14ac:dyDescent="0.25">
      <c r="E1364" s="34">
        <f t="shared" si="446"/>
        <v>127</v>
      </c>
      <c r="F1364" s="34">
        <v>7</v>
      </c>
      <c r="G1364">
        <f t="shared" si="447"/>
        <v>138</v>
      </c>
      <c r="J1364" t="str">
        <f t="shared" si="433"/>
        <v xml:space="preserve">db600.dbx127.7 := db3.dbx138.7; // </v>
      </c>
      <c r="L1364">
        <f t="shared" si="448"/>
        <v>64</v>
      </c>
    </row>
    <row r="1365" spans="3:12" x14ac:dyDescent="0.25">
      <c r="E1365">
        <f>E1341+1</f>
        <v>126</v>
      </c>
      <c r="F1365" s="34">
        <v>0</v>
      </c>
      <c r="G1365">
        <f>G1364+1</f>
        <v>139</v>
      </c>
      <c r="J1365" t="str">
        <f t="shared" si="433"/>
        <v xml:space="preserve">db600.dbx126.0 := db3.dbx139.0; // </v>
      </c>
      <c r="L1365">
        <f t="shared" si="448"/>
        <v>64</v>
      </c>
    </row>
    <row r="1366" spans="3:12" x14ac:dyDescent="0.25">
      <c r="E1366" s="34">
        <f>E1365</f>
        <v>126</v>
      </c>
      <c r="F1366" s="34">
        <v>1</v>
      </c>
      <c r="G1366">
        <f>G1365</f>
        <v>139</v>
      </c>
      <c r="J1366" t="str">
        <f t="shared" si="433"/>
        <v xml:space="preserve">db600.dbx126.1 := db3.dbx139.1; // </v>
      </c>
      <c r="L1366">
        <f t="shared" si="448"/>
        <v>64</v>
      </c>
    </row>
    <row r="1367" spans="3:12" x14ac:dyDescent="0.25">
      <c r="E1367" s="34">
        <f t="shared" si="446"/>
        <v>126</v>
      </c>
      <c r="F1367" s="34">
        <v>2</v>
      </c>
      <c r="G1367">
        <f t="shared" ref="G1367:G1372" si="449">G1366</f>
        <v>139</v>
      </c>
      <c r="J1367" t="str">
        <f t="shared" si="433"/>
        <v xml:space="preserve">db600.dbx126.2 := db3.dbx139.2; // </v>
      </c>
      <c r="L1367">
        <f t="shared" si="448"/>
        <v>64</v>
      </c>
    </row>
    <row r="1368" spans="3:12" x14ac:dyDescent="0.25">
      <c r="E1368" s="34">
        <f t="shared" si="446"/>
        <v>126</v>
      </c>
      <c r="F1368" s="34">
        <v>3</v>
      </c>
      <c r="G1368">
        <f t="shared" si="449"/>
        <v>139</v>
      </c>
      <c r="J1368" t="str">
        <f t="shared" si="433"/>
        <v xml:space="preserve">db600.dbx126.3 := db3.dbx139.3; // </v>
      </c>
      <c r="L1368">
        <f t="shared" si="448"/>
        <v>64</v>
      </c>
    </row>
    <row r="1369" spans="3:12" x14ac:dyDescent="0.25">
      <c r="E1369" s="34">
        <f t="shared" si="446"/>
        <v>126</v>
      </c>
      <c r="F1369" s="34">
        <v>4</v>
      </c>
      <c r="G1369">
        <f t="shared" si="449"/>
        <v>139</v>
      </c>
      <c r="J1369" t="str">
        <f t="shared" si="433"/>
        <v xml:space="preserve">db600.dbx126.4 := db3.dbx139.4; // </v>
      </c>
      <c r="L1369">
        <f t="shared" si="448"/>
        <v>64</v>
      </c>
    </row>
    <row r="1370" spans="3:12" x14ac:dyDescent="0.25">
      <c r="E1370" s="34">
        <f t="shared" si="446"/>
        <v>126</v>
      </c>
      <c r="F1370" s="34">
        <v>5</v>
      </c>
      <c r="G1370">
        <f t="shared" si="449"/>
        <v>139</v>
      </c>
      <c r="J1370" t="str">
        <f t="shared" si="433"/>
        <v xml:space="preserve">db600.dbx126.5 := db3.dbx139.5; // </v>
      </c>
      <c r="L1370">
        <f t="shared" si="448"/>
        <v>64</v>
      </c>
    </row>
    <row r="1371" spans="3:12" x14ac:dyDescent="0.25">
      <c r="E1371" s="34">
        <f t="shared" si="446"/>
        <v>126</v>
      </c>
      <c r="F1371" s="34">
        <v>6</v>
      </c>
      <c r="G1371">
        <f t="shared" si="449"/>
        <v>139</v>
      </c>
      <c r="J1371" t="str">
        <f t="shared" si="433"/>
        <v xml:space="preserve">db600.dbx126.6 := db3.dbx139.6; // </v>
      </c>
      <c r="L1371">
        <f t="shared" si="448"/>
        <v>64</v>
      </c>
    </row>
    <row r="1372" spans="3:12" x14ac:dyDescent="0.25">
      <c r="E1372" s="34">
        <f t="shared" si="446"/>
        <v>126</v>
      </c>
      <c r="F1372" s="34">
        <v>7</v>
      </c>
      <c r="G1372">
        <f t="shared" si="449"/>
        <v>139</v>
      </c>
      <c r="J1372" t="str">
        <f t="shared" si="433"/>
        <v xml:space="preserve">db600.dbx126.7 := db3.dbx139.7; // </v>
      </c>
      <c r="L1372">
        <f t="shared" si="448"/>
        <v>64</v>
      </c>
    </row>
    <row r="1373" spans="3:12" x14ac:dyDescent="0.25">
      <c r="C1373" s="9" t="s">
        <v>295</v>
      </c>
      <c r="E1373">
        <f>E1381+1</f>
        <v>129</v>
      </c>
      <c r="F1373" s="34">
        <v>0</v>
      </c>
      <c r="G1373">
        <f>G1357+46</f>
        <v>184</v>
      </c>
      <c r="J1373" t="str">
        <f t="shared" si="433"/>
        <v>db600.dbx129.0 := db3.dbx184.0; // Уровень в ЕП1</v>
      </c>
      <c r="L1373">
        <f>L1371+1</f>
        <v>65</v>
      </c>
    </row>
    <row r="1374" spans="3:12" x14ac:dyDescent="0.25">
      <c r="E1374" s="34">
        <f>E1373</f>
        <v>129</v>
      </c>
      <c r="F1374" s="34">
        <v>1</v>
      </c>
      <c r="G1374">
        <f>G1373</f>
        <v>184</v>
      </c>
      <c r="J1374" t="str">
        <f t="shared" ref="J1374:J1437" si="450">"db600.dbx"&amp;E1374&amp;"."&amp;F1374&amp;" := db3.dbx"&amp;G1374&amp;"."&amp;F1374&amp;"; // "&amp;C1374</f>
        <v xml:space="preserve">db600.dbx129.1 := db3.dbx184.1; // </v>
      </c>
      <c r="L1374">
        <f>L1373</f>
        <v>65</v>
      </c>
    </row>
    <row r="1375" spans="3:12" x14ac:dyDescent="0.25">
      <c r="E1375" s="34">
        <f t="shared" ref="E1375:E1388" si="451">E1374</f>
        <v>129</v>
      </c>
      <c r="F1375" s="34">
        <v>2</v>
      </c>
      <c r="G1375">
        <f t="shared" ref="G1375:G1380" si="452">G1374</f>
        <v>184</v>
      </c>
      <c r="J1375" t="str">
        <f t="shared" si="450"/>
        <v xml:space="preserve">db600.dbx129.2 := db3.dbx184.2; // </v>
      </c>
      <c r="L1375">
        <f t="shared" ref="L1375:L1388" si="453">L1374</f>
        <v>65</v>
      </c>
    </row>
    <row r="1376" spans="3:12" x14ac:dyDescent="0.25">
      <c r="E1376" s="34">
        <f t="shared" si="451"/>
        <v>129</v>
      </c>
      <c r="F1376" s="34">
        <v>3</v>
      </c>
      <c r="G1376">
        <f t="shared" si="452"/>
        <v>184</v>
      </c>
      <c r="J1376" t="str">
        <f t="shared" si="450"/>
        <v xml:space="preserve">db600.dbx129.3 := db3.dbx184.3; // </v>
      </c>
      <c r="L1376">
        <f t="shared" si="453"/>
        <v>65</v>
      </c>
    </row>
    <row r="1377" spans="3:12" x14ac:dyDescent="0.25">
      <c r="E1377" s="34">
        <f t="shared" si="451"/>
        <v>129</v>
      </c>
      <c r="F1377" s="34">
        <v>4</v>
      </c>
      <c r="G1377">
        <f t="shared" si="452"/>
        <v>184</v>
      </c>
      <c r="J1377" t="str">
        <f t="shared" si="450"/>
        <v xml:space="preserve">db600.dbx129.4 := db3.dbx184.4; // </v>
      </c>
      <c r="L1377">
        <f t="shared" si="453"/>
        <v>65</v>
      </c>
    </row>
    <row r="1378" spans="3:12" x14ac:dyDescent="0.25">
      <c r="E1378" s="34">
        <f t="shared" si="451"/>
        <v>129</v>
      </c>
      <c r="F1378" s="34">
        <v>5</v>
      </c>
      <c r="G1378">
        <f t="shared" si="452"/>
        <v>184</v>
      </c>
      <c r="J1378" t="str">
        <f t="shared" si="450"/>
        <v xml:space="preserve">db600.dbx129.5 := db3.dbx184.5; // </v>
      </c>
      <c r="L1378">
        <f t="shared" si="453"/>
        <v>65</v>
      </c>
    </row>
    <row r="1379" spans="3:12" x14ac:dyDescent="0.25">
      <c r="E1379" s="34">
        <f t="shared" si="451"/>
        <v>129</v>
      </c>
      <c r="F1379" s="34">
        <v>6</v>
      </c>
      <c r="G1379">
        <f t="shared" si="452"/>
        <v>184</v>
      </c>
      <c r="J1379" t="str">
        <f t="shared" si="450"/>
        <v xml:space="preserve">db600.dbx129.6 := db3.dbx184.6; // </v>
      </c>
      <c r="L1379">
        <f t="shared" si="453"/>
        <v>65</v>
      </c>
    </row>
    <row r="1380" spans="3:12" x14ac:dyDescent="0.25">
      <c r="E1380" s="34">
        <f t="shared" si="451"/>
        <v>129</v>
      </c>
      <c r="F1380" s="34">
        <v>7</v>
      </c>
      <c r="G1380">
        <f t="shared" si="452"/>
        <v>184</v>
      </c>
      <c r="J1380" t="str">
        <f t="shared" si="450"/>
        <v xml:space="preserve">db600.dbx129.7 := db3.dbx184.7; // </v>
      </c>
      <c r="L1380">
        <f t="shared" si="453"/>
        <v>65</v>
      </c>
    </row>
    <row r="1381" spans="3:12" x14ac:dyDescent="0.25">
      <c r="E1381">
        <f>E1357+1</f>
        <v>128</v>
      </c>
      <c r="F1381" s="34">
        <v>0</v>
      </c>
      <c r="G1381">
        <f>G1380+1</f>
        <v>185</v>
      </c>
      <c r="J1381" t="str">
        <f t="shared" si="450"/>
        <v xml:space="preserve">db600.dbx128.0 := db3.dbx185.0; // </v>
      </c>
      <c r="L1381">
        <f t="shared" si="453"/>
        <v>65</v>
      </c>
    </row>
    <row r="1382" spans="3:12" x14ac:dyDescent="0.25">
      <c r="E1382" s="34">
        <f>E1381</f>
        <v>128</v>
      </c>
      <c r="F1382" s="34">
        <v>1</v>
      </c>
      <c r="G1382">
        <f>G1381</f>
        <v>185</v>
      </c>
      <c r="J1382" t="str">
        <f t="shared" si="450"/>
        <v xml:space="preserve">db600.dbx128.1 := db3.dbx185.1; // </v>
      </c>
      <c r="L1382">
        <f t="shared" si="453"/>
        <v>65</v>
      </c>
    </row>
    <row r="1383" spans="3:12" x14ac:dyDescent="0.25">
      <c r="E1383" s="34">
        <f t="shared" si="451"/>
        <v>128</v>
      </c>
      <c r="F1383" s="34">
        <v>2</v>
      </c>
      <c r="G1383">
        <f t="shared" ref="G1383:G1388" si="454">G1382</f>
        <v>185</v>
      </c>
      <c r="J1383" t="str">
        <f t="shared" si="450"/>
        <v xml:space="preserve">db600.dbx128.2 := db3.dbx185.2; // </v>
      </c>
      <c r="L1383">
        <f t="shared" si="453"/>
        <v>65</v>
      </c>
    </row>
    <row r="1384" spans="3:12" x14ac:dyDescent="0.25">
      <c r="E1384" s="34">
        <f t="shared" si="451"/>
        <v>128</v>
      </c>
      <c r="F1384" s="34">
        <v>3</v>
      </c>
      <c r="G1384">
        <f t="shared" si="454"/>
        <v>185</v>
      </c>
      <c r="J1384" t="str">
        <f t="shared" si="450"/>
        <v xml:space="preserve">db600.dbx128.3 := db3.dbx185.3; // </v>
      </c>
      <c r="L1384">
        <f t="shared" si="453"/>
        <v>65</v>
      </c>
    </row>
    <row r="1385" spans="3:12" x14ac:dyDescent="0.25">
      <c r="E1385" s="34">
        <f t="shared" si="451"/>
        <v>128</v>
      </c>
      <c r="F1385" s="34">
        <v>4</v>
      </c>
      <c r="G1385">
        <f t="shared" si="454"/>
        <v>185</v>
      </c>
      <c r="J1385" t="str">
        <f t="shared" si="450"/>
        <v xml:space="preserve">db600.dbx128.4 := db3.dbx185.4; // </v>
      </c>
      <c r="L1385">
        <f t="shared" si="453"/>
        <v>65</v>
      </c>
    </row>
    <row r="1386" spans="3:12" x14ac:dyDescent="0.25">
      <c r="E1386" s="34">
        <f t="shared" si="451"/>
        <v>128</v>
      </c>
      <c r="F1386" s="34">
        <v>5</v>
      </c>
      <c r="G1386">
        <f t="shared" si="454"/>
        <v>185</v>
      </c>
      <c r="J1386" t="str">
        <f t="shared" si="450"/>
        <v xml:space="preserve">db600.dbx128.5 := db3.dbx185.5; // </v>
      </c>
      <c r="L1386">
        <f t="shared" si="453"/>
        <v>65</v>
      </c>
    </row>
    <row r="1387" spans="3:12" x14ac:dyDescent="0.25">
      <c r="E1387" s="34">
        <f t="shared" si="451"/>
        <v>128</v>
      </c>
      <c r="F1387" s="34">
        <v>6</v>
      </c>
      <c r="G1387">
        <f t="shared" si="454"/>
        <v>185</v>
      </c>
      <c r="J1387" t="str">
        <f t="shared" si="450"/>
        <v xml:space="preserve">db600.dbx128.6 := db3.dbx185.6; // </v>
      </c>
      <c r="L1387">
        <f t="shared" si="453"/>
        <v>65</v>
      </c>
    </row>
    <row r="1388" spans="3:12" x14ac:dyDescent="0.25">
      <c r="E1388" s="34">
        <f t="shared" si="451"/>
        <v>128</v>
      </c>
      <c r="F1388" s="34">
        <v>7</v>
      </c>
      <c r="G1388">
        <f t="shared" si="454"/>
        <v>185</v>
      </c>
      <c r="J1388" t="str">
        <f t="shared" si="450"/>
        <v xml:space="preserve">db600.dbx128.7 := db3.dbx185.7; // </v>
      </c>
      <c r="L1388">
        <f t="shared" si="453"/>
        <v>65</v>
      </c>
    </row>
    <row r="1389" spans="3:12" x14ac:dyDescent="0.25">
      <c r="C1389" s="9" t="s">
        <v>296</v>
      </c>
      <c r="E1389">
        <f>E1397+1</f>
        <v>131</v>
      </c>
      <c r="F1389" s="34">
        <v>0</v>
      </c>
      <c r="G1389">
        <f>G1373+46</f>
        <v>230</v>
      </c>
      <c r="J1389" t="str">
        <f t="shared" si="450"/>
        <v>db600.dbx131.0 := db3.dbx230.0; // Уровень в ЕП2</v>
      </c>
      <c r="L1389">
        <f>L1387+1</f>
        <v>66</v>
      </c>
    </row>
    <row r="1390" spans="3:12" x14ac:dyDescent="0.25">
      <c r="E1390" s="34">
        <f>E1389</f>
        <v>131</v>
      </c>
      <c r="F1390" s="34">
        <v>1</v>
      </c>
      <c r="G1390">
        <f>G1389</f>
        <v>230</v>
      </c>
      <c r="J1390" t="str">
        <f t="shared" si="450"/>
        <v xml:space="preserve">db600.dbx131.1 := db3.dbx230.1; // </v>
      </c>
      <c r="L1390">
        <f>L1389</f>
        <v>66</v>
      </c>
    </row>
    <row r="1391" spans="3:12" x14ac:dyDescent="0.25">
      <c r="E1391" s="34">
        <f t="shared" ref="E1391:E1404" si="455">E1390</f>
        <v>131</v>
      </c>
      <c r="F1391" s="34">
        <v>2</v>
      </c>
      <c r="G1391">
        <f t="shared" ref="G1391:G1396" si="456">G1390</f>
        <v>230</v>
      </c>
      <c r="J1391" t="str">
        <f t="shared" si="450"/>
        <v xml:space="preserve">db600.dbx131.2 := db3.dbx230.2; // </v>
      </c>
      <c r="L1391">
        <f t="shared" ref="L1391:L1404" si="457">L1390</f>
        <v>66</v>
      </c>
    </row>
    <row r="1392" spans="3:12" x14ac:dyDescent="0.25">
      <c r="E1392" s="34">
        <f t="shared" si="455"/>
        <v>131</v>
      </c>
      <c r="F1392" s="34">
        <v>3</v>
      </c>
      <c r="G1392">
        <f t="shared" si="456"/>
        <v>230</v>
      </c>
      <c r="J1392" t="str">
        <f t="shared" si="450"/>
        <v xml:space="preserve">db600.dbx131.3 := db3.dbx230.3; // </v>
      </c>
      <c r="L1392">
        <f t="shared" si="457"/>
        <v>66</v>
      </c>
    </row>
    <row r="1393" spans="3:12" x14ac:dyDescent="0.25">
      <c r="E1393" s="34">
        <f t="shared" si="455"/>
        <v>131</v>
      </c>
      <c r="F1393" s="34">
        <v>4</v>
      </c>
      <c r="G1393">
        <f t="shared" si="456"/>
        <v>230</v>
      </c>
      <c r="J1393" t="str">
        <f t="shared" si="450"/>
        <v xml:space="preserve">db600.dbx131.4 := db3.dbx230.4; // </v>
      </c>
      <c r="L1393">
        <f t="shared" si="457"/>
        <v>66</v>
      </c>
    </row>
    <row r="1394" spans="3:12" x14ac:dyDescent="0.25">
      <c r="E1394" s="34">
        <f t="shared" si="455"/>
        <v>131</v>
      </c>
      <c r="F1394" s="34">
        <v>5</v>
      </c>
      <c r="G1394">
        <f t="shared" si="456"/>
        <v>230</v>
      </c>
      <c r="J1394" t="str">
        <f t="shared" si="450"/>
        <v xml:space="preserve">db600.dbx131.5 := db3.dbx230.5; // </v>
      </c>
      <c r="L1394">
        <f t="shared" si="457"/>
        <v>66</v>
      </c>
    </row>
    <row r="1395" spans="3:12" x14ac:dyDescent="0.25">
      <c r="E1395" s="34">
        <f t="shared" si="455"/>
        <v>131</v>
      </c>
      <c r="F1395" s="34">
        <v>6</v>
      </c>
      <c r="G1395">
        <f t="shared" si="456"/>
        <v>230</v>
      </c>
      <c r="J1395" t="str">
        <f t="shared" si="450"/>
        <v xml:space="preserve">db600.dbx131.6 := db3.dbx230.6; // </v>
      </c>
      <c r="L1395">
        <f t="shared" si="457"/>
        <v>66</v>
      </c>
    </row>
    <row r="1396" spans="3:12" x14ac:dyDescent="0.25">
      <c r="E1396" s="34">
        <f t="shared" si="455"/>
        <v>131</v>
      </c>
      <c r="F1396" s="34">
        <v>7</v>
      </c>
      <c r="G1396">
        <f t="shared" si="456"/>
        <v>230</v>
      </c>
      <c r="J1396" t="str">
        <f t="shared" si="450"/>
        <v xml:space="preserve">db600.dbx131.7 := db3.dbx230.7; // </v>
      </c>
      <c r="L1396">
        <f t="shared" si="457"/>
        <v>66</v>
      </c>
    </row>
    <row r="1397" spans="3:12" x14ac:dyDescent="0.25">
      <c r="E1397">
        <f>E1373+1</f>
        <v>130</v>
      </c>
      <c r="F1397" s="34">
        <v>0</v>
      </c>
      <c r="G1397">
        <f>G1396+1</f>
        <v>231</v>
      </c>
      <c r="J1397" t="str">
        <f t="shared" si="450"/>
        <v xml:space="preserve">db600.dbx130.0 := db3.dbx231.0; // </v>
      </c>
      <c r="L1397">
        <f t="shared" si="457"/>
        <v>66</v>
      </c>
    </row>
    <row r="1398" spans="3:12" x14ac:dyDescent="0.25">
      <c r="E1398" s="34">
        <f>E1397</f>
        <v>130</v>
      </c>
      <c r="F1398" s="34">
        <v>1</v>
      </c>
      <c r="G1398">
        <f>G1397</f>
        <v>231</v>
      </c>
      <c r="J1398" t="str">
        <f t="shared" si="450"/>
        <v xml:space="preserve">db600.dbx130.1 := db3.dbx231.1; // </v>
      </c>
      <c r="L1398">
        <f t="shared" si="457"/>
        <v>66</v>
      </c>
    </row>
    <row r="1399" spans="3:12" x14ac:dyDescent="0.25">
      <c r="E1399" s="34">
        <f t="shared" si="455"/>
        <v>130</v>
      </c>
      <c r="F1399" s="34">
        <v>2</v>
      </c>
      <c r="G1399">
        <f t="shared" ref="G1399:G1404" si="458">G1398</f>
        <v>231</v>
      </c>
      <c r="J1399" t="str">
        <f t="shared" si="450"/>
        <v xml:space="preserve">db600.dbx130.2 := db3.dbx231.2; // </v>
      </c>
      <c r="L1399">
        <f t="shared" si="457"/>
        <v>66</v>
      </c>
    </row>
    <row r="1400" spans="3:12" x14ac:dyDescent="0.25">
      <c r="E1400" s="34">
        <f t="shared" si="455"/>
        <v>130</v>
      </c>
      <c r="F1400" s="34">
        <v>3</v>
      </c>
      <c r="G1400">
        <f t="shared" si="458"/>
        <v>231</v>
      </c>
      <c r="J1400" t="str">
        <f t="shared" si="450"/>
        <v xml:space="preserve">db600.dbx130.3 := db3.dbx231.3; // </v>
      </c>
      <c r="L1400">
        <f t="shared" si="457"/>
        <v>66</v>
      </c>
    </row>
    <row r="1401" spans="3:12" x14ac:dyDescent="0.25">
      <c r="E1401" s="34">
        <f t="shared" si="455"/>
        <v>130</v>
      </c>
      <c r="F1401" s="34">
        <v>4</v>
      </c>
      <c r="G1401">
        <f t="shared" si="458"/>
        <v>231</v>
      </c>
      <c r="J1401" t="str">
        <f t="shared" si="450"/>
        <v xml:space="preserve">db600.dbx130.4 := db3.dbx231.4; // </v>
      </c>
      <c r="L1401">
        <f t="shared" si="457"/>
        <v>66</v>
      </c>
    </row>
    <row r="1402" spans="3:12" x14ac:dyDescent="0.25">
      <c r="E1402" s="34">
        <f t="shared" si="455"/>
        <v>130</v>
      </c>
      <c r="F1402" s="34">
        <v>5</v>
      </c>
      <c r="G1402">
        <f t="shared" si="458"/>
        <v>231</v>
      </c>
      <c r="J1402" t="str">
        <f t="shared" si="450"/>
        <v xml:space="preserve">db600.dbx130.5 := db3.dbx231.5; // </v>
      </c>
      <c r="L1402">
        <f t="shared" si="457"/>
        <v>66</v>
      </c>
    </row>
    <row r="1403" spans="3:12" x14ac:dyDescent="0.25">
      <c r="E1403" s="34">
        <f t="shared" si="455"/>
        <v>130</v>
      </c>
      <c r="F1403" s="34">
        <v>6</v>
      </c>
      <c r="G1403">
        <f t="shared" si="458"/>
        <v>231</v>
      </c>
      <c r="J1403" t="str">
        <f t="shared" si="450"/>
        <v xml:space="preserve">db600.dbx130.6 := db3.dbx231.6; // </v>
      </c>
      <c r="L1403">
        <f t="shared" si="457"/>
        <v>66</v>
      </c>
    </row>
    <row r="1404" spans="3:12" x14ac:dyDescent="0.25">
      <c r="E1404" s="34">
        <f t="shared" si="455"/>
        <v>130</v>
      </c>
      <c r="F1404" s="34">
        <v>7</v>
      </c>
      <c r="G1404">
        <f t="shared" si="458"/>
        <v>231</v>
      </c>
      <c r="J1404" t="str">
        <f t="shared" si="450"/>
        <v xml:space="preserve">db600.dbx130.7 := db3.dbx231.7; // </v>
      </c>
      <c r="L1404">
        <f t="shared" si="457"/>
        <v>66</v>
      </c>
    </row>
    <row r="1405" spans="3:12" x14ac:dyDescent="0.25">
      <c r="C1405" s="9" t="s">
        <v>297</v>
      </c>
      <c r="E1405">
        <f>E1413+1</f>
        <v>133</v>
      </c>
      <c r="F1405" s="34">
        <v>0</v>
      </c>
      <c r="G1405">
        <f>G1389+46</f>
        <v>276</v>
      </c>
      <c r="J1405" t="str">
        <f t="shared" si="450"/>
        <v>db600.dbx133.0 := db3.dbx276.0; // Уровень в ЕТ</v>
      </c>
      <c r="L1405">
        <f>L1403+1</f>
        <v>67</v>
      </c>
    </row>
    <row r="1406" spans="3:12" x14ac:dyDescent="0.25">
      <c r="E1406" s="34">
        <f>E1405</f>
        <v>133</v>
      </c>
      <c r="F1406" s="34">
        <v>1</v>
      </c>
      <c r="G1406">
        <f>G1405</f>
        <v>276</v>
      </c>
      <c r="J1406" t="str">
        <f t="shared" si="450"/>
        <v xml:space="preserve">db600.dbx133.1 := db3.dbx276.1; // </v>
      </c>
      <c r="L1406">
        <f>L1405</f>
        <v>67</v>
      </c>
    </row>
    <row r="1407" spans="3:12" x14ac:dyDescent="0.25">
      <c r="E1407" s="34">
        <f t="shared" ref="E1407:E1420" si="459">E1406</f>
        <v>133</v>
      </c>
      <c r="F1407" s="34">
        <v>2</v>
      </c>
      <c r="G1407">
        <f t="shared" ref="G1407:G1412" si="460">G1406</f>
        <v>276</v>
      </c>
      <c r="J1407" t="str">
        <f t="shared" si="450"/>
        <v xml:space="preserve">db600.dbx133.2 := db3.dbx276.2; // </v>
      </c>
      <c r="L1407">
        <f t="shared" ref="L1407:L1420" si="461">L1406</f>
        <v>67</v>
      </c>
    </row>
    <row r="1408" spans="3:12" x14ac:dyDescent="0.25">
      <c r="E1408" s="34">
        <f t="shared" si="459"/>
        <v>133</v>
      </c>
      <c r="F1408" s="34">
        <v>3</v>
      </c>
      <c r="G1408">
        <f t="shared" si="460"/>
        <v>276</v>
      </c>
      <c r="J1408" t="str">
        <f t="shared" si="450"/>
        <v xml:space="preserve">db600.dbx133.3 := db3.dbx276.3; // </v>
      </c>
      <c r="L1408">
        <f t="shared" si="461"/>
        <v>67</v>
      </c>
    </row>
    <row r="1409" spans="3:12" x14ac:dyDescent="0.25">
      <c r="E1409" s="34">
        <f t="shared" si="459"/>
        <v>133</v>
      </c>
      <c r="F1409" s="34">
        <v>4</v>
      </c>
      <c r="G1409">
        <f t="shared" si="460"/>
        <v>276</v>
      </c>
      <c r="J1409" t="str">
        <f t="shared" si="450"/>
        <v xml:space="preserve">db600.dbx133.4 := db3.dbx276.4; // </v>
      </c>
      <c r="L1409">
        <f t="shared" si="461"/>
        <v>67</v>
      </c>
    </row>
    <row r="1410" spans="3:12" x14ac:dyDescent="0.25">
      <c r="E1410" s="34">
        <f t="shared" si="459"/>
        <v>133</v>
      </c>
      <c r="F1410" s="34">
        <v>5</v>
      </c>
      <c r="G1410">
        <f t="shared" si="460"/>
        <v>276</v>
      </c>
      <c r="J1410" t="str">
        <f t="shared" si="450"/>
        <v xml:space="preserve">db600.dbx133.5 := db3.dbx276.5; // </v>
      </c>
      <c r="L1410">
        <f t="shared" si="461"/>
        <v>67</v>
      </c>
    </row>
    <row r="1411" spans="3:12" x14ac:dyDescent="0.25">
      <c r="E1411" s="34">
        <f t="shared" si="459"/>
        <v>133</v>
      </c>
      <c r="F1411" s="34">
        <v>6</v>
      </c>
      <c r="G1411">
        <f t="shared" si="460"/>
        <v>276</v>
      </c>
      <c r="J1411" t="str">
        <f t="shared" si="450"/>
        <v xml:space="preserve">db600.dbx133.6 := db3.dbx276.6; // </v>
      </c>
      <c r="L1411">
        <f t="shared" si="461"/>
        <v>67</v>
      </c>
    </row>
    <row r="1412" spans="3:12" x14ac:dyDescent="0.25">
      <c r="E1412" s="34">
        <f t="shared" si="459"/>
        <v>133</v>
      </c>
      <c r="F1412" s="34">
        <v>7</v>
      </c>
      <c r="G1412">
        <f t="shared" si="460"/>
        <v>276</v>
      </c>
      <c r="J1412" t="str">
        <f t="shared" si="450"/>
        <v xml:space="preserve">db600.dbx133.7 := db3.dbx276.7; // </v>
      </c>
      <c r="L1412">
        <f t="shared" si="461"/>
        <v>67</v>
      </c>
    </row>
    <row r="1413" spans="3:12" x14ac:dyDescent="0.25">
      <c r="E1413">
        <f>E1389+1</f>
        <v>132</v>
      </c>
      <c r="F1413" s="34">
        <v>0</v>
      </c>
      <c r="G1413">
        <f>G1412+1</f>
        <v>277</v>
      </c>
      <c r="J1413" t="str">
        <f t="shared" si="450"/>
        <v xml:space="preserve">db600.dbx132.0 := db3.dbx277.0; // </v>
      </c>
      <c r="L1413">
        <f t="shared" si="461"/>
        <v>67</v>
      </c>
    </row>
    <row r="1414" spans="3:12" x14ac:dyDescent="0.25">
      <c r="E1414" s="34">
        <f>E1413</f>
        <v>132</v>
      </c>
      <c r="F1414" s="34">
        <v>1</v>
      </c>
      <c r="G1414">
        <f>G1413</f>
        <v>277</v>
      </c>
      <c r="J1414" t="str">
        <f t="shared" si="450"/>
        <v xml:space="preserve">db600.dbx132.1 := db3.dbx277.1; // </v>
      </c>
      <c r="L1414">
        <f t="shared" si="461"/>
        <v>67</v>
      </c>
    </row>
    <row r="1415" spans="3:12" x14ac:dyDescent="0.25">
      <c r="E1415" s="34">
        <f t="shared" si="459"/>
        <v>132</v>
      </c>
      <c r="F1415" s="34">
        <v>2</v>
      </c>
      <c r="G1415">
        <f t="shared" ref="G1415:G1420" si="462">G1414</f>
        <v>277</v>
      </c>
      <c r="J1415" t="str">
        <f t="shared" si="450"/>
        <v xml:space="preserve">db600.dbx132.2 := db3.dbx277.2; // </v>
      </c>
      <c r="L1415">
        <f t="shared" si="461"/>
        <v>67</v>
      </c>
    </row>
    <row r="1416" spans="3:12" x14ac:dyDescent="0.25">
      <c r="E1416" s="34">
        <f t="shared" si="459"/>
        <v>132</v>
      </c>
      <c r="F1416" s="34">
        <v>3</v>
      </c>
      <c r="G1416">
        <f t="shared" si="462"/>
        <v>277</v>
      </c>
      <c r="J1416" t="str">
        <f t="shared" si="450"/>
        <v xml:space="preserve">db600.dbx132.3 := db3.dbx277.3; // </v>
      </c>
      <c r="L1416">
        <f t="shared" si="461"/>
        <v>67</v>
      </c>
    </row>
    <row r="1417" spans="3:12" x14ac:dyDescent="0.25">
      <c r="E1417" s="34">
        <f t="shared" si="459"/>
        <v>132</v>
      </c>
      <c r="F1417" s="34">
        <v>4</v>
      </c>
      <c r="G1417">
        <f t="shared" si="462"/>
        <v>277</v>
      </c>
      <c r="J1417" t="str">
        <f t="shared" si="450"/>
        <v xml:space="preserve">db600.dbx132.4 := db3.dbx277.4; // </v>
      </c>
      <c r="L1417">
        <f t="shared" si="461"/>
        <v>67</v>
      </c>
    </row>
    <row r="1418" spans="3:12" x14ac:dyDescent="0.25">
      <c r="E1418" s="34">
        <f t="shared" si="459"/>
        <v>132</v>
      </c>
      <c r="F1418" s="34">
        <v>5</v>
      </c>
      <c r="G1418">
        <f t="shared" si="462"/>
        <v>277</v>
      </c>
      <c r="J1418" t="str">
        <f t="shared" si="450"/>
        <v xml:space="preserve">db600.dbx132.5 := db3.dbx277.5; // </v>
      </c>
      <c r="L1418">
        <f t="shared" si="461"/>
        <v>67</v>
      </c>
    </row>
    <row r="1419" spans="3:12" x14ac:dyDescent="0.25">
      <c r="E1419" s="34">
        <f t="shared" si="459"/>
        <v>132</v>
      </c>
      <c r="F1419" s="34">
        <v>6</v>
      </c>
      <c r="G1419">
        <f t="shared" si="462"/>
        <v>277</v>
      </c>
      <c r="J1419" t="str">
        <f t="shared" si="450"/>
        <v xml:space="preserve">db600.dbx132.6 := db3.dbx277.6; // </v>
      </c>
      <c r="L1419">
        <f t="shared" si="461"/>
        <v>67</v>
      </c>
    </row>
    <row r="1420" spans="3:12" x14ac:dyDescent="0.25">
      <c r="E1420" s="34">
        <f t="shared" si="459"/>
        <v>132</v>
      </c>
      <c r="F1420" s="34">
        <v>7</v>
      </c>
      <c r="G1420">
        <f t="shared" si="462"/>
        <v>277</v>
      </c>
      <c r="J1420" t="str">
        <f t="shared" si="450"/>
        <v xml:space="preserve">db600.dbx132.7 := db3.dbx277.7; // </v>
      </c>
      <c r="L1420">
        <f t="shared" si="461"/>
        <v>67</v>
      </c>
    </row>
    <row r="1421" spans="3:12" x14ac:dyDescent="0.25">
      <c r="C1421" s="9" t="s">
        <v>298</v>
      </c>
      <c r="E1421">
        <f>E1429+1</f>
        <v>135</v>
      </c>
      <c r="F1421" s="34">
        <v>0</v>
      </c>
      <c r="G1421">
        <f>G1405+46</f>
        <v>322</v>
      </c>
      <c r="J1421" t="str">
        <f t="shared" si="450"/>
        <v>db600.dbx135.0 := db3.dbx322.0; // Уровень в АСИ</v>
      </c>
      <c r="L1421">
        <f>L1419+1</f>
        <v>68</v>
      </c>
    </row>
    <row r="1422" spans="3:12" x14ac:dyDescent="0.25">
      <c r="E1422" s="34">
        <f>E1421</f>
        <v>135</v>
      </c>
      <c r="F1422" s="34">
        <v>1</v>
      </c>
      <c r="G1422">
        <f>G1421</f>
        <v>322</v>
      </c>
      <c r="J1422" t="str">
        <f t="shared" si="450"/>
        <v xml:space="preserve">db600.dbx135.1 := db3.dbx322.1; // </v>
      </c>
      <c r="L1422">
        <f>L1421</f>
        <v>68</v>
      </c>
    </row>
    <row r="1423" spans="3:12" x14ac:dyDescent="0.25">
      <c r="E1423" s="34">
        <f t="shared" ref="E1423:E1436" si="463">E1422</f>
        <v>135</v>
      </c>
      <c r="F1423" s="34">
        <v>2</v>
      </c>
      <c r="G1423">
        <f t="shared" ref="G1423:G1428" si="464">G1422</f>
        <v>322</v>
      </c>
      <c r="J1423" t="str">
        <f t="shared" si="450"/>
        <v xml:space="preserve">db600.dbx135.2 := db3.dbx322.2; // </v>
      </c>
      <c r="L1423">
        <f t="shared" ref="L1423:L1436" si="465">L1422</f>
        <v>68</v>
      </c>
    </row>
    <row r="1424" spans="3:12" x14ac:dyDescent="0.25">
      <c r="E1424" s="34">
        <f t="shared" si="463"/>
        <v>135</v>
      </c>
      <c r="F1424" s="34">
        <v>3</v>
      </c>
      <c r="G1424">
        <f t="shared" si="464"/>
        <v>322</v>
      </c>
      <c r="J1424" t="str">
        <f t="shared" si="450"/>
        <v xml:space="preserve">db600.dbx135.3 := db3.dbx322.3; // </v>
      </c>
      <c r="L1424">
        <f t="shared" si="465"/>
        <v>68</v>
      </c>
    </row>
    <row r="1425" spans="3:12" x14ac:dyDescent="0.25">
      <c r="E1425" s="34">
        <f t="shared" si="463"/>
        <v>135</v>
      </c>
      <c r="F1425" s="34">
        <v>4</v>
      </c>
      <c r="G1425">
        <f t="shared" si="464"/>
        <v>322</v>
      </c>
      <c r="J1425" t="str">
        <f t="shared" si="450"/>
        <v xml:space="preserve">db600.dbx135.4 := db3.dbx322.4; // </v>
      </c>
      <c r="L1425">
        <f t="shared" si="465"/>
        <v>68</v>
      </c>
    </row>
    <row r="1426" spans="3:12" x14ac:dyDescent="0.25">
      <c r="E1426" s="34">
        <f t="shared" si="463"/>
        <v>135</v>
      </c>
      <c r="F1426" s="34">
        <v>5</v>
      </c>
      <c r="G1426">
        <f t="shared" si="464"/>
        <v>322</v>
      </c>
      <c r="J1426" t="str">
        <f t="shared" si="450"/>
        <v xml:space="preserve">db600.dbx135.5 := db3.dbx322.5; // </v>
      </c>
      <c r="L1426">
        <f t="shared" si="465"/>
        <v>68</v>
      </c>
    </row>
    <row r="1427" spans="3:12" x14ac:dyDescent="0.25">
      <c r="E1427" s="34">
        <f t="shared" si="463"/>
        <v>135</v>
      </c>
      <c r="F1427" s="34">
        <v>6</v>
      </c>
      <c r="G1427">
        <f t="shared" si="464"/>
        <v>322</v>
      </c>
      <c r="J1427" t="str">
        <f t="shared" si="450"/>
        <v xml:space="preserve">db600.dbx135.6 := db3.dbx322.6; // </v>
      </c>
      <c r="L1427">
        <f t="shared" si="465"/>
        <v>68</v>
      </c>
    </row>
    <row r="1428" spans="3:12" x14ac:dyDescent="0.25">
      <c r="E1428" s="34">
        <f t="shared" si="463"/>
        <v>135</v>
      </c>
      <c r="F1428" s="34">
        <v>7</v>
      </c>
      <c r="G1428">
        <f t="shared" si="464"/>
        <v>322</v>
      </c>
      <c r="J1428" t="str">
        <f t="shared" si="450"/>
        <v xml:space="preserve">db600.dbx135.7 := db3.dbx322.7; // </v>
      </c>
      <c r="L1428">
        <f t="shared" si="465"/>
        <v>68</v>
      </c>
    </row>
    <row r="1429" spans="3:12" x14ac:dyDescent="0.25">
      <c r="E1429">
        <f>E1405+1</f>
        <v>134</v>
      </c>
      <c r="F1429" s="34">
        <v>0</v>
      </c>
      <c r="G1429">
        <f>G1428+1</f>
        <v>323</v>
      </c>
      <c r="J1429" t="str">
        <f t="shared" si="450"/>
        <v xml:space="preserve">db600.dbx134.0 := db3.dbx323.0; // </v>
      </c>
      <c r="L1429">
        <f t="shared" si="465"/>
        <v>68</v>
      </c>
    </row>
    <row r="1430" spans="3:12" x14ac:dyDescent="0.25">
      <c r="E1430" s="34">
        <f>E1429</f>
        <v>134</v>
      </c>
      <c r="F1430" s="34">
        <v>1</v>
      </c>
      <c r="G1430">
        <f>G1429</f>
        <v>323</v>
      </c>
      <c r="J1430" t="str">
        <f t="shared" si="450"/>
        <v xml:space="preserve">db600.dbx134.1 := db3.dbx323.1; // </v>
      </c>
      <c r="L1430">
        <f t="shared" si="465"/>
        <v>68</v>
      </c>
    </row>
    <row r="1431" spans="3:12" x14ac:dyDescent="0.25">
      <c r="E1431" s="34">
        <f t="shared" si="463"/>
        <v>134</v>
      </c>
      <c r="F1431" s="34">
        <v>2</v>
      </c>
      <c r="G1431">
        <f t="shared" ref="G1431:G1436" si="466">G1430</f>
        <v>323</v>
      </c>
      <c r="J1431" t="str">
        <f t="shared" si="450"/>
        <v xml:space="preserve">db600.dbx134.2 := db3.dbx323.2; // </v>
      </c>
      <c r="L1431">
        <f t="shared" si="465"/>
        <v>68</v>
      </c>
    </row>
    <row r="1432" spans="3:12" x14ac:dyDescent="0.25">
      <c r="E1432" s="34">
        <f t="shared" si="463"/>
        <v>134</v>
      </c>
      <c r="F1432" s="34">
        <v>3</v>
      </c>
      <c r="G1432">
        <f t="shared" si="466"/>
        <v>323</v>
      </c>
      <c r="J1432" t="str">
        <f t="shared" si="450"/>
        <v xml:space="preserve">db600.dbx134.3 := db3.dbx323.3; // </v>
      </c>
      <c r="L1432">
        <f t="shared" si="465"/>
        <v>68</v>
      </c>
    </row>
    <row r="1433" spans="3:12" x14ac:dyDescent="0.25">
      <c r="E1433" s="34">
        <f t="shared" si="463"/>
        <v>134</v>
      </c>
      <c r="F1433" s="34">
        <v>4</v>
      </c>
      <c r="G1433">
        <f t="shared" si="466"/>
        <v>323</v>
      </c>
      <c r="J1433" t="str">
        <f t="shared" si="450"/>
        <v xml:space="preserve">db600.dbx134.4 := db3.dbx323.4; // </v>
      </c>
      <c r="L1433">
        <f t="shared" si="465"/>
        <v>68</v>
      </c>
    </row>
    <row r="1434" spans="3:12" x14ac:dyDescent="0.25">
      <c r="E1434" s="34">
        <f t="shared" si="463"/>
        <v>134</v>
      </c>
      <c r="F1434" s="34">
        <v>5</v>
      </c>
      <c r="G1434">
        <f t="shared" si="466"/>
        <v>323</v>
      </c>
      <c r="J1434" t="str">
        <f t="shared" si="450"/>
        <v xml:space="preserve">db600.dbx134.5 := db3.dbx323.5; // </v>
      </c>
      <c r="L1434">
        <f t="shared" si="465"/>
        <v>68</v>
      </c>
    </row>
    <row r="1435" spans="3:12" x14ac:dyDescent="0.25">
      <c r="E1435" s="34">
        <f t="shared" si="463"/>
        <v>134</v>
      </c>
      <c r="F1435" s="34">
        <v>6</v>
      </c>
      <c r="G1435">
        <f t="shared" si="466"/>
        <v>323</v>
      </c>
      <c r="J1435" t="str">
        <f t="shared" si="450"/>
        <v xml:space="preserve">db600.dbx134.6 := db3.dbx323.6; // </v>
      </c>
      <c r="L1435">
        <f t="shared" si="465"/>
        <v>68</v>
      </c>
    </row>
    <row r="1436" spans="3:12" x14ac:dyDescent="0.25">
      <c r="E1436" s="34">
        <f t="shared" si="463"/>
        <v>134</v>
      </c>
      <c r="F1436" s="34">
        <v>7</v>
      </c>
      <c r="G1436">
        <f t="shared" si="466"/>
        <v>323</v>
      </c>
      <c r="J1436" t="str">
        <f t="shared" si="450"/>
        <v xml:space="preserve">db600.dbx134.7 := db3.dbx323.7; // </v>
      </c>
      <c r="L1436">
        <f t="shared" si="465"/>
        <v>68</v>
      </c>
    </row>
    <row r="1437" spans="3:12" x14ac:dyDescent="0.25">
      <c r="C1437" s="9" t="s">
        <v>426</v>
      </c>
      <c r="E1437">
        <f>E1445+1</f>
        <v>137</v>
      </c>
      <c r="F1437" s="34">
        <v>0</v>
      </c>
      <c r="G1437">
        <f>G1421+46</f>
        <v>368</v>
      </c>
      <c r="J1437" t="str">
        <f t="shared" si="450"/>
        <v>db600.dbx137.0 := db3.dbx368.0; // Температура воды после Н1-1,1-2</v>
      </c>
      <c r="L1437">
        <f>L1435+1</f>
        <v>69</v>
      </c>
    </row>
    <row r="1438" spans="3:12" x14ac:dyDescent="0.25">
      <c r="E1438" s="34">
        <f>E1437</f>
        <v>137</v>
      </c>
      <c r="F1438" s="34">
        <v>1</v>
      </c>
      <c r="G1438">
        <f>G1437</f>
        <v>368</v>
      </c>
      <c r="J1438" t="str">
        <f t="shared" ref="J1438:J1501" si="467">"db600.dbx"&amp;E1438&amp;"."&amp;F1438&amp;" := db3.dbx"&amp;G1438&amp;"."&amp;F1438&amp;"; // "&amp;C1438</f>
        <v xml:space="preserve">db600.dbx137.1 := db3.dbx368.1; // </v>
      </c>
      <c r="L1438">
        <f>L1437</f>
        <v>69</v>
      </c>
    </row>
    <row r="1439" spans="3:12" x14ac:dyDescent="0.25">
      <c r="E1439" s="34">
        <f t="shared" ref="E1439:E1452" si="468">E1438</f>
        <v>137</v>
      </c>
      <c r="F1439" s="34">
        <v>2</v>
      </c>
      <c r="G1439">
        <f t="shared" ref="G1439:G1444" si="469">G1438</f>
        <v>368</v>
      </c>
      <c r="J1439" t="str">
        <f t="shared" si="467"/>
        <v xml:space="preserve">db600.dbx137.2 := db3.dbx368.2; // </v>
      </c>
      <c r="L1439">
        <f t="shared" ref="L1439:L1452" si="470">L1438</f>
        <v>69</v>
      </c>
    </row>
    <row r="1440" spans="3:12" x14ac:dyDescent="0.25">
      <c r="E1440" s="34">
        <f t="shared" si="468"/>
        <v>137</v>
      </c>
      <c r="F1440" s="34">
        <v>3</v>
      </c>
      <c r="G1440">
        <f t="shared" si="469"/>
        <v>368</v>
      </c>
      <c r="J1440" t="str">
        <f t="shared" si="467"/>
        <v xml:space="preserve">db600.dbx137.3 := db3.dbx368.3; // </v>
      </c>
      <c r="L1440">
        <f t="shared" si="470"/>
        <v>69</v>
      </c>
    </row>
    <row r="1441" spans="3:12" x14ac:dyDescent="0.25">
      <c r="E1441" s="34">
        <f t="shared" si="468"/>
        <v>137</v>
      </c>
      <c r="F1441" s="34">
        <v>4</v>
      </c>
      <c r="G1441">
        <f t="shared" si="469"/>
        <v>368</v>
      </c>
      <c r="J1441" t="str">
        <f t="shared" si="467"/>
        <v xml:space="preserve">db600.dbx137.4 := db3.dbx368.4; // </v>
      </c>
      <c r="L1441">
        <f t="shared" si="470"/>
        <v>69</v>
      </c>
    </row>
    <row r="1442" spans="3:12" x14ac:dyDescent="0.25">
      <c r="E1442" s="34">
        <f t="shared" si="468"/>
        <v>137</v>
      </c>
      <c r="F1442" s="34">
        <v>5</v>
      </c>
      <c r="G1442">
        <f t="shared" si="469"/>
        <v>368</v>
      </c>
      <c r="J1442" t="str">
        <f t="shared" si="467"/>
        <v xml:space="preserve">db600.dbx137.5 := db3.dbx368.5; // </v>
      </c>
      <c r="L1442">
        <f t="shared" si="470"/>
        <v>69</v>
      </c>
    </row>
    <row r="1443" spans="3:12" x14ac:dyDescent="0.25">
      <c r="E1443" s="34">
        <f t="shared" si="468"/>
        <v>137</v>
      </c>
      <c r="F1443" s="34">
        <v>6</v>
      </c>
      <c r="G1443">
        <f t="shared" si="469"/>
        <v>368</v>
      </c>
      <c r="J1443" t="str">
        <f t="shared" si="467"/>
        <v xml:space="preserve">db600.dbx137.6 := db3.dbx368.6; // </v>
      </c>
      <c r="L1443">
        <f t="shared" si="470"/>
        <v>69</v>
      </c>
    </row>
    <row r="1444" spans="3:12" x14ac:dyDescent="0.25">
      <c r="E1444" s="34">
        <f t="shared" si="468"/>
        <v>137</v>
      </c>
      <c r="F1444" s="34">
        <v>7</v>
      </c>
      <c r="G1444">
        <f t="shared" si="469"/>
        <v>368</v>
      </c>
      <c r="J1444" t="str">
        <f t="shared" si="467"/>
        <v xml:space="preserve">db600.dbx137.7 := db3.dbx368.7; // </v>
      </c>
      <c r="L1444">
        <f t="shared" si="470"/>
        <v>69</v>
      </c>
    </row>
    <row r="1445" spans="3:12" x14ac:dyDescent="0.25">
      <c r="E1445">
        <f>E1421+1</f>
        <v>136</v>
      </c>
      <c r="F1445" s="34">
        <v>0</v>
      </c>
      <c r="G1445">
        <f>G1444+1</f>
        <v>369</v>
      </c>
      <c r="J1445" t="str">
        <f t="shared" si="467"/>
        <v xml:space="preserve">db600.dbx136.0 := db3.dbx369.0; // </v>
      </c>
      <c r="L1445">
        <f t="shared" si="470"/>
        <v>69</v>
      </c>
    </row>
    <row r="1446" spans="3:12" x14ac:dyDescent="0.25">
      <c r="E1446" s="34">
        <f>E1445</f>
        <v>136</v>
      </c>
      <c r="F1446" s="34">
        <v>1</v>
      </c>
      <c r="G1446">
        <f>G1445</f>
        <v>369</v>
      </c>
      <c r="J1446" t="str">
        <f t="shared" si="467"/>
        <v xml:space="preserve">db600.dbx136.1 := db3.dbx369.1; // </v>
      </c>
      <c r="L1446">
        <f t="shared" si="470"/>
        <v>69</v>
      </c>
    </row>
    <row r="1447" spans="3:12" x14ac:dyDescent="0.25">
      <c r="E1447" s="34">
        <f t="shared" si="468"/>
        <v>136</v>
      </c>
      <c r="F1447" s="34">
        <v>2</v>
      </c>
      <c r="G1447">
        <f t="shared" ref="G1447:G1452" si="471">G1446</f>
        <v>369</v>
      </c>
      <c r="J1447" t="str">
        <f t="shared" si="467"/>
        <v xml:space="preserve">db600.dbx136.2 := db3.dbx369.2; // </v>
      </c>
      <c r="L1447">
        <f t="shared" si="470"/>
        <v>69</v>
      </c>
    </row>
    <row r="1448" spans="3:12" x14ac:dyDescent="0.25">
      <c r="E1448" s="34">
        <f t="shared" si="468"/>
        <v>136</v>
      </c>
      <c r="F1448" s="34">
        <v>3</v>
      </c>
      <c r="G1448">
        <f t="shared" si="471"/>
        <v>369</v>
      </c>
      <c r="J1448" t="str">
        <f t="shared" si="467"/>
        <v xml:space="preserve">db600.dbx136.3 := db3.dbx369.3; // </v>
      </c>
      <c r="L1448">
        <f t="shared" si="470"/>
        <v>69</v>
      </c>
    </row>
    <row r="1449" spans="3:12" x14ac:dyDescent="0.25">
      <c r="E1449" s="34">
        <f t="shared" si="468"/>
        <v>136</v>
      </c>
      <c r="F1449" s="34">
        <v>4</v>
      </c>
      <c r="G1449">
        <f t="shared" si="471"/>
        <v>369</v>
      </c>
      <c r="J1449" t="str">
        <f t="shared" si="467"/>
        <v xml:space="preserve">db600.dbx136.4 := db3.dbx369.4; // </v>
      </c>
      <c r="L1449">
        <f t="shared" si="470"/>
        <v>69</v>
      </c>
    </row>
    <row r="1450" spans="3:12" x14ac:dyDescent="0.25">
      <c r="E1450" s="34">
        <f t="shared" si="468"/>
        <v>136</v>
      </c>
      <c r="F1450" s="34">
        <v>5</v>
      </c>
      <c r="G1450">
        <f t="shared" si="471"/>
        <v>369</v>
      </c>
      <c r="J1450" t="str">
        <f t="shared" si="467"/>
        <v xml:space="preserve">db600.dbx136.5 := db3.dbx369.5; // </v>
      </c>
      <c r="L1450">
        <f t="shared" si="470"/>
        <v>69</v>
      </c>
    </row>
    <row r="1451" spans="3:12" x14ac:dyDescent="0.25">
      <c r="E1451" s="34">
        <f t="shared" si="468"/>
        <v>136</v>
      </c>
      <c r="F1451" s="34">
        <v>6</v>
      </c>
      <c r="G1451">
        <f t="shared" si="471"/>
        <v>369</v>
      </c>
      <c r="J1451" t="str">
        <f t="shared" si="467"/>
        <v xml:space="preserve">db600.dbx136.6 := db3.dbx369.6; // </v>
      </c>
      <c r="L1451">
        <f t="shared" si="470"/>
        <v>69</v>
      </c>
    </row>
    <row r="1452" spans="3:12" x14ac:dyDescent="0.25">
      <c r="E1452" s="34">
        <f t="shared" si="468"/>
        <v>136</v>
      </c>
      <c r="F1452" s="34">
        <v>7</v>
      </c>
      <c r="G1452">
        <f t="shared" si="471"/>
        <v>369</v>
      </c>
      <c r="J1452" t="str">
        <f t="shared" si="467"/>
        <v xml:space="preserve">db600.dbx136.7 := db3.dbx369.7; // </v>
      </c>
      <c r="L1452">
        <f t="shared" si="470"/>
        <v>69</v>
      </c>
    </row>
    <row r="1453" spans="3:12" x14ac:dyDescent="0.25">
      <c r="C1453" s="9" t="s">
        <v>301</v>
      </c>
      <c r="E1453">
        <f>E1461+1</f>
        <v>139</v>
      </c>
      <c r="F1453" s="34">
        <v>0</v>
      </c>
      <c r="G1453">
        <f>G1437+46</f>
        <v>414</v>
      </c>
      <c r="J1453" t="str">
        <f t="shared" si="467"/>
        <v>db600.dbx139.0 := db3.dbx414.0; // Температура воды в трубопроводе Т1</v>
      </c>
      <c r="L1453">
        <f>L1451+1</f>
        <v>70</v>
      </c>
    </row>
    <row r="1454" spans="3:12" x14ac:dyDescent="0.25">
      <c r="E1454" s="34">
        <f>E1453</f>
        <v>139</v>
      </c>
      <c r="F1454" s="34">
        <v>1</v>
      </c>
      <c r="G1454">
        <f>G1453</f>
        <v>414</v>
      </c>
      <c r="J1454" t="str">
        <f t="shared" si="467"/>
        <v xml:space="preserve">db600.dbx139.1 := db3.dbx414.1; // </v>
      </c>
      <c r="L1454">
        <f>L1453</f>
        <v>70</v>
      </c>
    </row>
    <row r="1455" spans="3:12" x14ac:dyDescent="0.25">
      <c r="E1455" s="34">
        <f t="shared" ref="E1455:E1468" si="472">E1454</f>
        <v>139</v>
      </c>
      <c r="F1455" s="34">
        <v>2</v>
      </c>
      <c r="G1455">
        <f t="shared" ref="G1455:G1460" si="473">G1454</f>
        <v>414</v>
      </c>
      <c r="J1455" t="str">
        <f t="shared" si="467"/>
        <v xml:space="preserve">db600.dbx139.2 := db3.dbx414.2; // </v>
      </c>
      <c r="L1455">
        <f t="shared" ref="L1455:L1468" si="474">L1454</f>
        <v>70</v>
      </c>
    </row>
    <row r="1456" spans="3:12" x14ac:dyDescent="0.25">
      <c r="E1456" s="34">
        <f t="shared" si="472"/>
        <v>139</v>
      </c>
      <c r="F1456" s="34">
        <v>3</v>
      </c>
      <c r="G1456">
        <f t="shared" si="473"/>
        <v>414</v>
      </c>
      <c r="J1456" t="str">
        <f t="shared" si="467"/>
        <v xml:space="preserve">db600.dbx139.3 := db3.dbx414.3; // </v>
      </c>
      <c r="L1456">
        <f t="shared" si="474"/>
        <v>70</v>
      </c>
    </row>
    <row r="1457" spans="3:12" x14ac:dyDescent="0.25">
      <c r="E1457" s="34">
        <f t="shared" si="472"/>
        <v>139</v>
      </c>
      <c r="F1457" s="34">
        <v>4</v>
      </c>
      <c r="G1457">
        <f t="shared" si="473"/>
        <v>414</v>
      </c>
      <c r="J1457" t="str">
        <f t="shared" si="467"/>
        <v xml:space="preserve">db600.dbx139.4 := db3.dbx414.4; // </v>
      </c>
      <c r="L1457">
        <f t="shared" si="474"/>
        <v>70</v>
      </c>
    </row>
    <row r="1458" spans="3:12" x14ac:dyDescent="0.25">
      <c r="E1458" s="34">
        <f t="shared" si="472"/>
        <v>139</v>
      </c>
      <c r="F1458" s="34">
        <v>5</v>
      </c>
      <c r="G1458">
        <f t="shared" si="473"/>
        <v>414</v>
      </c>
      <c r="J1458" t="str">
        <f t="shared" si="467"/>
        <v xml:space="preserve">db600.dbx139.5 := db3.dbx414.5; // </v>
      </c>
      <c r="L1458">
        <f t="shared" si="474"/>
        <v>70</v>
      </c>
    </row>
    <row r="1459" spans="3:12" x14ac:dyDescent="0.25">
      <c r="E1459" s="34">
        <f t="shared" si="472"/>
        <v>139</v>
      </c>
      <c r="F1459" s="34">
        <v>6</v>
      </c>
      <c r="G1459">
        <f t="shared" si="473"/>
        <v>414</v>
      </c>
      <c r="J1459" t="str">
        <f t="shared" si="467"/>
        <v xml:space="preserve">db600.dbx139.6 := db3.dbx414.6; // </v>
      </c>
      <c r="L1459">
        <f t="shared" si="474"/>
        <v>70</v>
      </c>
    </row>
    <row r="1460" spans="3:12" x14ac:dyDescent="0.25">
      <c r="E1460" s="34">
        <f t="shared" si="472"/>
        <v>139</v>
      </c>
      <c r="F1460" s="34">
        <v>7</v>
      </c>
      <c r="G1460">
        <f t="shared" si="473"/>
        <v>414</v>
      </c>
      <c r="J1460" t="str">
        <f t="shared" si="467"/>
        <v xml:space="preserve">db600.dbx139.7 := db3.dbx414.7; // </v>
      </c>
      <c r="L1460">
        <f t="shared" si="474"/>
        <v>70</v>
      </c>
    </row>
    <row r="1461" spans="3:12" x14ac:dyDescent="0.25">
      <c r="E1461">
        <f>E1437+1</f>
        <v>138</v>
      </c>
      <c r="F1461" s="34">
        <v>0</v>
      </c>
      <c r="G1461">
        <f>G1460+1</f>
        <v>415</v>
      </c>
      <c r="J1461" t="str">
        <f t="shared" si="467"/>
        <v xml:space="preserve">db600.dbx138.0 := db3.dbx415.0; // </v>
      </c>
      <c r="L1461">
        <f t="shared" si="474"/>
        <v>70</v>
      </c>
    </row>
    <row r="1462" spans="3:12" x14ac:dyDescent="0.25">
      <c r="E1462" s="34">
        <f>E1461</f>
        <v>138</v>
      </c>
      <c r="F1462" s="34">
        <v>1</v>
      </c>
      <c r="G1462">
        <f>G1461</f>
        <v>415</v>
      </c>
      <c r="J1462" t="str">
        <f t="shared" si="467"/>
        <v xml:space="preserve">db600.dbx138.1 := db3.dbx415.1; // </v>
      </c>
      <c r="L1462">
        <f t="shared" si="474"/>
        <v>70</v>
      </c>
    </row>
    <row r="1463" spans="3:12" x14ac:dyDescent="0.25">
      <c r="E1463" s="34">
        <f t="shared" si="472"/>
        <v>138</v>
      </c>
      <c r="F1463" s="34">
        <v>2</v>
      </c>
      <c r="G1463">
        <f t="shared" ref="G1463:G1468" si="475">G1462</f>
        <v>415</v>
      </c>
      <c r="J1463" t="str">
        <f t="shared" si="467"/>
        <v xml:space="preserve">db600.dbx138.2 := db3.dbx415.2; // </v>
      </c>
      <c r="L1463">
        <f t="shared" si="474"/>
        <v>70</v>
      </c>
    </row>
    <row r="1464" spans="3:12" x14ac:dyDescent="0.25">
      <c r="E1464" s="34">
        <f t="shared" si="472"/>
        <v>138</v>
      </c>
      <c r="F1464" s="34">
        <v>3</v>
      </c>
      <c r="G1464">
        <f t="shared" si="475"/>
        <v>415</v>
      </c>
      <c r="J1464" t="str">
        <f t="shared" si="467"/>
        <v xml:space="preserve">db600.dbx138.3 := db3.dbx415.3; // </v>
      </c>
      <c r="L1464">
        <f t="shared" si="474"/>
        <v>70</v>
      </c>
    </row>
    <row r="1465" spans="3:12" x14ac:dyDescent="0.25">
      <c r="E1465" s="34">
        <f t="shared" si="472"/>
        <v>138</v>
      </c>
      <c r="F1465" s="34">
        <v>4</v>
      </c>
      <c r="G1465">
        <f t="shared" si="475"/>
        <v>415</v>
      </c>
      <c r="J1465" t="str">
        <f t="shared" si="467"/>
        <v xml:space="preserve">db600.dbx138.4 := db3.dbx415.4; // </v>
      </c>
      <c r="L1465">
        <f t="shared" si="474"/>
        <v>70</v>
      </c>
    </row>
    <row r="1466" spans="3:12" x14ac:dyDescent="0.25">
      <c r="E1466" s="34">
        <f t="shared" si="472"/>
        <v>138</v>
      </c>
      <c r="F1466" s="34">
        <v>5</v>
      </c>
      <c r="G1466">
        <f t="shared" si="475"/>
        <v>415</v>
      </c>
      <c r="J1466" t="str">
        <f t="shared" si="467"/>
        <v xml:space="preserve">db600.dbx138.5 := db3.dbx415.5; // </v>
      </c>
      <c r="L1466">
        <f t="shared" si="474"/>
        <v>70</v>
      </c>
    </row>
    <row r="1467" spans="3:12" x14ac:dyDescent="0.25">
      <c r="E1467" s="34">
        <f t="shared" si="472"/>
        <v>138</v>
      </c>
      <c r="F1467" s="34">
        <v>6</v>
      </c>
      <c r="G1467">
        <f t="shared" si="475"/>
        <v>415</v>
      </c>
      <c r="J1467" t="str">
        <f t="shared" si="467"/>
        <v xml:space="preserve">db600.dbx138.6 := db3.dbx415.6; // </v>
      </c>
      <c r="L1467">
        <f t="shared" si="474"/>
        <v>70</v>
      </c>
    </row>
    <row r="1468" spans="3:12" x14ac:dyDescent="0.25">
      <c r="E1468" s="34">
        <f t="shared" si="472"/>
        <v>138</v>
      </c>
      <c r="F1468" s="34">
        <v>7</v>
      </c>
      <c r="G1468">
        <f t="shared" si="475"/>
        <v>415</v>
      </c>
      <c r="J1468" t="str">
        <f t="shared" si="467"/>
        <v xml:space="preserve">db600.dbx138.7 := db3.dbx415.7; // </v>
      </c>
      <c r="L1468">
        <f t="shared" si="474"/>
        <v>70</v>
      </c>
    </row>
    <row r="1469" spans="3:12" x14ac:dyDescent="0.25">
      <c r="C1469" s="9" t="s">
        <v>302</v>
      </c>
      <c r="E1469">
        <f>E1477+1</f>
        <v>141</v>
      </c>
      <c r="F1469" s="34">
        <v>0</v>
      </c>
      <c r="G1469">
        <f>G1453+46</f>
        <v>460</v>
      </c>
      <c r="J1469" t="str">
        <f t="shared" si="467"/>
        <v>db600.dbx141.0 := db3.dbx460.0; // Температура воды в БР1</v>
      </c>
      <c r="L1469">
        <f>L1467+1</f>
        <v>71</v>
      </c>
    </row>
    <row r="1470" spans="3:12" x14ac:dyDescent="0.25">
      <c r="E1470" s="34">
        <f>E1469</f>
        <v>141</v>
      </c>
      <c r="F1470" s="34">
        <v>1</v>
      </c>
      <c r="G1470">
        <f>G1469</f>
        <v>460</v>
      </c>
      <c r="J1470" t="str">
        <f t="shared" si="467"/>
        <v xml:space="preserve">db600.dbx141.1 := db3.dbx460.1; // </v>
      </c>
      <c r="L1470">
        <f>L1469</f>
        <v>71</v>
      </c>
    </row>
    <row r="1471" spans="3:12" x14ac:dyDescent="0.25">
      <c r="E1471" s="34">
        <f t="shared" ref="E1471:E1484" si="476">E1470</f>
        <v>141</v>
      </c>
      <c r="F1471" s="34">
        <v>2</v>
      </c>
      <c r="G1471">
        <f t="shared" ref="G1471:G1476" si="477">G1470</f>
        <v>460</v>
      </c>
      <c r="J1471" t="str">
        <f t="shared" si="467"/>
        <v xml:space="preserve">db600.dbx141.2 := db3.dbx460.2; // </v>
      </c>
      <c r="L1471">
        <f t="shared" ref="L1471:L1484" si="478">L1470</f>
        <v>71</v>
      </c>
    </row>
    <row r="1472" spans="3:12" x14ac:dyDescent="0.25">
      <c r="E1472" s="34">
        <f t="shared" si="476"/>
        <v>141</v>
      </c>
      <c r="F1472" s="34">
        <v>3</v>
      </c>
      <c r="G1472">
        <f t="shared" si="477"/>
        <v>460</v>
      </c>
      <c r="J1472" t="str">
        <f t="shared" si="467"/>
        <v xml:space="preserve">db600.dbx141.3 := db3.dbx460.3; // </v>
      </c>
      <c r="L1472">
        <f t="shared" si="478"/>
        <v>71</v>
      </c>
    </row>
    <row r="1473" spans="3:12" x14ac:dyDescent="0.25">
      <c r="E1473" s="34">
        <f t="shared" si="476"/>
        <v>141</v>
      </c>
      <c r="F1473" s="34">
        <v>4</v>
      </c>
      <c r="G1473">
        <f t="shared" si="477"/>
        <v>460</v>
      </c>
      <c r="J1473" t="str">
        <f t="shared" si="467"/>
        <v xml:space="preserve">db600.dbx141.4 := db3.dbx460.4; // </v>
      </c>
      <c r="L1473">
        <f t="shared" si="478"/>
        <v>71</v>
      </c>
    </row>
    <row r="1474" spans="3:12" x14ac:dyDescent="0.25">
      <c r="E1474" s="34">
        <f t="shared" si="476"/>
        <v>141</v>
      </c>
      <c r="F1474" s="34">
        <v>5</v>
      </c>
      <c r="G1474">
        <f t="shared" si="477"/>
        <v>460</v>
      </c>
      <c r="J1474" t="str">
        <f t="shared" si="467"/>
        <v xml:space="preserve">db600.dbx141.5 := db3.dbx460.5; // </v>
      </c>
      <c r="L1474">
        <f t="shared" si="478"/>
        <v>71</v>
      </c>
    </row>
    <row r="1475" spans="3:12" x14ac:dyDescent="0.25">
      <c r="E1475" s="34">
        <f t="shared" si="476"/>
        <v>141</v>
      </c>
      <c r="F1475" s="34">
        <v>6</v>
      </c>
      <c r="G1475">
        <f t="shared" si="477"/>
        <v>460</v>
      </c>
      <c r="J1475" t="str">
        <f t="shared" si="467"/>
        <v xml:space="preserve">db600.dbx141.6 := db3.dbx460.6; // </v>
      </c>
      <c r="L1475">
        <f t="shared" si="478"/>
        <v>71</v>
      </c>
    </row>
    <row r="1476" spans="3:12" x14ac:dyDescent="0.25">
      <c r="E1476" s="34">
        <f t="shared" si="476"/>
        <v>141</v>
      </c>
      <c r="F1476" s="34">
        <v>7</v>
      </c>
      <c r="G1476">
        <f t="shared" si="477"/>
        <v>460</v>
      </c>
      <c r="J1476" t="str">
        <f t="shared" si="467"/>
        <v xml:space="preserve">db600.dbx141.7 := db3.dbx460.7; // </v>
      </c>
      <c r="L1476">
        <f t="shared" si="478"/>
        <v>71</v>
      </c>
    </row>
    <row r="1477" spans="3:12" x14ac:dyDescent="0.25">
      <c r="E1477">
        <f>E1453+1</f>
        <v>140</v>
      </c>
      <c r="F1477" s="34">
        <v>0</v>
      </c>
      <c r="G1477">
        <f>G1476+1</f>
        <v>461</v>
      </c>
      <c r="J1477" t="str">
        <f t="shared" si="467"/>
        <v xml:space="preserve">db600.dbx140.0 := db3.dbx461.0; // </v>
      </c>
      <c r="L1477">
        <f t="shared" si="478"/>
        <v>71</v>
      </c>
    </row>
    <row r="1478" spans="3:12" x14ac:dyDescent="0.25">
      <c r="E1478" s="34">
        <f>E1477</f>
        <v>140</v>
      </c>
      <c r="F1478" s="34">
        <v>1</v>
      </c>
      <c r="G1478">
        <f>G1477</f>
        <v>461</v>
      </c>
      <c r="J1478" t="str">
        <f t="shared" si="467"/>
        <v xml:space="preserve">db600.dbx140.1 := db3.dbx461.1; // </v>
      </c>
      <c r="L1478">
        <f t="shared" si="478"/>
        <v>71</v>
      </c>
    </row>
    <row r="1479" spans="3:12" x14ac:dyDescent="0.25">
      <c r="E1479" s="34">
        <f t="shared" si="476"/>
        <v>140</v>
      </c>
      <c r="F1479" s="34">
        <v>2</v>
      </c>
      <c r="G1479">
        <f t="shared" ref="G1479:G1484" si="479">G1478</f>
        <v>461</v>
      </c>
      <c r="J1479" t="str">
        <f t="shared" si="467"/>
        <v xml:space="preserve">db600.dbx140.2 := db3.dbx461.2; // </v>
      </c>
      <c r="L1479">
        <f t="shared" si="478"/>
        <v>71</v>
      </c>
    </row>
    <row r="1480" spans="3:12" x14ac:dyDescent="0.25">
      <c r="E1480" s="34">
        <f t="shared" si="476"/>
        <v>140</v>
      </c>
      <c r="F1480" s="34">
        <v>3</v>
      </c>
      <c r="G1480">
        <f t="shared" si="479"/>
        <v>461</v>
      </c>
      <c r="J1480" t="str">
        <f t="shared" si="467"/>
        <v xml:space="preserve">db600.dbx140.3 := db3.dbx461.3; // </v>
      </c>
      <c r="L1480">
        <f t="shared" si="478"/>
        <v>71</v>
      </c>
    </row>
    <row r="1481" spans="3:12" x14ac:dyDescent="0.25">
      <c r="E1481" s="34">
        <f t="shared" si="476"/>
        <v>140</v>
      </c>
      <c r="F1481" s="34">
        <v>4</v>
      </c>
      <c r="G1481">
        <f t="shared" si="479"/>
        <v>461</v>
      </c>
      <c r="J1481" t="str">
        <f t="shared" si="467"/>
        <v xml:space="preserve">db600.dbx140.4 := db3.dbx461.4; // </v>
      </c>
      <c r="L1481">
        <f t="shared" si="478"/>
        <v>71</v>
      </c>
    </row>
    <row r="1482" spans="3:12" x14ac:dyDescent="0.25">
      <c r="E1482" s="34">
        <f t="shared" si="476"/>
        <v>140</v>
      </c>
      <c r="F1482" s="34">
        <v>5</v>
      </c>
      <c r="G1482">
        <f t="shared" si="479"/>
        <v>461</v>
      </c>
      <c r="J1482" t="str">
        <f t="shared" si="467"/>
        <v xml:space="preserve">db600.dbx140.5 := db3.dbx461.5; // </v>
      </c>
      <c r="L1482">
        <f t="shared" si="478"/>
        <v>71</v>
      </c>
    </row>
    <row r="1483" spans="3:12" x14ac:dyDescent="0.25">
      <c r="E1483" s="34">
        <f t="shared" si="476"/>
        <v>140</v>
      </c>
      <c r="F1483" s="34">
        <v>6</v>
      </c>
      <c r="G1483">
        <f t="shared" si="479"/>
        <v>461</v>
      </c>
      <c r="J1483" t="str">
        <f t="shared" si="467"/>
        <v xml:space="preserve">db600.dbx140.6 := db3.dbx461.6; // </v>
      </c>
      <c r="L1483">
        <f t="shared" si="478"/>
        <v>71</v>
      </c>
    </row>
    <row r="1484" spans="3:12" x14ac:dyDescent="0.25">
      <c r="E1484" s="34">
        <f t="shared" si="476"/>
        <v>140</v>
      </c>
      <c r="F1484" s="34">
        <v>7</v>
      </c>
      <c r="G1484">
        <f t="shared" si="479"/>
        <v>461</v>
      </c>
      <c r="J1484" t="str">
        <f t="shared" si="467"/>
        <v xml:space="preserve">db600.dbx140.7 := db3.dbx461.7; // </v>
      </c>
      <c r="L1484">
        <f t="shared" si="478"/>
        <v>71</v>
      </c>
    </row>
    <row r="1485" spans="3:12" x14ac:dyDescent="0.25">
      <c r="C1485" s="9" t="s">
        <v>303</v>
      </c>
      <c r="E1485">
        <f>E1493+1</f>
        <v>143</v>
      </c>
      <c r="F1485" s="34">
        <v>0</v>
      </c>
      <c r="G1485">
        <f>G1469+46</f>
        <v>506</v>
      </c>
      <c r="J1485" t="str">
        <f t="shared" si="467"/>
        <v>db600.dbx143.0 := db3.dbx506.0; // Температура воды в БР2</v>
      </c>
      <c r="L1485">
        <f>L1483+1</f>
        <v>72</v>
      </c>
    </row>
    <row r="1486" spans="3:12" x14ac:dyDescent="0.25">
      <c r="E1486" s="34">
        <f>E1485</f>
        <v>143</v>
      </c>
      <c r="F1486" s="34">
        <v>1</v>
      </c>
      <c r="G1486">
        <f>G1485</f>
        <v>506</v>
      </c>
      <c r="J1486" t="str">
        <f t="shared" si="467"/>
        <v xml:space="preserve">db600.dbx143.1 := db3.dbx506.1; // </v>
      </c>
      <c r="L1486">
        <f>L1485</f>
        <v>72</v>
      </c>
    </row>
    <row r="1487" spans="3:12" x14ac:dyDescent="0.25">
      <c r="E1487" s="34">
        <f t="shared" ref="E1487:E1500" si="480">E1486</f>
        <v>143</v>
      </c>
      <c r="F1487" s="34">
        <v>2</v>
      </c>
      <c r="G1487">
        <f t="shared" ref="G1487:G1492" si="481">G1486</f>
        <v>506</v>
      </c>
      <c r="J1487" t="str">
        <f t="shared" si="467"/>
        <v xml:space="preserve">db600.dbx143.2 := db3.dbx506.2; // </v>
      </c>
      <c r="L1487">
        <f t="shared" ref="L1487:L1500" si="482">L1486</f>
        <v>72</v>
      </c>
    </row>
    <row r="1488" spans="3:12" x14ac:dyDescent="0.25">
      <c r="E1488" s="34">
        <f t="shared" si="480"/>
        <v>143</v>
      </c>
      <c r="F1488" s="34">
        <v>3</v>
      </c>
      <c r="G1488">
        <f t="shared" si="481"/>
        <v>506</v>
      </c>
      <c r="J1488" t="str">
        <f t="shared" si="467"/>
        <v xml:space="preserve">db600.dbx143.3 := db3.dbx506.3; // </v>
      </c>
      <c r="L1488">
        <f t="shared" si="482"/>
        <v>72</v>
      </c>
    </row>
    <row r="1489" spans="3:12" x14ac:dyDescent="0.25">
      <c r="E1489" s="34">
        <f t="shared" si="480"/>
        <v>143</v>
      </c>
      <c r="F1489" s="34">
        <v>4</v>
      </c>
      <c r="G1489">
        <f t="shared" si="481"/>
        <v>506</v>
      </c>
      <c r="J1489" t="str">
        <f t="shared" si="467"/>
        <v xml:space="preserve">db600.dbx143.4 := db3.dbx506.4; // </v>
      </c>
      <c r="L1489">
        <f t="shared" si="482"/>
        <v>72</v>
      </c>
    </row>
    <row r="1490" spans="3:12" x14ac:dyDescent="0.25">
      <c r="E1490" s="34">
        <f t="shared" si="480"/>
        <v>143</v>
      </c>
      <c r="F1490" s="34">
        <v>5</v>
      </c>
      <c r="G1490">
        <f t="shared" si="481"/>
        <v>506</v>
      </c>
      <c r="J1490" t="str">
        <f t="shared" si="467"/>
        <v xml:space="preserve">db600.dbx143.5 := db3.dbx506.5; // </v>
      </c>
      <c r="L1490">
        <f t="shared" si="482"/>
        <v>72</v>
      </c>
    </row>
    <row r="1491" spans="3:12" x14ac:dyDescent="0.25">
      <c r="E1491" s="34">
        <f t="shared" si="480"/>
        <v>143</v>
      </c>
      <c r="F1491" s="34">
        <v>6</v>
      </c>
      <c r="G1491">
        <f t="shared" si="481"/>
        <v>506</v>
      </c>
      <c r="J1491" t="str">
        <f t="shared" si="467"/>
        <v xml:space="preserve">db600.dbx143.6 := db3.dbx506.6; // </v>
      </c>
      <c r="L1491">
        <f t="shared" si="482"/>
        <v>72</v>
      </c>
    </row>
    <row r="1492" spans="3:12" x14ac:dyDescent="0.25">
      <c r="E1492" s="34">
        <f t="shared" si="480"/>
        <v>143</v>
      </c>
      <c r="F1492" s="34">
        <v>7</v>
      </c>
      <c r="G1492">
        <f t="shared" si="481"/>
        <v>506</v>
      </c>
      <c r="J1492" t="str">
        <f t="shared" si="467"/>
        <v xml:space="preserve">db600.dbx143.7 := db3.dbx506.7; // </v>
      </c>
      <c r="L1492">
        <f t="shared" si="482"/>
        <v>72</v>
      </c>
    </row>
    <row r="1493" spans="3:12" x14ac:dyDescent="0.25">
      <c r="E1493">
        <f>E1469+1</f>
        <v>142</v>
      </c>
      <c r="F1493" s="34">
        <v>0</v>
      </c>
      <c r="G1493">
        <f>G1492+1</f>
        <v>507</v>
      </c>
      <c r="J1493" t="str">
        <f t="shared" si="467"/>
        <v xml:space="preserve">db600.dbx142.0 := db3.dbx507.0; // </v>
      </c>
      <c r="L1493">
        <f t="shared" si="482"/>
        <v>72</v>
      </c>
    </row>
    <row r="1494" spans="3:12" x14ac:dyDescent="0.25">
      <c r="E1494" s="34">
        <f>E1493</f>
        <v>142</v>
      </c>
      <c r="F1494" s="34">
        <v>1</v>
      </c>
      <c r="G1494">
        <f>G1493</f>
        <v>507</v>
      </c>
      <c r="J1494" t="str">
        <f t="shared" si="467"/>
        <v xml:space="preserve">db600.dbx142.1 := db3.dbx507.1; // </v>
      </c>
      <c r="L1494">
        <f t="shared" si="482"/>
        <v>72</v>
      </c>
    </row>
    <row r="1495" spans="3:12" x14ac:dyDescent="0.25">
      <c r="E1495" s="34">
        <f t="shared" si="480"/>
        <v>142</v>
      </c>
      <c r="F1495" s="34">
        <v>2</v>
      </c>
      <c r="G1495">
        <f t="shared" ref="G1495:G1500" si="483">G1494</f>
        <v>507</v>
      </c>
      <c r="J1495" t="str">
        <f t="shared" si="467"/>
        <v xml:space="preserve">db600.dbx142.2 := db3.dbx507.2; // </v>
      </c>
      <c r="L1495">
        <f t="shared" si="482"/>
        <v>72</v>
      </c>
    </row>
    <row r="1496" spans="3:12" x14ac:dyDescent="0.25">
      <c r="E1496" s="34">
        <f t="shared" si="480"/>
        <v>142</v>
      </c>
      <c r="F1496" s="34">
        <v>3</v>
      </c>
      <c r="G1496">
        <f t="shared" si="483"/>
        <v>507</v>
      </c>
      <c r="J1496" t="str">
        <f t="shared" si="467"/>
        <v xml:space="preserve">db600.dbx142.3 := db3.dbx507.3; // </v>
      </c>
      <c r="L1496">
        <f t="shared" si="482"/>
        <v>72</v>
      </c>
    </row>
    <row r="1497" spans="3:12" x14ac:dyDescent="0.25">
      <c r="E1497" s="34">
        <f t="shared" si="480"/>
        <v>142</v>
      </c>
      <c r="F1497" s="34">
        <v>4</v>
      </c>
      <c r="G1497">
        <f t="shared" si="483"/>
        <v>507</v>
      </c>
      <c r="J1497" t="str">
        <f t="shared" si="467"/>
        <v xml:space="preserve">db600.dbx142.4 := db3.dbx507.4; // </v>
      </c>
      <c r="L1497">
        <f t="shared" si="482"/>
        <v>72</v>
      </c>
    </row>
    <row r="1498" spans="3:12" x14ac:dyDescent="0.25">
      <c r="E1498" s="34">
        <f t="shared" si="480"/>
        <v>142</v>
      </c>
      <c r="F1498" s="34">
        <v>5</v>
      </c>
      <c r="G1498">
        <f t="shared" si="483"/>
        <v>507</v>
      </c>
      <c r="J1498" t="str">
        <f t="shared" si="467"/>
        <v xml:space="preserve">db600.dbx142.5 := db3.dbx507.5; // </v>
      </c>
      <c r="L1498">
        <f t="shared" si="482"/>
        <v>72</v>
      </c>
    </row>
    <row r="1499" spans="3:12" x14ac:dyDescent="0.25">
      <c r="E1499" s="34">
        <f t="shared" si="480"/>
        <v>142</v>
      </c>
      <c r="F1499" s="34">
        <v>6</v>
      </c>
      <c r="G1499">
        <f t="shared" si="483"/>
        <v>507</v>
      </c>
      <c r="J1499" t="str">
        <f t="shared" si="467"/>
        <v xml:space="preserve">db600.dbx142.6 := db3.dbx507.6; // </v>
      </c>
      <c r="L1499">
        <f t="shared" si="482"/>
        <v>72</v>
      </c>
    </row>
    <row r="1500" spans="3:12" x14ac:dyDescent="0.25">
      <c r="E1500" s="34">
        <f t="shared" si="480"/>
        <v>142</v>
      </c>
      <c r="F1500" s="34">
        <v>7</v>
      </c>
      <c r="G1500">
        <f t="shared" si="483"/>
        <v>507</v>
      </c>
      <c r="J1500" t="str">
        <f t="shared" si="467"/>
        <v xml:space="preserve">db600.dbx142.7 := db3.dbx507.7; // </v>
      </c>
      <c r="L1500">
        <f t="shared" si="482"/>
        <v>72</v>
      </c>
    </row>
    <row r="1501" spans="3:12" x14ac:dyDescent="0.25">
      <c r="C1501" s="9" t="s">
        <v>304</v>
      </c>
      <c r="E1501">
        <f>E1509+1</f>
        <v>145</v>
      </c>
      <c r="F1501" s="34">
        <v>0</v>
      </c>
      <c r="G1501">
        <f>G1485+46</f>
        <v>552</v>
      </c>
      <c r="J1501" t="str">
        <f t="shared" si="467"/>
        <v>db600.dbx145.0 := db3.dbx552.0; // Давление после Ф1(1...7)</v>
      </c>
      <c r="L1501">
        <f>L1499+1</f>
        <v>73</v>
      </c>
    </row>
    <row r="1502" spans="3:12" x14ac:dyDescent="0.25">
      <c r="E1502" s="34">
        <f>E1501</f>
        <v>145</v>
      </c>
      <c r="F1502" s="34">
        <v>1</v>
      </c>
      <c r="G1502">
        <f>G1501</f>
        <v>552</v>
      </c>
      <c r="J1502" t="str">
        <f t="shared" ref="J1502:J1565" si="484">"db600.dbx"&amp;E1502&amp;"."&amp;F1502&amp;" := db3.dbx"&amp;G1502&amp;"."&amp;F1502&amp;"; // "&amp;C1502</f>
        <v xml:space="preserve">db600.dbx145.1 := db3.dbx552.1; // </v>
      </c>
      <c r="L1502">
        <f>L1501</f>
        <v>73</v>
      </c>
    </row>
    <row r="1503" spans="3:12" x14ac:dyDescent="0.25">
      <c r="E1503" s="34">
        <f t="shared" ref="E1503:E1516" si="485">E1502</f>
        <v>145</v>
      </c>
      <c r="F1503" s="34">
        <v>2</v>
      </c>
      <c r="G1503">
        <f t="shared" ref="G1503:G1508" si="486">G1502</f>
        <v>552</v>
      </c>
      <c r="J1503" t="str">
        <f t="shared" si="484"/>
        <v xml:space="preserve">db600.dbx145.2 := db3.dbx552.2; // </v>
      </c>
      <c r="L1503">
        <f t="shared" ref="L1503:L1516" si="487">L1502</f>
        <v>73</v>
      </c>
    </row>
    <row r="1504" spans="3:12" x14ac:dyDescent="0.25">
      <c r="E1504" s="34">
        <f t="shared" si="485"/>
        <v>145</v>
      </c>
      <c r="F1504" s="34">
        <v>3</v>
      </c>
      <c r="G1504">
        <f t="shared" si="486"/>
        <v>552</v>
      </c>
      <c r="J1504" t="str">
        <f t="shared" si="484"/>
        <v xml:space="preserve">db600.dbx145.3 := db3.dbx552.3; // </v>
      </c>
      <c r="L1504">
        <f t="shared" si="487"/>
        <v>73</v>
      </c>
    </row>
    <row r="1505" spans="3:12" x14ac:dyDescent="0.25">
      <c r="E1505" s="34">
        <f t="shared" si="485"/>
        <v>145</v>
      </c>
      <c r="F1505" s="34">
        <v>4</v>
      </c>
      <c r="G1505">
        <f t="shared" si="486"/>
        <v>552</v>
      </c>
      <c r="J1505" t="str">
        <f t="shared" si="484"/>
        <v xml:space="preserve">db600.dbx145.4 := db3.dbx552.4; // </v>
      </c>
      <c r="L1505">
        <f t="shared" si="487"/>
        <v>73</v>
      </c>
    </row>
    <row r="1506" spans="3:12" x14ac:dyDescent="0.25">
      <c r="E1506" s="34">
        <f t="shared" si="485"/>
        <v>145</v>
      </c>
      <c r="F1506" s="34">
        <v>5</v>
      </c>
      <c r="G1506">
        <f t="shared" si="486"/>
        <v>552</v>
      </c>
      <c r="J1506" t="str">
        <f t="shared" si="484"/>
        <v xml:space="preserve">db600.dbx145.5 := db3.dbx552.5; // </v>
      </c>
      <c r="L1506">
        <f t="shared" si="487"/>
        <v>73</v>
      </c>
    </row>
    <row r="1507" spans="3:12" x14ac:dyDescent="0.25">
      <c r="E1507" s="34">
        <f t="shared" si="485"/>
        <v>145</v>
      </c>
      <c r="F1507" s="34">
        <v>6</v>
      </c>
      <c r="G1507">
        <f t="shared" si="486"/>
        <v>552</v>
      </c>
      <c r="J1507" t="str">
        <f t="shared" si="484"/>
        <v xml:space="preserve">db600.dbx145.6 := db3.dbx552.6; // </v>
      </c>
      <c r="L1507">
        <f t="shared" si="487"/>
        <v>73</v>
      </c>
    </row>
    <row r="1508" spans="3:12" x14ac:dyDescent="0.25">
      <c r="E1508" s="34">
        <f t="shared" si="485"/>
        <v>145</v>
      </c>
      <c r="F1508" s="34">
        <v>7</v>
      </c>
      <c r="G1508">
        <f t="shared" si="486"/>
        <v>552</v>
      </c>
      <c r="J1508" t="str">
        <f t="shared" si="484"/>
        <v xml:space="preserve">db600.dbx145.7 := db3.dbx552.7; // </v>
      </c>
      <c r="L1508">
        <f t="shared" si="487"/>
        <v>73</v>
      </c>
    </row>
    <row r="1509" spans="3:12" x14ac:dyDescent="0.25">
      <c r="E1509">
        <f>E1485+1</f>
        <v>144</v>
      </c>
      <c r="F1509" s="34">
        <v>0</v>
      </c>
      <c r="G1509">
        <f>G1508+1</f>
        <v>553</v>
      </c>
      <c r="J1509" t="str">
        <f t="shared" si="484"/>
        <v xml:space="preserve">db600.dbx144.0 := db3.dbx553.0; // </v>
      </c>
      <c r="L1509">
        <f t="shared" si="487"/>
        <v>73</v>
      </c>
    </row>
    <row r="1510" spans="3:12" x14ac:dyDescent="0.25">
      <c r="E1510" s="34">
        <f>E1509</f>
        <v>144</v>
      </c>
      <c r="F1510" s="34">
        <v>1</v>
      </c>
      <c r="G1510">
        <f>G1509</f>
        <v>553</v>
      </c>
      <c r="J1510" t="str">
        <f t="shared" si="484"/>
        <v xml:space="preserve">db600.dbx144.1 := db3.dbx553.1; // </v>
      </c>
      <c r="L1510">
        <f t="shared" si="487"/>
        <v>73</v>
      </c>
    </row>
    <row r="1511" spans="3:12" x14ac:dyDescent="0.25">
      <c r="E1511" s="34">
        <f t="shared" si="485"/>
        <v>144</v>
      </c>
      <c r="F1511" s="34">
        <v>2</v>
      </c>
      <c r="G1511">
        <f t="shared" ref="G1511:G1516" si="488">G1510</f>
        <v>553</v>
      </c>
      <c r="J1511" t="str">
        <f t="shared" si="484"/>
        <v xml:space="preserve">db600.dbx144.2 := db3.dbx553.2; // </v>
      </c>
      <c r="L1511">
        <f t="shared" si="487"/>
        <v>73</v>
      </c>
    </row>
    <row r="1512" spans="3:12" x14ac:dyDescent="0.25">
      <c r="E1512" s="34">
        <f t="shared" si="485"/>
        <v>144</v>
      </c>
      <c r="F1512" s="34">
        <v>3</v>
      </c>
      <c r="G1512">
        <f t="shared" si="488"/>
        <v>553</v>
      </c>
      <c r="J1512" t="str">
        <f t="shared" si="484"/>
        <v xml:space="preserve">db600.dbx144.3 := db3.dbx553.3; // </v>
      </c>
      <c r="L1512">
        <f t="shared" si="487"/>
        <v>73</v>
      </c>
    </row>
    <row r="1513" spans="3:12" x14ac:dyDescent="0.25">
      <c r="E1513" s="34">
        <f t="shared" si="485"/>
        <v>144</v>
      </c>
      <c r="F1513" s="34">
        <v>4</v>
      </c>
      <c r="G1513">
        <f t="shared" si="488"/>
        <v>553</v>
      </c>
      <c r="J1513" t="str">
        <f t="shared" si="484"/>
        <v xml:space="preserve">db600.dbx144.4 := db3.dbx553.4; // </v>
      </c>
      <c r="L1513">
        <f t="shared" si="487"/>
        <v>73</v>
      </c>
    </row>
    <row r="1514" spans="3:12" x14ac:dyDescent="0.25">
      <c r="E1514" s="34">
        <f t="shared" si="485"/>
        <v>144</v>
      </c>
      <c r="F1514" s="34">
        <v>5</v>
      </c>
      <c r="G1514">
        <f t="shared" si="488"/>
        <v>553</v>
      </c>
      <c r="J1514" t="str">
        <f t="shared" si="484"/>
        <v xml:space="preserve">db600.dbx144.5 := db3.dbx553.5; // </v>
      </c>
      <c r="L1514">
        <f t="shared" si="487"/>
        <v>73</v>
      </c>
    </row>
    <row r="1515" spans="3:12" x14ac:dyDescent="0.25">
      <c r="E1515" s="34">
        <f t="shared" si="485"/>
        <v>144</v>
      </c>
      <c r="F1515" s="34">
        <v>6</v>
      </c>
      <c r="G1515">
        <f t="shared" si="488"/>
        <v>553</v>
      </c>
      <c r="J1515" t="str">
        <f t="shared" si="484"/>
        <v xml:space="preserve">db600.dbx144.6 := db3.dbx553.6; // </v>
      </c>
      <c r="L1515">
        <f t="shared" si="487"/>
        <v>73</v>
      </c>
    </row>
    <row r="1516" spans="3:12" x14ac:dyDescent="0.25">
      <c r="E1516" s="34">
        <f t="shared" si="485"/>
        <v>144</v>
      </c>
      <c r="F1516" s="34">
        <v>7</v>
      </c>
      <c r="G1516">
        <f t="shared" si="488"/>
        <v>553</v>
      </c>
      <c r="J1516" t="str">
        <f t="shared" si="484"/>
        <v xml:space="preserve">db600.dbx144.7 := db3.dbx553.7; // </v>
      </c>
      <c r="L1516">
        <f t="shared" si="487"/>
        <v>73</v>
      </c>
    </row>
    <row r="1517" spans="3:12" x14ac:dyDescent="0.25">
      <c r="C1517" s="10" t="s">
        <v>305</v>
      </c>
      <c r="E1517">
        <f>E1525+1</f>
        <v>147</v>
      </c>
      <c r="F1517" s="34">
        <v>0</v>
      </c>
      <c r="G1517">
        <f>G1501+46</f>
        <v>598</v>
      </c>
      <c r="J1517" t="str">
        <f t="shared" si="484"/>
        <v xml:space="preserve">db600.dbx147.0 := db3.dbx598.0; // Давление в сливном трубопроводе  после (1...7) </v>
      </c>
      <c r="L1517">
        <f>L1515+1</f>
        <v>74</v>
      </c>
    </row>
    <row r="1518" spans="3:12" x14ac:dyDescent="0.25">
      <c r="E1518" s="34">
        <f>E1517</f>
        <v>147</v>
      </c>
      <c r="F1518" s="34">
        <v>1</v>
      </c>
      <c r="G1518">
        <f>G1517</f>
        <v>598</v>
      </c>
      <c r="J1518" t="str">
        <f t="shared" si="484"/>
        <v xml:space="preserve">db600.dbx147.1 := db3.dbx598.1; // </v>
      </c>
      <c r="L1518">
        <f>L1517</f>
        <v>74</v>
      </c>
    </row>
    <row r="1519" spans="3:12" x14ac:dyDescent="0.25">
      <c r="E1519" s="34">
        <f t="shared" ref="E1519:E1532" si="489">E1518</f>
        <v>147</v>
      </c>
      <c r="F1519" s="34">
        <v>2</v>
      </c>
      <c r="G1519">
        <f t="shared" ref="G1519:G1524" si="490">G1518</f>
        <v>598</v>
      </c>
      <c r="J1519" t="str">
        <f t="shared" si="484"/>
        <v xml:space="preserve">db600.dbx147.2 := db3.dbx598.2; // </v>
      </c>
      <c r="L1519">
        <f t="shared" ref="L1519:L1532" si="491">L1518</f>
        <v>74</v>
      </c>
    </row>
    <row r="1520" spans="3:12" x14ac:dyDescent="0.25">
      <c r="E1520" s="34">
        <f t="shared" si="489"/>
        <v>147</v>
      </c>
      <c r="F1520" s="34">
        <v>3</v>
      </c>
      <c r="G1520">
        <f t="shared" si="490"/>
        <v>598</v>
      </c>
      <c r="J1520" t="str">
        <f t="shared" si="484"/>
        <v xml:space="preserve">db600.dbx147.3 := db3.dbx598.3; // </v>
      </c>
      <c r="L1520">
        <f t="shared" si="491"/>
        <v>74</v>
      </c>
    </row>
    <row r="1521" spans="3:12" x14ac:dyDescent="0.25">
      <c r="E1521" s="34">
        <f t="shared" si="489"/>
        <v>147</v>
      </c>
      <c r="F1521" s="34">
        <v>4</v>
      </c>
      <c r="G1521">
        <f t="shared" si="490"/>
        <v>598</v>
      </c>
      <c r="J1521" t="str">
        <f t="shared" si="484"/>
        <v xml:space="preserve">db600.dbx147.4 := db3.dbx598.4; // </v>
      </c>
      <c r="L1521">
        <f t="shared" si="491"/>
        <v>74</v>
      </c>
    </row>
    <row r="1522" spans="3:12" x14ac:dyDescent="0.25">
      <c r="E1522" s="34">
        <f t="shared" si="489"/>
        <v>147</v>
      </c>
      <c r="F1522" s="34">
        <v>5</v>
      </c>
      <c r="G1522">
        <f t="shared" si="490"/>
        <v>598</v>
      </c>
      <c r="J1522" t="str">
        <f t="shared" si="484"/>
        <v xml:space="preserve">db600.dbx147.5 := db3.dbx598.5; // </v>
      </c>
      <c r="L1522">
        <f t="shared" si="491"/>
        <v>74</v>
      </c>
    </row>
    <row r="1523" spans="3:12" x14ac:dyDescent="0.25">
      <c r="E1523" s="34">
        <f t="shared" si="489"/>
        <v>147</v>
      </c>
      <c r="F1523" s="34">
        <v>6</v>
      </c>
      <c r="G1523">
        <f t="shared" si="490"/>
        <v>598</v>
      </c>
      <c r="J1523" t="str">
        <f t="shared" si="484"/>
        <v xml:space="preserve">db600.dbx147.6 := db3.dbx598.6; // </v>
      </c>
      <c r="L1523">
        <f t="shared" si="491"/>
        <v>74</v>
      </c>
    </row>
    <row r="1524" spans="3:12" x14ac:dyDescent="0.25">
      <c r="E1524" s="34">
        <f t="shared" si="489"/>
        <v>147</v>
      </c>
      <c r="F1524" s="34">
        <v>7</v>
      </c>
      <c r="G1524">
        <f t="shared" si="490"/>
        <v>598</v>
      </c>
      <c r="J1524" t="str">
        <f t="shared" si="484"/>
        <v xml:space="preserve">db600.dbx147.7 := db3.dbx598.7; // </v>
      </c>
      <c r="L1524">
        <f t="shared" si="491"/>
        <v>74</v>
      </c>
    </row>
    <row r="1525" spans="3:12" x14ac:dyDescent="0.25">
      <c r="E1525">
        <f>E1501+1</f>
        <v>146</v>
      </c>
      <c r="F1525" s="34">
        <v>0</v>
      </c>
      <c r="G1525">
        <f>G1524+1</f>
        <v>599</v>
      </c>
      <c r="J1525" t="str">
        <f t="shared" si="484"/>
        <v xml:space="preserve">db600.dbx146.0 := db3.dbx599.0; // </v>
      </c>
      <c r="L1525">
        <f t="shared" si="491"/>
        <v>74</v>
      </c>
    </row>
    <row r="1526" spans="3:12" x14ac:dyDescent="0.25">
      <c r="E1526" s="34">
        <f>E1525</f>
        <v>146</v>
      </c>
      <c r="F1526" s="34">
        <v>1</v>
      </c>
      <c r="G1526">
        <f>G1525</f>
        <v>599</v>
      </c>
      <c r="J1526" t="str">
        <f t="shared" si="484"/>
        <v xml:space="preserve">db600.dbx146.1 := db3.dbx599.1; // </v>
      </c>
      <c r="L1526">
        <f t="shared" si="491"/>
        <v>74</v>
      </c>
    </row>
    <row r="1527" spans="3:12" x14ac:dyDescent="0.25">
      <c r="E1527" s="34">
        <f t="shared" si="489"/>
        <v>146</v>
      </c>
      <c r="F1527" s="34">
        <v>2</v>
      </c>
      <c r="G1527">
        <f t="shared" ref="G1527:G1532" si="492">G1526</f>
        <v>599</v>
      </c>
      <c r="J1527" t="str">
        <f t="shared" si="484"/>
        <v xml:space="preserve">db600.dbx146.2 := db3.dbx599.2; // </v>
      </c>
      <c r="L1527">
        <f t="shared" si="491"/>
        <v>74</v>
      </c>
    </row>
    <row r="1528" spans="3:12" x14ac:dyDescent="0.25">
      <c r="E1528" s="34">
        <f t="shared" si="489"/>
        <v>146</v>
      </c>
      <c r="F1528" s="34">
        <v>3</v>
      </c>
      <c r="G1528">
        <f t="shared" si="492"/>
        <v>599</v>
      </c>
      <c r="J1528" t="str">
        <f t="shared" si="484"/>
        <v xml:space="preserve">db600.dbx146.3 := db3.dbx599.3; // </v>
      </c>
      <c r="L1528">
        <f t="shared" si="491"/>
        <v>74</v>
      </c>
    </row>
    <row r="1529" spans="3:12" x14ac:dyDescent="0.25">
      <c r="E1529" s="34">
        <f t="shared" si="489"/>
        <v>146</v>
      </c>
      <c r="F1529" s="34">
        <v>4</v>
      </c>
      <c r="G1529">
        <f t="shared" si="492"/>
        <v>599</v>
      </c>
      <c r="J1529" t="str">
        <f t="shared" si="484"/>
        <v xml:space="preserve">db600.dbx146.4 := db3.dbx599.4; // </v>
      </c>
      <c r="L1529">
        <f t="shared" si="491"/>
        <v>74</v>
      </c>
    </row>
    <row r="1530" spans="3:12" x14ac:dyDescent="0.25">
      <c r="E1530" s="34">
        <f t="shared" si="489"/>
        <v>146</v>
      </c>
      <c r="F1530" s="34">
        <v>5</v>
      </c>
      <c r="G1530">
        <f t="shared" si="492"/>
        <v>599</v>
      </c>
      <c r="J1530" t="str">
        <f t="shared" si="484"/>
        <v xml:space="preserve">db600.dbx146.5 := db3.dbx599.5; // </v>
      </c>
      <c r="L1530">
        <f t="shared" si="491"/>
        <v>74</v>
      </c>
    </row>
    <row r="1531" spans="3:12" x14ac:dyDescent="0.25">
      <c r="E1531" s="34">
        <f t="shared" si="489"/>
        <v>146</v>
      </c>
      <c r="F1531" s="34">
        <v>6</v>
      </c>
      <c r="G1531">
        <f t="shared" si="492"/>
        <v>599</v>
      </c>
      <c r="J1531" t="str">
        <f t="shared" si="484"/>
        <v xml:space="preserve">db600.dbx146.6 := db3.dbx599.6; // </v>
      </c>
      <c r="L1531">
        <f t="shared" si="491"/>
        <v>74</v>
      </c>
    </row>
    <row r="1532" spans="3:12" x14ac:dyDescent="0.25">
      <c r="E1532" s="34">
        <f t="shared" si="489"/>
        <v>146</v>
      </c>
      <c r="F1532" s="34">
        <v>7</v>
      </c>
      <c r="G1532">
        <f t="shared" si="492"/>
        <v>599</v>
      </c>
      <c r="J1532" t="str">
        <f t="shared" si="484"/>
        <v xml:space="preserve">db600.dbx146.7 := db3.dbx599.7; // </v>
      </c>
      <c r="L1532">
        <f t="shared" si="491"/>
        <v>74</v>
      </c>
    </row>
    <row r="1533" spans="3:12" x14ac:dyDescent="0.25">
      <c r="C1533" s="9" t="s">
        <v>306</v>
      </c>
      <c r="E1533">
        <f>E1541+1</f>
        <v>149</v>
      </c>
      <c r="F1533" s="34">
        <v>0</v>
      </c>
      <c r="G1533">
        <f>G1517+46</f>
        <v>644</v>
      </c>
      <c r="J1533" t="str">
        <f t="shared" si="484"/>
        <v>db600.dbx149.0 := db3.dbx644.0; // Кислород в БР1</v>
      </c>
      <c r="L1533">
        <f>L1531+1</f>
        <v>75</v>
      </c>
    </row>
    <row r="1534" spans="3:12" x14ac:dyDescent="0.25">
      <c r="E1534" s="34">
        <f>E1533</f>
        <v>149</v>
      </c>
      <c r="F1534" s="34">
        <v>1</v>
      </c>
      <c r="G1534">
        <f>G1533</f>
        <v>644</v>
      </c>
      <c r="J1534" t="str">
        <f t="shared" si="484"/>
        <v xml:space="preserve">db600.dbx149.1 := db3.dbx644.1; // </v>
      </c>
      <c r="L1534">
        <f>L1533</f>
        <v>75</v>
      </c>
    </row>
    <row r="1535" spans="3:12" x14ac:dyDescent="0.25">
      <c r="E1535" s="34">
        <f t="shared" ref="E1535:E1548" si="493">E1534</f>
        <v>149</v>
      </c>
      <c r="F1535" s="34">
        <v>2</v>
      </c>
      <c r="G1535">
        <f t="shared" ref="G1535:G1540" si="494">G1534</f>
        <v>644</v>
      </c>
      <c r="J1535" t="str">
        <f t="shared" si="484"/>
        <v xml:space="preserve">db600.dbx149.2 := db3.dbx644.2; // </v>
      </c>
      <c r="L1535">
        <f t="shared" ref="L1535:L1548" si="495">L1534</f>
        <v>75</v>
      </c>
    </row>
    <row r="1536" spans="3:12" x14ac:dyDescent="0.25">
      <c r="E1536" s="34">
        <f t="shared" si="493"/>
        <v>149</v>
      </c>
      <c r="F1536" s="34">
        <v>3</v>
      </c>
      <c r="G1536">
        <f t="shared" si="494"/>
        <v>644</v>
      </c>
      <c r="J1536" t="str">
        <f t="shared" si="484"/>
        <v xml:space="preserve">db600.dbx149.3 := db3.dbx644.3; // </v>
      </c>
      <c r="L1536">
        <f t="shared" si="495"/>
        <v>75</v>
      </c>
    </row>
    <row r="1537" spans="3:12" x14ac:dyDescent="0.25">
      <c r="E1537" s="34">
        <f t="shared" si="493"/>
        <v>149</v>
      </c>
      <c r="F1537" s="34">
        <v>4</v>
      </c>
      <c r="G1537">
        <f t="shared" si="494"/>
        <v>644</v>
      </c>
      <c r="J1537" t="str">
        <f t="shared" si="484"/>
        <v xml:space="preserve">db600.dbx149.4 := db3.dbx644.4; // </v>
      </c>
      <c r="L1537">
        <f t="shared" si="495"/>
        <v>75</v>
      </c>
    </row>
    <row r="1538" spans="3:12" x14ac:dyDescent="0.25">
      <c r="E1538" s="34">
        <f t="shared" si="493"/>
        <v>149</v>
      </c>
      <c r="F1538" s="34">
        <v>5</v>
      </c>
      <c r="G1538">
        <f t="shared" si="494"/>
        <v>644</v>
      </c>
      <c r="J1538" t="str">
        <f t="shared" si="484"/>
        <v xml:space="preserve">db600.dbx149.5 := db3.dbx644.5; // </v>
      </c>
      <c r="L1538">
        <f t="shared" si="495"/>
        <v>75</v>
      </c>
    </row>
    <row r="1539" spans="3:12" x14ac:dyDescent="0.25">
      <c r="E1539" s="34">
        <f t="shared" si="493"/>
        <v>149</v>
      </c>
      <c r="F1539" s="34">
        <v>6</v>
      </c>
      <c r="G1539">
        <f t="shared" si="494"/>
        <v>644</v>
      </c>
      <c r="J1539" t="str">
        <f t="shared" si="484"/>
        <v xml:space="preserve">db600.dbx149.6 := db3.dbx644.6; // </v>
      </c>
      <c r="L1539">
        <f t="shared" si="495"/>
        <v>75</v>
      </c>
    </row>
    <row r="1540" spans="3:12" x14ac:dyDescent="0.25">
      <c r="E1540" s="34">
        <f t="shared" si="493"/>
        <v>149</v>
      </c>
      <c r="F1540" s="34">
        <v>7</v>
      </c>
      <c r="G1540">
        <f t="shared" si="494"/>
        <v>644</v>
      </c>
      <c r="J1540" t="str">
        <f t="shared" si="484"/>
        <v xml:space="preserve">db600.dbx149.7 := db3.dbx644.7; // </v>
      </c>
      <c r="L1540">
        <f t="shared" si="495"/>
        <v>75</v>
      </c>
    </row>
    <row r="1541" spans="3:12" x14ac:dyDescent="0.25">
      <c r="E1541">
        <f>E1517+1</f>
        <v>148</v>
      </c>
      <c r="F1541" s="34">
        <v>0</v>
      </c>
      <c r="G1541">
        <f>G1540+1</f>
        <v>645</v>
      </c>
      <c r="J1541" t="str">
        <f t="shared" si="484"/>
        <v xml:space="preserve">db600.dbx148.0 := db3.dbx645.0; // </v>
      </c>
      <c r="L1541">
        <f t="shared" si="495"/>
        <v>75</v>
      </c>
    </row>
    <row r="1542" spans="3:12" x14ac:dyDescent="0.25">
      <c r="E1542" s="34">
        <f>E1541</f>
        <v>148</v>
      </c>
      <c r="F1542" s="34">
        <v>1</v>
      </c>
      <c r="G1542">
        <f>G1541</f>
        <v>645</v>
      </c>
      <c r="J1542" t="str">
        <f t="shared" si="484"/>
        <v xml:space="preserve">db600.dbx148.1 := db3.dbx645.1; // </v>
      </c>
      <c r="L1542">
        <f t="shared" si="495"/>
        <v>75</v>
      </c>
    </row>
    <row r="1543" spans="3:12" x14ac:dyDescent="0.25">
      <c r="E1543" s="34">
        <f t="shared" si="493"/>
        <v>148</v>
      </c>
      <c r="F1543" s="34">
        <v>2</v>
      </c>
      <c r="G1543">
        <f t="shared" ref="G1543:G1548" si="496">G1542</f>
        <v>645</v>
      </c>
      <c r="J1543" t="str">
        <f t="shared" si="484"/>
        <v xml:space="preserve">db600.dbx148.2 := db3.dbx645.2; // </v>
      </c>
      <c r="L1543">
        <f t="shared" si="495"/>
        <v>75</v>
      </c>
    </row>
    <row r="1544" spans="3:12" x14ac:dyDescent="0.25">
      <c r="E1544" s="34">
        <f t="shared" si="493"/>
        <v>148</v>
      </c>
      <c r="F1544" s="34">
        <v>3</v>
      </c>
      <c r="G1544">
        <f t="shared" si="496"/>
        <v>645</v>
      </c>
      <c r="J1544" t="str">
        <f t="shared" si="484"/>
        <v xml:space="preserve">db600.dbx148.3 := db3.dbx645.3; // </v>
      </c>
      <c r="L1544">
        <f t="shared" si="495"/>
        <v>75</v>
      </c>
    </row>
    <row r="1545" spans="3:12" x14ac:dyDescent="0.25">
      <c r="E1545" s="34">
        <f t="shared" si="493"/>
        <v>148</v>
      </c>
      <c r="F1545" s="34">
        <v>4</v>
      </c>
      <c r="G1545">
        <f t="shared" si="496"/>
        <v>645</v>
      </c>
      <c r="J1545" t="str">
        <f t="shared" si="484"/>
        <v xml:space="preserve">db600.dbx148.4 := db3.dbx645.4; // </v>
      </c>
      <c r="L1545">
        <f t="shared" si="495"/>
        <v>75</v>
      </c>
    </row>
    <row r="1546" spans="3:12" x14ac:dyDescent="0.25">
      <c r="E1546" s="34">
        <f t="shared" si="493"/>
        <v>148</v>
      </c>
      <c r="F1546" s="34">
        <v>5</v>
      </c>
      <c r="G1546">
        <f t="shared" si="496"/>
        <v>645</v>
      </c>
      <c r="J1546" t="str">
        <f t="shared" si="484"/>
        <v xml:space="preserve">db600.dbx148.5 := db3.dbx645.5; // </v>
      </c>
      <c r="L1546">
        <f t="shared" si="495"/>
        <v>75</v>
      </c>
    </row>
    <row r="1547" spans="3:12" x14ac:dyDescent="0.25">
      <c r="E1547" s="34">
        <f t="shared" si="493"/>
        <v>148</v>
      </c>
      <c r="F1547" s="34">
        <v>6</v>
      </c>
      <c r="G1547">
        <f t="shared" si="496"/>
        <v>645</v>
      </c>
      <c r="J1547" t="str">
        <f t="shared" si="484"/>
        <v xml:space="preserve">db600.dbx148.6 := db3.dbx645.6; // </v>
      </c>
      <c r="L1547">
        <f t="shared" si="495"/>
        <v>75</v>
      </c>
    </row>
    <row r="1548" spans="3:12" x14ac:dyDescent="0.25">
      <c r="E1548" s="34">
        <f t="shared" si="493"/>
        <v>148</v>
      </c>
      <c r="F1548" s="34">
        <v>7</v>
      </c>
      <c r="G1548">
        <f t="shared" si="496"/>
        <v>645</v>
      </c>
      <c r="J1548" t="str">
        <f t="shared" si="484"/>
        <v xml:space="preserve">db600.dbx148.7 := db3.dbx645.7; // </v>
      </c>
      <c r="L1548">
        <f t="shared" si="495"/>
        <v>75</v>
      </c>
    </row>
    <row r="1549" spans="3:12" x14ac:dyDescent="0.25">
      <c r="C1549" s="9" t="s">
        <v>307</v>
      </c>
      <c r="E1549">
        <f>E1557+1</f>
        <v>151</v>
      </c>
      <c r="F1549" s="34">
        <v>0</v>
      </c>
      <c r="G1549">
        <f>G1533+46</f>
        <v>690</v>
      </c>
      <c r="J1549" t="str">
        <f t="shared" si="484"/>
        <v>db600.dbx151.0 := db3.dbx690.0; // Кислород в БР2</v>
      </c>
      <c r="L1549">
        <f>L1547+1</f>
        <v>76</v>
      </c>
    </row>
    <row r="1550" spans="3:12" x14ac:dyDescent="0.25">
      <c r="E1550" s="34">
        <f>E1549</f>
        <v>151</v>
      </c>
      <c r="F1550" s="34">
        <v>1</v>
      </c>
      <c r="G1550">
        <f>G1549</f>
        <v>690</v>
      </c>
      <c r="J1550" t="str">
        <f t="shared" si="484"/>
        <v xml:space="preserve">db600.dbx151.1 := db3.dbx690.1; // </v>
      </c>
      <c r="L1550">
        <f>L1549</f>
        <v>76</v>
      </c>
    </row>
    <row r="1551" spans="3:12" x14ac:dyDescent="0.25">
      <c r="E1551" s="34">
        <f t="shared" ref="E1551:E1564" si="497">E1550</f>
        <v>151</v>
      </c>
      <c r="F1551" s="34">
        <v>2</v>
      </c>
      <c r="G1551">
        <f t="shared" ref="G1551:G1556" si="498">G1550</f>
        <v>690</v>
      </c>
      <c r="J1551" t="str">
        <f t="shared" si="484"/>
        <v xml:space="preserve">db600.dbx151.2 := db3.dbx690.2; // </v>
      </c>
      <c r="L1551">
        <f t="shared" ref="L1551:L1564" si="499">L1550</f>
        <v>76</v>
      </c>
    </row>
    <row r="1552" spans="3:12" x14ac:dyDescent="0.25">
      <c r="E1552" s="34">
        <f t="shared" si="497"/>
        <v>151</v>
      </c>
      <c r="F1552" s="34">
        <v>3</v>
      </c>
      <c r="G1552">
        <f t="shared" si="498"/>
        <v>690</v>
      </c>
      <c r="J1552" t="str">
        <f t="shared" si="484"/>
        <v xml:space="preserve">db600.dbx151.3 := db3.dbx690.3; // </v>
      </c>
      <c r="L1552">
        <f t="shared" si="499"/>
        <v>76</v>
      </c>
    </row>
    <row r="1553" spans="3:12" x14ac:dyDescent="0.25">
      <c r="E1553" s="34">
        <f t="shared" si="497"/>
        <v>151</v>
      </c>
      <c r="F1553" s="34">
        <v>4</v>
      </c>
      <c r="G1553">
        <f t="shared" si="498"/>
        <v>690</v>
      </c>
      <c r="J1553" t="str">
        <f t="shared" si="484"/>
        <v xml:space="preserve">db600.dbx151.4 := db3.dbx690.4; // </v>
      </c>
      <c r="L1553">
        <f t="shared" si="499"/>
        <v>76</v>
      </c>
    </row>
    <row r="1554" spans="3:12" x14ac:dyDescent="0.25">
      <c r="E1554" s="34">
        <f t="shared" si="497"/>
        <v>151</v>
      </c>
      <c r="F1554" s="34">
        <v>5</v>
      </c>
      <c r="G1554">
        <f t="shared" si="498"/>
        <v>690</v>
      </c>
      <c r="J1554" t="str">
        <f t="shared" si="484"/>
        <v xml:space="preserve">db600.dbx151.5 := db3.dbx690.5; // </v>
      </c>
      <c r="L1554">
        <f t="shared" si="499"/>
        <v>76</v>
      </c>
    </row>
    <row r="1555" spans="3:12" x14ac:dyDescent="0.25">
      <c r="E1555" s="34">
        <f t="shared" si="497"/>
        <v>151</v>
      </c>
      <c r="F1555" s="34">
        <v>6</v>
      </c>
      <c r="G1555">
        <f t="shared" si="498"/>
        <v>690</v>
      </c>
      <c r="J1555" t="str">
        <f t="shared" si="484"/>
        <v xml:space="preserve">db600.dbx151.6 := db3.dbx690.6; // </v>
      </c>
      <c r="L1555">
        <f t="shared" si="499"/>
        <v>76</v>
      </c>
    </row>
    <row r="1556" spans="3:12" x14ac:dyDescent="0.25">
      <c r="E1556" s="34">
        <f t="shared" si="497"/>
        <v>151</v>
      </c>
      <c r="F1556" s="34">
        <v>7</v>
      </c>
      <c r="G1556">
        <f t="shared" si="498"/>
        <v>690</v>
      </c>
      <c r="J1556" t="str">
        <f t="shared" si="484"/>
        <v xml:space="preserve">db600.dbx151.7 := db3.dbx690.7; // </v>
      </c>
      <c r="L1556">
        <f t="shared" si="499"/>
        <v>76</v>
      </c>
    </row>
    <row r="1557" spans="3:12" x14ac:dyDescent="0.25">
      <c r="E1557">
        <f>E1533+1</f>
        <v>150</v>
      </c>
      <c r="F1557" s="34">
        <v>0</v>
      </c>
      <c r="G1557">
        <f>G1556+1</f>
        <v>691</v>
      </c>
      <c r="J1557" t="str">
        <f t="shared" si="484"/>
        <v xml:space="preserve">db600.dbx150.0 := db3.dbx691.0; // </v>
      </c>
      <c r="L1557">
        <f t="shared" si="499"/>
        <v>76</v>
      </c>
    </row>
    <row r="1558" spans="3:12" x14ac:dyDescent="0.25">
      <c r="E1558" s="34">
        <f>E1557</f>
        <v>150</v>
      </c>
      <c r="F1558" s="34">
        <v>1</v>
      </c>
      <c r="G1558">
        <f>G1557</f>
        <v>691</v>
      </c>
      <c r="J1558" t="str">
        <f t="shared" si="484"/>
        <v xml:space="preserve">db600.dbx150.1 := db3.dbx691.1; // </v>
      </c>
      <c r="L1558">
        <f t="shared" si="499"/>
        <v>76</v>
      </c>
    </row>
    <row r="1559" spans="3:12" x14ac:dyDescent="0.25">
      <c r="E1559" s="34">
        <f t="shared" si="497"/>
        <v>150</v>
      </c>
      <c r="F1559" s="34">
        <v>2</v>
      </c>
      <c r="G1559">
        <f t="shared" ref="G1559:G1564" si="500">G1558</f>
        <v>691</v>
      </c>
      <c r="J1559" t="str">
        <f t="shared" si="484"/>
        <v xml:space="preserve">db600.dbx150.2 := db3.dbx691.2; // </v>
      </c>
      <c r="L1559">
        <f t="shared" si="499"/>
        <v>76</v>
      </c>
    </row>
    <row r="1560" spans="3:12" x14ac:dyDescent="0.25">
      <c r="E1560" s="34">
        <f t="shared" si="497"/>
        <v>150</v>
      </c>
      <c r="F1560" s="34">
        <v>3</v>
      </c>
      <c r="G1560">
        <f t="shared" si="500"/>
        <v>691</v>
      </c>
      <c r="J1560" t="str">
        <f t="shared" si="484"/>
        <v xml:space="preserve">db600.dbx150.3 := db3.dbx691.3; // </v>
      </c>
      <c r="L1560">
        <f t="shared" si="499"/>
        <v>76</v>
      </c>
    </row>
    <row r="1561" spans="3:12" x14ac:dyDescent="0.25">
      <c r="E1561" s="34">
        <f t="shared" si="497"/>
        <v>150</v>
      </c>
      <c r="F1561" s="34">
        <v>4</v>
      </c>
      <c r="G1561">
        <f t="shared" si="500"/>
        <v>691</v>
      </c>
      <c r="J1561" t="str">
        <f t="shared" si="484"/>
        <v xml:space="preserve">db600.dbx150.4 := db3.dbx691.4; // </v>
      </c>
      <c r="L1561">
        <f t="shared" si="499"/>
        <v>76</v>
      </c>
    </row>
    <row r="1562" spans="3:12" x14ac:dyDescent="0.25">
      <c r="E1562" s="34">
        <f t="shared" si="497"/>
        <v>150</v>
      </c>
      <c r="F1562" s="34">
        <v>5</v>
      </c>
      <c r="G1562">
        <f t="shared" si="500"/>
        <v>691</v>
      </c>
      <c r="J1562" t="str">
        <f t="shared" si="484"/>
        <v xml:space="preserve">db600.dbx150.5 := db3.dbx691.5; // </v>
      </c>
      <c r="L1562">
        <f t="shared" si="499"/>
        <v>76</v>
      </c>
    </row>
    <row r="1563" spans="3:12" x14ac:dyDescent="0.25">
      <c r="E1563" s="34">
        <f t="shared" si="497"/>
        <v>150</v>
      </c>
      <c r="F1563" s="34">
        <v>6</v>
      </c>
      <c r="G1563">
        <f t="shared" si="500"/>
        <v>691</v>
      </c>
      <c r="J1563" t="str">
        <f t="shared" si="484"/>
        <v xml:space="preserve">db600.dbx150.6 := db3.dbx691.6; // </v>
      </c>
      <c r="L1563">
        <f t="shared" si="499"/>
        <v>76</v>
      </c>
    </row>
    <row r="1564" spans="3:12" x14ac:dyDescent="0.25">
      <c r="E1564" s="34">
        <f t="shared" si="497"/>
        <v>150</v>
      </c>
      <c r="F1564" s="34">
        <v>7</v>
      </c>
      <c r="G1564">
        <f t="shared" si="500"/>
        <v>691</v>
      </c>
      <c r="J1564" t="str">
        <f t="shared" si="484"/>
        <v xml:space="preserve">db600.dbx150.7 := db3.dbx691.7; // </v>
      </c>
      <c r="L1564">
        <f t="shared" si="499"/>
        <v>76</v>
      </c>
    </row>
    <row r="1565" spans="3:12" x14ac:dyDescent="0.25">
      <c r="C1565" s="9" t="s">
        <v>308</v>
      </c>
      <c r="E1565">
        <f>E1573+1</f>
        <v>153</v>
      </c>
      <c r="F1565" s="34">
        <v>0</v>
      </c>
      <c r="G1565">
        <f>G1549+46</f>
        <v>736</v>
      </c>
      <c r="J1565" t="str">
        <f t="shared" si="484"/>
        <v>db600.dbx153.0 := db3.dbx736.0; // pH БР1</v>
      </c>
      <c r="L1565">
        <f>L1563+1</f>
        <v>77</v>
      </c>
    </row>
    <row r="1566" spans="3:12" x14ac:dyDescent="0.25">
      <c r="E1566" s="34">
        <f>E1565</f>
        <v>153</v>
      </c>
      <c r="F1566" s="34">
        <v>1</v>
      </c>
      <c r="G1566">
        <f>G1565</f>
        <v>736</v>
      </c>
      <c r="J1566" t="str">
        <f t="shared" ref="J1566:J1629" si="501">"db600.dbx"&amp;E1566&amp;"."&amp;F1566&amp;" := db3.dbx"&amp;G1566&amp;"."&amp;F1566&amp;"; // "&amp;C1566</f>
        <v xml:space="preserve">db600.dbx153.1 := db3.dbx736.1; // </v>
      </c>
      <c r="L1566">
        <f>L1565</f>
        <v>77</v>
      </c>
    </row>
    <row r="1567" spans="3:12" x14ac:dyDescent="0.25">
      <c r="E1567" s="34">
        <f t="shared" ref="E1567:E1580" si="502">E1566</f>
        <v>153</v>
      </c>
      <c r="F1567" s="34">
        <v>2</v>
      </c>
      <c r="G1567">
        <f t="shared" ref="G1567:G1572" si="503">G1566</f>
        <v>736</v>
      </c>
      <c r="J1567" t="str">
        <f t="shared" si="501"/>
        <v xml:space="preserve">db600.dbx153.2 := db3.dbx736.2; // </v>
      </c>
      <c r="L1567">
        <f t="shared" ref="L1567:L1580" si="504">L1566</f>
        <v>77</v>
      </c>
    </row>
    <row r="1568" spans="3:12" x14ac:dyDescent="0.25">
      <c r="E1568" s="34">
        <f t="shared" si="502"/>
        <v>153</v>
      </c>
      <c r="F1568" s="34">
        <v>3</v>
      </c>
      <c r="G1568">
        <f t="shared" si="503"/>
        <v>736</v>
      </c>
      <c r="J1568" t="str">
        <f t="shared" si="501"/>
        <v xml:space="preserve">db600.dbx153.3 := db3.dbx736.3; // </v>
      </c>
      <c r="L1568">
        <f t="shared" si="504"/>
        <v>77</v>
      </c>
    </row>
    <row r="1569" spans="3:12" x14ac:dyDescent="0.25">
      <c r="E1569" s="34">
        <f t="shared" si="502"/>
        <v>153</v>
      </c>
      <c r="F1569" s="34">
        <v>4</v>
      </c>
      <c r="G1569">
        <f t="shared" si="503"/>
        <v>736</v>
      </c>
      <c r="J1569" t="str">
        <f t="shared" si="501"/>
        <v xml:space="preserve">db600.dbx153.4 := db3.dbx736.4; // </v>
      </c>
      <c r="L1569">
        <f t="shared" si="504"/>
        <v>77</v>
      </c>
    </row>
    <row r="1570" spans="3:12" x14ac:dyDescent="0.25">
      <c r="E1570" s="34">
        <f t="shared" si="502"/>
        <v>153</v>
      </c>
      <c r="F1570" s="34">
        <v>5</v>
      </c>
      <c r="G1570">
        <f t="shared" si="503"/>
        <v>736</v>
      </c>
      <c r="J1570" t="str">
        <f t="shared" si="501"/>
        <v xml:space="preserve">db600.dbx153.5 := db3.dbx736.5; // </v>
      </c>
      <c r="L1570">
        <f t="shared" si="504"/>
        <v>77</v>
      </c>
    </row>
    <row r="1571" spans="3:12" x14ac:dyDescent="0.25">
      <c r="E1571" s="34">
        <f t="shared" si="502"/>
        <v>153</v>
      </c>
      <c r="F1571" s="34">
        <v>6</v>
      </c>
      <c r="G1571">
        <f t="shared" si="503"/>
        <v>736</v>
      </c>
      <c r="J1571" t="str">
        <f t="shared" si="501"/>
        <v xml:space="preserve">db600.dbx153.6 := db3.dbx736.6; // </v>
      </c>
      <c r="L1571">
        <f t="shared" si="504"/>
        <v>77</v>
      </c>
    </row>
    <row r="1572" spans="3:12" x14ac:dyDescent="0.25">
      <c r="E1572" s="34">
        <f t="shared" si="502"/>
        <v>153</v>
      </c>
      <c r="F1572" s="34">
        <v>7</v>
      </c>
      <c r="G1572">
        <f t="shared" si="503"/>
        <v>736</v>
      </c>
      <c r="J1572" t="str">
        <f t="shared" si="501"/>
        <v xml:space="preserve">db600.dbx153.7 := db3.dbx736.7; // </v>
      </c>
      <c r="L1572">
        <f t="shared" si="504"/>
        <v>77</v>
      </c>
    </row>
    <row r="1573" spans="3:12" x14ac:dyDescent="0.25">
      <c r="E1573">
        <f>E1549+1</f>
        <v>152</v>
      </c>
      <c r="F1573" s="34">
        <v>0</v>
      </c>
      <c r="G1573">
        <f>G1572+1</f>
        <v>737</v>
      </c>
      <c r="J1573" t="str">
        <f t="shared" si="501"/>
        <v xml:space="preserve">db600.dbx152.0 := db3.dbx737.0; // </v>
      </c>
      <c r="L1573">
        <f t="shared" si="504"/>
        <v>77</v>
      </c>
    </row>
    <row r="1574" spans="3:12" x14ac:dyDescent="0.25">
      <c r="E1574" s="34">
        <f>E1573</f>
        <v>152</v>
      </c>
      <c r="F1574" s="34">
        <v>1</v>
      </c>
      <c r="G1574">
        <f>G1573</f>
        <v>737</v>
      </c>
      <c r="J1574" t="str">
        <f t="shared" si="501"/>
        <v xml:space="preserve">db600.dbx152.1 := db3.dbx737.1; // </v>
      </c>
      <c r="L1574">
        <f t="shared" si="504"/>
        <v>77</v>
      </c>
    </row>
    <row r="1575" spans="3:12" x14ac:dyDescent="0.25">
      <c r="E1575" s="34">
        <f t="shared" si="502"/>
        <v>152</v>
      </c>
      <c r="F1575" s="34">
        <v>2</v>
      </c>
      <c r="G1575">
        <f t="shared" ref="G1575:G1580" si="505">G1574</f>
        <v>737</v>
      </c>
      <c r="J1575" t="str">
        <f t="shared" si="501"/>
        <v xml:space="preserve">db600.dbx152.2 := db3.dbx737.2; // </v>
      </c>
      <c r="L1575">
        <f t="shared" si="504"/>
        <v>77</v>
      </c>
    </row>
    <row r="1576" spans="3:12" x14ac:dyDescent="0.25">
      <c r="E1576" s="34">
        <f t="shared" si="502"/>
        <v>152</v>
      </c>
      <c r="F1576" s="34">
        <v>3</v>
      </c>
      <c r="G1576">
        <f t="shared" si="505"/>
        <v>737</v>
      </c>
      <c r="J1576" t="str">
        <f t="shared" si="501"/>
        <v xml:space="preserve">db600.dbx152.3 := db3.dbx737.3; // </v>
      </c>
      <c r="L1576">
        <f t="shared" si="504"/>
        <v>77</v>
      </c>
    </row>
    <row r="1577" spans="3:12" x14ac:dyDescent="0.25">
      <c r="E1577" s="34">
        <f t="shared" si="502"/>
        <v>152</v>
      </c>
      <c r="F1577" s="34">
        <v>4</v>
      </c>
      <c r="G1577">
        <f t="shared" si="505"/>
        <v>737</v>
      </c>
      <c r="J1577" t="str">
        <f t="shared" si="501"/>
        <v xml:space="preserve">db600.dbx152.4 := db3.dbx737.4; // </v>
      </c>
      <c r="L1577">
        <f t="shared" si="504"/>
        <v>77</v>
      </c>
    </row>
    <row r="1578" spans="3:12" x14ac:dyDescent="0.25">
      <c r="E1578" s="34">
        <f t="shared" si="502"/>
        <v>152</v>
      </c>
      <c r="F1578" s="34">
        <v>5</v>
      </c>
      <c r="G1578">
        <f t="shared" si="505"/>
        <v>737</v>
      </c>
      <c r="J1578" t="str">
        <f t="shared" si="501"/>
        <v xml:space="preserve">db600.dbx152.5 := db3.dbx737.5; // </v>
      </c>
      <c r="L1578">
        <f t="shared" si="504"/>
        <v>77</v>
      </c>
    </row>
    <row r="1579" spans="3:12" x14ac:dyDescent="0.25">
      <c r="E1579" s="34">
        <f t="shared" si="502"/>
        <v>152</v>
      </c>
      <c r="F1579" s="34">
        <v>6</v>
      </c>
      <c r="G1579">
        <f t="shared" si="505"/>
        <v>737</v>
      </c>
      <c r="J1579" t="str">
        <f t="shared" si="501"/>
        <v xml:space="preserve">db600.dbx152.6 := db3.dbx737.6; // </v>
      </c>
      <c r="L1579">
        <f t="shared" si="504"/>
        <v>77</v>
      </c>
    </row>
    <row r="1580" spans="3:12" x14ac:dyDescent="0.25">
      <c r="E1580" s="34">
        <f t="shared" si="502"/>
        <v>152</v>
      </c>
      <c r="F1580" s="34">
        <v>7</v>
      </c>
      <c r="G1580">
        <f t="shared" si="505"/>
        <v>737</v>
      </c>
      <c r="J1580" t="str">
        <f t="shared" si="501"/>
        <v xml:space="preserve">db600.dbx152.7 := db3.dbx737.7; // </v>
      </c>
      <c r="L1580">
        <f t="shared" si="504"/>
        <v>77</v>
      </c>
    </row>
    <row r="1581" spans="3:12" x14ac:dyDescent="0.25">
      <c r="C1581" s="9" t="s">
        <v>309</v>
      </c>
      <c r="E1581">
        <f>E1589+1</f>
        <v>155</v>
      </c>
      <c r="F1581" s="34">
        <v>0</v>
      </c>
      <c r="G1581">
        <f>G1565+46</f>
        <v>782</v>
      </c>
      <c r="J1581" t="str">
        <f t="shared" si="501"/>
        <v>db600.dbx155.0 := db3.dbx782.0; // pH БР2</v>
      </c>
      <c r="L1581">
        <f>L1579+1</f>
        <v>78</v>
      </c>
    </row>
    <row r="1582" spans="3:12" x14ac:dyDescent="0.25">
      <c r="E1582" s="34">
        <f>E1581</f>
        <v>155</v>
      </c>
      <c r="F1582" s="34">
        <v>1</v>
      </c>
      <c r="G1582">
        <f>G1581</f>
        <v>782</v>
      </c>
      <c r="J1582" t="str">
        <f t="shared" si="501"/>
        <v xml:space="preserve">db600.dbx155.1 := db3.dbx782.1; // </v>
      </c>
      <c r="L1582">
        <f>L1581</f>
        <v>78</v>
      </c>
    </row>
    <row r="1583" spans="3:12" x14ac:dyDescent="0.25">
      <c r="E1583" s="34">
        <f t="shared" ref="E1583:E1596" si="506">E1582</f>
        <v>155</v>
      </c>
      <c r="F1583" s="34">
        <v>2</v>
      </c>
      <c r="G1583">
        <f t="shared" ref="G1583:G1588" si="507">G1582</f>
        <v>782</v>
      </c>
      <c r="J1583" t="str">
        <f t="shared" si="501"/>
        <v xml:space="preserve">db600.dbx155.2 := db3.dbx782.2; // </v>
      </c>
      <c r="L1583">
        <f t="shared" ref="L1583:L1596" si="508">L1582</f>
        <v>78</v>
      </c>
    </row>
    <row r="1584" spans="3:12" x14ac:dyDescent="0.25">
      <c r="E1584" s="34">
        <f t="shared" si="506"/>
        <v>155</v>
      </c>
      <c r="F1584" s="34">
        <v>3</v>
      </c>
      <c r="G1584">
        <f t="shared" si="507"/>
        <v>782</v>
      </c>
      <c r="J1584" t="str">
        <f t="shared" si="501"/>
        <v xml:space="preserve">db600.dbx155.3 := db3.dbx782.3; // </v>
      </c>
      <c r="L1584">
        <f t="shared" si="508"/>
        <v>78</v>
      </c>
    </row>
    <row r="1585" spans="3:12" x14ac:dyDescent="0.25">
      <c r="E1585" s="34">
        <f t="shared" si="506"/>
        <v>155</v>
      </c>
      <c r="F1585" s="34">
        <v>4</v>
      </c>
      <c r="G1585">
        <f t="shared" si="507"/>
        <v>782</v>
      </c>
      <c r="J1585" t="str">
        <f t="shared" si="501"/>
        <v xml:space="preserve">db600.dbx155.4 := db3.dbx782.4; // </v>
      </c>
      <c r="L1585">
        <f t="shared" si="508"/>
        <v>78</v>
      </c>
    </row>
    <row r="1586" spans="3:12" x14ac:dyDescent="0.25">
      <c r="E1586" s="34">
        <f t="shared" si="506"/>
        <v>155</v>
      </c>
      <c r="F1586" s="34">
        <v>5</v>
      </c>
      <c r="G1586">
        <f t="shared" si="507"/>
        <v>782</v>
      </c>
      <c r="J1586" t="str">
        <f t="shared" si="501"/>
        <v xml:space="preserve">db600.dbx155.5 := db3.dbx782.5; // </v>
      </c>
      <c r="L1586">
        <f t="shared" si="508"/>
        <v>78</v>
      </c>
    </row>
    <row r="1587" spans="3:12" x14ac:dyDescent="0.25">
      <c r="E1587" s="34">
        <f t="shared" si="506"/>
        <v>155</v>
      </c>
      <c r="F1587" s="34">
        <v>6</v>
      </c>
      <c r="G1587">
        <f t="shared" si="507"/>
        <v>782</v>
      </c>
      <c r="J1587" t="str">
        <f t="shared" si="501"/>
        <v xml:space="preserve">db600.dbx155.6 := db3.dbx782.6; // </v>
      </c>
      <c r="L1587">
        <f t="shared" si="508"/>
        <v>78</v>
      </c>
    </row>
    <row r="1588" spans="3:12" x14ac:dyDescent="0.25">
      <c r="E1588" s="34">
        <f t="shared" si="506"/>
        <v>155</v>
      </c>
      <c r="F1588" s="34">
        <v>7</v>
      </c>
      <c r="G1588">
        <f t="shared" si="507"/>
        <v>782</v>
      </c>
      <c r="J1588" t="str">
        <f t="shared" si="501"/>
        <v xml:space="preserve">db600.dbx155.7 := db3.dbx782.7; // </v>
      </c>
      <c r="L1588">
        <f t="shared" si="508"/>
        <v>78</v>
      </c>
    </row>
    <row r="1589" spans="3:12" x14ac:dyDescent="0.25">
      <c r="E1589">
        <f>E1565+1</f>
        <v>154</v>
      </c>
      <c r="F1589" s="34">
        <v>0</v>
      </c>
      <c r="G1589">
        <f>G1588+1</f>
        <v>783</v>
      </c>
      <c r="J1589" t="str">
        <f t="shared" si="501"/>
        <v xml:space="preserve">db600.dbx154.0 := db3.dbx783.0; // </v>
      </c>
      <c r="L1589">
        <f t="shared" si="508"/>
        <v>78</v>
      </c>
    </row>
    <row r="1590" spans="3:12" x14ac:dyDescent="0.25">
      <c r="E1590" s="34">
        <f>E1589</f>
        <v>154</v>
      </c>
      <c r="F1590" s="34">
        <v>1</v>
      </c>
      <c r="G1590">
        <f>G1589</f>
        <v>783</v>
      </c>
      <c r="J1590" t="str">
        <f t="shared" si="501"/>
        <v xml:space="preserve">db600.dbx154.1 := db3.dbx783.1; // </v>
      </c>
      <c r="L1590">
        <f t="shared" si="508"/>
        <v>78</v>
      </c>
    </row>
    <row r="1591" spans="3:12" x14ac:dyDescent="0.25">
      <c r="E1591" s="34">
        <f t="shared" si="506"/>
        <v>154</v>
      </c>
      <c r="F1591" s="34">
        <v>2</v>
      </c>
      <c r="G1591">
        <f t="shared" ref="G1591:G1596" si="509">G1590</f>
        <v>783</v>
      </c>
      <c r="J1591" t="str">
        <f t="shared" si="501"/>
        <v xml:space="preserve">db600.dbx154.2 := db3.dbx783.2; // </v>
      </c>
      <c r="L1591">
        <f t="shared" si="508"/>
        <v>78</v>
      </c>
    </row>
    <row r="1592" spans="3:12" x14ac:dyDescent="0.25">
      <c r="E1592" s="34">
        <f t="shared" si="506"/>
        <v>154</v>
      </c>
      <c r="F1592" s="34">
        <v>3</v>
      </c>
      <c r="G1592">
        <f t="shared" si="509"/>
        <v>783</v>
      </c>
      <c r="J1592" t="str">
        <f t="shared" si="501"/>
        <v xml:space="preserve">db600.dbx154.3 := db3.dbx783.3; // </v>
      </c>
      <c r="L1592">
        <f t="shared" si="508"/>
        <v>78</v>
      </c>
    </row>
    <row r="1593" spans="3:12" x14ac:dyDescent="0.25">
      <c r="E1593" s="34">
        <f t="shared" si="506"/>
        <v>154</v>
      </c>
      <c r="F1593" s="34">
        <v>4</v>
      </c>
      <c r="G1593">
        <f t="shared" si="509"/>
        <v>783</v>
      </c>
      <c r="J1593" t="str">
        <f t="shared" si="501"/>
        <v xml:space="preserve">db600.dbx154.4 := db3.dbx783.4; // </v>
      </c>
      <c r="L1593">
        <f t="shared" si="508"/>
        <v>78</v>
      </c>
    </row>
    <row r="1594" spans="3:12" x14ac:dyDescent="0.25">
      <c r="E1594" s="34">
        <f t="shared" si="506"/>
        <v>154</v>
      </c>
      <c r="F1594" s="34">
        <v>5</v>
      </c>
      <c r="G1594">
        <f t="shared" si="509"/>
        <v>783</v>
      </c>
      <c r="J1594" t="str">
        <f t="shared" si="501"/>
        <v xml:space="preserve">db600.dbx154.5 := db3.dbx783.5; // </v>
      </c>
      <c r="L1594">
        <f t="shared" si="508"/>
        <v>78</v>
      </c>
    </row>
    <row r="1595" spans="3:12" x14ac:dyDescent="0.25">
      <c r="E1595" s="34">
        <f t="shared" si="506"/>
        <v>154</v>
      </c>
      <c r="F1595" s="34">
        <v>6</v>
      </c>
      <c r="G1595">
        <f t="shared" si="509"/>
        <v>783</v>
      </c>
      <c r="J1595" t="str">
        <f t="shared" si="501"/>
        <v xml:space="preserve">db600.dbx154.6 := db3.dbx783.6; // </v>
      </c>
      <c r="L1595">
        <f t="shared" si="508"/>
        <v>78</v>
      </c>
    </row>
    <row r="1596" spans="3:12" x14ac:dyDescent="0.25">
      <c r="E1596" s="34">
        <f t="shared" si="506"/>
        <v>154</v>
      </c>
      <c r="F1596" s="34">
        <v>7</v>
      </c>
      <c r="G1596">
        <f t="shared" si="509"/>
        <v>783</v>
      </c>
      <c r="J1596" t="str">
        <f t="shared" si="501"/>
        <v xml:space="preserve">db600.dbx154.7 := db3.dbx783.7; // </v>
      </c>
      <c r="L1596">
        <f t="shared" si="508"/>
        <v>78</v>
      </c>
    </row>
    <row r="1597" spans="3:12" x14ac:dyDescent="0.25">
      <c r="C1597" s="9" t="s">
        <v>310</v>
      </c>
      <c r="E1597">
        <f>E1605+1</f>
        <v>157</v>
      </c>
      <c r="F1597" s="34">
        <v>0</v>
      </c>
      <c r="G1597">
        <f>G1581+46</f>
        <v>828</v>
      </c>
      <c r="J1597" t="str">
        <f t="shared" si="501"/>
        <v>db600.dbx157.0 := db3.dbx828.0; // pH промывной воды АУФ1, АУФ2</v>
      </c>
      <c r="L1597">
        <f>L1595+1</f>
        <v>79</v>
      </c>
    </row>
    <row r="1598" spans="3:12" x14ac:dyDescent="0.25">
      <c r="E1598" s="34">
        <f>E1597</f>
        <v>157</v>
      </c>
      <c r="F1598" s="34">
        <v>1</v>
      </c>
      <c r="G1598">
        <f>G1597</f>
        <v>828</v>
      </c>
      <c r="J1598" t="str">
        <f t="shared" si="501"/>
        <v xml:space="preserve">db600.dbx157.1 := db3.dbx828.1; // </v>
      </c>
      <c r="L1598">
        <f>L1597</f>
        <v>79</v>
      </c>
    </row>
    <row r="1599" spans="3:12" x14ac:dyDescent="0.25">
      <c r="E1599" s="34">
        <f t="shared" ref="E1599:E1612" si="510">E1598</f>
        <v>157</v>
      </c>
      <c r="F1599" s="34">
        <v>2</v>
      </c>
      <c r="G1599">
        <f t="shared" ref="G1599:G1604" si="511">G1598</f>
        <v>828</v>
      </c>
      <c r="J1599" t="str">
        <f t="shared" si="501"/>
        <v xml:space="preserve">db600.dbx157.2 := db3.dbx828.2; // </v>
      </c>
      <c r="L1599">
        <f t="shared" ref="L1599:L1612" si="512">L1598</f>
        <v>79</v>
      </c>
    </row>
    <row r="1600" spans="3:12" x14ac:dyDescent="0.25">
      <c r="E1600" s="34">
        <f t="shared" si="510"/>
        <v>157</v>
      </c>
      <c r="F1600" s="34">
        <v>3</v>
      </c>
      <c r="G1600">
        <f t="shared" si="511"/>
        <v>828</v>
      </c>
      <c r="J1600" t="str">
        <f t="shared" si="501"/>
        <v xml:space="preserve">db600.dbx157.3 := db3.dbx828.3; // </v>
      </c>
      <c r="L1600">
        <f t="shared" si="512"/>
        <v>79</v>
      </c>
    </row>
    <row r="1601" spans="3:12" x14ac:dyDescent="0.25">
      <c r="E1601" s="34">
        <f t="shared" si="510"/>
        <v>157</v>
      </c>
      <c r="F1601" s="34">
        <v>4</v>
      </c>
      <c r="G1601">
        <f t="shared" si="511"/>
        <v>828</v>
      </c>
      <c r="J1601" t="str">
        <f t="shared" si="501"/>
        <v xml:space="preserve">db600.dbx157.4 := db3.dbx828.4; // </v>
      </c>
      <c r="L1601">
        <f t="shared" si="512"/>
        <v>79</v>
      </c>
    </row>
    <row r="1602" spans="3:12" x14ac:dyDescent="0.25">
      <c r="E1602" s="34">
        <f t="shared" si="510"/>
        <v>157</v>
      </c>
      <c r="F1602" s="34">
        <v>5</v>
      </c>
      <c r="G1602">
        <f t="shared" si="511"/>
        <v>828</v>
      </c>
      <c r="J1602" t="str">
        <f t="shared" si="501"/>
        <v xml:space="preserve">db600.dbx157.5 := db3.dbx828.5; // </v>
      </c>
      <c r="L1602">
        <f t="shared" si="512"/>
        <v>79</v>
      </c>
    </row>
    <row r="1603" spans="3:12" x14ac:dyDescent="0.25">
      <c r="E1603" s="34">
        <f t="shared" si="510"/>
        <v>157</v>
      </c>
      <c r="F1603" s="34">
        <v>6</v>
      </c>
      <c r="G1603">
        <f t="shared" si="511"/>
        <v>828</v>
      </c>
      <c r="J1603" t="str">
        <f t="shared" si="501"/>
        <v xml:space="preserve">db600.dbx157.6 := db3.dbx828.6; // </v>
      </c>
      <c r="L1603">
        <f t="shared" si="512"/>
        <v>79</v>
      </c>
    </row>
    <row r="1604" spans="3:12" x14ac:dyDescent="0.25">
      <c r="E1604" s="34">
        <f t="shared" si="510"/>
        <v>157</v>
      </c>
      <c r="F1604" s="34">
        <v>7</v>
      </c>
      <c r="G1604">
        <f t="shared" si="511"/>
        <v>828</v>
      </c>
      <c r="J1604" t="str">
        <f t="shared" si="501"/>
        <v xml:space="preserve">db600.dbx157.7 := db3.dbx828.7; // </v>
      </c>
      <c r="L1604">
        <f t="shared" si="512"/>
        <v>79</v>
      </c>
    </row>
    <row r="1605" spans="3:12" x14ac:dyDescent="0.25">
      <c r="E1605">
        <f>E1581+1</f>
        <v>156</v>
      </c>
      <c r="F1605" s="34">
        <v>0</v>
      </c>
      <c r="G1605">
        <f>G1604+1</f>
        <v>829</v>
      </c>
      <c r="J1605" t="str">
        <f t="shared" si="501"/>
        <v xml:space="preserve">db600.dbx156.0 := db3.dbx829.0; // </v>
      </c>
      <c r="L1605">
        <f t="shared" si="512"/>
        <v>79</v>
      </c>
    </row>
    <row r="1606" spans="3:12" x14ac:dyDescent="0.25">
      <c r="E1606" s="34">
        <f>E1605</f>
        <v>156</v>
      </c>
      <c r="F1606" s="34">
        <v>1</v>
      </c>
      <c r="G1606">
        <f>G1605</f>
        <v>829</v>
      </c>
      <c r="J1606" t="str">
        <f t="shared" si="501"/>
        <v xml:space="preserve">db600.dbx156.1 := db3.dbx829.1; // </v>
      </c>
      <c r="L1606">
        <f t="shared" si="512"/>
        <v>79</v>
      </c>
    </row>
    <row r="1607" spans="3:12" x14ac:dyDescent="0.25">
      <c r="E1607" s="34">
        <f t="shared" si="510"/>
        <v>156</v>
      </c>
      <c r="F1607" s="34">
        <v>2</v>
      </c>
      <c r="G1607">
        <f t="shared" ref="G1607:G1612" si="513">G1606</f>
        <v>829</v>
      </c>
      <c r="J1607" t="str">
        <f t="shared" si="501"/>
        <v xml:space="preserve">db600.dbx156.2 := db3.dbx829.2; // </v>
      </c>
      <c r="L1607">
        <f t="shared" si="512"/>
        <v>79</v>
      </c>
    </row>
    <row r="1608" spans="3:12" x14ac:dyDescent="0.25">
      <c r="E1608" s="34">
        <f t="shared" si="510"/>
        <v>156</v>
      </c>
      <c r="F1608" s="34">
        <v>3</v>
      </c>
      <c r="G1608">
        <f t="shared" si="513"/>
        <v>829</v>
      </c>
      <c r="J1608" t="str">
        <f t="shared" si="501"/>
        <v xml:space="preserve">db600.dbx156.3 := db3.dbx829.3; // </v>
      </c>
      <c r="L1608">
        <f t="shared" si="512"/>
        <v>79</v>
      </c>
    </row>
    <row r="1609" spans="3:12" x14ac:dyDescent="0.25">
      <c r="E1609" s="34">
        <f t="shared" si="510"/>
        <v>156</v>
      </c>
      <c r="F1609" s="34">
        <v>4</v>
      </c>
      <c r="G1609">
        <f t="shared" si="513"/>
        <v>829</v>
      </c>
      <c r="J1609" t="str">
        <f t="shared" si="501"/>
        <v xml:space="preserve">db600.dbx156.4 := db3.dbx829.4; // </v>
      </c>
      <c r="L1609">
        <f t="shared" si="512"/>
        <v>79</v>
      </c>
    </row>
    <row r="1610" spans="3:12" x14ac:dyDescent="0.25">
      <c r="E1610" s="34">
        <f t="shared" si="510"/>
        <v>156</v>
      </c>
      <c r="F1610" s="34">
        <v>5</v>
      </c>
      <c r="G1610">
        <f t="shared" si="513"/>
        <v>829</v>
      </c>
      <c r="J1610" t="str">
        <f t="shared" si="501"/>
        <v xml:space="preserve">db600.dbx156.5 := db3.dbx829.5; // </v>
      </c>
      <c r="L1610">
        <f t="shared" si="512"/>
        <v>79</v>
      </c>
    </row>
    <row r="1611" spans="3:12" x14ac:dyDescent="0.25">
      <c r="E1611" s="34">
        <f t="shared" si="510"/>
        <v>156</v>
      </c>
      <c r="F1611" s="34">
        <v>6</v>
      </c>
      <c r="G1611">
        <f t="shared" si="513"/>
        <v>829</v>
      </c>
      <c r="J1611" t="str">
        <f t="shared" si="501"/>
        <v xml:space="preserve">db600.dbx156.6 := db3.dbx829.6; // </v>
      </c>
      <c r="L1611">
        <f t="shared" si="512"/>
        <v>79</v>
      </c>
    </row>
    <row r="1612" spans="3:12" x14ac:dyDescent="0.25">
      <c r="E1612" s="34">
        <f t="shared" si="510"/>
        <v>156</v>
      </c>
      <c r="F1612" s="34">
        <v>7</v>
      </c>
      <c r="G1612">
        <f t="shared" si="513"/>
        <v>829</v>
      </c>
      <c r="J1612" t="str">
        <f t="shared" si="501"/>
        <v xml:space="preserve">db600.dbx156.7 := db3.dbx829.7; // </v>
      </c>
      <c r="L1612">
        <f t="shared" si="512"/>
        <v>79</v>
      </c>
    </row>
    <row r="1613" spans="3:12" x14ac:dyDescent="0.25">
      <c r="C1613" s="9" t="s">
        <v>427</v>
      </c>
      <c r="E1613">
        <f>E1621+1</f>
        <v>159</v>
      </c>
      <c r="F1613" s="34">
        <v>0</v>
      </c>
      <c r="G1613">
        <f>G1597+46</f>
        <v>874</v>
      </c>
      <c r="J1613" t="str">
        <f t="shared" si="501"/>
        <v>db600.dbx159.0 := db3.dbx874.0; // Температура воды в трубопроводе Т2</v>
      </c>
      <c r="L1613">
        <f>L1611+1</f>
        <v>80</v>
      </c>
    </row>
    <row r="1614" spans="3:12" x14ac:dyDescent="0.25">
      <c r="E1614" s="34">
        <f>E1613</f>
        <v>159</v>
      </c>
      <c r="F1614" s="34">
        <v>1</v>
      </c>
      <c r="G1614">
        <f>G1613</f>
        <v>874</v>
      </c>
      <c r="J1614" t="str">
        <f t="shared" si="501"/>
        <v xml:space="preserve">db600.dbx159.1 := db3.dbx874.1; // </v>
      </c>
      <c r="L1614">
        <f>L1613</f>
        <v>80</v>
      </c>
    </row>
    <row r="1615" spans="3:12" x14ac:dyDescent="0.25">
      <c r="E1615" s="34">
        <f t="shared" ref="E1615:E1628" si="514">E1614</f>
        <v>159</v>
      </c>
      <c r="F1615" s="34">
        <v>2</v>
      </c>
      <c r="G1615">
        <f t="shared" ref="G1615:G1620" si="515">G1614</f>
        <v>874</v>
      </c>
      <c r="J1615" t="str">
        <f t="shared" si="501"/>
        <v xml:space="preserve">db600.dbx159.2 := db3.dbx874.2; // </v>
      </c>
      <c r="L1615">
        <f t="shared" ref="L1615:L1628" si="516">L1614</f>
        <v>80</v>
      </c>
    </row>
    <row r="1616" spans="3:12" x14ac:dyDescent="0.25">
      <c r="E1616" s="34">
        <f t="shared" si="514"/>
        <v>159</v>
      </c>
      <c r="F1616" s="34">
        <v>3</v>
      </c>
      <c r="G1616">
        <f t="shared" si="515"/>
        <v>874</v>
      </c>
      <c r="J1616" t="str">
        <f t="shared" si="501"/>
        <v xml:space="preserve">db600.dbx159.3 := db3.dbx874.3; // </v>
      </c>
      <c r="L1616">
        <f t="shared" si="516"/>
        <v>80</v>
      </c>
    </row>
    <row r="1617" spans="3:12" x14ac:dyDescent="0.25">
      <c r="E1617" s="34">
        <f t="shared" si="514"/>
        <v>159</v>
      </c>
      <c r="F1617" s="34">
        <v>4</v>
      </c>
      <c r="G1617">
        <f t="shared" si="515"/>
        <v>874</v>
      </c>
      <c r="J1617" t="str">
        <f t="shared" si="501"/>
        <v xml:space="preserve">db600.dbx159.4 := db3.dbx874.4; // </v>
      </c>
      <c r="L1617">
        <f t="shared" si="516"/>
        <v>80</v>
      </c>
    </row>
    <row r="1618" spans="3:12" x14ac:dyDescent="0.25">
      <c r="E1618" s="34">
        <f t="shared" si="514"/>
        <v>159</v>
      </c>
      <c r="F1618" s="34">
        <v>5</v>
      </c>
      <c r="G1618">
        <f t="shared" si="515"/>
        <v>874</v>
      </c>
      <c r="J1618" t="str">
        <f t="shared" si="501"/>
        <v xml:space="preserve">db600.dbx159.5 := db3.dbx874.5; // </v>
      </c>
      <c r="L1618">
        <f t="shared" si="516"/>
        <v>80</v>
      </c>
    </row>
    <row r="1619" spans="3:12" x14ac:dyDescent="0.25">
      <c r="E1619" s="34">
        <f t="shared" si="514"/>
        <v>159</v>
      </c>
      <c r="F1619" s="34">
        <v>6</v>
      </c>
      <c r="G1619">
        <f t="shared" si="515"/>
        <v>874</v>
      </c>
      <c r="J1619" t="str">
        <f t="shared" si="501"/>
        <v xml:space="preserve">db600.dbx159.6 := db3.dbx874.6; // </v>
      </c>
      <c r="L1619">
        <f t="shared" si="516"/>
        <v>80</v>
      </c>
    </row>
    <row r="1620" spans="3:12" x14ac:dyDescent="0.25">
      <c r="E1620" s="34">
        <f t="shared" si="514"/>
        <v>159</v>
      </c>
      <c r="F1620" s="34">
        <v>7</v>
      </c>
      <c r="G1620">
        <f t="shared" si="515"/>
        <v>874</v>
      </c>
      <c r="J1620" t="str">
        <f t="shared" si="501"/>
        <v xml:space="preserve">db600.dbx159.7 := db3.dbx874.7; // </v>
      </c>
      <c r="L1620">
        <f t="shared" si="516"/>
        <v>80</v>
      </c>
    </row>
    <row r="1621" spans="3:12" x14ac:dyDescent="0.25">
      <c r="E1621">
        <f>E1597+1</f>
        <v>158</v>
      </c>
      <c r="F1621" s="34">
        <v>0</v>
      </c>
      <c r="G1621">
        <f>G1620+1</f>
        <v>875</v>
      </c>
      <c r="J1621" t="str">
        <f t="shared" si="501"/>
        <v xml:space="preserve">db600.dbx158.0 := db3.dbx875.0; // </v>
      </c>
      <c r="L1621">
        <f t="shared" si="516"/>
        <v>80</v>
      </c>
    </row>
    <row r="1622" spans="3:12" x14ac:dyDescent="0.25">
      <c r="E1622" s="34">
        <f>E1621</f>
        <v>158</v>
      </c>
      <c r="F1622" s="34">
        <v>1</v>
      </c>
      <c r="G1622">
        <f>G1621</f>
        <v>875</v>
      </c>
      <c r="J1622" t="str">
        <f t="shared" si="501"/>
        <v xml:space="preserve">db600.dbx158.1 := db3.dbx875.1; // </v>
      </c>
      <c r="L1622">
        <f t="shared" si="516"/>
        <v>80</v>
      </c>
    </row>
    <row r="1623" spans="3:12" x14ac:dyDescent="0.25">
      <c r="E1623" s="34">
        <f t="shared" si="514"/>
        <v>158</v>
      </c>
      <c r="F1623" s="34">
        <v>2</v>
      </c>
      <c r="G1623">
        <f t="shared" ref="G1623:G1628" si="517">G1622</f>
        <v>875</v>
      </c>
      <c r="J1623" t="str">
        <f t="shared" si="501"/>
        <v xml:space="preserve">db600.dbx158.2 := db3.dbx875.2; // </v>
      </c>
      <c r="L1623">
        <f t="shared" si="516"/>
        <v>80</v>
      </c>
    </row>
    <row r="1624" spans="3:12" x14ac:dyDescent="0.25">
      <c r="E1624" s="34">
        <f t="shared" si="514"/>
        <v>158</v>
      </c>
      <c r="F1624" s="34">
        <v>3</v>
      </c>
      <c r="G1624">
        <f t="shared" si="517"/>
        <v>875</v>
      </c>
      <c r="J1624" t="str">
        <f t="shared" si="501"/>
        <v xml:space="preserve">db600.dbx158.3 := db3.dbx875.3; // </v>
      </c>
      <c r="L1624">
        <f t="shared" si="516"/>
        <v>80</v>
      </c>
    </row>
    <row r="1625" spans="3:12" x14ac:dyDescent="0.25">
      <c r="E1625" s="34">
        <f t="shared" si="514"/>
        <v>158</v>
      </c>
      <c r="F1625" s="34">
        <v>4</v>
      </c>
      <c r="G1625">
        <f t="shared" si="517"/>
        <v>875</v>
      </c>
      <c r="J1625" t="str">
        <f t="shared" si="501"/>
        <v xml:space="preserve">db600.dbx158.4 := db3.dbx875.4; // </v>
      </c>
      <c r="L1625">
        <f t="shared" si="516"/>
        <v>80</v>
      </c>
    </row>
    <row r="1626" spans="3:12" x14ac:dyDescent="0.25">
      <c r="E1626" s="34">
        <f t="shared" si="514"/>
        <v>158</v>
      </c>
      <c r="F1626" s="34">
        <v>5</v>
      </c>
      <c r="G1626">
        <f t="shared" si="517"/>
        <v>875</v>
      </c>
      <c r="J1626" t="str">
        <f t="shared" si="501"/>
        <v xml:space="preserve">db600.dbx158.5 := db3.dbx875.5; // </v>
      </c>
      <c r="L1626">
        <f t="shared" si="516"/>
        <v>80</v>
      </c>
    </row>
    <row r="1627" spans="3:12" x14ac:dyDescent="0.25">
      <c r="E1627" s="34">
        <f t="shared" si="514"/>
        <v>158</v>
      </c>
      <c r="F1627" s="34">
        <v>6</v>
      </c>
      <c r="G1627">
        <f t="shared" si="517"/>
        <v>875</v>
      </c>
      <c r="J1627" t="str">
        <f t="shared" si="501"/>
        <v xml:space="preserve">db600.dbx158.6 := db3.dbx875.6; // </v>
      </c>
      <c r="L1627">
        <f t="shared" si="516"/>
        <v>80</v>
      </c>
    </row>
    <row r="1628" spans="3:12" x14ac:dyDescent="0.25">
      <c r="E1628" s="34">
        <f t="shared" si="514"/>
        <v>158</v>
      </c>
      <c r="F1628" s="34">
        <v>7</v>
      </c>
      <c r="G1628">
        <f t="shared" si="517"/>
        <v>875</v>
      </c>
      <c r="J1628" t="str">
        <f t="shared" si="501"/>
        <v xml:space="preserve">db600.dbx158.7 := db3.dbx875.7; // </v>
      </c>
      <c r="L1628">
        <f t="shared" si="516"/>
        <v>80</v>
      </c>
    </row>
    <row r="1629" spans="3:12" x14ac:dyDescent="0.25">
      <c r="C1629" s="11" t="s">
        <v>311</v>
      </c>
      <c r="E1629">
        <f>E1637+1</f>
        <v>161</v>
      </c>
      <c r="F1629" s="34">
        <v>0</v>
      </c>
      <c r="G1629">
        <f>G1613+46</f>
        <v>920</v>
      </c>
      <c r="J1629" t="str">
        <f t="shared" si="501"/>
        <v>db600.dbx161.0 := db3.dbx920.0; // Расход воздуха на БР1</v>
      </c>
      <c r="L1629">
        <f>L1627+1</f>
        <v>81</v>
      </c>
    </row>
    <row r="1630" spans="3:12" x14ac:dyDescent="0.25">
      <c r="E1630" s="34">
        <f>E1629</f>
        <v>161</v>
      </c>
      <c r="F1630" s="34">
        <v>1</v>
      </c>
      <c r="G1630">
        <f>G1629</f>
        <v>920</v>
      </c>
      <c r="J1630" t="str">
        <f t="shared" ref="J1630:J1693" si="518">"db600.dbx"&amp;E1630&amp;"."&amp;F1630&amp;" := db3.dbx"&amp;G1630&amp;"."&amp;F1630&amp;"; // "&amp;C1630</f>
        <v xml:space="preserve">db600.dbx161.1 := db3.dbx920.1; // </v>
      </c>
      <c r="L1630">
        <f>L1629</f>
        <v>81</v>
      </c>
    </row>
    <row r="1631" spans="3:12" x14ac:dyDescent="0.25">
      <c r="E1631" s="34">
        <f t="shared" ref="E1631:E1644" si="519">E1630</f>
        <v>161</v>
      </c>
      <c r="F1631" s="34">
        <v>2</v>
      </c>
      <c r="G1631">
        <f t="shared" ref="G1631:G1636" si="520">G1630</f>
        <v>920</v>
      </c>
      <c r="J1631" t="str">
        <f t="shared" si="518"/>
        <v xml:space="preserve">db600.dbx161.2 := db3.dbx920.2; // </v>
      </c>
      <c r="L1631">
        <f t="shared" ref="L1631:L1644" si="521">L1630</f>
        <v>81</v>
      </c>
    </row>
    <row r="1632" spans="3:12" x14ac:dyDescent="0.25">
      <c r="E1632" s="34">
        <f t="shared" si="519"/>
        <v>161</v>
      </c>
      <c r="F1632" s="34">
        <v>3</v>
      </c>
      <c r="G1632">
        <f t="shared" si="520"/>
        <v>920</v>
      </c>
      <c r="J1632" t="str">
        <f t="shared" si="518"/>
        <v xml:space="preserve">db600.dbx161.3 := db3.dbx920.3; // </v>
      </c>
      <c r="L1632">
        <f t="shared" si="521"/>
        <v>81</v>
      </c>
    </row>
    <row r="1633" spans="3:12" x14ac:dyDescent="0.25">
      <c r="E1633" s="34">
        <f t="shared" si="519"/>
        <v>161</v>
      </c>
      <c r="F1633" s="34">
        <v>4</v>
      </c>
      <c r="G1633">
        <f t="shared" si="520"/>
        <v>920</v>
      </c>
      <c r="J1633" t="str">
        <f t="shared" si="518"/>
        <v xml:space="preserve">db600.dbx161.4 := db3.dbx920.4; // </v>
      </c>
      <c r="L1633">
        <f t="shared" si="521"/>
        <v>81</v>
      </c>
    </row>
    <row r="1634" spans="3:12" x14ac:dyDescent="0.25">
      <c r="E1634" s="34">
        <f t="shared" si="519"/>
        <v>161</v>
      </c>
      <c r="F1634" s="34">
        <v>5</v>
      </c>
      <c r="G1634">
        <f t="shared" si="520"/>
        <v>920</v>
      </c>
      <c r="J1634" t="str">
        <f t="shared" si="518"/>
        <v xml:space="preserve">db600.dbx161.5 := db3.dbx920.5; // </v>
      </c>
      <c r="L1634">
        <f t="shared" si="521"/>
        <v>81</v>
      </c>
    </row>
    <row r="1635" spans="3:12" x14ac:dyDescent="0.25">
      <c r="E1635" s="34">
        <f t="shared" si="519"/>
        <v>161</v>
      </c>
      <c r="F1635" s="34">
        <v>6</v>
      </c>
      <c r="G1635">
        <f t="shared" si="520"/>
        <v>920</v>
      </c>
      <c r="J1635" t="str">
        <f t="shared" si="518"/>
        <v xml:space="preserve">db600.dbx161.6 := db3.dbx920.6; // </v>
      </c>
      <c r="L1635">
        <f t="shared" si="521"/>
        <v>81</v>
      </c>
    </row>
    <row r="1636" spans="3:12" x14ac:dyDescent="0.25">
      <c r="E1636" s="34">
        <f t="shared" si="519"/>
        <v>161</v>
      </c>
      <c r="F1636" s="34">
        <v>7</v>
      </c>
      <c r="G1636">
        <f t="shared" si="520"/>
        <v>920</v>
      </c>
      <c r="J1636" t="str">
        <f t="shared" si="518"/>
        <v xml:space="preserve">db600.dbx161.7 := db3.dbx920.7; // </v>
      </c>
      <c r="L1636">
        <f t="shared" si="521"/>
        <v>81</v>
      </c>
    </row>
    <row r="1637" spans="3:12" x14ac:dyDescent="0.25">
      <c r="E1637">
        <f>E1613+1</f>
        <v>160</v>
      </c>
      <c r="F1637" s="34">
        <v>0</v>
      </c>
      <c r="G1637">
        <f>G1636+1</f>
        <v>921</v>
      </c>
      <c r="J1637" t="str">
        <f t="shared" si="518"/>
        <v xml:space="preserve">db600.dbx160.0 := db3.dbx921.0; // </v>
      </c>
      <c r="L1637">
        <f t="shared" si="521"/>
        <v>81</v>
      </c>
    </row>
    <row r="1638" spans="3:12" x14ac:dyDescent="0.25">
      <c r="E1638" s="34">
        <f>E1637</f>
        <v>160</v>
      </c>
      <c r="F1638" s="34">
        <v>1</v>
      </c>
      <c r="G1638">
        <f>G1637</f>
        <v>921</v>
      </c>
      <c r="J1638" t="str">
        <f t="shared" si="518"/>
        <v xml:space="preserve">db600.dbx160.1 := db3.dbx921.1; // </v>
      </c>
      <c r="L1638">
        <f t="shared" si="521"/>
        <v>81</v>
      </c>
    </row>
    <row r="1639" spans="3:12" x14ac:dyDescent="0.25">
      <c r="E1639" s="34">
        <f t="shared" si="519"/>
        <v>160</v>
      </c>
      <c r="F1639" s="34">
        <v>2</v>
      </c>
      <c r="G1639">
        <f t="shared" ref="G1639:G1644" si="522">G1638</f>
        <v>921</v>
      </c>
      <c r="J1639" t="str">
        <f t="shared" si="518"/>
        <v xml:space="preserve">db600.dbx160.2 := db3.dbx921.2; // </v>
      </c>
      <c r="L1639">
        <f t="shared" si="521"/>
        <v>81</v>
      </c>
    </row>
    <row r="1640" spans="3:12" x14ac:dyDescent="0.25">
      <c r="E1640" s="34">
        <f t="shared" si="519"/>
        <v>160</v>
      </c>
      <c r="F1640" s="34">
        <v>3</v>
      </c>
      <c r="G1640">
        <f t="shared" si="522"/>
        <v>921</v>
      </c>
      <c r="J1640" t="str">
        <f t="shared" si="518"/>
        <v xml:space="preserve">db600.dbx160.3 := db3.dbx921.3; // </v>
      </c>
      <c r="L1640">
        <f t="shared" si="521"/>
        <v>81</v>
      </c>
    </row>
    <row r="1641" spans="3:12" x14ac:dyDescent="0.25">
      <c r="E1641" s="34">
        <f t="shared" si="519"/>
        <v>160</v>
      </c>
      <c r="F1641" s="34">
        <v>4</v>
      </c>
      <c r="G1641">
        <f t="shared" si="522"/>
        <v>921</v>
      </c>
      <c r="J1641" t="str">
        <f t="shared" si="518"/>
        <v xml:space="preserve">db600.dbx160.4 := db3.dbx921.4; // </v>
      </c>
      <c r="L1641">
        <f t="shared" si="521"/>
        <v>81</v>
      </c>
    </row>
    <row r="1642" spans="3:12" x14ac:dyDescent="0.25">
      <c r="E1642" s="34">
        <f t="shared" si="519"/>
        <v>160</v>
      </c>
      <c r="F1642" s="34">
        <v>5</v>
      </c>
      <c r="G1642">
        <f t="shared" si="522"/>
        <v>921</v>
      </c>
      <c r="J1642" t="str">
        <f t="shared" si="518"/>
        <v xml:space="preserve">db600.dbx160.5 := db3.dbx921.5; // </v>
      </c>
      <c r="L1642">
        <f t="shared" si="521"/>
        <v>81</v>
      </c>
    </row>
    <row r="1643" spans="3:12" x14ac:dyDescent="0.25">
      <c r="E1643" s="34">
        <f t="shared" si="519"/>
        <v>160</v>
      </c>
      <c r="F1643" s="34">
        <v>6</v>
      </c>
      <c r="G1643">
        <f t="shared" si="522"/>
        <v>921</v>
      </c>
      <c r="J1643" t="str">
        <f t="shared" si="518"/>
        <v xml:space="preserve">db600.dbx160.6 := db3.dbx921.6; // </v>
      </c>
      <c r="L1643">
        <f t="shared" si="521"/>
        <v>81</v>
      </c>
    </row>
    <row r="1644" spans="3:12" x14ac:dyDescent="0.25">
      <c r="E1644" s="34">
        <f t="shared" si="519"/>
        <v>160</v>
      </c>
      <c r="F1644" s="34">
        <v>7</v>
      </c>
      <c r="G1644">
        <f t="shared" si="522"/>
        <v>921</v>
      </c>
      <c r="J1644" t="str">
        <f t="shared" si="518"/>
        <v xml:space="preserve">db600.dbx160.7 := db3.dbx921.7; // </v>
      </c>
      <c r="L1644">
        <f t="shared" si="521"/>
        <v>81</v>
      </c>
    </row>
    <row r="1645" spans="3:12" x14ac:dyDescent="0.25">
      <c r="C1645" s="11" t="s">
        <v>312</v>
      </c>
      <c r="E1645">
        <f>E1653+1</f>
        <v>163</v>
      </c>
      <c r="F1645" s="34">
        <v>0</v>
      </c>
      <c r="G1645">
        <f>G1629+46</f>
        <v>966</v>
      </c>
      <c r="J1645" t="str">
        <f t="shared" si="518"/>
        <v>db600.dbx163.0 := db3.dbx966.0; // Расход воздуха на БР2</v>
      </c>
      <c r="L1645">
        <f>L1643+1</f>
        <v>82</v>
      </c>
    </row>
    <row r="1646" spans="3:12" x14ac:dyDescent="0.25">
      <c r="E1646" s="34">
        <f>E1645</f>
        <v>163</v>
      </c>
      <c r="F1646" s="34">
        <v>1</v>
      </c>
      <c r="G1646">
        <f>G1645</f>
        <v>966</v>
      </c>
      <c r="J1646" t="str">
        <f t="shared" si="518"/>
        <v xml:space="preserve">db600.dbx163.1 := db3.dbx966.1; // </v>
      </c>
      <c r="L1646">
        <f>L1645</f>
        <v>82</v>
      </c>
    </row>
    <row r="1647" spans="3:12" x14ac:dyDescent="0.25">
      <c r="E1647" s="34">
        <f t="shared" ref="E1647:E1660" si="523">E1646</f>
        <v>163</v>
      </c>
      <c r="F1647" s="34">
        <v>2</v>
      </c>
      <c r="G1647">
        <f t="shared" ref="G1647:G1652" si="524">G1646</f>
        <v>966</v>
      </c>
      <c r="J1647" t="str">
        <f t="shared" si="518"/>
        <v xml:space="preserve">db600.dbx163.2 := db3.dbx966.2; // </v>
      </c>
      <c r="L1647">
        <f t="shared" ref="L1647:L1660" si="525">L1646</f>
        <v>82</v>
      </c>
    </row>
    <row r="1648" spans="3:12" x14ac:dyDescent="0.25">
      <c r="E1648" s="34">
        <f t="shared" si="523"/>
        <v>163</v>
      </c>
      <c r="F1648" s="34">
        <v>3</v>
      </c>
      <c r="G1648">
        <f t="shared" si="524"/>
        <v>966</v>
      </c>
      <c r="J1648" t="str">
        <f t="shared" si="518"/>
        <v xml:space="preserve">db600.dbx163.3 := db3.dbx966.3; // </v>
      </c>
      <c r="L1648">
        <f t="shared" si="525"/>
        <v>82</v>
      </c>
    </row>
    <row r="1649" spans="3:12" x14ac:dyDescent="0.25">
      <c r="E1649" s="34">
        <f t="shared" si="523"/>
        <v>163</v>
      </c>
      <c r="F1649" s="34">
        <v>4</v>
      </c>
      <c r="G1649">
        <f t="shared" si="524"/>
        <v>966</v>
      </c>
      <c r="J1649" t="str">
        <f t="shared" si="518"/>
        <v xml:space="preserve">db600.dbx163.4 := db3.dbx966.4; // </v>
      </c>
      <c r="L1649">
        <f t="shared" si="525"/>
        <v>82</v>
      </c>
    </row>
    <row r="1650" spans="3:12" x14ac:dyDescent="0.25">
      <c r="E1650" s="34">
        <f t="shared" si="523"/>
        <v>163</v>
      </c>
      <c r="F1650" s="34">
        <v>5</v>
      </c>
      <c r="G1650">
        <f t="shared" si="524"/>
        <v>966</v>
      </c>
      <c r="J1650" t="str">
        <f t="shared" si="518"/>
        <v xml:space="preserve">db600.dbx163.5 := db3.dbx966.5; // </v>
      </c>
      <c r="L1650">
        <f t="shared" si="525"/>
        <v>82</v>
      </c>
    </row>
    <row r="1651" spans="3:12" x14ac:dyDescent="0.25">
      <c r="E1651" s="34">
        <f t="shared" si="523"/>
        <v>163</v>
      </c>
      <c r="F1651" s="34">
        <v>6</v>
      </c>
      <c r="G1651">
        <f t="shared" si="524"/>
        <v>966</v>
      </c>
      <c r="J1651" t="str">
        <f t="shared" si="518"/>
        <v xml:space="preserve">db600.dbx163.6 := db3.dbx966.6; // </v>
      </c>
      <c r="L1651">
        <f t="shared" si="525"/>
        <v>82</v>
      </c>
    </row>
    <row r="1652" spans="3:12" x14ac:dyDescent="0.25">
      <c r="E1652" s="34">
        <f t="shared" si="523"/>
        <v>163</v>
      </c>
      <c r="F1652" s="34">
        <v>7</v>
      </c>
      <c r="G1652">
        <f t="shared" si="524"/>
        <v>966</v>
      </c>
      <c r="J1652" t="str">
        <f t="shared" si="518"/>
        <v xml:space="preserve">db600.dbx163.7 := db3.dbx966.7; // </v>
      </c>
      <c r="L1652">
        <f t="shared" si="525"/>
        <v>82</v>
      </c>
    </row>
    <row r="1653" spans="3:12" x14ac:dyDescent="0.25">
      <c r="E1653">
        <f>E1629+1</f>
        <v>162</v>
      </c>
      <c r="F1653" s="34">
        <v>0</v>
      </c>
      <c r="G1653">
        <f>G1652+1</f>
        <v>967</v>
      </c>
      <c r="J1653" t="str">
        <f t="shared" si="518"/>
        <v xml:space="preserve">db600.dbx162.0 := db3.dbx967.0; // </v>
      </c>
      <c r="L1653">
        <f t="shared" si="525"/>
        <v>82</v>
      </c>
    </row>
    <row r="1654" spans="3:12" x14ac:dyDescent="0.25">
      <c r="E1654" s="34">
        <f>E1653</f>
        <v>162</v>
      </c>
      <c r="F1654" s="34">
        <v>1</v>
      </c>
      <c r="G1654">
        <f>G1653</f>
        <v>967</v>
      </c>
      <c r="J1654" t="str">
        <f t="shared" si="518"/>
        <v xml:space="preserve">db600.dbx162.1 := db3.dbx967.1; // </v>
      </c>
      <c r="L1654">
        <f t="shared" si="525"/>
        <v>82</v>
      </c>
    </row>
    <row r="1655" spans="3:12" x14ac:dyDescent="0.25">
      <c r="E1655" s="34">
        <f t="shared" si="523"/>
        <v>162</v>
      </c>
      <c r="F1655" s="34">
        <v>2</v>
      </c>
      <c r="G1655">
        <f t="shared" ref="G1655:G1660" si="526">G1654</f>
        <v>967</v>
      </c>
      <c r="J1655" t="str">
        <f t="shared" si="518"/>
        <v xml:space="preserve">db600.dbx162.2 := db3.dbx967.2; // </v>
      </c>
      <c r="L1655">
        <f t="shared" si="525"/>
        <v>82</v>
      </c>
    </row>
    <row r="1656" spans="3:12" x14ac:dyDescent="0.25">
      <c r="E1656" s="34">
        <f t="shared" si="523"/>
        <v>162</v>
      </c>
      <c r="F1656" s="34">
        <v>3</v>
      </c>
      <c r="G1656">
        <f t="shared" si="526"/>
        <v>967</v>
      </c>
      <c r="J1656" t="str">
        <f t="shared" si="518"/>
        <v xml:space="preserve">db600.dbx162.3 := db3.dbx967.3; // </v>
      </c>
      <c r="L1656">
        <f t="shared" si="525"/>
        <v>82</v>
      </c>
    </row>
    <row r="1657" spans="3:12" x14ac:dyDescent="0.25">
      <c r="E1657" s="34">
        <f t="shared" si="523"/>
        <v>162</v>
      </c>
      <c r="F1657" s="34">
        <v>4</v>
      </c>
      <c r="G1657">
        <f t="shared" si="526"/>
        <v>967</v>
      </c>
      <c r="J1657" t="str">
        <f t="shared" si="518"/>
        <v xml:space="preserve">db600.dbx162.4 := db3.dbx967.4; // </v>
      </c>
      <c r="L1657">
        <f t="shared" si="525"/>
        <v>82</v>
      </c>
    </row>
    <row r="1658" spans="3:12" x14ac:dyDescent="0.25">
      <c r="E1658" s="34">
        <f t="shared" si="523"/>
        <v>162</v>
      </c>
      <c r="F1658" s="34">
        <v>5</v>
      </c>
      <c r="G1658">
        <f t="shared" si="526"/>
        <v>967</v>
      </c>
      <c r="J1658" t="str">
        <f t="shared" si="518"/>
        <v xml:space="preserve">db600.dbx162.5 := db3.dbx967.5; // </v>
      </c>
      <c r="L1658">
        <f t="shared" si="525"/>
        <v>82</v>
      </c>
    </row>
    <row r="1659" spans="3:12" x14ac:dyDescent="0.25">
      <c r="E1659" s="34">
        <f t="shared" si="523"/>
        <v>162</v>
      </c>
      <c r="F1659" s="34">
        <v>6</v>
      </c>
      <c r="G1659">
        <f t="shared" si="526"/>
        <v>967</v>
      </c>
      <c r="J1659" t="str">
        <f t="shared" si="518"/>
        <v xml:space="preserve">db600.dbx162.6 := db3.dbx967.6; // </v>
      </c>
      <c r="L1659">
        <f t="shared" si="525"/>
        <v>82</v>
      </c>
    </row>
    <row r="1660" spans="3:12" x14ac:dyDescent="0.25">
      <c r="E1660" s="34">
        <f t="shared" si="523"/>
        <v>162</v>
      </c>
      <c r="F1660" s="34">
        <v>7</v>
      </c>
      <c r="G1660">
        <f t="shared" si="526"/>
        <v>967</v>
      </c>
      <c r="J1660" t="str">
        <f t="shared" si="518"/>
        <v xml:space="preserve">db600.dbx162.7 := db3.dbx967.7; // </v>
      </c>
      <c r="L1660">
        <f t="shared" si="525"/>
        <v>82</v>
      </c>
    </row>
    <row r="1661" spans="3:12" x14ac:dyDescent="0.25">
      <c r="C1661" s="9" t="s">
        <v>428</v>
      </c>
      <c r="E1661">
        <f>E1669+1</f>
        <v>165</v>
      </c>
      <c r="F1661" s="34">
        <v>0</v>
      </c>
      <c r="G1661">
        <f>G1645+46</f>
        <v>1012</v>
      </c>
      <c r="J1661" t="str">
        <f t="shared" si="518"/>
        <v>db600.dbx165.0 := db3.dbx1012.0; // Расход воды на промывку УФ1,2</v>
      </c>
      <c r="L1661">
        <f>L1659+1</f>
        <v>83</v>
      </c>
    </row>
    <row r="1662" spans="3:12" x14ac:dyDescent="0.25">
      <c r="E1662" s="34">
        <f>E1661</f>
        <v>165</v>
      </c>
      <c r="F1662" s="34">
        <v>1</v>
      </c>
      <c r="G1662">
        <f>G1661</f>
        <v>1012</v>
      </c>
      <c r="J1662" t="str">
        <f t="shared" si="518"/>
        <v xml:space="preserve">db600.dbx165.1 := db3.dbx1012.1; // </v>
      </c>
      <c r="L1662">
        <f>L1661</f>
        <v>83</v>
      </c>
    </row>
    <row r="1663" spans="3:12" x14ac:dyDescent="0.25">
      <c r="E1663" s="34">
        <f t="shared" ref="E1663:E1676" si="527">E1662</f>
        <v>165</v>
      </c>
      <c r="F1663" s="34">
        <v>2</v>
      </c>
      <c r="G1663">
        <f t="shared" ref="G1663:G1668" si="528">G1662</f>
        <v>1012</v>
      </c>
      <c r="J1663" t="str">
        <f t="shared" si="518"/>
        <v xml:space="preserve">db600.dbx165.2 := db3.dbx1012.2; // </v>
      </c>
      <c r="L1663">
        <f t="shared" ref="L1663:L1676" si="529">L1662</f>
        <v>83</v>
      </c>
    </row>
    <row r="1664" spans="3:12" x14ac:dyDescent="0.25">
      <c r="E1664" s="34">
        <f t="shared" si="527"/>
        <v>165</v>
      </c>
      <c r="F1664" s="34">
        <v>3</v>
      </c>
      <c r="G1664">
        <f t="shared" si="528"/>
        <v>1012</v>
      </c>
      <c r="J1664" t="str">
        <f t="shared" si="518"/>
        <v xml:space="preserve">db600.dbx165.3 := db3.dbx1012.3; // </v>
      </c>
      <c r="L1664">
        <f t="shared" si="529"/>
        <v>83</v>
      </c>
    </row>
    <row r="1665" spans="3:12" x14ac:dyDescent="0.25">
      <c r="E1665" s="34">
        <f t="shared" si="527"/>
        <v>165</v>
      </c>
      <c r="F1665" s="34">
        <v>4</v>
      </c>
      <c r="G1665">
        <f t="shared" si="528"/>
        <v>1012</v>
      </c>
      <c r="J1665" t="str">
        <f t="shared" si="518"/>
        <v xml:space="preserve">db600.dbx165.4 := db3.dbx1012.4; // </v>
      </c>
      <c r="L1665">
        <f t="shared" si="529"/>
        <v>83</v>
      </c>
    </row>
    <row r="1666" spans="3:12" x14ac:dyDescent="0.25">
      <c r="E1666" s="34">
        <f t="shared" si="527"/>
        <v>165</v>
      </c>
      <c r="F1666" s="34">
        <v>5</v>
      </c>
      <c r="G1666">
        <f t="shared" si="528"/>
        <v>1012</v>
      </c>
      <c r="J1666" t="str">
        <f t="shared" si="518"/>
        <v xml:space="preserve">db600.dbx165.5 := db3.dbx1012.5; // </v>
      </c>
      <c r="L1666">
        <f t="shared" si="529"/>
        <v>83</v>
      </c>
    </row>
    <row r="1667" spans="3:12" x14ac:dyDescent="0.25">
      <c r="E1667" s="34">
        <f t="shared" si="527"/>
        <v>165</v>
      </c>
      <c r="F1667" s="34">
        <v>6</v>
      </c>
      <c r="G1667">
        <f t="shared" si="528"/>
        <v>1012</v>
      </c>
      <c r="J1667" t="str">
        <f t="shared" si="518"/>
        <v xml:space="preserve">db600.dbx165.6 := db3.dbx1012.6; // </v>
      </c>
      <c r="L1667">
        <f t="shared" si="529"/>
        <v>83</v>
      </c>
    </row>
    <row r="1668" spans="3:12" x14ac:dyDescent="0.25">
      <c r="E1668" s="34">
        <f t="shared" si="527"/>
        <v>165</v>
      </c>
      <c r="F1668" s="34">
        <v>7</v>
      </c>
      <c r="G1668">
        <f t="shared" si="528"/>
        <v>1012</v>
      </c>
      <c r="J1668" t="str">
        <f t="shared" si="518"/>
        <v xml:space="preserve">db600.dbx165.7 := db3.dbx1012.7; // </v>
      </c>
      <c r="L1668">
        <f t="shared" si="529"/>
        <v>83</v>
      </c>
    </row>
    <row r="1669" spans="3:12" x14ac:dyDescent="0.25">
      <c r="E1669">
        <f>E1645+1</f>
        <v>164</v>
      </c>
      <c r="F1669" s="34">
        <v>0</v>
      </c>
      <c r="G1669">
        <f>G1668+1</f>
        <v>1013</v>
      </c>
      <c r="J1669" t="str">
        <f t="shared" si="518"/>
        <v xml:space="preserve">db600.dbx164.0 := db3.dbx1013.0; // </v>
      </c>
      <c r="L1669">
        <f t="shared" si="529"/>
        <v>83</v>
      </c>
    </row>
    <row r="1670" spans="3:12" x14ac:dyDescent="0.25">
      <c r="E1670" s="34">
        <f>E1669</f>
        <v>164</v>
      </c>
      <c r="F1670" s="34">
        <v>1</v>
      </c>
      <c r="G1670">
        <f>G1669</f>
        <v>1013</v>
      </c>
      <c r="J1670" t="str">
        <f t="shared" si="518"/>
        <v xml:space="preserve">db600.dbx164.1 := db3.dbx1013.1; // </v>
      </c>
      <c r="L1670">
        <f t="shared" si="529"/>
        <v>83</v>
      </c>
    </row>
    <row r="1671" spans="3:12" x14ac:dyDescent="0.25">
      <c r="E1671" s="34">
        <f t="shared" si="527"/>
        <v>164</v>
      </c>
      <c r="F1671" s="34">
        <v>2</v>
      </c>
      <c r="G1671">
        <f t="shared" ref="G1671:G1676" si="530">G1670</f>
        <v>1013</v>
      </c>
      <c r="J1671" t="str">
        <f t="shared" si="518"/>
        <v xml:space="preserve">db600.dbx164.2 := db3.dbx1013.2; // </v>
      </c>
      <c r="L1671">
        <f t="shared" si="529"/>
        <v>83</v>
      </c>
    </row>
    <row r="1672" spans="3:12" x14ac:dyDescent="0.25">
      <c r="E1672" s="34">
        <f t="shared" si="527"/>
        <v>164</v>
      </c>
      <c r="F1672" s="34">
        <v>3</v>
      </c>
      <c r="G1672">
        <f t="shared" si="530"/>
        <v>1013</v>
      </c>
      <c r="J1672" t="str">
        <f t="shared" si="518"/>
        <v xml:space="preserve">db600.dbx164.3 := db3.dbx1013.3; // </v>
      </c>
      <c r="L1672">
        <f t="shared" si="529"/>
        <v>83</v>
      </c>
    </row>
    <row r="1673" spans="3:12" x14ac:dyDescent="0.25">
      <c r="E1673" s="34">
        <f t="shared" si="527"/>
        <v>164</v>
      </c>
      <c r="F1673" s="34">
        <v>4</v>
      </c>
      <c r="G1673">
        <f t="shared" si="530"/>
        <v>1013</v>
      </c>
      <c r="J1673" t="str">
        <f t="shared" si="518"/>
        <v xml:space="preserve">db600.dbx164.4 := db3.dbx1013.4; // </v>
      </c>
      <c r="L1673">
        <f t="shared" si="529"/>
        <v>83</v>
      </c>
    </row>
    <row r="1674" spans="3:12" x14ac:dyDescent="0.25">
      <c r="E1674" s="34">
        <f t="shared" si="527"/>
        <v>164</v>
      </c>
      <c r="F1674" s="34">
        <v>5</v>
      </c>
      <c r="G1674">
        <f t="shared" si="530"/>
        <v>1013</v>
      </c>
      <c r="J1674" t="str">
        <f t="shared" si="518"/>
        <v xml:space="preserve">db600.dbx164.5 := db3.dbx1013.5; // </v>
      </c>
      <c r="L1674">
        <f t="shared" si="529"/>
        <v>83</v>
      </c>
    </row>
    <row r="1675" spans="3:12" x14ac:dyDescent="0.25">
      <c r="E1675" s="34">
        <f t="shared" si="527"/>
        <v>164</v>
      </c>
      <c r="F1675" s="34">
        <v>6</v>
      </c>
      <c r="G1675">
        <f t="shared" si="530"/>
        <v>1013</v>
      </c>
      <c r="J1675" t="str">
        <f t="shared" si="518"/>
        <v xml:space="preserve">db600.dbx164.6 := db3.dbx1013.6; // </v>
      </c>
      <c r="L1675">
        <f t="shared" si="529"/>
        <v>83</v>
      </c>
    </row>
    <row r="1676" spans="3:12" x14ac:dyDescent="0.25">
      <c r="E1676" s="34">
        <f t="shared" si="527"/>
        <v>164</v>
      </c>
      <c r="F1676" s="34">
        <v>7</v>
      </c>
      <c r="G1676">
        <f t="shared" si="530"/>
        <v>1013</v>
      </c>
      <c r="J1676" t="str">
        <f t="shared" si="518"/>
        <v xml:space="preserve">db600.dbx164.7 := db3.dbx1013.7; // </v>
      </c>
      <c r="L1676">
        <f t="shared" si="529"/>
        <v>83</v>
      </c>
    </row>
    <row r="1677" spans="3:12" x14ac:dyDescent="0.25">
      <c r="C1677" s="9" t="s">
        <v>966</v>
      </c>
      <c r="E1677">
        <f>E1685+1</f>
        <v>167</v>
      </c>
      <c r="F1677" s="34">
        <v>0</v>
      </c>
      <c r="G1677">
        <f>G1661+46</f>
        <v>1058</v>
      </c>
      <c r="J1677" t="str">
        <f t="shared" si="518"/>
        <v>db600.dbx167.0 := db3.dbx1058.0; // Расход воды после Н4-1, м3/ч</v>
      </c>
      <c r="L1677">
        <f>L1675+1</f>
        <v>84</v>
      </c>
    </row>
    <row r="1678" spans="3:12" x14ac:dyDescent="0.25">
      <c r="E1678" s="34">
        <f>E1677</f>
        <v>167</v>
      </c>
      <c r="F1678" s="34">
        <v>1</v>
      </c>
      <c r="G1678">
        <f>G1677</f>
        <v>1058</v>
      </c>
      <c r="J1678" t="str">
        <f t="shared" si="518"/>
        <v xml:space="preserve">db600.dbx167.1 := db3.dbx1058.1; // </v>
      </c>
      <c r="L1678">
        <f>L1677</f>
        <v>84</v>
      </c>
    </row>
    <row r="1679" spans="3:12" x14ac:dyDescent="0.25">
      <c r="E1679" s="34">
        <f t="shared" ref="E1679:E1692" si="531">E1678</f>
        <v>167</v>
      </c>
      <c r="F1679" s="34">
        <v>2</v>
      </c>
      <c r="G1679">
        <f t="shared" ref="G1679:G1684" si="532">G1678</f>
        <v>1058</v>
      </c>
      <c r="J1679" t="str">
        <f t="shared" si="518"/>
        <v xml:space="preserve">db600.dbx167.2 := db3.dbx1058.2; // </v>
      </c>
      <c r="L1679">
        <f t="shared" ref="L1679:L1692" si="533">L1678</f>
        <v>84</v>
      </c>
    </row>
    <row r="1680" spans="3:12" x14ac:dyDescent="0.25">
      <c r="E1680" s="34">
        <f t="shared" si="531"/>
        <v>167</v>
      </c>
      <c r="F1680" s="34">
        <v>3</v>
      </c>
      <c r="G1680">
        <f t="shared" si="532"/>
        <v>1058</v>
      </c>
      <c r="J1680" t="str">
        <f t="shared" si="518"/>
        <v xml:space="preserve">db600.dbx167.3 := db3.dbx1058.3; // </v>
      </c>
      <c r="L1680">
        <f t="shared" si="533"/>
        <v>84</v>
      </c>
    </row>
    <row r="1681" spans="3:12" x14ac:dyDescent="0.25">
      <c r="E1681" s="34">
        <f t="shared" si="531"/>
        <v>167</v>
      </c>
      <c r="F1681" s="34">
        <v>4</v>
      </c>
      <c r="G1681">
        <f t="shared" si="532"/>
        <v>1058</v>
      </c>
      <c r="J1681" t="str">
        <f t="shared" si="518"/>
        <v xml:space="preserve">db600.dbx167.4 := db3.dbx1058.4; // </v>
      </c>
      <c r="L1681">
        <f t="shared" si="533"/>
        <v>84</v>
      </c>
    </row>
    <row r="1682" spans="3:12" x14ac:dyDescent="0.25">
      <c r="E1682" s="34">
        <f t="shared" si="531"/>
        <v>167</v>
      </c>
      <c r="F1682" s="34">
        <v>5</v>
      </c>
      <c r="G1682">
        <f t="shared" si="532"/>
        <v>1058</v>
      </c>
      <c r="J1682" t="str">
        <f t="shared" si="518"/>
        <v xml:space="preserve">db600.dbx167.5 := db3.dbx1058.5; // </v>
      </c>
      <c r="L1682">
        <f t="shared" si="533"/>
        <v>84</v>
      </c>
    </row>
    <row r="1683" spans="3:12" x14ac:dyDescent="0.25">
      <c r="E1683" s="34">
        <f t="shared" si="531"/>
        <v>167</v>
      </c>
      <c r="F1683" s="34">
        <v>6</v>
      </c>
      <c r="G1683">
        <f t="shared" si="532"/>
        <v>1058</v>
      </c>
      <c r="J1683" t="str">
        <f t="shared" si="518"/>
        <v xml:space="preserve">db600.dbx167.6 := db3.dbx1058.6; // </v>
      </c>
      <c r="L1683">
        <f t="shared" si="533"/>
        <v>84</v>
      </c>
    </row>
    <row r="1684" spans="3:12" x14ac:dyDescent="0.25">
      <c r="E1684" s="34">
        <f t="shared" si="531"/>
        <v>167</v>
      </c>
      <c r="F1684" s="34">
        <v>7</v>
      </c>
      <c r="G1684">
        <f t="shared" si="532"/>
        <v>1058</v>
      </c>
      <c r="J1684" t="str">
        <f t="shared" si="518"/>
        <v xml:space="preserve">db600.dbx167.7 := db3.dbx1058.7; // </v>
      </c>
      <c r="L1684">
        <f t="shared" si="533"/>
        <v>84</v>
      </c>
    </row>
    <row r="1685" spans="3:12" x14ac:dyDescent="0.25">
      <c r="E1685">
        <f>E1661+1</f>
        <v>166</v>
      </c>
      <c r="F1685" s="34">
        <v>0</v>
      </c>
      <c r="G1685">
        <f>G1684+1</f>
        <v>1059</v>
      </c>
      <c r="J1685" t="str">
        <f t="shared" si="518"/>
        <v xml:space="preserve">db600.dbx166.0 := db3.dbx1059.0; // </v>
      </c>
      <c r="L1685">
        <f t="shared" si="533"/>
        <v>84</v>
      </c>
    </row>
    <row r="1686" spans="3:12" x14ac:dyDescent="0.25">
      <c r="E1686" s="34">
        <f>E1685</f>
        <v>166</v>
      </c>
      <c r="F1686" s="34">
        <v>1</v>
      </c>
      <c r="G1686">
        <f>G1685</f>
        <v>1059</v>
      </c>
      <c r="J1686" t="str">
        <f t="shared" si="518"/>
        <v xml:space="preserve">db600.dbx166.1 := db3.dbx1059.1; // </v>
      </c>
      <c r="L1686">
        <f t="shared" si="533"/>
        <v>84</v>
      </c>
    </row>
    <row r="1687" spans="3:12" x14ac:dyDescent="0.25">
      <c r="E1687" s="34">
        <f t="shared" si="531"/>
        <v>166</v>
      </c>
      <c r="F1687" s="34">
        <v>2</v>
      </c>
      <c r="G1687">
        <f t="shared" ref="G1687:G1692" si="534">G1686</f>
        <v>1059</v>
      </c>
      <c r="J1687" t="str">
        <f t="shared" si="518"/>
        <v xml:space="preserve">db600.dbx166.2 := db3.dbx1059.2; // </v>
      </c>
      <c r="L1687">
        <f t="shared" si="533"/>
        <v>84</v>
      </c>
    </row>
    <row r="1688" spans="3:12" x14ac:dyDescent="0.25">
      <c r="E1688" s="34">
        <f t="shared" si="531"/>
        <v>166</v>
      </c>
      <c r="F1688" s="34">
        <v>3</v>
      </c>
      <c r="G1688">
        <f t="shared" si="534"/>
        <v>1059</v>
      </c>
      <c r="J1688" t="str">
        <f t="shared" si="518"/>
        <v xml:space="preserve">db600.dbx166.3 := db3.dbx1059.3; // </v>
      </c>
      <c r="L1688">
        <f t="shared" si="533"/>
        <v>84</v>
      </c>
    </row>
    <row r="1689" spans="3:12" x14ac:dyDescent="0.25">
      <c r="E1689" s="34">
        <f t="shared" si="531"/>
        <v>166</v>
      </c>
      <c r="F1689" s="34">
        <v>4</v>
      </c>
      <c r="G1689">
        <f t="shared" si="534"/>
        <v>1059</v>
      </c>
      <c r="J1689" t="str">
        <f t="shared" si="518"/>
        <v xml:space="preserve">db600.dbx166.4 := db3.dbx1059.4; // </v>
      </c>
      <c r="L1689">
        <f t="shared" si="533"/>
        <v>84</v>
      </c>
    </row>
    <row r="1690" spans="3:12" x14ac:dyDescent="0.25">
      <c r="E1690" s="34">
        <f t="shared" si="531"/>
        <v>166</v>
      </c>
      <c r="F1690" s="34">
        <v>5</v>
      </c>
      <c r="G1690">
        <f t="shared" si="534"/>
        <v>1059</v>
      </c>
      <c r="J1690" t="str">
        <f t="shared" si="518"/>
        <v xml:space="preserve">db600.dbx166.5 := db3.dbx1059.5; // </v>
      </c>
      <c r="L1690">
        <f t="shared" si="533"/>
        <v>84</v>
      </c>
    </row>
    <row r="1691" spans="3:12" x14ac:dyDescent="0.25">
      <c r="E1691" s="34">
        <f t="shared" si="531"/>
        <v>166</v>
      </c>
      <c r="F1691" s="34">
        <v>6</v>
      </c>
      <c r="G1691">
        <f t="shared" si="534"/>
        <v>1059</v>
      </c>
      <c r="J1691" t="str">
        <f t="shared" si="518"/>
        <v xml:space="preserve">db600.dbx166.6 := db3.dbx1059.6; // </v>
      </c>
      <c r="L1691">
        <f t="shared" si="533"/>
        <v>84</v>
      </c>
    </row>
    <row r="1692" spans="3:12" x14ac:dyDescent="0.25">
      <c r="E1692" s="34">
        <f t="shared" si="531"/>
        <v>166</v>
      </c>
      <c r="F1692" s="34">
        <v>7</v>
      </c>
      <c r="G1692">
        <f t="shared" si="534"/>
        <v>1059</v>
      </c>
      <c r="J1692" t="str">
        <f t="shared" si="518"/>
        <v xml:space="preserve">db600.dbx166.7 := db3.dbx1059.7; // </v>
      </c>
      <c r="L1692">
        <f t="shared" si="533"/>
        <v>84</v>
      </c>
    </row>
    <row r="1693" spans="3:12" x14ac:dyDescent="0.25">
      <c r="C1693" s="9" t="s">
        <v>965</v>
      </c>
      <c r="E1693">
        <f>E1701+1</f>
        <v>169</v>
      </c>
      <c r="F1693" s="34">
        <v>0</v>
      </c>
      <c r="G1693">
        <f>G1677+46</f>
        <v>1104</v>
      </c>
      <c r="J1693" t="str">
        <f t="shared" si="518"/>
        <v>db600.dbx169.0 := db3.dbx1104.0; // Расход воды после Н4-2, м3/ч</v>
      </c>
      <c r="L1693">
        <f>L1691+1</f>
        <v>85</v>
      </c>
    </row>
    <row r="1694" spans="3:12" x14ac:dyDescent="0.25">
      <c r="E1694" s="34">
        <f>E1693</f>
        <v>169</v>
      </c>
      <c r="F1694" s="34">
        <v>1</v>
      </c>
      <c r="G1694">
        <f>G1693</f>
        <v>1104</v>
      </c>
      <c r="J1694" t="str">
        <f t="shared" ref="J1694:J1758" si="535">"db600.dbx"&amp;E1694&amp;"."&amp;F1694&amp;" := db3.dbx"&amp;G1694&amp;"."&amp;F1694&amp;"; // "&amp;C1694</f>
        <v xml:space="preserve">db600.dbx169.1 := db3.dbx1104.1; // </v>
      </c>
      <c r="L1694">
        <f>L1693</f>
        <v>85</v>
      </c>
    </row>
    <row r="1695" spans="3:12" x14ac:dyDescent="0.25">
      <c r="E1695" s="34">
        <f t="shared" ref="E1695:E1708" si="536">E1694</f>
        <v>169</v>
      </c>
      <c r="F1695" s="34">
        <v>2</v>
      </c>
      <c r="G1695">
        <f t="shared" ref="G1695:G1700" si="537">G1694</f>
        <v>1104</v>
      </c>
      <c r="J1695" t="str">
        <f t="shared" si="535"/>
        <v xml:space="preserve">db600.dbx169.2 := db3.dbx1104.2; // </v>
      </c>
      <c r="L1695">
        <f t="shared" ref="L1695:L1708" si="538">L1694</f>
        <v>85</v>
      </c>
    </row>
    <row r="1696" spans="3:12" x14ac:dyDescent="0.25">
      <c r="E1696" s="34">
        <f t="shared" si="536"/>
        <v>169</v>
      </c>
      <c r="F1696" s="34">
        <v>3</v>
      </c>
      <c r="G1696">
        <f t="shared" si="537"/>
        <v>1104</v>
      </c>
      <c r="J1696" t="str">
        <f t="shared" si="535"/>
        <v xml:space="preserve">db600.dbx169.3 := db3.dbx1104.3; // </v>
      </c>
      <c r="L1696">
        <f t="shared" si="538"/>
        <v>85</v>
      </c>
    </row>
    <row r="1697" spans="3:12" x14ac:dyDescent="0.25">
      <c r="E1697" s="34">
        <f t="shared" si="536"/>
        <v>169</v>
      </c>
      <c r="F1697" s="34">
        <v>4</v>
      </c>
      <c r="G1697">
        <f t="shared" si="537"/>
        <v>1104</v>
      </c>
      <c r="J1697" t="str">
        <f t="shared" si="535"/>
        <v xml:space="preserve">db600.dbx169.4 := db3.dbx1104.4; // </v>
      </c>
      <c r="L1697">
        <f t="shared" si="538"/>
        <v>85</v>
      </c>
    </row>
    <row r="1698" spans="3:12" x14ac:dyDescent="0.25">
      <c r="E1698" s="34">
        <f t="shared" si="536"/>
        <v>169</v>
      </c>
      <c r="F1698" s="34">
        <v>5</v>
      </c>
      <c r="G1698">
        <f t="shared" si="537"/>
        <v>1104</v>
      </c>
      <c r="J1698" t="str">
        <f t="shared" si="535"/>
        <v xml:space="preserve">db600.dbx169.5 := db3.dbx1104.5; // </v>
      </c>
      <c r="L1698">
        <f t="shared" si="538"/>
        <v>85</v>
      </c>
    </row>
    <row r="1699" spans="3:12" x14ac:dyDescent="0.25">
      <c r="E1699" s="34">
        <f t="shared" si="536"/>
        <v>169</v>
      </c>
      <c r="F1699" s="34">
        <v>6</v>
      </c>
      <c r="G1699">
        <f t="shared" si="537"/>
        <v>1104</v>
      </c>
      <c r="J1699" t="str">
        <f t="shared" si="535"/>
        <v xml:space="preserve">db600.dbx169.6 := db3.dbx1104.6; // </v>
      </c>
      <c r="L1699">
        <f t="shared" si="538"/>
        <v>85</v>
      </c>
    </row>
    <row r="1700" spans="3:12" x14ac:dyDescent="0.25">
      <c r="E1700" s="34">
        <f t="shared" si="536"/>
        <v>169</v>
      </c>
      <c r="F1700" s="34">
        <v>7</v>
      </c>
      <c r="G1700">
        <f t="shared" si="537"/>
        <v>1104</v>
      </c>
      <c r="J1700" t="str">
        <f t="shared" si="535"/>
        <v xml:space="preserve">db600.dbx169.7 := db3.dbx1104.7; // </v>
      </c>
      <c r="L1700">
        <f t="shared" si="538"/>
        <v>85</v>
      </c>
    </row>
    <row r="1701" spans="3:12" x14ac:dyDescent="0.25">
      <c r="E1701">
        <f>E1677+1</f>
        <v>168</v>
      </c>
      <c r="F1701" s="34">
        <v>0</v>
      </c>
      <c r="G1701">
        <f>G1700+1</f>
        <v>1105</v>
      </c>
      <c r="J1701" t="str">
        <f t="shared" si="535"/>
        <v xml:space="preserve">db600.dbx168.0 := db3.dbx1105.0; // </v>
      </c>
      <c r="L1701">
        <f t="shared" si="538"/>
        <v>85</v>
      </c>
    </row>
    <row r="1702" spans="3:12" x14ac:dyDescent="0.25">
      <c r="E1702" s="34">
        <f>E1701</f>
        <v>168</v>
      </c>
      <c r="F1702" s="34">
        <v>1</v>
      </c>
      <c r="G1702">
        <f>G1701</f>
        <v>1105</v>
      </c>
      <c r="J1702" t="str">
        <f t="shared" si="535"/>
        <v xml:space="preserve">db600.dbx168.1 := db3.dbx1105.1; // </v>
      </c>
      <c r="L1702">
        <f t="shared" si="538"/>
        <v>85</v>
      </c>
    </row>
    <row r="1703" spans="3:12" x14ac:dyDescent="0.25">
      <c r="E1703" s="34">
        <f t="shared" si="536"/>
        <v>168</v>
      </c>
      <c r="F1703" s="34">
        <v>2</v>
      </c>
      <c r="G1703">
        <f t="shared" ref="G1703:G1708" si="539">G1702</f>
        <v>1105</v>
      </c>
      <c r="J1703" t="str">
        <f t="shared" si="535"/>
        <v xml:space="preserve">db600.dbx168.2 := db3.dbx1105.2; // </v>
      </c>
      <c r="L1703">
        <f t="shared" si="538"/>
        <v>85</v>
      </c>
    </row>
    <row r="1704" spans="3:12" x14ac:dyDescent="0.25">
      <c r="E1704" s="34">
        <f t="shared" si="536"/>
        <v>168</v>
      </c>
      <c r="F1704" s="34">
        <v>3</v>
      </c>
      <c r="G1704">
        <f t="shared" si="539"/>
        <v>1105</v>
      </c>
      <c r="J1704" t="str">
        <f t="shared" si="535"/>
        <v xml:space="preserve">db600.dbx168.3 := db3.dbx1105.3; // </v>
      </c>
      <c r="L1704">
        <f t="shared" si="538"/>
        <v>85</v>
      </c>
    </row>
    <row r="1705" spans="3:12" x14ac:dyDescent="0.25">
      <c r="E1705" s="34">
        <f t="shared" si="536"/>
        <v>168</v>
      </c>
      <c r="F1705" s="34">
        <v>4</v>
      </c>
      <c r="G1705">
        <f t="shared" si="539"/>
        <v>1105</v>
      </c>
      <c r="J1705" t="str">
        <f t="shared" si="535"/>
        <v xml:space="preserve">db600.dbx168.4 := db3.dbx1105.4; // </v>
      </c>
      <c r="L1705">
        <f t="shared" si="538"/>
        <v>85</v>
      </c>
    </row>
    <row r="1706" spans="3:12" x14ac:dyDescent="0.25">
      <c r="E1706" s="34">
        <f t="shared" si="536"/>
        <v>168</v>
      </c>
      <c r="F1706" s="34">
        <v>5</v>
      </c>
      <c r="G1706">
        <f t="shared" si="539"/>
        <v>1105</v>
      </c>
      <c r="J1706" t="str">
        <f t="shared" si="535"/>
        <v xml:space="preserve">db600.dbx168.5 := db3.dbx1105.5; // </v>
      </c>
      <c r="L1706">
        <f t="shared" si="538"/>
        <v>85</v>
      </c>
    </row>
    <row r="1707" spans="3:12" x14ac:dyDescent="0.25">
      <c r="E1707" s="34">
        <f t="shared" si="536"/>
        <v>168</v>
      </c>
      <c r="F1707" s="34">
        <v>6</v>
      </c>
      <c r="G1707">
        <f t="shared" si="539"/>
        <v>1105</v>
      </c>
      <c r="J1707" t="str">
        <f t="shared" si="535"/>
        <v xml:space="preserve">db600.dbx168.6 := db3.dbx1105.6; // </v>
      </c>
      <c r="L1707">
        <f t="shared" si="538"/>
        <v>85</v>
      </c>
    </row>
    <row r="1708" spans="3:12" x14ac:dyDescent="0.25">
      <c r="E1708" s="34">
        <f t="shared" si="536"/>
        <v>168</v>
      </c>
      <c r="F1708" s="34">
        <v>7</v>
      </c>
      <c r="G1708">
        <f t="shared" si="539"/>
        <v>1105</v>
      </c>
      <c r="J1708" t="str">
        <f t="shared" si="535"/>
        <v xml:space="preserve">db600.dbx168.7 := db3.dbx1105.7; // </v>
      </c>
      <c r="L1708">
        <f t="shared" si="538"/>
        <v>85</v>
      </c>
    </row>
    <row r="1709" spans="3:12" x14ac:dyDescent="0.25">
      <c r="C1709" s="9" t="s">
        <v>967</v>
      </c>
      <c r="E1709">
        <f>E1717+1</f>
        <v>171</v>
      </c>
      <c r="F1709" s="34">
        <v>0</v>
      </c>
      <c r="G1709">
        <f>G1693+46</f>
        <v>1150</v>
      </c>
      <c r="J1709" t="str">
        <f t="shared" si="535"/>
        <v>db600.dbx171.0 := db3.dbx1150.0; // Расход воды  после Н4-3, м3/ч</v>
      </c>
      <c r="L1709">
        <f>L1707+1</f>
        <v>86</v>
      </c>
    </row>
    <row r="1710" spans="3:12" x14ac:dyDescent="0.25">
      <c r="E1710" s="34">
        <f>E1709</f>
        <v>171</v>
      </c>
      <c r="F1710" s="34">
        <v>1</v>
      </c>
      <c r="G1710">
        <f>G1709</f>
        <v>1150</v>
      </c>
      <c r="J1710" t="str">
        <f t="shared" si="535"/>
        <v xml:space="preserve">db600.dbx171.1 := db3.dbx1150.1; // </v>
      </c>
      <c r="L1710">
        <f>L1709</f>
        <v>86</v>
      </c>
    </row>
    <row r="1711" spans="3:12" x14ac:dyDescent="0.25">
      <c r="E1711" s="34">
        <f t="shared" ref="E1711:E1724" si="540">E1710</f>
        <v>171</v>
      </c>
      <c r="F1711" s="34">
        <v>2</v>
      </c>
      <c r="G1711">
        <f t="shared" ref="G1711:G1716" si="541">G1710</f>
        <v>1150</v>
      </c>
      <c r="J1711" t="str">
        <f t="shared" si="535"/>
        <v xml:space="preserve">db600.dbx171.2 := db3.dbx1150.2; // </v>
      </c>
      <c r="L1711">
        <f t="shared" ref="L1711:L1724" si="542">L1710</f>
        <v>86</v>
      </c>
    </row>
    <row r="1712" spans="3:12" x14ac:dyDescent="0.25">
      <c r="E1712" s="34">
        <f t="shared" si="540"/>
        <v>171</v>
      </c>
      <c r="F1712" s="34">
        <v>3</v>
      </c>
      <c r="G1712">
        <f t="shared" si="541"/>
        <v>1150</v>
      </c>
      <c r="J1712" t="str">
        <f t="shared" si="535"/>
        <v xml:space="preserve">db600.dbx171.3 := db3.dbx1150.3; // </v>
      </c>
      <c r="L1712">
        <f t="shared" si="542"/>
        <v>86</v>
      </c>
    </row>
    <row r="1713" spans="3:12" x14ac:dyDescent="0.25">
      <c r="E1713" s="34">
        <f t="shared" si="540"/>
        <v>171</v>
      </c>
      <c r="F1713" s="34">
        <v>4</v>
      </c>
      <c r="G1713">
        <f t="shared" si="541"/>
        <v>1150</v>
      </c>
      <c r="J1713" t="str">
        <f t="shared" si="535"/>
        <v xml:space="preserve">db600.dbx171.4 := db3.dbx1150.4; // </v>
      </c>
      <c r="L1713">
        <f t="shared" si="542"/>
        <v>86</v>
      </c>
    </row>
    <row r="1714" spans="3:12" x14ac:dyDescent="0.25">
      <c r="E1714" s="34">
        <f t="shared" si="540"/>
        <v>171</v>
      </c>
      <c r="F1714" s="34">
        <v>5</v>
      </c>
      <c r="G1714">
        <f t="shared" si="541"/>
        <v>1150</v>
      </c>
      <c r="J1714" t="str">
        <f t="shared" si="535"/>
        <v xml:space="preserve">db600.dbx171.5 := db3.dbx1150.5; // </v>
      </c>
      <c r="L1714">
        <f t="shared" si="542"/>
        <v>86</v>
      </c>
    </row>
    <row r="1715" spans="3:12" x14ac:dyDescent="0.25">
      <c r="E1715" s="34">
        <f t="shared" si="540"/>
        <v>171</v>
      </c>
      <c r="F1715" s="34">
        <v>6</v>
      </c>
      <c r="G1715">
        <f t="shared" si="541"/>
        <v>1150</v>
      </c>
      <c r="J1715" t="str">
        <f t="shared" si="535"/>
        <v xml:space="preserve">db600.dbx171.6 := db3.dbx1150.6; // </v>
      </c>
      <c r="L1715">
        <f t="shared" si="542"/>
        <v>86</v>
      </c>
    </row>
    <row r="1716" spans="3:12" x14ac:dyDescent="0.25">
      <c r="E1716" s="34">
        <f t="shared" si="540"/>
        <v>171</v>
      </c>
      <c r="F1716" s="34">
        <v>7</v>
      </c>
      <c r="G1716">
        <f t="shared" si="541"/>
        <v>1150</v>
      </c>
      <c r="J1716" t="str">
        <f t="shared" si="535"/>
        <v xml:space="preserve">db600.dbx171.7 := db3.dbx1150.7; // </v>
      </c>
      <c r="L1716">
        <f t="shared" si="542"/>
        <v>86</v>
      </c>
    </row>
    <row r="1717" spans="3:12" x14ac:dyDescent="0.25">
      <c r="E1717">
        <f>E1693+1</f>
        <v>170</v>
      </c>
      <c r="F1717" s="34">
        <v>0</v>
      </c>
      <c r="G1717">
        <f>G1716+1</f>
        <v>1151</v>
      </c>
      <c r="J1717" t="str">
        <f t="shared" si="535"/>
        <v xml:space="preserve">db600.dbx170.0 := db3.dbx1151.0; // </v>
      </c>
      <c r="L1717">
        <f t="shared" si="542"/>
        <v>86</v>
      </c>
    </row>
    <row r="1718" spans="3:12" x14ac:dyDescent="0.25">
      <c r="E1718" s="34">
        <f>E1717</f>
        <v>170</v>
      </c>
      <c r="F1718" s="34">
        <v>1</v>
      </c>
      <c r="G1718">
        <f>G1717</f>
        <v>1151</v>
      </c>
      <c r="J1718" t="str">
        <f t="shared" si="535"/>
        <v xml:space="preserve">db600.dbx170.1 := db3.dbx1151.1; // </v>
      </c>
      <c r="L1718">
        <f t="shared" si="542"/>
        <v>86</v>
      </c>
    </row>
    <row r="1719" spans="3:12" x14ac:dyDescent="0.25">
      <c r="E1719" s="34">
        <f t="shared" si="540"/>
        <v>170</v>
      </c>
      <c r="F1719" s="34">
        <v>2</v>
      </c>
      <c r="G1719">
        <f t="shared" ref="G1719:G1724" si="543">G1718</f>
        <v>1151</v>
      </c>
      <c r="J1719" t="str">
        <f t="shared" si="535"/>
        <v xml:space="preserve">db600.dbx170.2 := db3.dbx1151.2; // </v>
      </c>
      <c r="L1719">
        <f t="shared" si="542"/>
        <v>86</v>
      </c>
    </row>
    <row r="1720" spans="3:12" x14ac:dyDescent="0.25">
      <c r="E1720" s="34">
        <f t="shared" si="540"/>
        <v>170</v>
      </c>
      <c r="F1720" s="34">
        <v>3</v>
      </c>
      <c r="G1720">
        <f t="shared" si="543"/>
        <v>1151</v>
      </c>
      <c r="J1720" t="str">
        <f t="shared" si="535"/>
        <v xml:space="preserve">db600.dbx170.3 := db3.dbx1151.3; // </v>
      </c>
      <c r="L1720">
        <f t="shared" si="542"/>
        <v>86</v>
      </c>
    </row>
    <row r="1721" spans="3:12" x14ac:dyDescent="0.25">
      <c r="E1721" s="34">
        <f t="shared" si="540"/>
        <v>170</v>
      </c>
      <c r="F1721" s="34">
        <v>4</v>
      </c>
      <c r="G1721">
        <f t="shared" si="543"/>
        <v>1151</v>
      </c>
      <c r="J1721" t="str">
        <f t="shared" si="535"/>
        <v xml:space="preserve">db600.dbx170.4 := db3.dbx1151.4; // </v>
      </c>
      <c r="L1721">
        <f t="shared" si="542"/>
        <v>86</v>
      </c>
    </row>
    <row r="1722" spans="3:12" x14ac:dyDescent="0.25">
      <c r="E1722" s="34">
        <f t="shared" si="540"/>
        <v>170</v>
      </c>
      <c r="F1722" s="34">
        <v>5</v>
      </c>
      <c r="G1722">
        <f t="shared" si="543"/>
        <v>1151</v>
      </c>
      <c r="J1722" t="str">
        <f t="shared" si="535"/>
        <v xml:space="preserve">db600.dbx170.5 := db3.dbx1151.5; // </v>
      </c>
      <c r="L1722">
        <f t="shared" si="542"/>
        <v>86</v>
      </c>
    </row>
    <row r="1723" spans="3:12" x14ac:dyDescent="0.25">
      <c r="E1723" s="34">
        <f t="shared" si="540"/>
        <v>170</v>
      </c>
      <c r="F1723" s="34">
        <v>6</v>
      </c>
      <c r="G1723">
        <f t="shared" si="543"/>
        <v>1151</v>
      </c>
      <c r="J1723" t="str">
        <f t="shared" si="535"/>
        <v xml:space="preserve">db600.dbx170.6 := db3.dbx1151.6; // </v>
      </c>
      <c r="L1723">
        <f t="shared" si="542"/>
        <v>86</v>
      </c>
    </row>
    <row r="1724" spans="3:12" x14ac:dyDescent="0.25">
      <c r="E1724" s="34">
        <f t="shared" si="540"/>
        <v>170</v>
      </c>
      <c r="F1724" s="34">
        <v>7</v>
      </c>
      <c r="G1724">
        <f t="shared" si="543"/>
        <v>1151</v>
      </c>
      <c r="J1724" t="str">
        <f t="shared" si="535"/>
        <v xml:space="preserve">db600.dbx170.7 := db3.dbx1151.7; // </v>
      </c>
      <c r="L1724">
        <f t="shared" si="542"/>
        <v>86</v>
      </c>
    </row>
    <row r="1725" spans="3:12" x14ac:dyDescent="0.25">
      <c r="C1725" s="9" t="s">
        <v>968</v>
      </c>
      <c r="E1725">
        <f>E1733+1</f>
        <v>173</v>
      </c>
      <c r="F1725" s="34">
        <v>0</v>
      </c>
      <c r="G1725">
        <f>G1709+46</f>
        <v>1196</v>
      </c>
      <c r="J1725" t="str">
        <f t="shared" si="535"/>
        <v>db600.dbx173.0 := db3.dbx1196.0; // Расход воды после Н4-4, м3/ч</v>
      </c>
      <c r="L1725">
        <f>L1723+1</f>
        <v>87</v>
      </c>
    </row>
    <row r="1726" spans="3:12" x14ac:dyDescent="0.25">
      <c r="E1726" s="34">
        <f>E1725</f>
        <v>173</v>
      </c>
      <c r="F1726" s="34">
        <v>1</v>
      </c>
      <c r="G1726">
        <f>G1725</f>
        <v>1196</v>
      </c>
      <c r="J1726" t="str">
        <f t="shared" si="535"/>
        <v xml:space="preserve">db600.dbx173.1 := db3.dbx1196.1; // </v>
      </c>
      <c r="L1726">
        <f>L1725</f>
        <v>87</v>
      </c>
    </row>
    <row r="1727" spans="3:12" x14ac:dyDescent="0.25">
      <c r="E1727" s="34">
        <f t="shared" ref="E1727:E1740" si="544">E1726</f>
        <v>173</v>
      </c>
      <c r="F1727" s="34">
        <v>2</v>
      </c>
      <c r="G1727">
        <f t="shared" ref="G1727:G1732" si="545">G1726</f>
        <v>1196</v>
      </c>
      <c r="J1727" t="str">
        <f t="shared" si="535"/>
        <v xml:space="preserve">db600.dbx173.2 := db3.dbx1196.2; // </v>
      </c>
      <c r="L1727">
        <f t="shared" ref="L1727:L1740" si="546">L1726</f>
        <v>87</v>
      </c>
    </row>
    <row r="1728" spans="3:12" x14ac:dyDescent="0.25">
      <c r="E1728" s="34">
        <f t="shared" si="544"/>
        <v>173</v>
      </c>
      <c r="F1728" s="34">
        <v>3</v>
      </c>
      <c r="G1728">
        <f t="shared" si="545"/>
        <v>1196</v>
      </c>
      <c r="J1728" t="str">
        <f t="shared" si="535"/>
        <v xml:space="preserve">db600.dbx173.3 := db3.dbx1196.3; // </v>
      </c>
      <c r="L1728">
        <f t="shared" si="546"/>
        <v>87</v>
      </c>
    </row>
    <row r="1729" spans="3:12" x14ac:dyDescent="0.25">
      <c r="E1729" s="34">
        <f t="shared" si="544"/>
        <v>173</v>
      </c>
      <c r="F1729" s="34">
        <v>4</v>
      </c>
      <c r="G1729">
        <f t="shared" si="545"/>
        <v>1196</v>
      </c>
      <c r="J1729" t="str">
        <f t="shared" si="535"/>
        <v xml:space="preserve">db600.dbx173.4 := db3.dbx1196.4; // </v>
      </c>
      <c r="L1729">
        <f t="shared" si="546"/>
        <v>87</v>
      </c>
    </row>
    <row r="1730" spans="3:12" x14ac:dyDescent="0.25">
      <c r="E1730" s="34">
        <f t="shared" si="544"/>
        <v>173</v>
      </c>
      <c r="F1730" s="34">
        <v>5</v>
      </c>
      <c r="G1730">
        <f t="shared" si="545"/>
        <v>1196</v>
      </c>
      <c r="J1730" t="str">
        <f t="shared" si="535"/>
        <v xml:space="preserve">db600.dbx173.5 := db3.dbx1196.5; // </v>
      </c>
      <c r="L1730">
        <f t="shared" si="546"/>
        <v>87</v>
      </c>
    </row>
    <row r="1731" spans="3:12" x14ac:dyDescent="0.25">
      <c r="E1731" s="34">
        <f t="shared" si="544"/>
        <v>173</v>
      </c>
      <c r="F1731" s="34">
        <v>6</v>
      </c>
      <c r="G1731">
        <f t="shared" si="545"/>
        <v>1196</v>
      </c>
      <c r="J1731" t="str">
        <f t="shared" si="535"/>
        <v xml:space="preserve">db600.dbx173.6 := db3.dbx1196.6; // </v>
      </c>
      <c r="L1731">
        <f t="shared" si="546"/>
        <v>87</v>
      </c>
    </row>
    <row r="1732" spans="3:12" x14ac:dyDescent="0.25">
      <c r="E1732" s="34">
        <f t="shared" si="544"/>
        <v>173</v>
      </c>
      <c r="F1732" s="34">
        <v>7</v>
      </c>
      <c r="G1732">
        <f t="shared" si="545"/>
        <v>1196</v>
      </c>
      <c r="J1732" t="str">
        <f t="shared" si="535"/>
        <v xml:space="preserve">db600.dbx173.7 := db3.dbx1196.7; // </v>
      </c>
      <c r="L1732">
        <f t="shared" si="546"/>
        <v>87</v>
      </c>
    </row>
    <row r="1733" spans="3:12" x14ac:dyDescent="0.25">
      <c r="E1733">
        <f>E1709+1</f>
        <v>172</v>
      </c>
      <c r="F1733" s="34">
        <v>0</v>
      </c>
      <c r="G1733">
        <f>G1732+1</f>
        <v>1197</v>
      </c>
      <c r="J1733" t="str">
        <f t="shared" si="535"/>
        <v xml:space="preserve">db600.dbx172.0 := db3.dbx1197.0; // </v>
      </c>
      <c r="L1733">
        <f t="shared" si="546"/>
        <v>87</v>
      </c>
    </row>
    <row r="1734" spans="3:12" x14ac:dyDescent="0.25">
      <c r="E1734" s="34">
        <f>E1733</f>
        <v>172</v>
      </c>
      <c r="F1734" s="34">
        <v>1</v>
      </c>
      <c r="G1734">
        <f>G1733</f>
        <v>1197</v>
      </c>
      <c r="J1734" t="str">
        <f t="shared" si="535"/>
        <v xml:space="preserve">db600.dbx172.1 := db3.dbx1197.1; // </v>
      </c>
      <c r="L1734">
        <f t="shared" si="546"/>
        <v>87</v>
      </c>
    </row>
    <row r="1735" spans="3:12" x14ac:dyDescent="0.25">
      <c r="E1735" s="34">
        <f t="shared" si="544"/>
        <v>172</v>
      </c>
      <c r="F1735" s="34">
        <v>2</v>
      </c>
      <c r="G1735">
        <f t="shared" ref="G1735:G1740" si="547">G1734</f>
        <v>1197</v>
      </c>
      <c r="J1735" t="str">
        <f t="shared" si="535"/>
        <v xml:space="preserve">db600.dbx172.2 := db3.dbx1197.2; // </v>
      </c>
      <c r="L1735">
        <f t="shared" si="546"/>
        <v>87</v>
      </c>
    </row>
    <row r="1736" spans="3:12" x14ac:dyDescent="0.25">
      <c r="E1736" s="34">
        <f t="shared" si="544"/>
        <v>172</v>
      </c>
      <c r="F1736" s="34">
        <v>3</v>
      </c>
      <c r="G1736">
        <f t="shared" si="547"/>
        <v>1197</v>
      </c>
      <c r="J1736" t="str">
        <f t="shared" si="535"/>
        <v xml:space="preserve">db600.dbx172.3 := db3.dbx1197.3; // </v>
      </c>
      <c r="L1736">
        <f t="shared" si="546"/>
        <v>87</v>
      </c>
    </row>
    <row r="1737" spans="3:12" x14ac:dyDescent="0.25">
      <c r="E1737" s="34">
        <f t="shared" si="544"/>
        <v>172</v>
      </c>
      <c r="F1737" s="34">
        <v>4</v>
      </c>
      <c r="G1737">
        <f t="shared" si="547"/>
        <v>1197</v>
      </c>
      <c r="J1737" t="str">
        <f t="shared" si="535"/>
        <v xml:space="preserve">db600.dbx172.4 := db3.dbx1197.4; // </v>
      </c>
      <c r="L1737">
        <f t="shared" si="546"/>
        <v>87</v>
      </c>
    </row>
    <row r="1738" spans="3:12" x14ac:dyDescent="0.25">
      <c r="E1738" s="34">
        <f t="shared" si="544"/>
        <v>172</v>
      </c>
      <c r="F1738" s="34">
        <v>5</v>
      </c>
      <c r="G1738">
        <f t="shared" si="547"/>
        <v>1197</v>
      </c>
      <c r="J1738" t="str">
        <f t="shared" si="535"/>
        <v xml:space="preserve">db600.dbx172.5 := db3.dbx1197.5; // </v>
      </c>
      <c r="L1738">
        <f t="shared" si="546"/>
        <v>87</v>
      </c>
    </row>
    <row r="1739" spans="3:12" x14ac:dyDescent="0.25">
      <c r="E1739" s="34">
        <f t="shared" si="544"/>
        <v>172</v>
      </c>
      <c r="F1739" s="34">
        <v>6</v>
      </c>
      <c r="G1739">
        <f t="shared" si="547"/>
        <v>1197</v>
      </c>
      <c r="J1739" t="str">
        <f t="shared" si="535"/>
        <v xml:space="preserve">db600.dbx172.6 := db3.dbx1197.6; // </v>
      </c>
      <c r="L1739">
        <f t="shared" si="546"/>
        <v>87</v>
      </c>
    </row>
    <row r="1740" spans="3:12" x14ac:dyDescent="0.25">
      <c r="E1740" s="34">
        <f t="shared" si="544"/>
        <v>172</v>
      </c>
      <c r="F1740" s="34">
        <v>7</v>
      </c>
      <c r="G1740">
        <f t="shared" si="547"/>
        <v>1197</v>
      </c>
      <c r="J1740" t="str">
        <f t="shared" si="535"/>
        <v xml:space="preserve">db600.dbx172.7 := db3.dbx1197.7; // </v>
      </c>
      <c r="L1740">
        <f t="shared" si="546"/>
        <v>87</v>
      </c>
    </row>
    <row r="1741" spans="3:12" x14ac:dyDescent="0.25">
      <c r="C1741" s="9" t="s">
        <v>990</v>
      </c>
      <c r="E1741">
        <f>E1749+1</f>
        <v>175</v>
      </c>
      <c r="F1741" s="34">
        <v>0</v>
      </c>
      <c r="G1741">
        <f>G1725+46</f>
        <v>1242</v>
      </c>
      <c r="J1741" t="str">
        <f t="shared" si="535"/>
        <v>db600.dbx175.0 := db3.dbx1242.0; // Расход воздуха после КРЛ4-1, м3/ч</v>
      </c>
      <c r="L1741">
        <f>L1739+1</f>
        <v>88</v>
      </c>
    </row>
    <row r="1742" spans="3:12" x14ac:dyDescent="0.25">
      <c r="E1742" s="34">
        <f>E1741</f>
        <v>175</v>
      </c>
      <c r="F1742" s="34">
        <v>1</v>
      </c>
      <c r="G1742">
        <f>G1741</f>
        <v>1242</v>
      </c>
      <c r="J1742" t="str">
        <f t="shared" si="535"/>
        <v xml:space="preserve">db600.dbx175.1 := db3.dbx1242.1; // </v>
      </c>
      <c r="L1742">
        <f>L1741</f>
        <v>88</v>
      </c>
    </row>
    <row r="1743" spans="3:12" x14ac:dyDescent="0.25">
      <c r="E1743" s="34">
        <f t="shared" ref="E1743:E1756" si="548">E1742</f>
        <v>175</v>
      </c>
      <c r="F1743" s="34">
        <v>2</v>
      </c>
      <c r="G1743">
        <f t="shared" ref="G1743:G1748" si="549">G1742</f>
        <v>1242</v>
      </c>
      <c r="J1743" t="str">
        <f t="shared" si="535"/>
        <v xml:space="preserve">db600.dbx175.2 := db3.dbx1242.2; // </v>
      </c>
      <c r="L1743">
        <f t="shared" ref="L1743:L1756" si="550">L1742</f>
        <v>88</v>
      </c>
    </row>
    <row r="1744" spans="3:12" x14ac:dyDescent="0.25">
      <c r="E1744" s="34">
        <f t="shared" si="548"/>
        <v>175</v>
      </c>
      <c r="F1744" s="34">
        <v>3</v>
      </c>
      <c r="G1744">
        <f t="shared" si="549"/>
        <v>1242</v>
      </c>
      <c r="J1744" t="str">
        <f t="shared" si="535"/>
        <v xml:space="preserve">db600.dbx175.3 := db3.dbx1242.3; // </v>
      </c>
      <c r="L1744">
        <f t="shared" si="550"/>
        <v>88</v>
      </c>
    </row>
    <row r="1745" spans="3:12" x14ac:dyDescent="0.25">
      <c r="E1745" s="34">
        <f t="shared" si="548"/>
        <v>175</v>
      </c>
      <c r="F1745" s="34">
        <v>4</v>
      </c>
      <c r="G1745">
        <f t="shared" si="549"/>
        <v>1242</v>
      </c>
      <c r="J1745" t="str">
        <f t="shared" si="535"/>
        <v xml:space="preserve">db600.dbx175.4 := db3.dbx1242.4; // </v>
      </c>
      <c r="L1745">
        <f t="shared" si="550"/>
        <v>88</v>
      </c>
    </row>
    <row r="1746" spans="3:12" x14ac:dyDescent="0.25">
      <c r="E1746" s="34">
        <f t="shared" si="548"/>
        <v>175</v>
      </c>
      <c r="F1746" s="34">
        <v>5</v>
      </c>
      <c r="G1746">
        <f t="shared" si="549"/>
        <v>1242</v>
      </c>
      <c r="J1746" t="str">
        <f t="shared" si="535"/>
        <v xml:space="preserve">db600.dbx175.5 := db3.dbx1242.5; // </v>
      </c>
      <c r="L1746">
        <f t="shared" si="550"/>
        <v>88</v>
      </c>
    </row>
    <row r="1747" spans="3:12" x14ac:dyDescent="0.25">
      <c r="E1747" s="34">
        <f t="shared" si="548"/>
        <v>175</v>
      </c>
      <c r="F1747" s="34">
        <v>6</v>
      </c>
      <c r="G1747">
        <f t="shared" si="549"/>
        <v>1242</v>
      </c>
      <c r="J1747" t="str">
        <f t="shared" si="535"/>
        <v xml:space="preserve">db600.dbx175.6 := db3.dbx1242.6; // </v>
      </c>
      <c r="L1747">
        <f t="shared" si="550"/>
        <v>88</v>
      </c>
    </row>
    <row r="1748" spans="3:12" x14ac:dyDescent="0.25">
      <c r="E1748" s="34">
        <f t="shared" si="548"/>
        <v>175</v>
      </c>
      <c r="F1748" s="34">
        <v>7</v>
      </c>
      <c r="G1748">
        <f t="shared" si="549"/>
        <v>1242</v>
      </c>
      <c r="J1748" t="str">
        <f t="shared" si="535"/>
        <v xml:space="preserve">db600.dbx175.7 := db3.dbx1242.7; // </v>
      </c>
      <c r="L1748">
        <f t="shared" si="550"/>
        <v>88</v>
      </c>
    </row>
    <row r="1749" spans="3:12" x14ac:dyDescent="0.25">
      <c r="E1749">
        <f>E1725+1</f>
        <v>174</v>
      </c>
      <c r="F1749" s="34">
        <v>0</v>
      </c>
      <c r="G1749">
        <f>G1748+1</f>
        <v>1243</v>
      </c>
      <c r="J1749" t="str">
        <f t="shared" si="535"/>
        <v xml:space="preserve">db600.dbx174.0 := db3.dbx1243.0; // </v>
      </c>
      <c r="L1749">
        <f t="shared" si="550"/>
        <v>88</v>
      </c>
    </row>
    <row r="1750" spans="3:12" x14ac:dyDescent="0.25">
      <c r="E1750" s="34">
        <f>E1749</f>
        <v>174</v>
      </c>
      <c r="F1750" s="34">
        <v>1</v>
      </c>
      <c r="G1750">
        <f>G1749</f>
        <v>1243</v>
      </c>
      <c r="J1750" t="str">
        <f t="shared" si="535"/>
        <v xml:space="preserve">db600.dbx174.1 := db3.dbx1243.1; // </v>
      </c>
      <c r="L1750">
        <f t="shared" si="550"/>
        <v>88</v>
      </c>
    </row>
    <row r="1751" spans="3:12" x14ac:dyDescent="0.25">
      <c r="E1751" s="34">
        <f t="shared" si="548"/>
        <v>174</v>
      </c>
      <c r="F1751" s="34">
        <v>2</v>
      </c>
      <c r="G1751">
        <f t="shared" ref="G1751:G1756" si="551">G1750</f>
        <v>1243</v>
      </c>
      <c r="J1751" t="str">
        <f t="shared" si="535"/>
        <v xml:space="preserve">db600.dbx174.2 := db3.dbx1243.2; // </v>
      </c>
      <c r="L1751">
        <f t="shared" si="550"/>
        <v>88</v>
      </c>
    </row>
    <row r="1752" spans="3:12" x14ac:dyDescent="0.25">
      <c r="E1752" s="34">
        <f t="shared" si="548"/>
        <v>174</v>
      </c>
      <c r="F1752" s="34">
        <v>3</v>
      </c>
      <c r="G1752">
        <f t="shared" si="551"/>
        <v>1243</v>
      </c>
      <c r="J1752" t="str">
        <f t="shared" si="535"/>
        <v xml:space="preserve">db600.dbx174.3 := db3.dbx1243.3; // </v>
      </c>
      <c r="L1752">
        <f t="shared" si="550"/>
        <v>88</v>
      </c>
    </row>
    <row r="1753" spans="3:12" x14ac:dyDescent="0.25">
      <c r="E1753" s="34">
        <f t="shared" si="548"/>
        <v>174</v>
      </c>
      <c r="F1753" s="34">
        <v>4</v>
      </c>
      <c r="G1753">
        <f t="shared" si="551"/>
        <v>1243</v>
      </c>
      <c r="J1753" t="str">
        <f t="shared" si="535"/>
        <v xml:space="preserve">db600.dbx174.4 := db3.dbx1243.4; // </v>
      </c>
      <c r="L1753">
        <f t="shared" si="550"/>
        <v>88</v>
      </c>
    </row>
    <row r="1754" spans="3:12" x14ac:dyDescent="0.25">
      <c r="E1754" s="34">
        <f t="shared" si="548"/>
        <v>174</v>
      </c>
      <c r="F1754" s="34">
        <v>5</v>
      </c>
      <c r="G1754">
        <f t="shared" si="551"/>
        <v>1243</v>
      </c>
      <c r="J1754" t="str">
        <f t="shared" si="535"/>
        <v xml:space="preserve">db600.dbx174.5 := db3.dbx1243.5; // </v>
      </c>
      <c r="L1754">
        <f t="shared" si="550"/>
        <v>88</v>
      </c>
    </row>
    <row r="1755" spans="3:12" x14ac:dyDescent="0.25">
      <c r="E1755" s="34">
        <f t="shared" si="548"/>
        <v>174</v>
      </c>
      <c r="F1755" s="34">
        <v>6</v>
      </c>
      <c r="G1755">
        <f t="shared" si="551"/>
        <v>1243</v>
      </c>
      <c r="J1755" t="str">
        <f t="shared" si="535"/>
        <v xml:space="preserve">db600.dbx174.6 := db3.dbx1243.6; // </v>
      </c>
      <c r="L1755">
        <f t="shared" si="550"/>
        <v>88</v>
      </c>
    </row>
    <row r="1756" spans="3:12" x14ac:dyDescent="0.25">
      <c r="E1756" s="34">
        <f t="shared" si="548"/>
        <v>174</v>
      </c>
      <c r="F1756" s="34">
        <v>7</v>
      </c>
      <c r="G1756">
        <f t="shared" si="551"/>
        <v>1243</v>
      </c>
      <c r="J1756" t="str">
        <f t="shared" si="535"/>
        <v xml:space="preserve">db600.dbx174.7 := db3.dbx1243.7; // </v>
      </c>
      <c r="L1756">
        <f t="shared" si="550"/>
        <v>88</v>
      </c>
    </row>
    <row r="1757" spans="3:12" x14ac:dyDescent="0.25">
      <c r="C1757" s="9" t="s">
        <v>972</v>
      </c>
      <c r="E1757">
        <f>E1765+1</f>
        <v>177</v>
      </c>
      <c r="F1757" s="34">
        <v>0</v>
      </c>
      <c r="G1757">
        <f>G1741+46</f>
        <v>1288</v>
      </c>
      <c r="J1757" t="str">
        <f t="shared" si="535"/>
        <v>db600.dbx177.0 := db3.dbx1288.0; // Давление воды на входе в УФ1, бар</v>
      </c>
      <c r="L1757">
        <f>L1755+1</f>
        <v>89</v>
      </c>
    </row>
    <row r="1758" spans="3:12" x14ac:dyDescent="0.25">
      <c r="E1758" s="34">
        <f>E1757</f>
        <v>177</v>
      </c>
      <c r="F1758" s="34">
        <v>1</v>
      </c>
      <c r="G1758">
        <f>G1757</f>
        <v>1288</v>
      </c>
      <c r="J1758" t="str">
        <f t="shared" si="535"/>
        <v xml:space="preserve">db600.dbx177.1 := db3.dbx1288.1; // </v>
      </c>
      <c r="L1758">
        <f>L1757</f>
        <v>89</v>
      </c>
    </row>
    <row r="1759" spans="3:12" x14ac:dyDescent="0.25">
      <c r="E1759" s="34">
        <f t="shared" ref="E1759:E1772" si="552">E1758</f>
        <v>177</v>
      </c>
      <c r="F1759" s="34">
        <v>2</v>
      </c>
      <c r="G1759">
        <f t="shared" ref="G1759:G1764" si="553">G1758</f>
        <v>1288</v>
      </c>
      <c r="J1759" t="str">
        <f t="shared" ref="J1759:J1822" si="554">"db600.dbx"&amp;E1759&amp;"."&amp;F1759&amp;" := db3.dbx"&amp;G1759&amp;"."&amp;F1759&amp;"; // "&amp;C1759</f>
        <v xml:space="preserve">db600.dbx177.2 := db3.dbx1288.2; // </v>
      </c>
      <c r="L1759">
        <f t="shared" ref="L1759:L1772" si="555">L1758</f>
        <v>89</v>
      </c>
    </row>
    <row r="1760" spans="3:12" x14ac:dyDescent="0.25">
      <c r="E1760" s="34">
        <f t="shared" si="552"/>
        <v>177</v>
      </c>
      <c r="F1760" s="34">
        <v>3</v>
      </c>
      <c r="G1760">
        <f t="shared" si="553"/>
        <v>1288</v>
      </c>
      <c r="J1760" t="str">
        <f t="shared" si="554"/>
        <v xml:space="preserve">db600.dbx177.3 := db3.dbx1288.3; // </v>
      </c>
      <c r="L1760">
        <f t="shared" si="555"/>
        <v>89</v>
      </c>
    </row>
    <row r="1761" spans="3:12" x14ac:dyDescent="0.25">
      <c r="E1761" s="34">
        <f t="shared" si="552"/>
        <v>177</v>
      </c>
      <c r="F1761" s="34">
        <v>4</v>
      </c>
      <c r="G1761">
        <f t="shared" si="553"/>
        <v>1288</v>
      </c>
      <c r="J1761" t="str">
        <f t="shared" si="554"/>
        <v xml:space="preserve">db600.dbx177.4 := db3.dbx1288.4; // </v>
      </c>
      <c r="L1761">
        <f t="shared" si="555"/>
        <v>89</v>
      </c>
    </row>
    <row r="1762" spans="3:12" x14ac:dyDescent="0.25">
      <c r="E1762" s="34">
        <f t="shared" si="552"/>
        <v>177</v>
      </c>
      <c r="F1762" s="34">
        <v>5</v>
      </c>
      <c r="G1762">
        <f t="shared" si="553"/>
        <v>1288</v>
      </c>
      <c r="J1762" t="str">
        <f t="shared" si="554"/>
        <v xml:space="preserve">db600.dbx177.5 := db3.dbx1288.5; // </v>
      </c>
      <c r="L1762">
        <f t="shared" si="555"/>
        <v>89</v>
      </c>
    </row>
    <row r="1763" spans="3:12" x14ac:dyDescent="0.25">
      <c r="E1763" s="34">
        <f t="shared" si="552"/>
        <v>177</v>
      </c>
      <c r="F1763" s="34">
        <v>6</v>
      </c>
      <c r="G1763">
        <f t="shared" si="553"/>
        <v>1288</v>
      </c>
      <c r="J1763" t="str">
        <f t="shared" si="554"/>
        <v xml:space="preserve">db600.dbx177.6 := db3.dbx1288.6; // </v>
      </c>
      <c r="L1763">
        <f t="shared" si="555"/>
        <v>89</v>
      </c>
    </row>
    <row r="1764" spans="3:12" x14ac:dyDescent="0.25">
      <c r="E1764" s="34">
        <f t="shared" si="552"/>
        <v>177</v>
      </c>
      <c r="F1764" s="34">
        <v>7</v>
      </c>
      <c r="G1764">
        <f t="shared" si="553"/>
        <v>1288</v>
      </c>
      <c r="J1764" t="str">
        <f t="shared" si="554"/>
        <v xml:space="preserve">db600.dbx177.7 := db3.dbx1288.7; // </v>
      </c>
      <c r="L1764">
        <f t="shared" si="555"/>
        <v>89</v>
      </c>
    </row>
    <row r="1765" spans="3:12" x14ac:dyDescent="0.25">
      <c r="E1765">
        <f>E1741+1</f>
        <v>176</v>
      </c>
      <c r="F1765" s="34">
        <v>0</v>
      </c>
      <c r="G1765">
        <f>G1764+1</f>
        <v>1289</v>
      </c>
      <c r="J1765" t="str">
        <f t="shared" si="554"/>
        <v xml:space="preserve">db600.dbx176.0 := db3.dbx1289.0; // </v>
      </c>
      <c r="L1765">
        <f t="shared" si="555"/>
        <v>89</v>
      </c>
    </row>
    <row r="1766" spans="3:12" x14ac:dyDescent="0.25">
      <c r="E1766" s="34">
        <f>E1765</f>
        <v>176</v>
      </c>
      <c r="F1766" s="34">
        <v>1</v>
      </c>
      <c r="G1766">
        <f>G1765</f>
        <v>1289</v>
      </c>
      <c r="J1766" t="str">
        <f t="shared" si="554"/>
        <v xml:space="preserve">db600.dbx176.1 := db3.dbx1289.1; // </v>
      </c>
      <c r="L1766">
        <f t="shared" si="555"/>
        <v>89</v>
      </c>
    </row>
    <row r="1767" spans="3:12" x14ac:dyDescent="0.25">
      <c r="E1767" s="34">
        <f t="shared" si="552"/>
        <v>176</v>
      </c>
      <c r="F1767" s="34">
        <v>2</v>
      </c>
      <c r="G1767">
        <f t="shared" ref="G1767:G1772" si="556">G1766</f>
        <v>1289</v>
      </c>
      <c r="J1767" t="str">
        <f t="shared" si="554"/>
        <v xml:space="preserve">db600.dbx176.2 := db3.dbx1289.2; // </v>
      </c>
      <c r="L1767">
        <f t="shared" si="555"/>
        <v>89</v>
      </c>
    </row>
    <row r="1768" spans="3:12" x14ac:dyDescent="0.25">
      <c r="E1768" s="34">
        <f t="shared" si="552"/>
        <v>176</v>
      </c>
      <c r="F1768" s="34">
        <v>3</v>
      </c>
      <c r="G1768">
        <f t="shared" si="556"/>
        <v>1289</v>
      </c>
      <c r="J1768" t="str">
        <f t="shared" si="554"/>
        <v xml:space="preserve">db600.dbx176.3 := db3.dbx1289.3; // </v>
      </c>
      <c r="L1768">
        <f t="shared" si="555"/>
        <v>89</v>
      </c>
    </row>
    <row r="1769" spans="3:12" x14ac:dyDescent="0.25">
      <c r="E1769" s="34">
        <f t="shared" si="552"/>
        <v>176</v>
      </c>
      <c r="F1769" s="34">
        <v>4</v>
      </c>
      <c r="G1769">
        <f t="shared" si="556"/>
        <v>1289</v>
      </c>
      <c r="J1769" t="str">
        <f t="shared" si="554"/>
        <v xml:space="preserve">db600.dbx176.4 := db3.dbx1289.4; // </v>
      </c>
      <c r="L1769">
        <f t="shared" si="555"/>
        <v>89</v>
      </c>
    </row>
    <row r="1770" spans="3:12" x14ac:dyDescent="0.25">
      <c r="E1770" s="34">
        <f t="shared" si="552"/>
        <v>176</v>
      </c>
      <c r="F1770" s="34">
        <v>5</v>
      </c>
      <c r="G1770">
        <f t="shared" si="556"/>
        <v>1289</v>
      </c>
      <c r="J1770" t="str">
        <f t="shared" si="554"/>
        <v xml:space="preserve">db600.dbx176.5 := db3.dbx1289.5; // </v>
      </c>
      <c r="L1770">
        <f t="shared" si="555"/>
        <v>89</v>
      </c>
    </row>
    <row r="1771" spans="3:12" x14ac:dyDescent="0.25">
      <c r="E1771" s="34">
        <f t="shared" si="552"/>
        <v>176</v>
      </c>
      <c r="F1771" s="34">
        <v>6</v>
      </c>
      <c r="G1771">
        <f t="shared" si="556"/>
        <v>1289</v>
      </c>
      <c r="J1771" t="str">
        <f t="shared" si="554"/>
        <v xml:space="preserve">db600.dbx176.6 := db3.dbx1289.6; // </v>
      </c>
      <c r="L1771">
        <f t="shared" si="555"/>
        <v>89</v>
      </c>
    </row>
    <row r="1772" spans="3:12" x14ac:dyDescent="0.25">
      <c r="E1772" s="34">
        <f t="shared" si="552"/>
        <v>176</v>
      </c>
      <c r="F1772" s="34">
        <v>7</v>
      </c>
      <c r="G1772">
        <f t="shared" si="556"/>
        <v>1289</v>
      </c>
      <c r="J1772" t="str">
        <f t="shared" si="554"/>
        <v xml:space="preserve">db600.dbx176.7 := db3.dbx1289.7; // </v>
      </c>
      <c r="L1772">
        <f t="shared" si="555"/>
        <v>89</v>
      </c>
    </row>
    <row r="1773" spans="3:12" x14ac:dyDescent="0.25">
      <c r="C1773" s="9" t="s">
        <v>971</v>
      </c>
      <c r="E1773">
        <f>E1781+1</f>
        <v>179</v>
      </c>
      <c r="F1773" s="34">
        <v>0</v>
      </c>
      <c r="G1773">
        <f>G1757+46</f>
        <v>1334</v>
      </c>
      <c r="J1773" t="str">
        <f t="shared" si="554"/>
        <v>db600.dbx179.0 := db3.dbx1334.0; // Давление воды на выходе из УФ1, бар</v>
      </c>
      <c r="L1773">
        <f>L1771+1</f>
        <v>90</v>
      </c>
    </row>
    <row r="1774" spans="3:12" x14ac:dyDescent="0.25">
      <c r="E1774" s="34">
        <f>E1773</f>
        <v>179</v>
      </c>
      <c r="F1774" s="34">
        <v>1</v>
      </c>
      <c r="G1774">
        <f>G1773</f>
        <v>1334</v>
      </c>
      <c r="J1774" t="str">
        <f t="shared" si="554"/>
        <v xml:space="preserve">db600.dbx179.1 := db3.dbx1334.1; // </v>
      </c>
      <c r="L1774">
        <f>L1773</f>
        <v>90</v>
      </c>
    </row>
    <row r="1775" spans="3:12" x14ac:dyDescent="0.25">
      <c r="E1775" s="34">
        <f t="shared" ref="E1775:E1788" si="557">E1774</f>
        <v>179</v>
      </c>
      <c r="F1775" s="34">
        <v>2</v>
      </c>
      <c r="G1775">
        <f t="shared" ref="G1775:G1780" si="558">G1774</f>
        <v>1334</v>
      </c>
      <c r="J1775" t="str">
        <f t="shared" si="554"/>
        <v xml:space="preserve">db600.dbx179.2 := db3.dbx1334.2; // </v>
      </c>
      <c r="L1775">
        <f t="shared" ref="L1775:L1788" si="559">L1774</f>
        <v>90</v>
      </c>
    </row>
    <row r="1776" spans="3:12" x14ac:dyDescent="0.25">
      <c r="E1776" s="34">
        <f t="shared" si="557"/>
        <v>179</v>
      </c>
      <c r="F1776" s="34">
        <v>3</v>
      </c>
      <c r="G1776">
        <f t="shared" si="558"/>
        <v>1334</v>
      </c>
      <c r="J1776" t="str">
        <f t="shared" si="554"/>
        <v xml:space="preserve">db600.dbx179.3 := db3.dbx1334.3; // </v>
      </c>
      <c r="L1776">
        <f t="shared" si="559"/>
        <v>90</v>
      </c>
    </row>
    <row r="1777" spans="3:12" x14ac:dyDescent="0.25">
      <c r="E1777" s="34">
        <f t="shared" si="557"/>
        <v>179</v>
      </c>
      <c r="F1777" s="34">
        <v>4</v>
      </c>
      <c r="G1777">
        <f t="shared" si="558"/>
        <v>1334</v>
      </c>
      <c r="J1777" t="str">
        <f t="shared" si="554"/>
        <v xml:space="preserve">db600.dbx179.4 := db3.dbx1334.4; // </v>
      </c>
      <c r="L1777">
        <f t="shared" si="559"/>
        <v>90</v>
      </c>
    </row>
    <row r="1778" spans="3:12" x14ac:dyDescent="0.25">
      <c r="E1778" s="34">
        <f t="shared" si="557"/>
        <v>179</v>
      </c>
      <c r="F1778" s="34">
        <v>5</v>
      </c>
      <c r="G1778">
        <f t="shared" si="558"/>
        <v>1334</v>
      </c>
      <c r="J1778" t="str">
        <f t="shared" si="554"/>
        <v xml:space="preserve">db600.dbx179.5 := db3.dbx1334.5; // </v>
      </c>
      <c r="L1778">
        <f t="shared" si="559"/>
        <v>90</v>
      </c>
    </row>
    <row r="1779" spans="3:12" x14ac:dyDescent="0.25">
      <c r="E1779" s="34">
        <f t="shared" si="557"/>
        <v>179</v>
      </c>
      <c r="F1779" s="34">
        <v>6</v>
      </c>
      <c r="G1779">
        <f t="shared" si="558"/>
        <v>1334</v>
      </c>
      <c r="J1779" t="str">
        <f t="shared" si="554"/>
        <v xml:space="preserve">db600.dbx179.6 := db3.dbx1334.6; // </v>
      </c>
      <c r="L1779">
        <f t="shared" si="559"/>
        <v>90</v>
      </c>
    </row>
    <row r="1780" spans="3:12" x14ac:dyDescent="0.25">
      <c r="E1780" s="34">
        <f t="shared" si="557"/>
        <v>179</v>
      </c>
      <c r="F1780" s="34">
        <v>7</v>
      </c>
      <c r="G1780">
        <f t="shared" si="558"/>
        <v>1334</v>
      </c>
      <c r="J1780" t="str">
        <f t="shared" si="554"/>
        <v xml:space="preserve">db600.dbx179.7 := db3.dbx1334.7; // </v>
      </c>
      <c r="L1780">
        <f t="shared" si="559"/>
        <v>90</v>
      </c>
    </row>
    <row r="1781" spans="3:12" x14ac:dyDescent="0.25">
      <c r="E1781">
        <f>E1757+1</f>
        <v>178</v>
      </c>
      <c r="F1781" s="34">
        <v>0</v>
      </c>
      <c r="G1781">
        <f>G1780+1</f>
        <v>1335</v>
      </c>
      <c r="J1781" t="str">
        <f t="shared" si="554"/>
        <v xml:space="preserve">db600.dbx178.0 := db3.dbx1335.0; // </v>
      </c>
      <c r="L1781">
        <f t="shared" si="559"/>
        <v>90</v>
      </c>
    </row>
    <row r="1782" spans="3:12" x14ac:dyDescent="0.25">
      <c r="E1782" s="34">
        <f>E1781</f>
        <v>178</v>
      </c>
      <c r="F1782" s="34">
        <v>1</v>
      </c>
      <c r="G1782">
        <f>G1781</f>
        <v>1335</v>
      </c>
      <c r="J1782" t="str">
        <f t="shared" si="554"/>
        <v xml:space="preserve">db600.dbx178.1 := db3.dbx1335.1; // </v>
      </c>
      <c r="L1782">
        <f t="shared" si="559"/>
        <v>90</v>
      </c>
    </row>
    <row r="1783" spans="3:12" x14ac:dyDescent="0.25">
      <c r="E1783" s="34">
        <f t="shared" si="557"/>
        <v>178</v>
      </c>
      <c r="F1783" s="34">
        <v>2</v>
      </c>
      <c r="G1783">
        <f t="shared" ref="G1783:G1788" si="560">G1782</f>
        <v>1335</v>
      </c>
      <c r="J1783" t="str">
        <f t="shared" si="554"/>
        <v xml:space="preserve">db600.dbx178.2 := db3.dbx1335.2; // </v>
      </c>
      <c r="L1783">
        <f t="shared" si="559"/>
        <v>90</v>
      </c>
    </row>
    <row r="1784" spans="3:12" x14ac:dyDescent="0.25">
      <c r="E1784" s="34">
        <f t="shared" si="557"/>
        <v>178</v>
      </c>
      <c r="F1784" s="34">
        <v>3</v>
      </c>
      <c r="G1784">
        <f t="shared" si="560"/>
        <v>1335</v>
      </c>
      <c r="J1784" t="str">
        <f t="shared" si="554"/>
        <v xml:space="preserve">db600.dbx178.3 := db3.dbx1335.3; // </v>
      </c>
      <c r="L1784">
        <f t="shared" si="559"/>
        <v>90</v>
      </c>
    </row>
    <row r="1785" spans="3:12" x14ac:dyDescent="0.25">
      <c r="E1785" s="34">
        <f t="shared" si="557"/>
        <v>178</v>
      </c>
      <c r="F1785" s="34">
        <v>4</v>
      </c>
      <c r="G1785">
        <f t="shared" si="560"/>
        <v>1335</v>
      </c>
      <c r="J1785" t="str">
        <f t="shared" si="554"/>
        <v xml:space="preserve">db600.dbx178.4 := db3.dbx1335.4; // </v>
      </c>
      <c r="L1785">
        <f t="shared" si="559"/>
        <v>90</v>
      </c>
    </row>
    <row r="1786" spans="3:12" x14ac:dyDescent="0.25">
      <c r="E1786" s="34">
        <f t="shared" si="557"/>
        <v>178</v>
      </c>
      <c r="F1786" s="34">
        <v>5</v>
      </c>
      <c r="G1786">
        <f t="shared" si="560"/>
        <v>1335</v>
      </c>
      <c r="J1786" t="str">
        <f t="shared" si="554"/>
        <v xml:space="preserve">db600.dbx178.5 := db3.dbx1335.5; // </v>
      </c>
      <c r="L1786">
        <f t="shared" si="559"/>
        <v>90</v>
      </c>
    </row>
    <row r="1787" spans="3:12" x14ac:dyDescent="0.25">
      <c r="E1787" s="34">
        <f t="shared" si="557"/>
        <v>178</v>
      </c>
      <c r="F1787" s="34">
        <v>6</v>
      </c>
      <c r="G1787">
        <f t="shared" si="560"/>
        <v>1335</v>
      </c>
      <c r="J1787" t="str">
        <f t="shared" si="554"/>
        <v xml:space="preserve">db600.dbx178.6 := db3.dbx1335.6; // </v>
      </c>
      <c r="L1787">
        <f t="shared" si="559"/>
        <v>90</v>
      </c>
    </row>
    <row r="1788" spans="3:12" x14ac:dyDescent="0.25">
      <c r="E1788" s="34">
        <f t="shared" si="557"/>
        <v>178</v>
      </c>
      <c r="F1788" s="34">
        <v>7</v>
      </c>
      <c r="G1788">
        <f t="shared" si="560"/>
        <v>1335</v>
      </c>
      <c r="J1788" t="str">
        <f t="shared" si="554"/>
        <v xml:space="preserve">db600.dbx178.7 := db3.dbx1335.7; // </v>
      </c>
      <c r="L1788">
        <f t="shared" si="559"/>
        <v>90</v>
      </c>
    </row>
    <row r="1789" spans="3:12" x14ac:dyDescent="0.25">
      <c r="C1789" s="9" t="s">
        <v>970</v>
      </c>
      <c r="E1789">
        <f>E1797+1</f>
        <v>181</v>
      </c>
      <c r="F1789" s="34">
        <v>0</v>
      </c>
      <c r="G1789">
        <f>G1773+46</f>
        <v>1380</v>
      </c>
      <c r="J1789" t="str">
        <f t="shared" si="554"/>
        <v>db600.dbx181.0 := db3.dbx1380.0; // Давление воды на входе в УФ2, бар</v>
      </c>
      <c r="L1789">
        <f>L1787+1</f>
        <v>91</v>
      </c>
    </row>
    <row r="1790" spans="3:12" x14ac:dyDescent="0.25">
      <c r="E1790" s="34">
        <f>E1789</f>
        <v>181</v>
      </c>
      <c r="F1790" s="34">
        <v>1</v>
      </c>
      <c r="G1790">
        <f>G1789</f>
        <v>1380</v>
      </c>
      <c r="J1790" t="str">
        <f t="shared" si="554"/>
        <v xml:space="preserve">db600.dbx181.1 := db3.dbx1380.1; // </v>
      </c>
      <c r="L1790">
        <f>L1789</f>
        <v>91</v>
      </c>
    </row>
    <row r="1791" spans="3:12" x14ac:dyDescent="0.25">
      <c r="E1791" s="34">
        <f t="shared" ref="E1791:E1804" si="561">E1790</f>
        <v>181</v>
      </c>
      <c r="F1791" s="34">
        <v>2</v>
      </c>
      <c r="G1791">
        <f t="shared" ref="G1791:G1796" si="562">G1790</f>
        <v>1380</v>
      </c>
      <c r="J1791" t="str">
        <f t="shared" si="554"/>
        <v xml:space="preserve">db600.dbx181.2 := db3.dbx1380.2; // </v>
      </c>
      <c r="L1791">
        <f t="shared" ref="L1791:L1804" si="563">L1790</f>
        <v>91</v>
      </c>
    </row>
    <row r="1792" spans="3:12" x14ac:dyDescent="0.25">
      <c r="E1792" s="34">
        <f t="shared" si="561"/>
        <v>181</v>
      </c>
      <c r="F1792" s="34">
        <v>3</v>
      </c>
      <c r="G1792">
        <f t="shared" si="562"/>
        <v>1380</v>
      </c>
      <c r="J1792" t="str">
        <f t="shared" si="554"/>
        <v xml:space="preserve">db600.dbx181.3 := db3.dbx1380.3; // </v>
      </c>
      <c r="L1792">
        <f t="shared" si="563"/>
        <v>91</v>
      </c>
    </row>
    <row r="1793" spans="3:12" x14ac:dyDescent="0.25">
      <c r="E1793" s="34">
        <f t="shared" si="561"/>
        <v>181</v>
      </c>
      <c r="F1793" s="34">
        <v>4</v>
      </c>
      <c r="G1793">
        <f t="shared" si="562"/>
        <v>1380</v>
      </c>
      <c r="J1793" t="str">
        <f t="shared" si="554"/>
        <v xml:space="preserve">db600.dbx181.4 := db3.dbx1380.4; // </v>
      </c>
      <c r="L1793">
        <f t="shared" si="563"/>
        <v>91</v>
      </c>
    </row>
    <row r="1794" spans="3:12" x14ac:dyDescent="0.25">
      <c r="E1794" s="34">
        <f t="shared" si="561"/>
        <v>181</v>
      </c>
      <c r="F1794" s="34">
        <v>5</v>
      </c>
      <c r="G1794">
        <f t="shared" si="562"/>
        <v>1380</v>
      </c>
      <c r="J1794" t="str">
        <f t="shared" si="554"/>
        <v xml:space="preserve">db600.dbx181.5 := db3.dbx1380.5; // </v>
      </c>
      <c r="L1794">
        <f t="shared" si="563"/>
        <v>91</v>
      </c>
    </row>
    <row r="1795" spans="3:12" x14ac:dyDescent="0.25">
      <c r="E1795" s="34">
        <f t="shared" si="561"/>
        <v>181</v>
      </c>
      <c r="F1795" s="34">
        <v>6</v>
      </c>
      <c r="G1795">
        <f t="shared" si="562"/>
        <v>1380</v>
      </c>
      <c r="J1795" t="str">
        <f t="shared" si="554"/>
        <v xml:space="preserve">db600.dbx181.6 := db3.dbx1380.6; // </v>
      </c>
      <c r="L1795">
        <f t="shared" si="563"/>
        <v>91</v>
      </c>
    </row>
    <row r="1796" spans="3:12" x14ac:dyDescent="0.25">
      <c r="E1796" s="34">
        <f t="shared" si="561"/>
        <v>181</v>
      </c>
      <c r="F1796" s="34">
        <v>7</v>
      </c>
      <c r="G1796">
        <f t="shared" si="562"/>
        <v>1380</v>
      </c>
      <c r="J1796" t="str">
        <f t="shared" si="554"/>
        <v xml:space="preserve">db600.dbx181.7 := db3.dbx1380.7; // </v>
      </c>
      <c r="L1796">
        <f t="shared" si="563"/>
        <v>91</v>
      </c>
    </row>
    <row r="1797" spans="3:12" x14ac:dyDescent="0.25">
      <c r="E1797">
        <f>E1773+1</f>
        <v>180</v>
      </c>
      <c r="F1797" s="34">
        <v>0</v>
      </c>
      <c r="G1797">
        <f>G1796+1</f>
        <v>1381</v>
      </c>
      <c r="J1797" t="str">
        <f t="shared" si="554"/>
        <v xml:space="preserve">db600.dbx180.0 := db3.dbx1381.0; // </v>
      </c>
      <c r="L1797">
        <f t="shared" si="563"/>
        <v>91</v>
      </c>
    </row>
    <row r="1798" spans="3:12" x14ac:dyDescent="0.25">
      <c r="E1798" s="34">
        <f>E1797</f>
        <v>180</v>
      </c>
      <c r="F1798" s="34">
        <v>1</v>
      </c>
      <c r="G1798">
        <f>G1797</f>
        <v>1381</v>
      </c>
      <c r="J1798" t="str">
        <f t="shared" si="554"/>
        <v xml:space="preserve">db600.dbx180.1 := db3.dbx1381.1; // </v>
      </c>
      <c r="L1798">
        <f t="shared" si="563"/>
        <v>91</v>
      </c>
    </row>
    <row r="1799" spans="3:12" x14ac:dyDescent="0.25">
      <c r="E1799" s="34">
        <f t="shared" si="561"/>
        <v>180</v>
      </c>
      <c r="F1799" s="34">
        <v>2</v>
      </c>
      <c r="G1799">
        <f t="shared" ref="G1799:G1804" si="564">G1798</f>
        <v>1381</v>
      </c>
      <c r="J1799" t="str">
        <f t="shared" si="554"/>
        <v xml:space="preserve">db600.dbx180.2 := db3.dbx1381.2; // </v>
      </c>
      <c r="L1799">
        <f t="shared" si="563"/>
        <v>91</v>
      </c>
    </row>
    <row r="1800" spans="3:12" x14ac:dyDescent="0.25">
      <c r="E1800" s="34">
        <f t="shared" si="561"/>
        <v>180</v>
      </c>
      <c r="F1800" s="34">
        <v>3</v>
      </c>
      <c r="G1800">
        <f t="shared" si="564"/>
        <v>1381</v>
      </c>
      <c r="J1800" t="str">
        <f t="shared" si="554"/>
        <v xml:space="preserve">db600.dbx180.3 := db3.dbx1381.3; // </v>
      </c>
      <c r="L1800">
        <f t="shared" si="563"/>
        <v>91</v>
      </c>
    </row>
    <row r="1801" spans="3:12" x14ac:dyDescent="0.25">
      <c r="E1801" s="34">
        <f t="shared" si="561"/>
        <v>180</v>
      </c>
      <c r="F1801" s="34">
        <v>4</v>
      </c>
      <c r="G1801">
        <f t="shared" si="564"/>
        <v>1381</v>
      </c>
      <c r="J1801" t="str">
        <f t="shared" si="554"/>
        <v xml:space="preserve">db600.dbx180.4 := db3.dbx1381.4; // </v>
      </c>
      <c r="L1801">
        <f t="shared" si="563"/>
        <v>91</v>
      </c>
    </row>
    <row r="1802" spans="3:12" x14ac:dyDescent="0.25">
      <c r="E1802" s="34">
        <f t="shared" si="561"/>
        <v>180</v>
      </c>
      <c r="F1802" s="34">
        <v>5</v>
      </c>
      <c r="G1802">
        <f t="shared" si="564"/>
        <v>1381</v>
      </c>
      <c r="J1802" t="str">
        <f t="shared" si="554"/>
        <v xml:space="preserve">db600.dbx180.5 := db3.dbx1381.5; // </v>
      </c>
      <c r="L1802">
        <f t="shared" si="563"/>
        <v>91</v>
      </c>
    </row>
    <row r="1803" spans="3:12" x14ac:dyDescent="0.25">
      <c r="E1803" s="34">
        <f t="shared" si="561"/>
        <v>180</v>
      </c>
      <c r="F1803" s="34">
        <v>6</v>
      </c>
      <c r="G1803">
        <f t="shared" si="564"/>
        <v>1381</v>
      </c>
      <c r="J1803" t="str">
        <f t="shared" si="554"/>
        <v xml:space="preserve">db600.dbx180.6 := db3.dbx1381.6; // </v>
      </c>
      <c r="L1803">
        <f t="shared" si="563"/>
        <v>91</v>
      </c>
    </row>
    <row r="1804" spans="3:12" x14ac:dyDescent="0.25">
      <c r="E1804" s="34">
        <f t="shared" si="561"/>
        <v>180</v>
      </c>
      <c r="F1804" s="34">
        <v>7</v>
      </c>
      <c r="G1804">
        <f t="shared" si="564"/>
        <v>1381</v>
      </c>
      <c r="J1804" t="str">
        <f t="shared" si="554"/>
        <v xml:space="preserve">db600.dbx180.7 := db3.dbx1381.7; // </v>
      </c>
      <c r="L1804">
        <f t="shared" si="563"/>
        <v>91</v>
      </c>
    </row>
    <row r="1805" spans="3:12" x14ac:dyDescent="0.25">
      <c r="C1805" s="9" t="s">
        <v>969</v>
      </c>
      <c r="E1805">
        <f>E1813+1</f>
        <v>183</v>
      </c>
      <c r="F1805" s="34">
        <v>0</v>
      </c>
      <c r="G1805">
        <f>G1789+46</f>
        <v>1426</v>
      </c>
      <c r="J1805" t="str">
        <f t="shared" si="554"/>
        <v>db600.dbx183.0 := db3.dbx1426.0; // Давление воды на выходе из УФ2, бар</v>
      </c>
      <c r="L1805">
        <f>L1803+1</f>
        <v>92</v>
      </c>
    </row>
    <row r="1806" spans="3:12" x14ac:dyDescent="0.25">
      <c r="E1806" s="34">
        <f>E1805</f>
        <v>183</v>
      </c>
      <c r="F1806" s="34">
        <v>1</v>
      </c>
      <c r="G1806">
        <f>G1805</f>
        <v>1426</v>
      </c>
      <c r="J1806" t="str">
        <f t="shared" si="554"/>
        <v xml:space="preserve">db600.dbx183.1 := db3.dbx1426.1; // </v>
      </c>
      <c r="L1806">
        <f>L1805</f>
        <v>92</v>
      </c>
    </row>
    <row r="1807" spans="3:12" x14ac:dyDescent="0.25">
      <c r="E1807" s="34">
        <f t="shared" ref="E1807:E1820" si="565">E1806</f>
        <v>183</v>
      </c>
      <c r="F1807" s="34">
        <v>2</v>
      </c>
      <c r="G1807">
        <f t="shared" ref="G1807:G1812" si="566">G1806</f>
        <v>1426</v>
      </c>
      <c r="J1807" t="str">
        <f t="shared" si="554"/>
        <v xml:space="preserve">db600.dbx183.2 := db3.dbx1426.2; // </v>
      </c>
      <c r="L1807">
        <f t="shared" ref="L1807:L1820" si="567">L1806</f>
        <v>92</v>
      </c>
    </row>
    <row r="1808" spans="3:12" x14ac:dyDescent="0.25">
      <c r="E1808" s="34">
        <f t="shared" si="565"/>
        <v>183</v>
      </c>
      <c r="F1808" s="34">
        <v>3</v>
      </c>
      <c r="G1808">
        <f t="shared" si="566"/>
        <v>1426</v>
      </c>
      <c r="J1808" t="str">
        <f t="shared" si="554"/>
        <v xml:space="preserve">db600.dbx183.3 := db3.dbx1426.3; // </v>
      </c>
      <c r="L1808">
        <f t="shared" si="567"/>
        <v>92</v>
      </c>
    </row>
    <row r="1809" spans="3:12" x14ac:dyDescent="0.25">
      <c r="E1809" s="34">
        <f t="shared" si="565"/>
        <v>183</v>
      </c>
      <c r="F1809" s="34">
        <v>4</v>
      </c>
      <c r="G1809">
        <f t="shared" si="566"/>
        <v>1426</v>
      </c>
      <c r="J1809" t="str">
        <f t="shared" si="554"/>
        <v xml:space="preserve">db600.dbx183.4 := db3.dbx1426.4; // </v>
      </c>
      <c r="L1809">
        <f t="shared" si="567"/>
        <v>92</v>
      </c>
    </row>
    <row r="1810" spans="3:12" x14ac:dyDescent="0.25">
      <c r="E1810" s="34">
        <f t="shared" si="565"/>
        <v>183</v>
      </c>
      <c r="F1810" s="34">
        <v>5</v>
      </c>
      <c r="G1810">
        <f t="shared" si="566"/>
        <v>1426</v>
      </c>
      <c r="J1810" t="str">
        <f t="shared" si="554"/>
        <v xml:space="preserve">db600.dbx183.5 := db3.dbx1426.5; // </v>
      </c>
      <c r="L1810">
        <f t="shared" si="567"/>
        <v>92</v>
      </c>
    </row>
    <row r="1811" spans="3:12" x14ac:dyDescent="0.25">
      <c r="E1811" s="34">
        <f t="shared" si="565"/>
        <v>183</v>
      </c>
      <c r="F1811" s="34">
        <v>6</v>
      </c>
      <c r="G1811">
        <f t="shared" si="566"/>
        <v>1426</v>
      </c>
      <c r="J1811" t="str">
        <f t="shared" si="554"/>
        <v xml:space="preserve">db600.dbx183.6 := db3.dbx1426.6; // </v>
      </c>
      <c r="L1811">
        <f t="shared" si="567"/>
        <v>92</v>
      </c>
    </row>
    <row r="1812" spans="3:12" x14ac:dyDescent="0.25">
      <c r="E1812" s="34">
        <f t="shared" si="565"/>
        <v>183</v>
      </c>
      <c r="F1812" s="34">
        <v>7</v>
      </c>
      <c r="G1812">
        <f t="shared" si="566"/>
        <v>1426</v>
      </c>
      <c r="J1812" t="str">
        <f t="shared" si="554"/>
        <v xml:space="preserve">db600.dbx183.7 := db3.dbx1426.7; // </v>
      </c>
      <c r="L1812">
        <f t="shared" si="567"/>
        <v>92</v>
      </c>
    </row>
    <row r="1813" spans="3:12" x14ac:dyDescent="0.25">
      <c r="E1813">
        <f>E1789+1</f>
        <v>182</v>
      </c>
      <c r="F1813" s="34">
        <v>0</v>
      </c>
      <c r="G1813">
        <f>G1812+1</f>
        <v>1427</v>
      </c>
      <c r="J1813" t="str">
        <f t="shared" si="554"/>
        <v xml:space="preserve">db600.dbx182.0 := db3.dbx1427.0; // </v>
      </c>
      <c r="L1813">
        <f t="shared" si="567"/>
        <v>92</v>
      </c>
    </row>
    <row r="1814" spans="3:12" x14ac:dyDescent="0.25">
      <c r="E1814" s="34">
        <f>E1813</f>
        <v>182</v>
      </c>
      <c r="F1814" s="34">
        <v>1</v>
      </c>
      <c r="G1814">
        <f>G1813</f>
        <v>1427</v>
      </c>
      <c r="J1814" t="str">
        <f t="shared" si="554"/>
        <v xml:space="preserve">db600.dbx182.1 := db3.dbx1427.1; // </v>
      </c>
      <c r="L1814">
        <f t="shared" si="567"/>
        <v>92</v>
      </c>
    </row>
    <row r="1815" spans="3:12" x14ac:dyDescent="0.25">
      <c r="E1815" s="34">
        <f t="shared" si="565"/>
        <v>182</v>
      </c>
      <c r="F1815" s="34">
        <v>2</v>
      </c>
      <c r="G1815">
        <f t="shared" ref="G1815:G1820" si="568">G1814</f>
        <v>1427</v>
      </c>
      <c r="J1815" t="str">
        <f t="shared" si="554"/>
        <v xml:space="preserve">db600.dbx182.2 := db3.dbx1427.2; // </v>
      </c>
      <c r="L1815">
        <f t="shared" si="567"/>
        <v>92</v>
      </c>
    </row>
    <row r="1816" spans="3:12" x14ac:dyDescent="0.25">
      <c r="E1816" s="34">
        <f t="shared" si="565"/>
        <v>182</v>
      </c>
      <c r="F1816" s="34">
        <v>3</v>
      </c>
      <c r="G1816">
        <f t="shared" si="568"/>
        <v>1427</v>
      </c>
      <c r="J1816" t="str">
        <f t="shared" si="554"/>
        <v xml:space="preserve">db600.dbx182.3 := db3.dbx1427.3; // </v>
      </c>
      <c r="L1816">
        <f t="shared" si="567"/>
        <v>92</v>
      </c>
    </row>
    <row r="1817" spans="3:12" x14ac:dyDescent="0.25">
      <c r="E1817" s="34">
        <f t="shared" si="565"/>
        <v>182</v>
      </c>
      <c r="F1817" s="34">
        <v>4</v>
      </c>
      <c r="G1817">
        <f t="shared" si="568"/>
        <v>1427</v>
      </c>
      <c r="J1817" t="str">
        <f t="shared" si="554"/>
        <v xml:space="preserve">db600.dbx182.4 := db3.dbx1427.4; // </v>
      </c>
      <c r="L1817">
        <f t="shared" si="567"/>
        <v>92</v>
      </c>
    </row>
    <row r="1818" spans="3:12" x14ac:dyDescent="0.25">
      <c r="E1818" s="34">
        <f t="shared" si="565"/>
        <v>182</v>
      </c>
      <c r="F1818" s="34">
        <v>5</v>
      </c>
      <c r="G1818">
        <f t="shared" si="568"/>
        <v>1427</v>
      </c>
      <c r="J1818" t="str">
        <f t="shared" si="554"/>
        <v xml:space="preserve">db600.dbx182.5 := db3.dbx1427.5; // </v>
      </c>
      <c r="L1818">
        <f t="shared" si="567"/>
        <v>92</v>
      </c>
    </row>
    <row r="1819" spans="3:12" x14ac:dyDescent="0.25">
      <c r="E1819" s="34">
        <f t="shared" si="565"/>
        <v>182</v>
      </c>
      <c r="F1819" s="34">
        <v>6</v>
      </c>
      <c r="G1819">
        <f t="shared" si="568"/>
        <v>1427</v>
      </c>
      <c r="J1819" t="str">
        <f t="shared" si="554"/>
        <v xml:space="preserve">db600.dbx182.6 := db3.dbx1427.6; // </v>
      </c>
      <c r="L1819">
        <f t="shared" si="567"/>
        <v>92</v>
      </c>
    </row>
    <row r="1820" spans="3:12" x14ac:dyDescent="0.25">
      <c r="E1820" s="34">
        <f t="shared" si="565"/>
        <v>182</v>
      </c>
      <c r="F1820" s="34">
        <v>7</v>
      </c>
      <c r="G1820">
        <f t="shared" si="568"/>
        <v>1427</v>
      </c>
      <c r="J1820" t="str">
        <f t="shared" si="554"/>
        <v xml:space="preserve">db600.dbx182.7 := db3.dbx1427.7; // </v>
      </c>
      <c r="L1820">
        <f t="shared" si="567"/>
        <v>92</v>
      </c>
    </row>
    <row r="1821" spans="3:12" x14ac:dyDescent="0.25">
      <c r="C1821" s="9" t="s">
        <v>294</v>
      </c>
      <c r="E1821">
        <f>E1829+1</f>
        <v>185</v>
      </c>
      <c r="F1821" s="34">
        <v>0</v>
      </c>
      <c r="G1821">
        <f>G1805+46</f>
        <v>1472</v>
      </c>
      <c r="J1821" t="str">
        <f t="shared" si="554"/>
        <v>db600.dbx185.0 := db3.dbx1472.0; // Уровень в БР2</v>
      </c>
      <c r="L1821">
        <f>L1819+1</f>
        <v>93</v>
      </c>
    </row>
    <row r="1822" spans="3:12" x14ac:dyDescent="0.25">
      <c r="E1822" s="34">
        <f>E1821</f>
        <v>185</v>
      </c>
      <c r="F1822" s="34">
        <v>1</v>
      </c>
      <c r="G1822">
        <f>G1821</f>
        <v>1472</v>
      </c>
      <c r="J1822" t="str">
        <f t="shared" si="554"/>
        <v xml:space="preserve">db600.dbx185.1 := db3.dbx1472.1; // </v>
      </c>
      <c r="L1822">
        <f>L1821</f>
        <v>93</v>
      </c>
    </row>
    <row r="1823" spans="3:12" x14ac:dyDescent="0.25">
      <c r="E1823" s="34">
        <f t="shared" ref="E1823:E1836" si="569">E1822</f>
        <v>185</v>
      </c>
      <c r="F1823" s="34">
        <v>2</v>
      </c>
      <c r="G1823">
        <f t="shared" ref="G1823:G1828" si="570">G1822</f>
        <v>1472</v>
      </c>
      <c r="J1823" t="str">
        <f t="shared" ref="J1823:J1886" si="571">"db600.dbx"&amp;E1823&amp;"."&amp;F1823&amp;" := db3.dbx"&amp;G1823&amp;"."&amp;F1823&amp;"; // "&amp;C1823</f>
        <v xml:space="preserve">db600.dbx185.2 := db3.dbx1472.2; // </v>
      </c>
      <c r="L1823">
        <f t="shared" ref="L1823:L1836" si="572">L1822</f>
        <v>93</v>
      </c>
    </row>
    <row r="1824" spans="3:12" x14ac:dyDescent="0.25">
      <c r="E1824" s="34">
        <f t="shared" si="569"/>
        <v>185</v>
      </c>
      <c r="F1824" s="34">
        <v>3</v>
      </c>
      <c r="G1824">
        <f t="shared" si="570"/>
        <v>1472</v>
      </c>
      <c r="J1824" t="str">
        <f t="shared" si="571"/>
        <v xml:space="preserve">db600.dbx185.3 := db3.dbx1472.3; // </v>
      </c>
      <c r="L1824">
        <f t="shared" si="572"/>
        <v>93</v>
      </c>
    </row>
    <row r="1825" spans="3:12" x14ac:dyDescent="0.25">
      <c r="E1825" s="34">
        <f t="shared" si="569"/>
        <v>185</v>
      </c>
      <c r="F1825" s="34">
        <v>4</v>
      </c>
      <c r="G1825">
        <f t="shared" si="570"/>
        <v>1472</v>
      </c>
      <c r="J1825" t="str">
        <f t="shared" si="571"/>
        <v xml:space="preserve">db600.dbx185.4 := db3.dbx1472.4; // </v>
      </c>
      <c r="L1825">
        <f t="shared" si="572"/>
        <v>93</v>
      </c>
    </row>
    <row r="1826" spans="3:12" x14ac:dyDescent="0.25">
      <c r="E1826" s="34">
        <f t="shared" si="569"/>
        <v>185</v>
      </c>
      <c r="F1826" s="34">
        <v>5</v>
      </c>
      <c r="G1826">
        <f t="shared" si="570"/>
        <v>1472</v>
      </c>
      <c r="J1826" t="str">
        <f t="shared" si="571"/>
        <v xml:space="preserve">db600.dbx185.5 := db3.dbx1472.5; // </v>
      </c>
      <c r="L1826">
        <f t="shared" si="572"/>
        <v>93</v>
      </c>
    </row>
    <row r="1827" spans="3:12" x14ac:dyDescent="0.25">
      <c r="E1827" s="34">
        <f t="shared" si="569"/>
        <v>185</v>
      </c>
      <c r="F1827" s="34">
        <v>6</v>
      </c>
      <c r="G1827">
        <f t="shared" si="570"/>
        <v>1472</v>
      </c>
      <c r="J1827" t="str">
        <f t="shared" si="571"/>
        <v xml:space="preserve">db600.dbx185.6 := db3.dbx1472.6; // </v>
      </c>
      <c r="L1827">
        <f t="shared" si="572"/>
        <v>93</v>
      </c>
    </row>
    <row r="1828" spans="3:12" x14ac:dyDescent="0.25">
      <c r="E1828" s="34">
        <f t="shared" si="569"/>
        <v>185</v>
      </c>
      <c r="F1828" s="34">
        <v>7</v>
      </c>
      <c r="G1828">
        <f t="shared" si="570"/>
        <v>1472</v>
      </c>
      <c r="J1828" t="str">
        <f t="shared" si="571"/>
        <v xml:space="preserve">db600.dbx185.7 := db3.dbx1472.7; // </v>
      </c>
      <c r="L1828">
        <f t="shared" si="572"/>
        <v>93</v>
      </c>
    </row>
    <row r="1829" spans="3:12" x14ac:dyDescent="0.25">
      <c r="E1829">
        <f>E1805+1</f>
        <v>184</v>
      </c>
      <c r="F1829" s="34">
        <v>0</v>
      </c>
      <c r="G1829">
        <f>G1828+1</f>
        <v>1473</v>
      </c>
      <c r="J1829" t="str">
        <f t="shared" si="571"/>
        <v xml:space="preserve">db600.dbx184.0 := db3.dbx1473.0; // </v>
      </c>
      <c r="L1829">
        <f t="shared" si="572"/>
        <v>93</v>
      </c>
    </row>
    <row r="1830" spans="3:12" x14ac:dyDescent="0.25">
      <c r="E1830" s="34">
        <f>E1829</f>
        <v>184</v>
      </c>
      <c r="F1830" s="34">
        <v>1</v>
      </c>
      <c r="G1830">
        <f>G1829</f>
        <v>1473</v>
      </c>
      <c r="J1830" t="str">
        <f t="shared" si="571"/>
        <v xml:space="preserve">db600.dbx184.1 := db3.dbx1473.1; // </v>
      </c>
      <c r="L1830">
        <f t="shared" si="572"/>
        <v>93</v>
      </c>
    </row>
    <row r="1831" spans="3:12" x14ac:dyDescent="0.25">
      <c r="E1831" s="34">
        <f t="shared" si="569"/>
        <v>184</v>
      </c>
      <c r="F1831" s="34">
        <v>2</v>
      </c>
      <c r="G1831">
        <f t="shared" ref="G1831:G1836" si="573">G1830</f>
        <v>1473</v>
      </c>
      <c r="J1831" t="str">
        <f t="shared" si="571"/>
        <v xml:space="preserve">db600.dbx184.2 := db3.dbx1473.2; // </v>
      </c>
      <c r="L1831">
        <f t="shared" si="572"/>
        <v>93</v>
      </c>
    </row>
    <row r="1832" spans="3:12" x14ac:dyDescent="0.25">
      <c r="E1832" s="34">
        <f t="shared" si="569"/>
        <v>184</v>
      </c>
      <c r="F1832" s="34">
        <v>3</v>
      </c>
      <c r="G1832">
        <f t="shared" si="573"/>
        <v>1473</v>
      </c>
      <c r="J1832" t="str">
        <f t="shared" si="571"/>
        <v xml:space="preserve">db600.dbx184.3 := db3.dbx1473.3; // </v>
      </c>
      <c r="L1832">
        <f t="shared" si="572"/>
        <v>93</v>
      </c>
    </row>
    <row r="1833" spans="3:12" x14ac:dyDescent="0.25">
      <c r="E1833" s="34">
        <f t="shared" si="569"/>
        <v>184</v>
      </c>
      <c r="F1833" s="34">
        <v>4</v>
      </c>
      <c r="G1833">
        <f t="shared" si="573"/>
        <v>1473</v>
      </c>
      <c r="J1833" t="str">
        <f t="shared" si="571"/>
        <v xml:space="preserve">db600.dbx184.4 := db3.dbx1473.4; // </v>
      </c>
      <c r="L1833">
        <f t="shared" si="572"/>
        <v>93</v>
      </c>
    </row>
    <row r="1834" spans="3:12" x14ac:dyDescent="0.25">
      <c r="E1834" s="34">
        <f t="shared" si="569"/>
        <v>184</v>
      </c>
      <c r="F1834" s="34">
        <v>5</v>
      </c>
      <c r="G1834">
        <f t="shared" si="573"/>
        <v>1473</v>
      </c>
      <c r="J1834" t="str">
        <f t="shared" si="571"/>
        <v xml:space="preserve">db600.dbx184.5 := db3.dbx1473.5; // </v>
      </c>
      <c r="L1834">
        <f t="shared" si="572"/>
        <v>93</v>
      </c>
    </row>
    <row r="1835" spans="3:12" x14ac:dyDescent="0.25">
      <c r="E1835" s="34">
        <f t="shared" si="569"/>
        <v>184</v>
      </c>
      <c r="F1835" s="34">
        <v>6</v>
      </c>
      <c r="G1835">
        <f t="shared" si="573"/>
        <v>1473</v>
      </c>
      <c r="J1835" t="str">
        <f t="shared" si="571"/>
        <v xml:space="preserve">db600.dbx184.6 := db3.dbx1473.6; // </v>
      </c>
      <c r="L1835">
        <f t="shared" si="572"/>
        <v>93</v>
      </c>
    </row>
    <row r="1836" spans="3:12" x14ac:dyDescent="0.25">
      <c r="E1836" s="34">
        <f t="shared" si="569"/>
        <v>184</v>
      </c>
      <c r="F1836" s="34">
        <v>7</v>
      </c>
      <c r="G1836">
        <f t="shared" si="573"/>
        <v>1473</v>
      </c>
      <c r="J1836" t="str">
        <f t="shared" si="571"/>
        <v xml:space="preserve">db600.dbx184.7 := db3.dbx1473.7; // </v>
      </c>
      <c r="L1836">
        <f t="shared" si="572"/>
        <v>93</v>
      </c>
    </row>
    <row r="1837" spans="3:12" x14ac:dyDescent="0.25">
      <c r="C1837" s="9" t="s">
        <v>973</v>
      </c>
      <c r="E1837">
        <f>E1845+1</f>
        <v>187</v>
      </c>
      <c r="F1837" s="34">
        <v>0</v>
      </c>
      <c r="G1837">
        <f>G1821+46</f>
        <v>1518</v>
      </c>
      <c r="J1837" t="str">
        <f t="shared" si="571"/>
        <v>db600.dbx187.0 := db3.dbx1518.0; // Давление после Н1-1/Н1-2, бар</v>
      </c>
      <c r="L1837">
        <f>L1835+1</f>
        <v>94</v>
      </c>
    </row>
    <row r="1838" spans="3:12" x14ac:dyDescent="0.25">
      <c r="E1838" s="34">
        <f>E1837</f>
        <v>187</v>
      </c>
      <c r="F1838" s="34">
        <v>1</v>
      </c>
      <c r="G1838">
        <f>G1837</f>
        <v>1518</v>
      </c>
      <c r="J1838" t="str">
        <f t="shared" si="571"/>
        <v xml:space="preserve">db600.dbx187.1 := db3.dbx1518.1; // </v>
      </c>
      <c r="L1838">
        <f>L1837</f>
        <v>94</v>
      </c>
    </row>
    <row r="1839" spans="3:12" x14ac:dyDescent="0.25">
      <c r="E1839" s="34">
        <f t="shared" ref="E1839:E1852" si="574">E1838</f>
        <v>187</v>
      </c>
      <c r="F1839" s="34">
        <v>2</v>
      </c>
      <c r="G1839">
        <f t="shared" ref="G1839:G1844" si="575">G1838</f>
        <v>1518</v>
      </c>
      <c r="J1839" t="str">
        <f t="shared" si="571"/>
        <v xml:space="preserve">db600.dbx187.2 := db3.dbx1518.2; // </v>
      </c>
      <c r="L1839">
        <f t="shared" ref="L1839:L1852" si="576">L1838</f>
        <v>94</v>
      </c>
    </row>
    <row r="1840" spans="3:12" x14ac:dyDescent="0.25">
      <c r="E1840" s="34">
        <f t="shared" si="574"/>
        <v>187</v>
      </c>
      <c r="F1840" s="34">
        <v>3</v>
      </c>
      <c r="G1840">
        <f t="shared" si="575"/>
        <v>1518</v>
      </c>
      <c r="J1840" t="str">
        <f t="shared" si="571"/>
        <v xml:space="preserve">db600.dbx187.3 := db3.dbx1518.3; // </v>
      </c>
      <c r="L1840">
        <f t="shared" si="576"/>
        <v>94</v>
      </c>
    </row>
    <row r="1841" spans="3:12" x14ac:dyDescent="0.25">
      <c r="E1841" s="34">
        <f t="shared" si="574"/>
        <v>187</v>
      </c>
      <c r="F1841" s="34">
        <v>4</v>
      </c>
      <c r="G1841">
        <f t="shared" si="575"/>
        <v>1518</v>
      </c>
      <c r="J1841" t="str">
        <f t="shared" si="571"/>
        <v xml:space="preserve">db600.dbx187.4 := db3.dbx1518.4; // </v>
      </c>
      <c r="L1841">
        <f t="shared" si="576"/>
        <v>94</v>
      </c>
    </row>
    <row r="1842" spans="3:12" x14ac:dyDescent="0.25">
      <c r="E1842" s="34">
        <f t="shared" si="574"/>
        <v>187</v>
      </c>
      <c r="F1842" s="34">
        <v>5</v>
      </c>
      <c r="G1842">
        <f t="shared" si="575"/>
        <v>1518</v>
      </c>
      <c r="J1842" t="str">
        <f t="shared" si="571"/>
        <v xml:space="preserve">db600.dbx187.5 := db3.dbx1518.5; // </v>
      </c>
      <c r="L1842">
        <f t="shared" si="576"/>
        <v>94</v>
      </c>
    </row>
    <row r="1843" spans="3:12" x14ac:dyDescent="0.25">
      <c r="E1843" s="34">
        <f t="shared" si="574"/>
        <v>187</v>
      </c>
      <c r="F1843" s="34">
        <v>6</v>
      </c>
      <c r="G1843">
        <f t="shared" si="575"/>
        <v>1518</v>
      </c>
      <c r="J1843" t="str">
        <f t="shared" si="571"/>
        <v xml:space="preserve">db600.dbx187.6 := db3.dbx1518.6; // </v>
      </c>
      <c r="L1843">
        <f t="shared" si="576"/>
        <v>94</v>
      </c>
    </row>
    <row r="1844" spans="3:12" x14ac:dyDescent="0.25">
      <c r="E1844" s="34">
        <f t="shared" si="574"/>
        <v>187</v>
      </c>
      <c r="F1844" s="34">
        <v>7</v>
      </c>
      <c r="G1844">
        <f t="shared" si="575"/>
        <v>1518</v>
      </c>
      <c r="J1844" t="str">
        <f t="shared" si="571"/>
        <v xml:space="preserve">db600.dbx187.7 := db3.dbx1518.7; // </v>
      </c>
      <c r="L1844">
        <f t="shared" si="576"/>
        <v>94</v>
      </c>
    </row>
    <row r="1845" spans="3:12" x14ac:dyDescent="0.25">
      <c r="E1845">
        <f>E1821+1</f>
        <v>186</v>
      </c>
      <c r="F1845" s="34">
        <v>0</v>
      </c>
      <c r="G1845">
        <f>G1844+1</f>
        <v>1519</v>
      </c>
      <c r="J1845" t="str">
        <f t="shared" si="571"/>
        <v xml:space="preserve">db600.dbx186.0 := db3.dbx1519.0; // </v>
      </c>
      <c r="L1845">
        <f t="shared" si="576"/>
        <v>94</v>
      </c>
    </row>
    <row r="1846" spans="3:12" x14ac:dyDescent="0.25">
      <c r="E1846" s="34">
        <f>E1845</f>
        <v>186</v>
      </c>
      <c r="F1846" s="34">
        <v>1</v>
      </c>
      <c r="G1846">
        <f>G1845</f>
        <v>1519</v>
      </c>
      <c r="J1846" t="str">
        <f t="shared" si="571"/>
        <v xml:space="preserve">db600.dbx186.1 := db3.dbx1519.1; // </v>
      </c>
      <c r="L1846">
        <f t="shared" si="576"/>
        <v>94</v>
      </c>
    </row>
    <row r="1847" spans="3:12" x14ac:dyDescent="0.25">
      <c r="E1847" s="34">
        <f t="shared" si="574"/>
        <v>186</v>
      </c>
      <c r="F1847" s="34">
        <v>2</v>
      </c>
      <c r="G1847">
        <f t="shared" ref="G1847:G1852" si="577">G1846</f>
        <v>1519</v>
      </c>
      <c r="J1847" t="str">
        <f t="shared" si="571"/>
        <v xml:space="preserve">db600.dbx186.2 := db3.dbx1519.2; // </v>
      </c>
      <c r="L1847">
        <f t="shared" si="576"/>
        <v>94</v>
      </c>
    </row>
    <row r="1848" spans="3:12" x14ac:dyDescent="0.25">
      <c r="E1848" s="34">
        <f t="shared" si="574"/>
        <v>186</v>
      </c>
      <c r="F1848" s="34">
        <v>3</v>
      </c>
      <c r="G1848">
        <f t="shared" si="577"/>
        <v>1519</v>
      </c>
      <c r="J1848" t="str">
        <f t="shared" si="571"/>
        <v xml:space="preserve">db600.dbx186.3 := db3.dbx1519.3; // </v>
      </c>
      <c r="L1848">
        <f t="shared" si="576"/>
        <v>94</v>
      </c>
    </row>
    <row r="1849" spans="3:12" x14ac:dyDescent="0.25">
      <c r="E1849" s="34">
        <f t="shared" si="574"/>
        <v>186</v>
      </c>
      <c r="F1849" s="34">
        <v>4</v>
      </c>
      <c r="G1849">
        <f t="shared" si="577"/>
        <v>1519</v>
      </c>
      <c r="J1849" t="str">
        <f t="shared" si="571"/>
        <v xml:space="preserve">db600.dbx186.4 := db3.dbx1519.4; // </v>
      </c>
      <c r="L1849">
        <f t="shared" si="576"/>
        <v>94</v>
      </c>
    </row>
    <row r="1850" spans="3:12" x14ac:dyDescent="0.25">
      <c r="E1850" s="34">
        <f t="shared" si="574"/>
        <v>186</v>
      </c>
      <c r="F1850" s="34">
        <v>5</v>
      </c>
      <c r="G1850">
        <f t="shared" si="577"/>
        <v>1519</v>
      </c>
      <c r="J1850" t="str">
        <f t="shared" si="571"/>
        <v xml:space="preserve">db600.dbx186.5 := db3.dbx1519.5; // </v>
      </c>
      <c r="L1850">
        <f t="shared" si="576"/>
        <v>94</v>
      </c>
    </row>
    <row r="1851" spans="3:12" x14ac:dyDescent="0.25">
      <c r="E1851" s="34">
        <f t="shared" si="574"/>
        <v>186</v>
      </c>
      <c r="F1851" s="34">
        <v>6</v>
      </c>
      <c r="G1851">
        <f t="shared" si="577"/>
        <v>1519</v>
      </c>
      <c r="J1851" t="str">
        <f t="shared" si="571"/>
        <v xml:space="preserve">db600.dbx186.6 := db3.dbx1519.6; // </v>
      </c>
      <c r="L1851">
        <f t="shared" si="576"/>
        <v>94</v>
      </c>
    </row>
    <row r="1852" spans="3:12" x14ac:dyDescent="0.25">
      <c r="E1852" s="34">
        <f t="shared" si="574"/>
        <v>186</v>
      </c>
      <c r="F1852" s="34">
        <v>7</v>
      </c>
      <c r="G1852">
        <f t="shared" si="577"/>
        <v>1519</v>
      </c>
      <c r="J1852" t="str">
        <f t="shared" si="571"/>
        <v xml:space="preserve">db600.dbx186.7 := db3.dbx1519.7; // </v>
      </c>
      <c r="L1852">
        <f t="shared" si="576"/>
        <v>94</v>
      </c>
    </row>
    <row r="1853" spans="3:12" x14ac:dyDescent="0.25">
      <c r="C1853" s="11" t="s">
        <v>980</v>
      </c>
      <c r="E1853">
        <f>E1861+1</f>
        <v>189</v>
      </c>
      <c r="F1853" s="34">
        <v>0</v>
      </c>
      <c r="G1853">
        <f>G1837+46</f>
        <v>1564</v>
      </c>
      <c r="J1853" t="str">
        <f t="shared" si="571"/>
        <v>db600.dbx189.0 := db3.dbx1564.0; // Расход воздуха на РУ, м3/ч</v>
      </c>
      <c r="L1853">
        <f>L1851+1</f>
        <v>95</v>
      </c>
    </row>
    <row r="1854" spans="3:12" x14ac:dyDescent="0.25">
      <c r="E1854" s="34">
        <f>E1853</f>
        <v>189</v>
      </c>
      <c r="F1854" s="34">
        <v>1</v>
      </c>
      <c r="G1854">
        <f>G1853</f>
        <v>1564</v>
      </c>
      <c r="J1854" t="str">
        <f t="shared" si="571"/>
        <v xml:space="preserve">db600.dbx189.1 := db3.dbx1564.1; // </v>
      </c>
      <c r="L1854">
        <f>L1853</f>
        <v>95</v>
      </c>
    </row>
    <row r="1855" spans="3:12" x14ac:dyDescent="0.25">
      <c r="E1855" s="34">
        <f t="shared" ref="E1855:E1868" si="578">E1854</f>
        <v>189</v>
      </c>
      <c r="F1855" s="34">
        <v>2</v>
      </c>
      <c r="G1855">
        <f t="shared" ref="G1855:G1860" si="579">G1854</f>
        <v>1564</v>
      </c>
      <c r="J1855" t="str">
        <f t="shared" si="571"/>
        <v xml:space="preserve">db600.dbx189.2 := db3.dbx1564.2; // </v>
      </c>
      <c r="L1855">
        <f t="shared" ref="L1855:L1868" si="580">L1854</f>
        <v>95</v>
      </c>
    </row>
    <row r="1856" spans="3:12" x14ac:dyDescent="0.25">
      <c r="E1856" s="34">
        <f t="shared" si="578"/>
        <v>189</v>
      </c>
      <c r="F1856" s="34">
        <v>3</v>
      </c>
      <c r="G1856">
        <f t="shared" si="579"/>
        <v>1564</v>
      </c>
      <c r="J1856" t="str">
        <f t="shared" si="571"/>
        <v xml:space="preserve">db600.dbx189.3 := db3.dbx1564.3; // </v>
      </c>
      <c r="L1856">
        <f t="shared" si="580"/>
        <v>95</v>
      </c>
    </row>
    <row r="1857" spans="3:12" x14ac:dyDescent="0.25">
      <c r="E1857" s="34">
        <f t="shared" si="578"/>
        <v>189</v>
      </c>
      <c r="F1857" s="34">
        <v>4</v>
      </c>
      <c r="G1857">
        <f t="shared" si="579"/>
        <v>1564</v>
      </c>
      <c r="J1857" t="str">
        <f t="shared" si="571"/>
        <v xml:space="preserve">db600.dbx189.4 := db3.dbx1564.4; // </v>
      </c>
      <c r="L1857">
        <f t="shared" si="580"/>
        <v>95</v>
      </c>
    </row>
    <row r="1858" spans="3:12" x14ac:dyDescent="0.25">
      <c r="E1858" s="34">
        <f t="shared" si="578"/>
        <v>189</v>
      </c>
      <c r="F1858" s="34">
        <v>5</v>
      </c>
      <c r="G1858">
        <f t="shared" si="579"/>
        <v>1564</v>
      </c>
      <c r="J1858" t="str">
        <f t="shared" si="571"/>
        <v xml:space="preserve">db600.dbx189.5 := db3.dbx1564.5; // </v>
      </c>
      <c r="L1858">
        <f t="shared" si="580"/>
        <v>95</v>
      </c>
    </row>
    <row r="1859" spans="3:12" x14ac:dyDescent="0.25">
      <c r="E1859" s="34">
        <f t="shared" si="578"/>
        <v>189</v>
      </c>
      <c r="F1859" s="34">
        <v>6</v>
      </c>
      <c r="G1859">
        <f t="shared" si="579"/>
        <v>1564</v>
      </c>
      <c r="J1859" t="str">
        <f t="shared" si="571"/>
        <v xml:space="preserve">db600.dbx189.6 := db3.dbx1564.6; // </v>
      </c>
      <c r="L1859">
        <f t="shared" si="580"/>
        <v>95</v>
      </c>
    </row>
    <row r="1860" spans="3:12" x14ac:dyDescent="0.25">
      <c r="E1860" s="34">
        <f t="shared" si="578"/>
        <v>189</v>
      </c>
      <c r="F1860" s="34">
        <v>7</v>
      </c>
      <c r="G1860">
        <f t="shared" si="579"/>
        <v>1564</v>
      </c>
      <c r="J1860" t="str">
        <f t="shared" si="571"/>
        <v xml:space="preserve">db600.dbx189.7 := db3.dbx1564.7; // </v>
      </c>
      <c r="L1860">
        <f t="shared" si="580"/>
        <v>95</v>
      </c>
    </row>
    <row r="1861" spans="3:12" x14ac:dyDescent="0.25">
      <c r="E1861">
        <f>E1837+1</f>
        <v>188</v>
      </c>
      <c r="F1861" s="34">
        <v>0</v>
      </c>
      <c r="G1861">
        <f>G1860+1</f>
        <v>1565</v>
      </c>
      <c r="J1861" t="str">
        <f t="shared" si="571"/>
        <v xml:space="preserve">db600.dbx188.0 := db3.dbx1565.0; // </v>
      </c>
      <c r="L1861">
        <f t="shared" si="580"/>
        <v>95</v>
      </c>
    </row>
    <row r="1862" spans="3:12" x14ac:dyDescent="0.25">
      <c r="E1862" s="34">
        <f>E1861</f>
        <v>188</v>
      </c>
      <c r="F1862" s="34">
        <v>1</v>
      </c>
      <c r="G1862">
        <f>G1861</f>
        <v>1565</v>
      </c>
      <c r="J1862" t="str">
        <f t="shared" si="571"/>
        <v xml:space="preserve">db600.dbx188.1 := db3.dbx1565.1; // </v>
      </c>
      <c r="L1862">
        <f t="shared" si="580"/>
        <v>95</v>
      </c>
    </row>
    <row r="1863" spans="3:12" x14ac:dyDescent="0.25">
      <c r="E1863" s="34">
        <f t="shared" si="578"/>
        <v>188</v>
      </c>
      <c r="F1863" s="34">
        <v>2</v>
      </c>
      <c r="G1863">
        <f t="shared" ref="G1863:G1868" si="581">G1862</f>
        <v>1565</v>
      </c>
      <c r="J1863" t="str">
        <f t="shared" si="571"/>
        <v xml:space="preserve">db600.dbx188.2 := db3.dbx1565.2; // </v>
      </c>
      <c r="L1863">
        <f t="shared" si="580"/>
        <v>95</v>
      </c>
    </row>
    <row r="1864" spans="3:12" x14ac:dyDescent="0.25">
      <c r="E1864" s="34">
        <f t="shared" si="578"/>
        <v>188</v>
      </c>
      <c r="F1864" s="34">
        <v>3</v>
      </c>
      <c r="G1864">
        <f t="shared" si="581"/>
        <v>1565</v>
      </c>
      <c r="J1864" t="str">
        <f t="shared" si="571"/>
        <v xml:space="preserve">db600.dbx188.3 := db3.dbx1565.3; // </v>
      </c>
      <c r="L1864">
        <f t="shared" si="580"/>
        <v>95</v>
      </c>
    </row>
    <row r="1865" spans="3:12" x14ac:dyDescent="0.25">
      <c r="E1865" s="34">
        <f t="shared" si="578"/>
        <v>188</v>
      </c>
      <c r="F1865" s="34">
        <v>4</v>
      </c>
      <c r="G1865">
        <f t="shared" si="581"/>
        <v>1565</v>
      </c>
      <c r="J1865" t="str">
        <f t="shared" si="571"/>
        <v xml:space="preserve">db600.dbx188.4 := db3.dbx1565.4; // </v>
      </c>
      <c r="L1865">
        <f t="shared" si="580"/>
        <v>95</v>
      </c>
    </row>
    <row r="1866" spans="3:12" x14ac:dyDescent="0.25">
      <c r="E1866" s="34">
        <f t="shared" si="578"/>
        <v>188</v>
      </c>
      <c r="F1866" s="34">
        <v>5</v>
      </c>
      <c r="G1866">
        <f t="shared" si="581"/>
        <v>1565</v>
      </c>
      <c r="J1866" t="str">
        <f t="shared" si="571"/>
        <v xml:space="preserve">db600.dbx188.5 := db3.dbx1565.5; // </v>
      </c>
      <c r="L1866">
        <f t="shared" si="580"/>
        <v>95</v>
      </c>
    </row>
    <row r="1867" spans="3:12" x14ac:dyDescent="0.25">
      <c r="E1867" s="34">
        <f t="shared" si="578"/>
        <v>188</v>
      </c>
      <c r="F1867" s="34">
        <v>6</v>
      </c>
      <c r="G1867">
        <f t="shared" si="581"/>
        <v>1565</v>
      </c>
      <c r="J1867" t="str">
        <f t="shared" si="571"/>
        <v xml:space="preserve">db600.dbx188.6 := db3.dbx1565.6; // </v>
      </c>
      <c r="L1867">
        <f t="shared" si="580"/>
        <v>95</v>
      </c>
    </row>
    <row r="1868" spans="3:12" x14ac:dyDescent="0.25">
      <c r="E1868" s="34">
        <f t="shared" si="578"/>
        <v>188</v>
      </c>
      <c r="F1868" s="34">
        <v>7</v>
      </c>
      <c r="G1868">
        <f t="shared" si="581"/>
        <v>1565</v>
      </c>
      <c r="J1868" t="str">
        <f t="shared" si="571"/>
        <v xml:space="preserve">db600.dbx188.7 := db3.dbx1565.7; // </v>
      </c>
      <c r="L1868">
        <f t="shared" si="580"/>
        <v>95</v>
      </c>
    </row>
    <row r="1869" spans="3:12" x14ac:dyDescent="0.25">
      <c r="C1869" s="9" t="s">
        <v>989</v>
      </c>
      <c r="E1869">
        <f>E1877+1</f>
        <v>191</v>
      </c>
      <c r="F1869" s="34">
        <v>0</v>
      </c>
      <c r="G1869">
        <f>G1853+46</f>
        <v>1610</v>
      </c>
      <c r="J1869" t="str">
        <f t="shared" si="571"/>
        <v>db600.dbx191.0 := db3.dbx1610.0; // Расход воздуха после КРЛ4-2, м3/ч</v>
      </c>
      <c r="L1869">
        <f>L1867+1</f>
        <v>96</v>
      </c>
    </row>
    <row r="1870" spans="3:12" x14ac:dyDescent="0.25">
      <c r="E1870" s="34">
        <f>E1869</f>
        <v>191</v>
      </c>
      <c r="F1870" s="34">
        <v>1</v>
      </c>
      <c r="G1870">
        <f>G1869</f>
        <v>1610</v>
      </c>
      <c r="J1870" t="str">
        <f t="shared" si="571"/>
        <v xml:space="preserve">db600.dbx191.1 := db3.dbx1610.1; // </v>
      </c>
      <c r="L1870">
        <f>L1869</f>
        <v>96</v>
      </c>
    </row>
    <row r="1871" spans="3:12" x14ac:dyDescent="0.25">
      <c r="E1871" s="34">
        <f t="shared" ref="E1871:E1884" si="582">E1870</f>
        <v>191</v>
      </c>
      <c r="F1871" s="34">
        <v>2</v>
      </c>
      <c r="G1871">
        <f t="shared" ref="G1871:G1876" si="583">G1870</f>
        <v>1610</v>
      </c>
      <c r="J1871" t="str">
        <f t="shared" si="571"/>
        <v xml:space="preserve">db600.dbx191.2 := db3.dbx1610.2; // </v>
      </c>
      <c r="L1871">
        <f t="shared" ref="L1871:L1884" si="584">L1870</f>
        <v>96</v>
      </c>
    </row>
    <row r="1872" spans="3:12" x14ac:dyDescent="0.25">
      <c r="E1872" s="34">
        <f t="shared" si="582"/>
        <v>191</v>
      </c>
      <c r="F1872" s="34">
        <v>3</v>
      </c>
      <c r="G1872">
        <f t="shared" si="583"/>
        <v>1610</v>
      </c>
      <c r="J1872" t="str">
        <f t="shared" si="571"/>
        <v xml:space="preserve">db600.dbx191.3 := db3.dbx1610.3; // </v>
      </c>
      <c r="L1872">
        <f t="shared" si="584"/>
        <v>96</v>
      </c>
    </row>
    <row r="1873" spans="3:12" x14ac:dyDescent="0.25">
      <c r="E1873" s="34">
        <f t="shared" si="582"/>
        <v>191</v>
      </c>
      <c r="F1873" s="34">
        <v>4</v>
      </c>
      <c r="G1873">
        <f t="shared" si="583"/>
        <v>1610</v>
      </c>
      <c r="J1873" t="str">
        <f t="shared" si="571"/>
        <v xml:space="preserve">db600.dbx191.4 := db3.dbx1610.4; // </v>
      </c>
      <c r="L1873">
        <f t="shared" si="584"/>
        <v>96</v>
      </c>
    </row>
    <row r="1874" spans="3:12" x14ac:dyDescent="0.25">
      <c r="E1874" s="34">
        <f t="shared" si="582"/>
        <v>191</v>
      </c>
      <c r="F1874" s="34">
        <v>5</v>
      </c>
      <c r="G1874">
        <f t="shared" si="583"/>
        <v>1610</v>
      </c>
      <c r="J1874" t="str">
        <f t="shared" si="571"/>
        <v xml:space="preserve">db600.dbx191.5 := db3.dbx1610.5; // </v>
      </c>
      <c r="L1874">
        <f t="shared" si="584"/>
        <v>96</v>
      </c>
    </row>
    <row r="1875" spans="3:12" x14ac:dyDescent="0.25">
      <c r="E1875" s="34">
        <f t="shared" si="582"/>
        <v>191</v>
      </c>
      <c r="F1875" s="34">
        <v>6</v>
      </c>
      <c r="G1875">
        <f t="shared" si="583"/>
        <v>1610</v>
      </c>
      <c r="J1875" t="str">
        <f t="shared" si="571"/>
        <v xml:space="preserve">db600.dbx191.6 := db3.dbx1610.6; // </v>
      </c>
      <c r="L1875">
        <f t="shared" si="584"/>
        <v>96</v>
      </c>
    </row>
    <row r="1876" spans="3:12" x14ac:dyDescent="0.25">
      <c r="E1876" s="34">
        <f t="shared" si="582"/>
        <v>191</v>
      </c>
      <c r="F1876" s="34">
        <v>7</v>
      </c>
      <c r="G1876">
        <f t="shared" si="583"/>
        <v>1610</v>
      </c>
      <c r="J1876" t="str">
        <f t="shared" si="571"/>
        <v xml:space="preserve">db600.dbx191.7 := db3.dbx1610.7; // </v>
      </c>
      <c r="L1876">
        <f t="shared" si="584"/>
        <v>96</v>
      </c>
    </row>
    <row r="1877" spans="3:12" x14ac:dyDescent="0.25">
      <c r="E1877">
        <f>E1853+1</f>
        <v>190</v>
      </c>
      <c r="F1877" s="34">
        <v>0</v>
      </c>
      <c r="G1877">
        <f>G1876+1</f>
        <v>1611</v>
      </c>
      <c r="J1877" t="str">
        <f t="shared" si="571"/>
        <v xml:space="preserve">db600.dbx190.0 := db3.dbx1611.0; // </v>
      </c>
      <c r="L1877">
        <f t="shared" si="584"/>
        <v>96</v>
      </c>
    </row>
    <row r="1878" spans="3:12" x14ac:dyDescent="0.25">
      <c r="E1878" s="34">
        <f>E1877</f>
        <v>190</v>
      </c>
      <c r="F1878" s="34">
        <v>1</v>
      </c>
      <c r="G1878">
        <f>G1877</f>
        <v>1611</v>
      </c>
      <c r="J1878" t="str">
        <f t="shared" si="571"/>
        <v xml:space="preserve">db600.dbx190.1 := db3.dbx1611.1; // </v>
      </c>
      <c r="L1878">
        <f t="shared" si="584"/>
        <v>96</v>
      </c>
    </row>
    <row r="1879" spans="3:12" x14ac:dyDescent="0.25">
      <c r="E1879" s="34">
        <f t="shared" si="582"/>
        <v>190</v>
      </c>
      <c r="F1879" s="34">
        <v>2</v>
      </c>
      <c r="G1879">
        <f t="shared" ref="G1879:G1884" si="585">G1878</f>
        <v>1611</v>
      </c>
      <c r="J1879" t="str">
        <f t="shared" si="571"/>
        <v xml:space="preserve">db600.dbx190.2 := db3.dbx1611.2; // </v>
      </c>
      <c r="L1879">
        <f t="shared" si="584"/>
        <v>96</v>
      </c>
    </row>
    <row r="1880" spans="3:12" x14ac:dyDescent="0.25">
      <c r="E1880" s="34">
        <f t="shared" si="582"/>
        <v>190</v>
      </c>
      <c r="F1880" s="34">
        <v>3</v>
      </c>
      <c r="G1880">
        <f t="shared" si="585"/>
        <v>1611</v>
      </c>
      <c r="J1880" t="str">
        <f t="shared" si="571"/>
        <v xml:space="preserve">db600.dbx190.3 := db3.dbx1611.3; // </v>
      </c>
      <c r="L1880">
        <f t="shared" si="584"/>
        <v>96</v>
      </c>
    </row>
    <row r="1881" spans="3:12" x14ac:dyDescent="0.25">
      <c r="E1881" s="34">
        <f t="shared" si="582"/>
        <v>190</v>
      </c>
      <c r="F1881" s="34">
        <v>4</v>
      </c>
      <c r="G1881">
        <f t="shared" si="585"/>
        <v>1611</v>
      </c>
      <c r="J1881" t="str">
        <f t="shared" si="571"/>
        <v xml:space="preserve">db600.dbx190.4 := db3.dbx1611.4; // </v>
      </c>
      <c r="L1881">
        <f t="shared" si="584"/>
        <v>96</v>
      </c>
    </row>
    <row r="1882" spans="3:12" x14ac:dyDescent="0.25">
      <c r="E1882" s="34">
        <f t="shared" si="582"/>
        <v>190</v>
      </c>
      <c r="F1882" s="34">
        <v>5</v>
      </c>
      <c r="G1882">
        <f t="shared" si="585"/>
        <v>1611</v>
      </c>
      <c r="J1882" t="str">
        <f t="shared" si="571"/>
        <v xml:space="preserve">db600.dbx190.5 := db3.dbx1611.5; // </v>
      </c>
      <c r="L1882">
        <f t="shared" si="584"/>
        <v>96</v>
      </c>
    </row>
    <row r="1883" spans="3:12" x14ac:dyDescent="0.25">
      <c r="E1883" s="34">
        <f t="shared" si="582"/>
        <v>190</v>
      </c>
      <c r="F1883" s="34">
        <v>6</v>
      </c>
      <c r="G1883">
        <f t="shared" si="585"/>
        <v>1611</v>
      </c>
      <c r="J1883" t="str">
        <f t="shared" si="571"/>
        <v xml:space="preserve">db600.dbx190.6 := db3.dbx1611.6; // </v>
      </c>
      <c r="L1883">
        <f t="shared" si="584"/>
        <v>96</v>
      </c>
    </row>
    <row r="1884" spans="3:12" x14ac:dyDescent="0.25">
      <c r="E1884" s="34">
        <f t="shared" si="582"/>
        <v>190</v>
      </c>
      <c r="F1884" s="34">
        <v>7</v>
      </c>
      <c r="G1884">
        <f t="shared" si="585"/>
        <v>1611</v>
      </c>
      <c r="J1884" t="str">
        <f t="shared" si="571"/>
        <v xml:space="preserve">db600.dbx190.7 := db3.dbx1611.7; // </v>
      </c>
      <c r="L1884">
        <f t="shared" si="584"/>
        <v>96</v>
      </c>
    </row>
    <row r="1885" spans="3:12" x14ac:dyDescent="0.25">
      <c r="C1885" s="9" t="s">
        <v>974</v>
      </c>
      <c r="E1885">
        <f>E1893+1</f>
        <v>193</v>
      </c>
      <c r="F1885" s="34">
        <v>0</v>
      </c>
      <c r="G1885">
        <f>G1869+46</f>
        <v>1656</v>
      </c>
      <c r="J1885" t="str">
        <f t="shared" si="571"/>
        <v>db600.dbx193.0 := db3.dbx1656.0; // Давление после Ф4-3, бар</v>
      </c>
      <c r="L1885">
        <f>L1883+1</f>
        <v>97</v>
      </c>
    </row>
    <row r="1886" spans="3:12" x14ac:dyDescent="0.25">
      <c r="E1886" s="34">
        <f>E1885</f>
        <v>193</v>
      </c>
      <c r="F1886" s="34">
        <v>1</v>
      </c>
      <c r="G1886">
        <f>G1885</f>
        <v>1656</v>
      </c>
      <c r="J1886" t="str">
        <f t="shared" si="571"/>
        <v xml:space="preserve">db600.dbx193.1 := db3.dbx1656.1; // </v>
      </c>
      <c r="L1886">
        <f>L1885</f>
        <v>97</v>
      </c>
    </row>
    <row r="1887" spans="3:12" x14ac:dyDescent="0.25">
      <c r="E1887" s="34">
        <f t="shared" ref="E1887:E1900" si="586">E1886</f>
        <v>193</v>
      </c>
      <c r="F1887" s="34">
        <v>2</v>
      </c>
      <c r="G1887">
        <f t="shared" ref="G1887:G1892" si="587">G1886</f>
        <v>1656</v>
      </c>
      <c r="J1887" t="str">
        <f t="shared" ref="J1887:J1950" si="588">"db600.dbx"&amp;E1887&amp;"."&amp;F1887&amp;" := db3.dbx"&amp;G1887&amp;"."&amp;F1887&amp;"; // "&amp;C1887</f>
        <v xml:space="preserve">db600.dbx193.2 := db3.dbx1656.2; // </v>
      </c>
      <c r="L1887">
        <f t="shared" ref="L1887:L1900" si="589">L1886</f>
        <v>97</v>
      </c>
    </row>
    <row r="1888" spans="3:12" x14ac:dyDescent="0.25">
      <c r="E1888" s="34">
        <f t="shared" si="586"/>
        <v>193</v>
      </c>
      <c r="F1888" s="34">
        <v>3</v>
      </c>
      <c r="G1888">
        <f t="shared" si="587"/>
        <v>1656</v>
      </c>
      <c r="J1888" t="str">
        <f t="shared" si="588"/>
        <v xml:space="preserve">db600.dbx193.3 := db3.dbx1656.3; // </v>
      </c>
      <c r="L1888">
        <f t="shared" si="589"/>
        <v>97</v>
      </c>
    </row>
    <row r="1889" spans="3:12" x14ac:dyDescent="0.25">
      <c r="E1889" s="34">
        <f t="shared" si="586"/>
        <v>193</v>
      </c>
      <c r="F1889" s="34">
        <v>4</v>
      </c>
      <c r="G1889">
        <f t="shared" si="587"/>
        <v>1656</v>
      </c>
      <c r="J1889" t="str">
        <f t="shared" si="588"/>
        <v xml:space="preserve">db600.dbx193.4 := db3.dbx1656.4; // </v>
      </c>
      <c r="L1889">
        <f t="shared" si="589"/>
        <v>97</v>
      </c>
    </row>
    <row r="1890" spans="3:12" x14ac:dyDescent="0.25">
      <c r="E1890" s="34">
        <f t="shared" si="586"/>
        <v>193</v>
      </c>
      <c r="F1890" s="34">
        <v>5</v>
      </c>
      <c r="G1890">
        <f t="shared" si="587"/>
        <v>1656</v>
      </c>
      <c r="J1890" t="str">
        <f t="shared" si="588"/>
        <v xml:space="preserve">db600.dbx193.5 := db3.dbx1656.5; // </v>
      </c>
      <c r="L1890">
        <f t="shared" si="589"/>
        <v>97</v>
      </c>
    </row>
    <row r="1891" spans="3:12" x14ac:dyDescent="0.25">
      <c r="E1891" s="34">
        <f t="shared" si="586"/>
        <v>193</v>
      </c>
      <c r="F1891" s="34">
        <v>6</v>
      </c>
      <c r="G1891">
        <f t="shared" si="587"/>
        <v>1656</v>
      </c>
      <c r="J1891" t="str">
        <f t="shared" si="588"/>
        <v xml:space="preserve">db600.dbx193.6 := db3.dbx1656.6; // </v>
      </c>
      <c r="L1891">
        <f t="shared" si="589"/>
        <v>97</v>
      </c>
    </row>
    <row r="1892" spans="3:12" x14ac:dyDescent="0.25">
      <c r="E1892" s="34">
        <f t="shared" si="586"/>
        <v>193</v>
      </c>
      <c r="F1892" s="34">
        <v>7</v>
      </c>
      <c r="G1892">
        <f t="shared" si="587"/>
        <v>1656</v>
      </c>
      <c r="J1892" t="str">
        <f t="shared" si="588"/>
        <v xml:space="preserve">db600.dbx193.7 := db3.dbx1656.7; // </v>
      </c>
      <c r="L1892">
        <f t="shared" si="589"/>
        <v>97</v>
      </c>
    </row>
    <row r="1893" spans="3:12" x14ac:dyDescent="0.25">
      <c r="E1893">
        <f>E1869+1</f>
        <v>192</v>
      </c>
      <c r="F1893" s="34">
        <v>0</v>
      </c>
      <c r="G1893">
        <f>G1892+1</f>
        <v>1657</v>
      </c>
      <c r="J1893" t="str">
        <f t="shared" si="588"/>
        <v xml:space="preserve">db600.dbx192.0 := db3.dbx1657.0; // </v>
      </c>
      <c r="L1893">
        <f t="shared" si="589"/>
        <v>97</v>
      </c>
    </row>
    <row r="1894" spans="3:12" x14ac:dyDescent="0.25">
      <c r="E1894" s="34">
        <f>E1893</f>
        <v>192</v>
      </c>
      <c r="F1894" s="34">
        <v>1</v>
      </c>
      <c r="G1894">
        <f>G1893</f>
        <v>1657</v>
      </c>
      <c r="J1894" t="str">
        <f t="shared" si="588"/>
        <v xml:space="preserve">db600.dbx192.1 := db3.dbx1657.1; // </v>
      </c>
      <c r="L1894">
        <f t="shared" si="589"/>
        <v>97</v>
      </c>
    </row>
    <row r="1895" spans="3:12" x14ac:dyDescent="0.25">
      <c r="E1895" s="34">
        <f t="shared" si="586"/>
        <v>192</v>
      </c>
      <c r="F1895" s="34">
        <v>2</v>
      </c>
      <c r="G1895">
        <f t="shared" ref="G1895:G1900" si="590">G1894</f>
        <v>1657</v>
      </c>
      <c r="J1895" t="str">
        <f t="shared" si="588"/>
        <v xml:space="preserve">db600.dbx192.2 := db3.dbx1657.2; // </v>
      </c>
      <c r="L1895">
        <f t="shared" si="589"/>
        <v>97</v>
      </c>
    </row>
    <row r="1896" spans="3:12" x14ac:dyDescent="0.25">
      <c r="E1896" s="34">
        <f t="shared" si="586"/>
        <v>192</v>
      </c>
      <c r="F1896" s="34">
        <v>3</v>
      </c>
      <c r="G1896">
        <f t="shared" si="590"/>
        <v>1657</v>
      </c>
      <c r="J1896" t="str">
        <f t="shared" si="588"/>
        <v xml:space="preserve">db600.dbx192.3 := db3.dbx1657.3; // </v>
      </c>
      <c r="L1896">
        <f t="shared" si="589"/>
        <v>97</v>
      </c>
    </row>
    <row r="1897" spans="3:12" x14ac:dyDescent="0.25">
      <c r="E1897" s="34">
        <f t="shared" si="586"/>
        <v>192</v>
      </c>
      <c r="F1897" s="34">
        <v>4</v>
      </c>
      <c r="G1897">
        <f t="shared" si="590"/>
        <v>1657</v>
      </c>
      <c r="J1897" t="str">
        <f t="shared" si="588"/>
        <v xml:space="preserve">db600.dbx192.4 := db3.dbx1657.4; // </v>
      </c>
      <c r="L1897">
        <f t="shared" si="589"/>
        <v>97</v>
      </c>
    </row>
    <row r="1898" spans="3:12" x14ac:dyDescent="0.25">
      <c r="E1898" s="34">
        <f t="shared" si="586"/>
        <v>192</v>
      </c>
      <c r="F1898" s="34">
        <v>5</v>
      </c>
      <c r="G1898">
        <f t="shared" si="590"/>
        <v>1657</v>
      </c>
      <c r="J1898" t="str">
        <f t="shared" si="588"/>
        <v xml:space="preserve">db600.dbx192.5 := db3.dbx1657.5; // </v>
      </c>
      <c r="L1898">
        <f t="shared" si="589"/>
        <v>97</v>
      </c>
    </row>
    <row r="1899" spans="3:12" x14ac:dyDescent="0.25">
      <c r="E1899" s="34">
        <f t="shared" si="586"/>
        <v>192</v>
      </c>
      <c r="F1899" s="34">
        <v>6</v>
      </c>
      <c r="G1899">
        <f t="shared" si="590"/>
        <v>1657</v>
      </c>
      <c r="J1899" t="str">
        <f t="shared" si="588"/>
        <v xml:space="preserve">db600.dbx192.6 := db3.dbx1657.6; // </v>
      </c>
      <c r="L1899">
        <f t="shared" si="589"/>
        <v>97</v>
      </c>
    </row>
    <row r="1900" spans="3:12" x14ac:dyDescent="0.25">
      <c r="E1900" s="34">
        <f t="shared" si="586"/>
        <v>192</v>
      </c>
      <c r="F1900" s="34">
        <v>7</v>
      </c>
      <c r="G1900">
        <f t="shared" si="590"/>
        <v>1657</v>
      </c>
      <c r="J1900" t="str">
        <f t="shared" si="588"/>
        <v xml:space="preserve">db600.dbx192.7 := db3.dbx1657.7; // </v>
      </c>
      <c r="L1900">
        <f t="shared" si="589"/>
        <v>97</v>
      </c>
    </row>
    <row r="1901" spans="3:12" x14ac:dyDescent="0.25">
      <c r="C1901" s="9" t="s">
        <v>981</v>
      </c>
      <c r="E1901">
        <f>E1909+1</f>
        <v>195</v>
      </c>
      <c r="F1901" s="34">
        <v>0</v>
      </c>
      <c r="G1901">
        <f>G1885+46</f>
        <v>1702</v>
      </c>
      <c r="J1901" t="str">
        <f t="shared" si="588"/>
        <v>db600.dbx195.0 := db3.dbx1702.0; // Значение pH перед Ф5(1...8)</v>
      </c>
      <c r="L1901">
        <f>L1899+1</f>
        <v>98</v>
      </c>
    </row>
    <row r="1902" spans="3:12" x14ac:dyDescent="0.25">
      <c r="E1902" s="34">
        <f>E1901</f>
        <v>195</v>
      </c>
      <c r="F1902" s="34">
        <v>1</v>
      </c>
      <c r="G1902">
        <f>G1901</f>
        <v>1702</v>
      </c>
      <c r="J1902" t="str">
        <f t="shared" si="588"/>
        <v xml:space="preserve">db600.dbx195.1 := db3.dbx1702.1; // </v>
      </c>
      <c r="L1902">
        <f>L1901</f>
        <v>98</v>
      </c>
    </row>
    <row r="1903" spans="3:12" x14ac:dyDescent="0.25">
      <c r="E1903" s="34">
        <f t="shared" ref="E1903:E1916" si="591">E1902</f>
        <v>195</v>
      </c>
      <c r="F1903" s="34">
        <v>2</v>
      </c>
      <c r="G1903">
        <f t="shared" ref="G1903:G1908" si="592">G1902</f>
        <v>1702</v>
      </c>
      <c r="J1903" t="str">
        <f t="shared" si="588"/>
        <v xml:space="preserve">db600.dbx195.2 := db3.dbx1702.2; // </v>
      </c>
      <c r="L1903">
        <f t="shared" ref="L1903:L1916" si="593">L1902</f>
        <v>98</v>
      </c>
    </row>
    <row r="1904" spans="3:12" x14ac:dyDescent="0.25">
      <c r="E1904" s="34">
        <f t="shared" si="591"/>
        <v>195</v>
      </c>
      <c r="F1904" s="34">
        <v>3</v>
      </c>
      <c r="G1904">
        <f t="shared" si="592"/>
        <v>1702</v>
      </c>
      <c r="J1904" t="str">
        <f t="shared" si="588"/>
        <v xml:space="preserve">db600.dbx195.3 := db3.dbx1702.3; // </v>
      </c>
      <c r="L1904">
        <f t="shared" si="593"/>
        <v>98</v>
      </c>
    </row>
    <row r="1905" spans="3:12" x14ac:dyDescent="0.25">
      <c r="E1905" s="34">
        <f t="shared" si="591"/>
        <v>195</v>
      </c>
      <c r="F1905" s="34">
        <v>4</v>
      </c>
      <c r="G1905">
        <f t="shared" si="592"/>
        <v>1702</v>
      </c>
      <c r="J1905" t="str">
        <f t="shared" si="588"/>
        <v xml:space="preserve">db600.dbx195.4 := db3.dbx1702.4; // </v>
      </c>
      <c r="L1905">
        <f t="shared" si="593"/>
        <v>98</v>
      </c>
    </row>
    <row r="1906" spans="3:12" x14ac:dyDescent="0.25">
      <c r="E1906" s="34">
        <f t="shared" si="591"/>
        <v>195</v>
      </c>
      <c r="F1906" s="34">
        <v>5</v>
      </c>
      <c r="G1906">
        <f t="shared" si="592"/>
        <v>1702</v>
      </c>
      <c r="J1906" t="str">
        <f t="shared" si="588"/>
        <v xml:space="preserve">db600.dbx195.5 := db3.dbx1702.5; // </v>
      </c>
      <c r="L1906">
        <f t="shared" si="593"/>
        <v>98</v>
      </c>
    </row>
    <row r="1907" spans="3:12" x14ac:dyDescent="0.25">
      <c r="E1907" s="34">
        <f t="shared" si="591"/>
        <v>195</v>
      </c>
      <c r="F1907" s="34">
        <v>6</v>
      </c>
      <c r="G1907">
        <f t="shared" si="592"/>
        <v>1702</v>
      </c>
      <c r="J1907" t="str">
        <f t="shared" si="588"/>
        <v xml:space="preserve">db600.dbx195.6 := db3.dbx1702.6; // </v>
      </c>
      <c r="L1907">
        <f t="shared" si="593"/>
        <v>98</v>
      </c>
    </row>
    <row r="1908" spans="3:12" x14ac:dyDescent="0.25">
      <c r="E1908" s="34">
        <f t="shared" si="591"/>
        <v>195</v>
      </c>
      <c r="F1908" s="34">
        <v>7</v>
      </c>
      <c r="G1908">
        <f t="shared" si="592"/>
        <v>1702</v>
      </c>
      <c r="J1908" t="str">
        <f t="shared" si="588"/>
        <v xml:space="preserve">db600.dbx195.7 := db3.dbx1702.7; // </v>
      </c>
      <c r="L1908">
        <f t="shared" si="593"/>
        <v>98</v>
      </c>
    </row>
    <row r="1909" spans="3:12" x14ac:dyDescent="0.25">
      <c r="E1909">
        <f>E1885+1</f>
        <v>194</v>
      </c>
      <c r="F1909" s="34">
        <v>0</v>
      </c>
      <c r="G1909">
        <f>G1908+1</f>
        <v>1703</v>
      </c>
      <c r="J1909" t="str">
        <f t="shared" si="588"/>
        <v xml:space="preserve">db600.dbx194.0 := db3.dbx1703.0; // </v>
      </c>
      <c r="L1909">
        <f t="shared" si="593"/>
        <v>98</v>
      </c>
    </row>
    <row r="1910" spans="3:12" x14ac:dyDescent="0.25">
      <c r="E1910" s="34">
        <f>E1909</f>
        <v>194</v>
      </c>
      <c r="F1910" s="34">
        <v>1</v>
      </c>
      <c r="G1910">
        <f>G1909</f>
        <v>1703</v>
      </c>
      <c r="J1910" t="str">
        <f t="shared" si="588"/>
        <v xml:space="preserve">db600.dbx194.1 := db3.dbx1703.1; // </v>
      </c>
      <c r="L1910">
        <f t="shared" si="593"/>
        <v>98</v>
      </c>
    </row>
    <row r="1911" spans="3:12" x14ac:dyDescent="0.25">
      <c r="E1911" s="34">
        <f t="shared" si="591"/>
        <v>194</v>
      </c>
      <c r="F1911" s="34">
        <v>2</v>
      </c>
      <c r="G1911">
        <f t="shared" ref="G1911:G1916" si="594">G1910</f>
        <v>1703</v>
      </c>
      <c r="J1911" t="str">
        <f t="shared" si="588"/>
        <v xml:space="preserve">db600.dbx194.2 := db3.dbx1703.2; // </v>
      </c>
      <c r="L1911">
        <f t="shared" si="593"/>
        <v>98</v>
      </c>
    </row>
    <row r="1912" spans="3:12" x14ac:dyDescent="0.25">
      <c r="E1912" s="34">
        <f t="shared" si="591"/>
        <v>194</v>
      </c>
      <c r="F1912" s="34">
        <v>3</v>
      </c>
      <c r="G1912">
        <f t="shared" si="594"/>
        <v>1703</v>
      </c>
      <c r="J1912" t="str">
        <f t="shared" si="588"/>
        <v xml:space="preserve">db600.dbx194.3 := db3.dbx1703.3; // </v>
      </c>
      <c r="L1912">
        <f t="shared" si="593"/>
        <v>98</v>
      </c>
    </row>
    <row r="1913" spans="3:12" x14ac:dyDescent="0.25">
      <c r="E1913" s="34">
        <f t="shared" si="591"/>
        <v>194</v>
      </c>
      <c r="F1913" s="34">
        <v>4</v>
      </c>
      <c r="G1913">
        <f t="shared" si="594"/>
        <v>1703</v>
      </c>
      <c r="J1913" t="str">
        <f t="shared" si="588"/>
        <v xml:space="preserve">db600.dbx194.4 := db3.dbx1703.4; // </v>
      </c>
      <c r="L1913">
        <f t="shared" si="593"/>
        <v>98</v>
      </c>
    </row>
    <row r="1914" spans="3:12" x14ac:dyDescent="0.25">
      <c r="E1914" s="34">
        <f t="shared" si="591"/>
        <v>194</v>
      </c>
      <c r="F1914" s="34">
        <v>5</v>
      </c>
      <c r="G1914">
        <f t="shared" si="594"/>
        <v>1703</v>
      </c>
      <c r="J1914" t="str">
        <f t="shared" si="588"/>
        <v xml:space="preserve">db600.dbx194.5 := db3.dbx1703.5; // </v>
      </c>
      <c r="L1914">
        <f t="shared" si="593"/>
        <v>98</v>
      </c>
    </row>
    <row r="1915" spans="3:12" x14ac:dyDescent="0.25">
      <c r="E1915" s="34">
        <f t="shared" si="591"/>
        <v>194</v>
      </c>
      <c r="F1915" s="34">
        <v>6</v>
      </c>
      <c r="G1915">
        <f t="shared" si="594"/>
        <v>1703</v>
      </c>
      <c r="J1915" t="str">
        <f t="shared" si="588"/>
        <v xml:space="preserve">db600.dbx194.6 := db3.dbx1703.6; // </v>
      </c>
      <c r="L1915">
        <f t="shared" si="593"/>
        <v>98</v>
      </c>
    </row>
    <row r="1916" spans="3:12" x14ac:dyDescent="0.25">
      <c r="E1916" s="34">
        <f t="shared" si="591"/>
        <v>194</v>
      </c>
      <c r="F1916" s="34">
        <v>7</v>
      </c>
      <c r="G1916">
        <f t="shared" si="594"/>
        <v>1703</v>
      </c>
      <c r="J1916" t="str">
        <f t="shared" si="588"/>
        <v xml:space="preserve">db600.dbx194.7 := db3.dbx1703.7; // </v>
      </c>
      <c r="L1916">
        <f t="shared" si="593"/>
        <v>98</v>
      </c>
    </row>
    <row r="1917" spans="3:12" x14ac:dyDescent="0.25">
      <c r="C1917" s="9" t="s">
        <v>975</v>
      </c>
      <c r="E1917">
        <f>E1925+1</f>
        <v>197</v>
      </c>
      <c r="F1917" s="34">
        <v>0</v>
      </c>
      <c r="G1917">
        <f>G1901+46</f>
        <v>1748</v>
      </c>
      <c r="J1917" t="str">
        <f t="shared" si="588"/>
        <v>db600.dbx197.0 := db3.dbx1748.0; // Давление после Н5-1/Н5-2, бар</v>
      </c>
      <c r="L1917">
        <f>L1915+1</f>
        <v>99</v>
      </c>
    </row>
    <row r="1918" spans="3:12" x14ac:dyDescent="0.25">
      <c r="C1918" s="12"/>
      <c r="E1918" s="34">
        <f>E1917</f>
        <v>197</v>
      </c>
      <c r="F1918" s="34">
        <v>1</v>
      </c>
      <c r="G1918">
        <f>G1917</f>
        <v>1748</v>
      </c>
      <c r="J1918" t="str">
        <f t="shared" si="588"/>
        <v xml:space="preserve">db600.dbx197.1 := db3.dbx1748.1; // </v>
      </c>
      <c r="L1918">
        <f>L1917</f>
        <v>99</v>
      </c>
    </row>
    <row r="1919" spans="3:12" x14ac:dyDescent="0.25">
      <c r="E1919" s="34">
        <f t="shared" ref="E1919:E1932" si="595">E1918</f>
        <v>197</v>
      </c>
      <c r="F1919" s="34">
        <v>2</v>
      </c>
      <c r="G1919">
        <f t="shared" ref="G1919:G1924" si="596">G1918</f>
        <v>1748</v>
      </c>
      <c r="J1919" t="str">
        <f t="shared" si="588"/>
        <v xml:space="preserve">db600.dbx197.2 := db3.dbx1748.2; // </v>
      </c>
      <c r="L1919">
        <f t="shared" ref="L1919:L1932" si="597">L1918</f>
        <v>99</v>
      </c>
    </row>
    <row r="1920" spans="3:12" x14ac:dyDescent="0.25">
      <c r="E1920" s="34">
        <f t="shared" si="595"/>
        <v>197</v>
      </c>
      <c r="F1920" s="34">
        <v>3</v>
      </c>
      <c r="G1920">
        <f t="shared" si="596"/>
        <v>1748</v>
      </c>
      <c r="J1920" t="str">
        <f t="shared" si="588"/>
        <v xml:space="preserve">db600.dbx197.3 := db3.dbx1748.3; // </v>
      </c>
      <c r="L1920">
        <f t="shared" si="597"/>
        <v>99</v>
      </c>
    </row>
    <row r="1921" spans="3:12" x14ac:dyDescent="0.25">
      <c r="E1921" s="34">
        <f t="shared" si="595"/>
        <v>197</v>
      </c>
      <c r="F1921" s="34">
        <v>4</v>
      </c>
      <c r="G1921">
        <f t="shared" si="596"/>
        <v>1748</v>
      </c>
      <c r="J1921" t="str">
        <f t="shared" si="588"/>
        <v xml:space="preserve">db600.dbx197.4 := db3.dbx1748.4; // </v>
      </c>
      <c r="L1921">
        <f t="shared" si="597"/>
        <v>99</v>
      </c>
    </row>
    <row r="1922" spans="3:12" x14ac:dyDescent="0.25">
      <c r="E1922" s="34">
        <f t="shared" si="595"/>
        <v>197</v>
      </c>
      <c r="F1922" s="34">
        <v>5</v>
      </c>
      <c r="G1922">
        <f t="shared" si="596"/>
        <v>1748</v>
      </c>
      <c r="J1922" t="str">
        <f t="shared" si="588"/>
        <v xml:space="preserve">db600.dbx197.5 := db3.dbx1748.5; // </v>
      </c>
      <c r="L1922">
        <f t="shared" si="597"/>
        <v>99</v>
      </c>
    </row>
    <row r="1923" spans="3:12" x14ac:dyDescent="0.25">
      <c r="E1923" s="34">
        <f t="shared" si="595"/>
        <v>197</v>
      </c>
      <c r="F1923" s="34">
        <v>6</v>
      </c>
      <c r="G1923">
        <f t="shared" si="596"/>
        <v>1748</v>
      </c>
      <c r="J1923" t="str">
        <f t="shared" si="588"/>
        <v xml:space="preserve">db600.dbx197.6 := db3.dbx1748.6; // </v>
      </c>
      <c r="L1923">
        <f t="shared" si="597"/>
        <v>99</v>
      </c>
    </row>
    <row r="1924" spans="3:12" x14ac:dyDescent="0.25">
      <c r="E1924" s="34">
        <f t="shared" si="595"/>
        <v>197</v>
      </c>
      <c r="F1924" s="34">
        <v>7</v>
      </c>
      <c r="G1924">
        <f t="shared" si="596"/>
        <v>1748</v>
      </c>
      <c r="J1924" t="str">
        <f t="shared" si="588"/>
        <v xml:space="preserve">db600.dbx197.7 := db3.dbx1748.7; // </v>
      </c>
      <c r="L1924">
        <f t="shared" si="597"/>
        <v>99</v>
      </c>
    </row>
    <row r="1925" spans="3:12" x14ac:dyDescent="0.25">
      <c r="E1925">
        <f>E1901+1</f>
        <v>196</v>
      </c>
      <c r="F1925" s="34">
        <v>0</v>
      </c>
      <c r="G1925">
        <f>G1924+1</f>
        <v>1749</v>
      </c>
      <c r="J1925" t="str">
        <f t="shared" si="588"/>
        <v xml:space="preserve">db600.dbx196.0 := db3.dbx1749.0; // </v>
      </c>
      <c r="L1925">
        <f t="shared" si="597"/>
        <v>99</v>
      </c>
    </row>
    <row r="1926" spans="3:12" x14ac:dyDescent="0.25">
      <c r="E1926" s="34">
        <f>E1925</f>
        <v>196</v>
      </c>
      <c r="F1926" s="34">
        <v>1</v>
      </c>
      <c r="G1926">
        <f>G1925</f>
        <v>1749</v>
      </c>
      <c r="J1926" t="str">
        <f t="shared" si="588"/>
        <v xml:space="preserve">db600.dbx196.1 := db3.dbx1749.1; // </v>
      </c>
      <c r="L1926">
        <f t="shared" si="597"/>
        <v>99</v>
      </c>
    </row>
    <row r="1927" spans="3:12" x14ac:dyDescent="0.25">
      <c r="E1927" s="34">
        <f t="shared" si="595"/>
        <v>196</v>
      </c>
      <c r="F1927" s="34">
        <v>2</v>
      </c>
      <c r="G1927">
        <f t="shared" ref="G1927:G1932" si="598">G1926</f>
        <v>1749</v>
      </c>
      <c r="J1927" t="str">
        <f t="shared" si="588"/>
        <v xml:space="preserve">db600.dbx196.2 := db3.dbx1749.2; // </v>
      </c>
      <c r="L1927">
        <f t="shared" si="597"/>
        <v>99</v>
      </c>
    </row>
    <row r="1928" spans="3:12" x14ac:dyDescent="0.25">
      <c r="E1928" s="34">
        <f t="shared" si="595"/>
        <v>196</v>
      </c>
      <c r="F1928" s="34">
        <v>3</v>
      </c>
      <c r="G1928">
        <f t="shared" si="598"/>
        <v>1749</v>
      </c>
      <c r="J1928" t="str">
        <f t="shared" si="588"/>
        <v xml:space="preserve">db600.dbx196.3 := db3.dbx1749.3; // </v>
      </c>
      <c r="L1928">
        <f t="shared" si="597"/>
        <v>99</v>
      </c>
    </row>
    <row r="1929" spans="3:12" x14ac:dyDescent="0.25">
      <c r="E1929" s="34">
        <f t="shared" si="595"/>
        <v>196</v>
      </c>
      <c r="F1929" s="34">
        <v>4</v>
      </c>
      <c r="G1929">
        <f t="shared" si="598"/>
        <v>1749</v>
      </c>
      <c r="J1929" t="str">
        <f t="shared" si="588"/>
        <v xml:space="preserve">db600.dbx196.4 := db3.dbx1749.4; // </v>
      </c>
      <c r="L1929">
        <f t="shared" si="597"/>
        <v>99</v>
      </c>
    </row>
    <row r="1930" spans="3:12" x14ac:dyDescent="0.25">
      <c r="E1930" s="34">
        <f t="shared" si="595"/>
        <v>196</v>
      </c>
      <c r="F1930" s="34">
        <v>5</v>
      </c>
      <c r="G1930">
        <f t="shared" si="598"/>
        <v>1749</v>
      </c>
      <c r="J1930" t="str">
        <f t="shared" si="588"/>
        <v xml:space="preserve">db600.dbx196.5 := db3.dbx1749.5; // </v>
      </c>
      <c r="L1930">
        <f t="shared" si="597"/>
        <v>99</v>
      </c>
    </row>
    <row r="1931" spans="3:12" x14ac:dyDescent="0.25">
      <c r="E1931" s="34">
        <f t="shared" si="595"/>
        <v>196</v>
      </c>
      <c r="F1931" s="34">
        <v>6</v>
      </c>
      <c r="G1931">
        <f t="shared" si="598"/>
        <v>1749</v>
      </c>
      <c r="J1931" t="str">
        <f t="shared" si="588"/>
        <v xml:space="preserve">db600.dbx196.6 := db3.dbx1749.6; // </v>
      </c>
      <c r="L1931">
        <f t="shared" si="597"/>
        <v>99</v>
      </c>
    </row>
    <row r="1932" spans="3:12" x14ac:dyDescent="0.25">
      <c r="E1932" s="34">
        <f t="shared" si="595"/>
        <v>196</v>
      </c>
      <c r="F1932" s="34">
        <v>7</v>
      </c>
      <c r="G1932">
        <f t="shared" si="598"/>
        <v>1749</v>
      </c>
      <c r="J1932" t="str">
        <f t="shared" si="588"/>
        <v xml:space="preserve">db600.dbx196.7 := db3.dbx1749.7; // </v>
      </c>
      <c r="L1932">
        <f t="shared" si="597"/>
        <v>99</v>
      </c>
    </row>
    <row r="1933" spans="3:12" x14ac:dyDescent="0.25">
      <c r="C1933" s="9" t="s">
        <v>976</v>
      </c>
      <c r="E1933">
        <f>E1941+1</f>
        <v>199</v>
      </c>
      <c r="F1933" s="34">
        <v>0</v>
      </c>
      <c r="G1933">
        <f>G1917+46</f>
        <v>1794</v>
      </c>
      <c r="J1933" t="str">
        <f t="shared" si="588"/>
        <v>db600.dbx199.0 := db3.dbx1794.0; // Контроль ЗЭ3-1, %</v>
      </c>
      <c r="L1933">
        <f>L1931+1</f>
        <v>100</v>
      </c>
    </row>
    <row r="1934" spans="3:12" x14ac:dyDescent="0.25">
      <c r="E1934" s="34">
        <f>E1933</f>
        <v>199</v>
      </c>
      <c r="F1934" s="34">
        <v>1</v>
      </c>
      <c r="G1934">
        <f>G1933</f>
        <v>1794</v>
      </c>
      <c r="J1934" t="str">
        <f t="shared" si="588"/>
        <v xml:space="preserve">db600.dbx199.1 := db3.dbx1794.1; // </v>
      </c>
      <c r="L1934">
        <f>L1933</f>
        <v>100</v>
      </c>
    </row>
    <row r="1935" spans="3:12" x14ac:dyDescent="0.25">
      <c r="E1935" s="34">
        <f t="shared" ref="E1935:E1948" si="599">E1934</f>
        <v>199</v>
      </c>
      <c r="F1935" s="34">
        <v>2</v>
      </c>
      <c r="G1935">
        <f t="shared" ref="G1935:G1940" si="600">G1934</f>
        <v>1794</v>
      </c>
      <c r="J1935" t="str">
        <f t="shared" si="588"/>
        <v xml:space="preserve">db600.dbx199.2 := db3.dbx1794.2; // </v>
      </c>
      <c r="L1935">
        <f t="shared" ref="L1935:L1948" si="601">L1934</f>
        <v>100</v>
      </c>
    </row>
    <row r="1936" spans="3:12" x14ac:dyDescent="0.25">
      <c r="E1936" s="34">
        <f t="shared" si="599"/>
        <v>199</v>
      </c>
      <c r="F1936" s="34">
        <v>3</v>
      </c>
      <c r="G1936">
        <f t="shared" si="600"/>
        <v>1794</v>
      </c>
      <c r="J1936" t="str">
        <f t="shared" si="588"/>
        <v xml:space="preserve">db600.dbx199.3 := db3.dbx1794.3; // </v>
      </c>
      <c r="L1936">
        <f t="shared" si="601"/>
        <v>100</v>
      </c>
    </row>
    <row r="1937" spans="3:12" x14ac:dyDescent="0.25">
      <c r="E1937" s="34">
        <f t="shared" si="599"/>
        <v>199</v>
      </c>
      <c r="F1937" s="34">
        <v>4</v>
      </c>
      <c r="G1937">
        <f t="shared" si="600"/>
        <v>1794</v>
      </c>
      <c r="J1937" t="str">
        <f t="shared" si="588"/>
        <v xml:space="preserve">db600.dbx199.4 := db3.dbx1794.4; // </v>
      </c>
      <c r="L1937">
        <f t="shared" si="601"/>
        <v>100</v>
      </c>
    </row>
    <row r="1938" spans="3:12" x14ac:dyDescent="0.25">
      <c r="E1938" s="34">
        <f t="shared" si="599"/>
        <v>199</v>
      </c>
      <c r="F1938" s="34">
        <v>5</v>
      </c>
      <c r="G1938">
        <f t="shared" si="600"/>
        <v>1794</v>
      </c>
      <c r="J1938" t="str">
        <f t="shared" si="588"/>
        <v xml:space="preserve">db600.dbx199.5 := db3.dbx1794.5; // </v>
      </c>
      <c r="L1938">
        <f t="shared" si="601"/>
        <v>100</v>
      </c>
    </row>
    <row r="1939" spans="3:12" x14ac:dyDescent="0.25">
      <c r="E1939" s="34">
        <f t="shared" si="599"/>
        <v>199</v>
      </c>
      <c r="F1939" s="34">
        <v>6</v>
      </c>
      <c r="G1939">
        <f t="shared" si="600"/>
        <v>1794</v>
      </c>
      <c r="J1939" t="str">
        <f t="shared" si="588"/>
        <v xml:space="preserve">db600.dbx199.6 := db3.dbx1794.6; // </v>
      </c>
      <c r="L1939">
        <f t="shared" si="601"/>
        <v>100</v>
      </c>
    </row>
    <row r="1940" spans="3:12" x14ac:dyDescent="0.25">
      <c r="E1940" s="34">
        <f t="shared" si="599"/>
        <v>199</v>
      </c>
      <c r="F1940" s="34">
        <v>7</v>
      </c>
      <c r="G1940">
        <f t="shared" si="600"/>
        <v>1794</v>
      </c>
      <c r="J1940" t="str">
        <f t="shared" si="588"/>
        <v xml:space="preserve">db600.dbx199.7 := db3.dbx1794.7; // </v>
      </c>
      <c r="L1940">
        <f t="shared" si="601"/>
        <v>100</v>
      </c>
    </row>
    <row r="1941" spans="3:12" x14ac:dyDescent="0.25">
      <c r="E1941">
        <f>E1917+1</f>
        <v>198</v>
      </c>
      <c r="F1941" s="34">
        <v>0</v>
      </c>
      <c r="G1941">
        <f>G1940+1</f>
        <v>1795</v>
      </c>
      <c r="J1941" t="str">
        <f t="shared" si="588"/>
        <v xml:space="preserve">db600.dbx198.0 := db3.dbx1795.0; // </v>
      </c>
      <c r="L1941">
        <f t="shared" si="601"/>
        <v>100</v>
      </c>
    </row>
    <row r="1942" spans="3:12" x14ac:dyDescent="0.25">
      <c r="E1942" s="34">
        <f>E1941</f>
        <v>198</v>
      </c>
      <c r="F1942" s="34">
        <v>1</v>
      </c>
      <c r="G1942">
        <f>G1941</f>
        <v>1795</v>
      </c>
      <c r="J1942" t="str">
        <f t="shared" si="588"/>
        <v xml:space="preserve">db600.dbx198.1 := db3.dbx1795.1; // </v>
      </c>
      <c r="L1942">
        <f t="shared" si="601"/>
        <v>100</v>
      </c>
    </row>
    <row r="1943" spans="3:12" x14ac:dyDescent="0.25">
      <c r="E1943" s="34">
        <f t="shared" si="599"/>
        <v>198</v>
      </c>
      <c r="F1943" s="34">
        <v>2</v>
      </c>
      <c r="G1943">
        <f t="shared" ref="G1943:G1948" si="602">G1942</f>
        <v>1795</v>
      </c>
      <c r="J1943" t="str">
        <f t="shared" si="588"/>
        <v xml:space="preserve">db600.dbx198.2 := db3.dbx1795.2; // </v>
      </c>
      <c r="L1943">
        <f t="shared" si="601"/>
        <v>100</v>
      </c>
    </row>
    <row r="1944" spans="3:12" x14ac:dyDescent="0.25">
      <c r="E1944" s="34">
        <f t="shared" si="599"/>
        <v>198</v>
      </c>
      <c r="F1944" s="34">
        <v>3</v>
      </c>
      <c r="G1944">
        <f t="shared" si="602"/>
        <v>1795</v>
      </c>
      <c r="J1944" t="str">
        <f t="shared" si="588"/>
        <v xml:space="preserve">db600.dbx198.3 := db3.dbx1795.3; // </v>
      </c>
      <c r="L1944">
        <f t="shared" si="601"/>
        <v>100</v>
      </c>
    </row>
    <row r="1945" spans="3:12" x14ac:dyDescent="0.25">
      <c r="E1945" s="34">
        <f t="shared" si="599"/>
        <v>198</v>
      </c>
      <c r="F1945" s="34">
        <v>4</v>
      </c>
      <c r="G1945">
        <f t="shared" si="602"/>
        <v>1795</v>
      </c>
      <c r="J1945" t="str">
        <f t="shared" si="588"/>
        <v xml:space="preserve">db600.dbx198.4 := db3.dbx1795.4; // </v>
      </c>
      <c r="L1945">
        <f t="shared" si="601"/>
        <v>100</v>
      </c>
    </row>
    <row r="1946" spans="3:12" x14ac:dyDescent="0.25">
      <c r="E1946" s="34">
        <f t="shared" si="599"/>
        <v>198</v>
      </c>
      <c r="F1946" s="34">
        <v>5</v>
      </c>
      <c r="G1946">
        <f t="shared" si="602"/>
        <v>1795</v>
      </c>
      <c r="J1946" t="str">
        <f t="shared" si="588"/>
        <v xml:space="preserve">db600.dbx198.5 := db3.dbx1795.5; // </v>
      </c>
      <c r="L1946">
        <f t="shared" si="601"/>
        <v>100</v>
      </c>
    </row>
    <row r="1947" spans="3:12" x14ac:dyDescent="0.25">
      <c r="E1947" s="34">
        <f t="shared" si="599"/>
        <v>198</v>
      </c>
      <c r="F1947" s="34">
        <v>6</v>
      </c>
      <c r="G1947">
        <f t="shared" si="602"/>
        <v>1795</v>
      </c>
      <c r="J1947" t="str">
        <f t="shared" si="588"/>
        <v xml:space="preserve">db600.dbx198.6 := db3.dbx1795.6; // </v>
      </c>
      <c r="L1947">
        <f t="shared" si="601"/>
        <v>100</v>
      </c>
    </row>
    <row r="1948" spans="3:12" x14ac:dyDescent="0.25">
      <c r="E1948" s="34">
        <f t="shared" si="599"/>
        <v>198</v>
      </c>
      <c r="F1948" s="34">
        <v>7</v>
      </c>
      <c r="G1948">
        <f t="shared" si="602"/>
        <v>1795</v>
      </c>
      <c r="J1948" t="str">
        <f t="shared" si="588"/>
        <v xml:space="preserve">db600.dbx198.7 := db3.dbx1795.7; // </v>
      </c>
      <c r="L1948">
        <f t="shared" si="601"/>
        <v>100</v>
      </c>
    </row>
    <row r="1949" spans="3:12" x14ac:dyDescent="0.25">
      <c r="C1949" s="9" t="s">
        <v>977</v>
      </c>
      <c r="E1949">
        <f>E1957+1</f>
        <v>201</v>
      </c>
      <c r="F1949" s="34">
        <v>0</v>
      </c>
      <c r="G1949">
        <f>G1933+46</f>
        <v>1840</v>
      </c>
      <c r="J1949" t="str">
        <f t="shared" si="588"/>
        <v>db600.dbx201.0 := db3.dbx1840.0; // Контроль ЗЭ3-2, %</v>
      </c>
      <c r="L1949">
        <f>L1947+1</f>
        <v>101</v>
      </c>
    </row>
    <row r="1950" spans="3:12" x14ac:dyDescent="0.25">
      <c r="E1950" s="34">
        <f>E1949</f>
        <v>201</v>
      </c>
      <c r="F1950" s="34">
        <v>1</v>
      </c>
      <c r="G1950">
        <f>G1949</f>
        <v>1840</v>
      </c>
      <c r="J1950" t="str">
        <f t="shared" si="588"/>
        <v xml:space="preserve">db600.dbx201.1 := db3.dbx1840.1; // </v>
      </c>
      <c r="L1950">
        <f>L1949</f>
        <v>101</v>
      </c>
    </row>
    <row r="1951" spans="3:12" x14ac:dyDescent="0.25">
      <c r="E1951" s="34">
        <f t="shared" ref="E1951:E1964" si="603">E1950</f>
        <v>201</v>
      </c>
      <c r="F1951" s="34">
        <v>2</v>
      </c>
      <c r="G1951">
        <f t="shared" ref="G1951:G1956" si="604">G1950</f>
        <v>1840</v>
      </c>
      <c r="J1951" t="str">
        <f t="shared" ref="J1951:J1996" si="605">"db600.dbx"&amp;E1951&amp;"."&amp;F1951&amp;" := db3.dbx"&amp;G1951&amp;"."&amp;F1951&amp;"; // "&amp;C1951</f>
        <v xml:space="preserve">db600.dbx201.2 := db3.dbx1840.2; // </v>
      </c>
      <c r="L1951">
        <f t="shared" ref="L1951:L1964" si="606">L1950</f>
        <v>101</v>
      </c>
    </row>
    <row r="1952" spans="3:12" x14ac:dyDescent="0.25">
      <c r="E1952" s="34">
        <f t="shared" si="603"/>
        <v>201</v>
      </c>
      <c r="F1952" s="34">
        <v>3</v>
      </c>
      <c r="G1952">
        <f t="shared" si="604"/>
        <v>1840</v>
      </c>
      <c r="J1952" t="str">
        <f t="shared" si="605"/>
        <v xml:space="preserve">db600.dbx201.3 := db3.dbx1840.3; // </v>
      </c>
      <c r="L1952">
        <f t="shared" si="606"/>
        <v>101</v>
      </c>
    </row>
    <row r="1953" spans="3:12" x14ac:dyDescent="0.25">
      <c r="E1953" s="34">
        <f t="shared" si="603"/>
        <v>201</v>
      </c>
      <c r="F1953" s="34">
        <v>4</v>
      </c>
      <c r="G1953">
        <f t="shared" si="604"/>
        <v>1840</v>
      </c>
      <c r="J1953" t="str">
        <f t="shared" si="605"/>
        <v xml:space="preserve">db600.dbx201.4 := db3.dbx1840.4; // </v>
      </c>
      <c r="L1953">
        <f t="shared" si="606"/>
        <v>101</v>
      </c>
    </row>
    <row r="1954" spans="3:12" x14ac:dyDescent="0.25">
      <c r="E1954" s="34">
        <f t="shared" si="603"/>
        <v>201</v>
      </c>
      <c r="F1954" s="34">
        <v>5</v>
      </c>
      <c r="G1954">
        <f t="shared" si="604"/>
        <v>1840</v>
      </c>
      <c r="J1954" t="str">
        <f t="shared" si="605"/>
        <v xml:space="preserve">db600.dbx201.5 := db3.dbx1840.5; // </v>
      </c>
      <c r="L1954">
        <f t="shared" si="606"/>
        <v>101</v>
      </c>
    </row>
    <row r="1955" spans="3:12" x14ac:dyDescent="0.25">
      <c r="E1955" s="34">
        <f t="shared" si="603"/>
        <v>201</v>
      </c>
      <c r="F1955" s="34">
        <v>6</v>
      </c>
      <c r="G1955">
        <f t="shared" si="604"/>
        <v>1840</v>
      </c>
      <c r="J1955" t="str">
        <f t="shared" si="605"/>
        <v xml:space="preserve">db600.dbx201.6 := db3.dbx1840.6; // </v>
      </c>
      <c r="L1955">
        <f t="shared" si="606"/>
        <v>101</v>
      </c>
    </row>
    <row r="1956" spans="3:12" x14ac:dyDescent="0.25">
      <c r="E1956" s="34">
        <f t="shared" si="603"/>
        <v>201</v>
      </c>
      <c r="F1956" s="34">
        <v>7</v>
      </c>
      <c r="G1956">
        <f t="shared" si="604"/>
        <v>1840</v>
      </c>
      <c r="J1956" t="str">
        <f t="shared" si="605"/>
        <v xml:space="preserve">db600.dbx201.7 := db3.dbx1840.7; // </v>
      </c>
      <c r="L1956">
        <f t="shared" si="606"/>
        <v>101</v>
      </c>
    </row>
    <row r="1957" spans="3:12" x14ac:dyDescent="0.25">
      <c r="E1957">
        <f>E1933+1</f>
        <v>200</v>
      </c>
      <c r="F1957" s="34">
        <v>0</v>
      </c>
      <c r="G1957">
        <f>G1956+1</f>
        <v>1841</v>
      </c>
      <c r="J1957" t="str">
        <f t="shared" si="605"/>
        <v xml:space="preserve">db600.dbx200.0 := db3.dbx1841.0; // </v>
      </c>
      <c r="L1957">
        <f t="shared" si="606"/>
        <v>101</v>
      </c>
    </row>
    <row r="1958" spans="3:12" x14ac:dyDescent="0.25">
      <c r="E1958" s="34">
        <f>E1957</f>
        <v>200</v>
      </c>
      <c r="F1958" s="34">
        <v>1</v>
      </c>
      <c r="G1958">
        <f>G1957</f>
        <v>1841</v>
      </c>
      <c r="J1958" t="str">
        <f t="shared" si="605"/>
        <v xml:space="preserve">db600.dbx200.1 := db3.dbx1841.1; // </v>
      </c>
      <c r="L1958">
        <f t="shared" si="606"/>
        <v>101</v>
      </c>
    </row>
    <row r="1959" spans="3:12" x14ac:dyDescent="0.25">
      <c r="E1959" s="34">
        <f t="shared" si="603"/>
        <v>200</v>
      </c>
      <c r="F1959" s="34">
        <v>2</v>
      </c>
      <c r="G1959">
        <f t="shared" ref="G1959:G1964" si="607">G1958</f>
        <v>1841</v>
      </c>
      <c r="J1959" t="str">
        <f t="shared" si="605"/>
        <v xml:space="preserve">db600.dbx200.2 := db3.dbx1841.2; // </v>
      </c>
      <c r="L1959">
        <f t="shared" si="606"/>
        <v>101</v>
      </c>
    </row>
    <row r="1960" spans="3:12" x14ac:dyDescent="0.25">
      <c r="E1960" s="34">
        <f t="shared" si="603"/>
        <v>200</v>
      </c>
      <c r="F1960" s="34">
        <v>3</v>
      </c>
      <c r="G1960">
        <f t="shared" si="607"/>
        <v>1841</v>
      </c>
      <c r="J1960" t="str">
        <f t="shared" si="605"/>
        <v xml:space="preserve">db600.dbx200.3 := db3.dbx1841.3; // </v>
      </c>
      <c r="L1960">
        <f t="shared" si="606"/>
        <v>101</v>
      </c>
    </row>
    <row r="1961" spans="3:12" x14ac:dyDescent="0.25">
      <c r="E1961" s="34">
        <f t="shared" si="603"/>
        <v>200</v>
      </c>
      <c r="F1961" s="34">
        <v>4</v>
      </c>
      <c r="G1961">
        <f t="shared" si="607"/>
        <v>1841</v>
      </c>
      <c r="J1961" t="str">
        <f t="shared" si="605"/>
        <v xml:space="preserve">db600.dbx200.4 := db3.dbx1841.4; // </v>
      </c>
      <c r="L1961">
        <f t="shared" si="606"/>
        <v>101</v>
      </c>
    </row>
    <row r="1962" spans="3:12" x14ac:dyDescent="0.25">
      <c r="E1962" s="34">
        <f t="shared" si="603"/>
        <v>200</v>
      </c>
      <c r="F1962" s="34">
        <v>5</v>
      </c>
      <c r="G1962">
        <f t="shared" si="607"/>
        <v>1841</v>
      </c>
      <c r="J1962" t="str">
        <f t="shared" si="605"/>
        <v xml:space="preserve">db600.dbx200.5 := db3.dbx1841.5; // </v>
      </c>
      <c r="L1962">
        <f t="shared" si="606"/>
        <v>101</v>
      </c>
    </row>
    <row r="1963" spans="3:12" x14ac:dyDescent="0.25">
      <c r="E1963" s="34">
        <f t="shared" si="603"/>
        <v>200</v>
      </c>
      <c r="F1963" s="34">
        <v>6</v>
      </c>
      <c r="G1963">
        <f t="shared" si="607"/>
        <v>1841</v>
      </c>
      <c r="J1963" t="str">
        <f t="shared" si="605"/>
        <v xml:space="preserve">db600.dbx200.6 := db3.dbx1841.6; // </v>
      </c>
      <c r="L1963">
        <f t="shared" si="606"/>
        <v>101</v>
      </c>
    </row>
    <row r="1964" spans="3:12" x14ac:dyDescent="0.25">
      <c r="E1964" s="34">
        <f t="shared" si="603"/>
        <v>200</v>
      </c>
      <c r="F1964" s="34">
        <v>7</v>
      </c>
      <c r="G1964">
        <f t="shared" si="607"/>
        <v>1841</v>
      </c>
      <c r="J1964" t="str">
        <f t="shared" si="605"/>
        <v xml:space="preserve">db600.dbx200.7 := db3.dbx1841.7; // </v>
      </c>
      <c r="L1964">
        <f t="shared" si="606"/>
        <v>101</v>
      </c>
    </row>
    <row r="1965" spans="3:12" x14ac:dyDescent="0.25">
      <c r="C1965" s="14" t="s">
        <v>978</v>
      </c>
      <c r="E1965">
        <f>E1973+1</f>
        <v>203</v>
      </c>
      <c r="F1965" s="34">
        <v>0</v>
      </c>
      <c r="G1965">
        <f>G1949+46</f>
        <v>1886</v>
      </c>
      <c r="J1965" t="str">
        <f t="shared" si="605"/>
        <v>db600.dbx203.0 := db3.dbx1886.0; // Контроль НД4-1, мА</v>
      </c>
      <c r="L1965">
        <f>L1963+1</f>
        <v>102</v>
      </c>
    </row>
    <row r="1966" spans="3:12" x14ac:dyDescent="0.25">
      <c r="E1966" s="34">
        <f>E1965</f>
        <v>203</v>
      </c>
      <c r="F1966" s="34">
        <v>1</v>
      </c>
      <c r="G1966">
        <f>G1965</f>
        <v>1886</v>
      </c>
      <c r="J1966" t="str">
        <f t="shared" si="605"/>
        <v xml:space="preserve">db600.dbx203.1 := db3.dbx1886.1; // </v>
      </c>
      <c r="L1966">
        <f>L1965</f>
        <v>102</v>
      </c>
    </row>
    <row r="1967" spans="3:12" x14ac:dyDescent="0.25">
      <c r="E1967" s="34">
        <f t="shared" ref="E1967:E1980" si="608">E1966</f>
        <v>203</v>
      </c>
      <c r="F1967" s="34">
        <v>2</v>
      </c>
      <c r="G1967">
        <f t="shared" ref="G1967:G1972" si="609">G1966</f>
        <v>1886</v>
      </c>
      <c r="J1967" t="str">
        <f t="shared" si="605"/>
        <v xml:space="preserve">db600.dbx203.2 := db3.dbx1886.2; // </v>
      </c>
      <c r="L1967">
        <f t="shared" ref="L1967:L1980" si="610">L1966</f>
        <v>102</v>
      </c>
    </row>
    <row r="1968" spans="3:12" x14ac:dyDescent="0.25">
      <c r="E1968" s="34">
        <f t="shared" si="608"/>
        <v>203</v>
      </c>
      <c r="F1968" s="34">
        <v>3</v>
      </c>
      <c r="G1968">
        <f t="shared" si="609"/>
        <v>1886</v>
      </c>
      <c r="J1968" t="str">
        <f t="shared" si="605"/>
        <v xml:space="preserve">db600.dbx203.3 := db3.dbx1886.3; // </v>
      </c>
      <c r="L1968">
        <f t="shared" si="610"/>
        <v>102</v>
      </c>
    </row>
    <row r="1969" spans="3:12" x14ac:dyDescent="0.25">
      <c r="E1969" s="34">
        <f t="shared" si="608"/>
        <v>203</v>
      </c>
      <c r="F1969" s="34">
        <v>4</v>
      </c>
      <c r="G1969">
        <f t="shared" si="609"/>
        <v>1886</v>
      </c>
      <c r="J1969" t="str">
        <f t="shared" si="605"/>
        <v xml:space="preserve">db600.dbx203.4 := db3.dbx1886.4; // </v>
      </c>
      <c r="L1969">
        <f t="shared" si="610"/>
        <v>102</v>
      </c>
    </row>
    <row r="1970" spans="3:12" x14ac:dyDescent="0.25">
      <c r="E1970" s="34">
        <f t="shared" si="608"/>
        <v>203</v>
      </c>
      <c r="F1970" s="34">
        <v>5</v>
      </c>
      <c r="G1970">
        <f t="shared" si="609"/>
        <v>1886</v>
      </c>
      <c r="J1970" t="str">
        <f t="shared" si="605"/>
        <v xml:space="preserve">db600.dbx203.5 := db3.dbx1886.5; // </v>
      </c>
      <c r="L1970">
        <f t="shared" si="610"/>
        <v>102</v>
      </c>
    </row>
    <row r="1971" spans="3:12" x14ac:dyDescent="0.25">
      <c r="E1971" s="34">
        <f t="shared" si="608"/>
        <v>203</v>
      </c>
      <c r="F1971" s="34">
        <v>6</v>
      </c>
      <c r="G1971">
        <f t="shared" si="609"/>
        <v>1886</v>
      </c>
      <c r="J1971" t="str">
        <f t="shared" si="605"/>
        <v xml:space="preserve">db600.dbx203.6 := db3.dbx1886.6; // </v>
      </c>
      <c r="L1971">
        <f t="shared" si="610"/>
        <v>102</v>
      </c>
    </row>
    <row r="1972" spans="3:12" x14ac:dyDescent="0.25">
      <c r="E1972" s="34">
        <f t="shared" si="608"/>
        <v>203</v>
      </c>
      <c r="F1972" s="34">
        <v>7</v>
      </c>
      <c r="G1972">
        <f t="shared" si="609"/>
        <v>1886</v>
      </c>
      <c r="J1972" t="str">
        <f t="shared" si="605"/>
        <v xml:space="preserve">db600.dbx203.7 := db3.dbx1886.7; // </v>
      </c>
      <c r="L1972">
        <f t="shared" si="610"/>
        <v>102</v>
      </c>
    </row>
    <row r="1973" spans="3:12" x14ac:dyDescent="0.25">
      <c r="E1973">
        <f>E1949+1</f>
        <v>202</v>
      </c>
      <c r="F1973" s="34">
        <v>0</v>
      </c>
      <c r="G1973">
        <f>G1972+1</f>
        <v>1887</v>
      </c>
      <c r="J1973" t="str">
        <f t="shared" si="605"/>
        <v xml:space="preserve">db600.dbx202.0 := db3.dbx1887.0; // </v>
      </c>
      <c r="L1973">
        <f t="shared" si="610"/>
        <v>102</v>
      </c>
    </row>
    <row r="1974" spans="3:12" x14ac:dyDescent="0.25">
      <c r="E1974" s="34">
        <f>E1973</f>
        <v>202</v>
      </c>
      <c r="F1974" s="34">
        <v>1</v>
      </c>
      <c r="G1974">
        <f>G1973</f>
        <v>1887</v>
      </c>
      <c r="J1974" t="str">
        <f t="shared" si="605"/>
        <v xml:space="preserve">db600.dbx202.1 := db3.dbx1887.1; // </v>
      </c>
      <c r="L1974">
        <f t="shared" si="610"/>
        <v>102</v>
      </c>
    </row>
    <row r="1975" spans="3:12" x14ac:dyDescent="0.25">
      <c r="E1975" s="34">
        <f t="shared" si="608"/>
        <v>202</v>
      </c>
      <c r="F1975" s="34">
        <v>2</v>
      </c>
      <c r="G1975">
        <f t="shared" ref="G1975:G1980" si="611">G1974</f>
        <v>1887</v>
      </c>
      <c r="J1975" t="str">
        <f t="shared" si="605"/>
        <v xml:space="preserve">db600.dbx202.2 := db3.dbx1887.2; // </v>
      </c>
      <c r="L1975">
        <f t="shared" si="610"/>
        <v>102</v>
      </c>
    </row>
    <row r="1976" spans="3:12" x14ac:dyDescent="0.25">
      <c r="E1976" s="34">
        <f t="shared" si="608"/>
        <v>202</v>
      </c>
      <c r="F1976" s="34">
        <v>3</v>
      </c>
      <c r="G1976">
        <f t="shared" si="611"/>
        <v>1887</v>
      </c>
      <c r="J1976" t="str">
        <f t="shared" si="605"/>
        <v xml:space="preserve">db600.dbx202.3 := db3.dbx1887.3; // </v>
      </c>
      <c r="L1976">
        <f t="shared" si="610"/>
        <v>102</v>
      </c>
    </row>
    <row r="1977" spans="3:12" x14ac:dyDescent="0.25">
      <c r="E1977" s="34">
        <f t="shared" si="608"/>
        <v>202</v>
      </c>
      <c r="F1977" s="34">
        <v>4</v>
      </c>
      <c r="G1977">
        <f t="shared" si="611"/>
        <v>1887</v>
      </c>
      <c r="J1977" t="str">
        <f t="shared" si="605"/>
        <v xml:space="preserve">db600.dbx202.4 := db3.dbx1887.4; // </v>
      </c>
      <c r="L1977">
        <f t="shared" si="610"/>
        <v>102</v>
      </c>
    </row>
    <row r="1978" spans="3:12" x14ac:dyDescent="0.25">
      <c r="E1978" s="34">
        <f t="shared" si="608"/>
        <v>202</v>
      </c>
      <c r="F1978" s="34">
        <v>5</v>
      </c>
      <c r="G1978">
        <f t="shared" si="611"/>
        <v>1887</v>
      </c>
      <c r="J1978" t="str">
        <f t="shared" si="605"/>
        <v xml:space="preserve">db600.dbx202.5 := db3.dbx1887.5; // </v>
      </c>
      <c r="L1978">
        <f t="shared" si="610"/>
        <v>102</v>
      </c>
    </row>
    <row r="1979" spans="3:12" x14ac:dyDescent="0.25">
      <c r="E1979" s="34">
        <f t="shared" si="608"/>
        <v>202</v>
      </c>
      <c r="F1979" s="34">
        <v>6</v>
      </c>
      <c r="G1979">
        <f t="shared" si="611"/>
        <v>1887</v>
      </c>
      <c r="J1979" t="str">
        <f t="shared" si="605"/>
        <v xml:space="preserve">db600.dbx202.6 := db3.dbx1887.6; // </v>
      </c>
      <c r="L1979">
        <f t="shared" si="610"/>
        <v>102</v>
      </c>
    </row>
    <row r="1980" spans="3:12" x14ac:dyDescent="0.25">
      <c r="E1980" s="34">
        <f t="shared" si="608"/>
        <v>202</v>
      </c>
      <c r="F1980" s="34">
        <v>7</v>
      </c>
      <c r="G1980">
        <f t="shared" si="611"/>
        <v>1887</v>
      </c>
      <c r="J1980" t="str">
        <f t="shared" si="605"/>
        <v xml:space="preserve">db600.dbx202.7 := db3.dbx1887.7; // </v>
      </c>
      <c r="L1980">
        <f t="shared" si="610"/>
        <v>102</v>
      </c>
    </row>
    <row r="1981" spans="3:12" x14ac:dyDescent="0.25">
      <c r="C1981" s="14" t="s">
        <v>979</v>
      </c>
      <c r="E1981">
        <f>E1989+1</f>
        <v>205</v>
      </c>
      <c r="F1981" s="34">
        <v>0</v>
      </c>
      <c r="G1981">
        <f>G1965+46</f>
        <v>1932</v>
      </c>
      <c r="J1981" t="str">
        <f t="shared" si="605"/>
        <v>db600.dbx205.0 := db3.dbx1932.0; // Контроль НД4-2, мА</v>
      </c>
      <c r="L1981">
        <f>L1979+1</f>
        <v>103</v>
      </c>
    </row>
    <row r="1982" spans="3:12" x14ac:dyDescent="0.25">
      <c r="E1982" s="34">
        <f>E1981</f>
        <v>205</v>
      </c>
      <c r="F1982" s="34">
        <v>1</v>
      </c>
      <c r="G1982">
        <f>G1981</f>
        <v>1932</v>
      </c>
      <c r="J1982" t="str">
        <f t="shared" si="605"/>
        <v xml:space="preserve">db600.dbx205.1 := db3.dbx1932.1; // </v>
      </c>
      <c r="L1982">
        <f>L1981</f>
        <v>103</v>
      </c>
    </row>
    <row r="1983" spans="3:12" x14ac:dyDescent="0.25">
      <c r="E1983" s="34">
        <f t="shared" ref="E1983:E1996" si="612">E1982</f>
        <v>205</v>
      </c>
      <c r="F1983" s="34">
        <v>2</v>
      </c>
      <c r="G1983">
        <f t="shared" ref="G1983:G1988" si="613">G1982</f>
        <v>1932</v>
      </c>
      <c r="J1983" t="str">
        <f t="shared" si="605"/>
        <v xml:space="preserve">db600.dbx205.2 := db3.dbx1932.2; // </v>
      </c>
      <c r="L1983">
        <f t="shared" ref="L1983:L1996" si="614">L1982</f>
        <v>103</v>
      </c>
    </row>
    <row r="1984" spans="3:12" x14ac:dyDescent="0.25">
      <c r="E1984" s="34">
        <f t="shared" si="612"/>
        <v>205</v>
      </c>
      <c r="F1984" s="34">
        <v>3</v>
      </c>
      <c r="G1984">
        <f t="shared" si="613"/>
        <v>1932</v>
      </c>
      <c r="J1984" t="str">
        <f t="shared" si="605"/>
        <v xml:space="preserve">db600.dbx205.3 := db3.dbx1932.3; // </v>
      </c>
      <c r="L1984">
        <f t="shared" si="614"/>
        <v>103</v>
      </c>
    </row>
    <row r="1985" spans="3:12" x14ac:dyDescent="0.25">
      <c r="E1985" s="34">
        <f t="shared" si="612"/>
        <v>205</v>
      </c>
      <c r="F1985" s="34">
        <v>4</v>
      </c>
      <c r="G1985">
        <f t="shared" si="613"/>
        <v>1932</v>
      </c>
      <c r="J1985" t="str">
        <f t="shared" si="605"/>
        <v xml:space="preserve">db600.dbx205.4 := db3.dbx1932.4; // </v>
      </c>
      <c r="L1985">
        <f t="shared" si="614"/>
        <v>103</v>
      </c>
    </row>
    <row r="1986" spans="3:12" x14ac:dyDescent="0.25">
      <c r="E1986" s="34">
        <f t="shared" si="612"/>
        <v>205</v>
      </c>
      <c r="F1986" s="34">
        <v>5</v>
      </c>
      <c r="G1986">
        <f t="shared" si="613"/>
        <v>1932</v>
      </c>
      <c r="J1986" t="str">
        <f t="shared" si="605"/>
        <v xml:space="preserve">db600.dbx205.5 := db3.dbx1932.5; // </v>
      </c>
      <c r="L1986">
        <f t="shared" si="614"/>
        <v>103</v>
      </c>
    </row>
    <row r="1987" spans="3:12" x14ac:dyDescent="0.25">
      <c r="E1987" s="34">
        <f t="shared" si="612"/>
        <v>205</v>
      </c>
      <c r="F1987" s="34">
        <v>6</v>
      </c>
      <c r="G1987">
        <f t="shared" si="613"/>
        <v>1932</v>
      </c>
      <c r="J1987" t="str">
        <f t="shared" si="605"/>
        <v xml:space="preserve">db600.dbx205.6 := db3.dbx1932.6; // </v>
      </c>
      <c r="L1987">
        <f t="shared" si="614"/>
        <v>103</v>
      </c>
    </row>
    <row r="1988" spans="3:12" x14ac:dyDescent="0.25">
      <c r="E1988" s="34">
        <f t="shared" si="612"/>
        <v>205</v>
      </c>
      <c r="F1988" s="34">
        <v>7</v>
      </c>
      <c r="G1988">
        <f t="shared" si="613"/>
        <v>1932</v>
      </c>
      <c r="J1988" t="str">
        <f t="shared" si="605"/>
        <v xml:space="preserve">db600.dbx205.7 := db3.dbx1932.7; // </v>
      </c>
      <c r="L1988">
        <f t="shared" si="614"/>
        <v>103</v>
      </c>
    </row>
    <row r="1989" spans="3:12" x14ac:dyDescent="0.25">
      <c r="E1989">
        <f>E1965+1</f>
        <v>204</v>
      </c>
      <c r="F1989" s="34">
        <v>0</v>
      </c>
      <c r="G1989">
        <f>G1988+1</f>
        <v>1933</v>
      </c>
      <c r="J1989" t="str">
        <f t="shared" si="605"/>
        <v xml:space="preserve">db600.dbx204.0 := db3.dbx1933.0; // </v>
      </c>
      <c r="L1989">
        <f t="shared" si="614"/>
        <v>103</v>
      </c>
    </row>
    <row r="1990" spans="3:12" x14ac:dyDescent="0.25">
      <c r="E1990" s="34">
        <f>E1989</f>
        <v>204</v>
      </c>
      <c r="F1990" s="34">
        <v>1</v>
      </c>
      <c r="G1990">
        <f>G1989</f>
        <v>1933</v>
      </c>
      <c r="J1990" t="str">
        <f t="shared" si="605"/>
        <v xml:space="preserve">db600.dbx204.1 := db3.dbx1933.1; // </v>
      </c>
      <c r="L1990">
        <f t="shared" si="614"/>
        <v>103</v>
      </c>
    </row>
    <row r="1991" spans="3:12" x14ac:dyDescent="0.25">
      <c r="E1991" s="34">
        <f t="shared" si="612"/>
        <v>204</v>
      </c>
      <c r="F1991" s="34">
        <v>2</v>
      </c>
      <c r="G1991">
        <f t="shared" ref="G1991:G1996" si="615">G1990</f>
        <v>1933</v>
      </c>
      <c r="J1991" t="str">
        <f t="shared" si="605"/>
        <v xml:space="preserve">db600.dbx204.2 := db3.dbx1933.2; // </v>
      </c>
      <c r="L1991">
        <f t="shared" si="614"/>
        <v>103</v>
      </c>
    </row>
    <row r="1992" spans="3:12" x14ac:dyDescent="0.25">
      <c r="E1992" s="34">
        <f t="shared" si="612"/>
        <v>204</v>
      </c>
      <c r="F1992" s="34">
        <v>3</v>
      </c>
      <c r="G1992">
        <f t="shared" si="615"/>
        <v>1933</v>
      </c>
      <c r="J1992" t="str">
        <f t="shared" si="605"/>
        <v xml:space="preserve">db600.dbx204.3 := db3.dbx1933.3; // </v>
      </c>
      <c r="L1992">
        <f t="shared" si="614"/>
        <v>103</v>
      </c>
    </row>
    <row r="1993" spans="3:12" x14ac:dyDescent="0.25">
      <c r="E1993" s="34">
        <f t="shared" si="612"/>
        <v>204</v>
      </c>
      <c r="F1993" s="34">
        <v>4</v>
      </c>
      <c r="G1993">
        <f t="shared" si="615"/>
        <v>1933</v>
      </c>
      <c r="J1993" t="str">
        <f t="shared" si="605"/>
        <v xml:space="preserve">db600.dbx204.4 := db3.dbx1933.4; // </v>
      </c>
      <c r="L1993">
        <f t="shared" si="614"/>
        <v>103</v>
      </c>
    </row>
    <row r="1994" spans="3:12" x14ac:dyDescent="0.25">
      <c r="E1994" s="34">
        <f t="shared" si="612"/>
        <v>204</v>
      </c>
      <c r="F1994" s="34">
        <v>5</v>
      </c>
      <c r="G1994">
        <f t="shared" si="615"/>
        <v>1933</v>
      </c>
      <c r="J1994" t="str">
        <f t="shared" si="605"/>
        <v xml:space="preserve">db600.dbx204.5 := db3.dbx1933.5; // </v>
      </c>
      <c r="L1994">
        <f t="shared" si="614"/>
        <v>103</v>
      </c>
    </row>
    <row r="1995" spans="3:12" x14ac:dyDescent="0.25">
      <c r="E1995" s="34">
        <f t="shared" si="612"/>
        <v>204</v>
      </c>
      <c r="F1995" s="34">
        <v>6</v>
      </c>
      <c r="G1995">
        <f t="shared" si="615"/>
        <v>1933</v>
      </c>
      <c r="J1995" t="str">
        <f t="shared" si="605"/>
        <v xml:space="preserve">db600.dbx204.6 := db3.dbx1933.6; // </v>
      </c>
      <c r="L1995">
        <f t="shared" si="614"/>
        <v>103</v>
      </c>
    </row>
    <row r="1996" spans="3:12" x14ac:dyDescent="0.25">
      <c r="E1996" s="34">
        <f t="shared" si="612"/>
        <v>204</v>
      </c>
      <c r="F1996" s="34">
        <v>7</v>
      </c>
      <c r="G1996">
        <f t="shared" si="615"/>
        <v>1933</v>
      </c>
      <c r="J1996" t="str">
        <f t="shared" si="605"/>
        <v xml:space="preserve">db600.dbx204.7 := db3.dbx1933.7; // </v>
      </c>
      <c r="L1996">
        <f t="shared" si="614"/>
        <v>103</v>
      </c>
    </row>
    <row r="1997" spans="3:12" x14ac:dyDescent="0.25">
      <c r="C1997" s="9" t="s">
        <v>313</v>
      </c>
      <c r="E1997">
        <f>E2005+1</f>
        <v>207</v>
      </c>
      <c r="F1997" s="34">
        <v>0</v>
      </c>
      <c r="G1997">
        <v>0</v>
      </c>
      <c r="J1997" t="str">
        <f>"db600.dbx"&amp;E1997&amp;"."&amp;F1997&amp;" := db4.dbx"&amp;G1997&amp;"."&amp;F1997&amp;"; // "&amp;C1997</f>
        <v>db600.dbx207.0 := db4.dbx0.0; // Управление ЗЭ3-1</v>
      </c>
      <c r="L1997">
        <f>L1995+1</f>
        <v>104</v>
      </c>
    </row>
    <row r="1998" spans="3:12" x14ac:dyDescent="0.25">
      <c r="C1998" s="9"/>
      <c r="E1998" s="34">
        <f>E1997</f>
        <v>207</v>
      </c>
      <c r="F1998" s="34">
        <v>1</v>
      </c>
      <c r="G1998">
        <f>G1997</f>
        <v>0</v>
      </c>
      <c r="J1998" t="str">
        <f t="shared" ref="J1998:J2061" si="616">"db600.dbx"&amp;E1998&amp;"."&amp;F1998&amp;" := db4.dbx"&amp;G1998&amp;"."&amp;F1998&amp;"; // "&amp;C1998</f>
        <v xml:space="preserve">db600.dbx207.1 := db4.dbx0.1; // </v>
      </c>
      <c r="L1998">
        <f>L1997</f>
        <v>104</v>
      </c>
    </row>
    <row r="1999" spans="3:12" x14ac:dyDescent="0.25">
      <c r="C1999" s="9"/>
      <c r="E1999" s="34">
        <f t="shared" ref="E1999:E2012" si="617">E1998</f>
        <v>207</v>
      </c>
      <c r="F1999" s="34">
        <v>2</v>
      </c>
      <c r="G1999">
        <f t="shared" ref="G1999:G2004" si="618">G1998</f>
        <v>0</v>
      </c>
      <c r="J1999" t="str">
        <f t="shared" si="616"/>
        <v xml:space="preserve">db600.dbx207.2 := db4.dbx0.2; // </v>
      </c>
      <c r="L1999">
        <f t="shared" ref="L1999:L2012" si="619">L1998</f>
        <v>104</v>
      </c>
    </row>
    <row r="2000" spans="3:12" x14ac:dyDescent="0.25">
      <c r="C2000" s="9"/>
      <c r="E2000" s="34">
        <f t="shared" si="617"/>
        <v>207</v>
      </c>
      <c r="F2000" s="34">
        <v>3</v>
      </c>
      <c r="G2000">
        <f t="shared" si="618"/>
        <v>0</v>
      </c>
      <c r="J2000" t="str">
        <f t="shared" si="616"/>
        <v xml:space="preserve">db600.dbx207.3 := db4.dbx0.3; // </v>
      </c>
      <c r="L2000">
        <f t="shared" si="619"/>
        <v>104</v>
      </c>
    </row>
    <row r="2001" spans="3:12" x14ac:dyDescent="0.25">
      <c r="C2001" s="9"/>
      <c r="E2001" s="34">
        <f t="shared" si="617"/>
        <v>207</v>
      </c>
      <c r="F2001" s="34">
        <v>4</v>
      </c>
      <c r="G2001">
        <f t="shared" si="618"/>
        <v>0</v>
      </c>
      <c r="J2001" t="str">
        <f t="shared" si="616"/>
        <v xml:space="preserve">db600.dbx207.4 := db4.dbx0.4; // </v>
      </c>
      <c r="L2001">
        <f t="shared" si="619"/>
        <v>104</v>
      </c>
    </row>
    <row r="2002" spans="3:12" x14ac:dyDescent="0.25">
      <c r="C2002" s="9"/>
      <c r="E2002" s="34">
        <f t="shared" si="617"/>
        <v>207</v>
      </c>
      <c r="F2002" s="34">
        <v>5</v>
      </c>
      <c r="G2002">
        <f t="shared" si="618"/>
        <v>0</v>
      </c>
      <c r="J2002" t="str">
        <f t="shared" si="616"/>
        <v xml:space="preserve">db600.dbx207.5 := db4.dbx0.5; // </v>
      </c>
      <c r="L2002">
        <f t="shared" si="619"/>
        <v>104</v>
      </c>
    </row>
    <row r="2003" spans="3:12" x14ac:dyDescent="0.25">
      <c r="C2003" s="9"/>
      <c r="E2003" s="34">
        <f t="shared" si="617"/>
        <v>207</v>
      </c>
      <c r="F2003" s="34">
        <v>6</v>
      </c>
      <c r="G2003">
        <f t="shared" si="618"/>
        <v>0</v>
      </c>
      <c r="J2003" t="str">
        <f t="shared" si="616"/>
        <v xml:space="preserve">db600.dbx207.6 := db4.dbx0.6; // </v>
      </c>
      <c r="L2003">
        <f t="shared" si="619"/>
        <v>104</v>
      </c>
    </row>
    <row r="2004" spans="3:12" x14ac:dyDescent="0.25">
      <c r="C2004" s="9"/>
      <c r="E2004" s="34">
        <f t="shared" si="617"/>
        <v>207</v>
      </c>
      <c r="F2004" s="34">
        <v>7</v>
      </c>
      <c r="G2004">
        <f t="shared" si="618"/>
        <v>0</v>
      </c>
      <c r="J2004" t="str">
        <f t="shared" si="616"/>
        <v xml:space="preserve">db600.dbx207.7 := db4.dbx0.7; // </v>
      </c>
      <c r="L2004">
        <f t="shared" si="619"/>
        <v>104</v>
      </c>
    </row>
    <row r="2005" spans="3:12" x14ac:dyDescent="0.25">
      <c r="C2005" s="9"/>
      <c r="E2005">
        <f>E1981+1</f>
        <v>206</v>
      </c>
      <c r="F2005" s="34">
        <v>0</v>
      </c>
      <c r="G2005">
        <f>G2004+1</f>
        <v>1</v>
      </c>
      <c r="J2005" t="str">
        <f t="shared" si="616"/>
        <v xml:space="preserve">db600.dbx206.0 := db4.dbx1.0; // </v>
      </c>
      <c r="L2005">
        <f t="shared" si="619"/>
        <v>104</v>
      </c>
    </row>
    <row r="2006" spans="3:12" x14ac:dyDescent="0.25">
      <c r="C2006" s="9"/>
      <c r="E2006" s="34">
        <f>E2005</f>
        <v>206</v>
      </c>
      <c r="F2006" s="34">
        <v>1</v>
      </c>
      <c r="G2006">
        <f>G2005</f>
        <v>1</v>
      </c>
      <c r="J2006" t="str">
        <f t="shared" si="616"/>
        <v xml:space="preserve">db600.dbx206.1 := db4.dbx1.1; // </v>
      </c>
      <c r="L2006">
        <f t="shared" si="619"/>
        <v>104</v>
      </c>
    </row>
    <row r="2007" spans="3:12" x14ac:dyDescent="0.25">
      <c r="C2007" s="9"/>
      <c r="E2007" s="34">
        <f t="shared" si="617"/>
        <v>206</v>
      </c>
      <c r="F2007" s="34">
        <v>2</v>
      </c>
      <c r="G2007">
        <f t="shared" ref="G2007:G2012" si="620">G2006</f>
        <v>1</v>
      </c>
      <c r="J2007" t="str">
        <f t="shared" si="616"/>
        <v xml:space="preserve">db600.dbx206.2 := db4.dbx1.2; // </v>
      </c>
      <c r="L2007">
        <f t="shared" si="619"/>
        <v>104</v>
      </c>
    </row>
    <row r="2008" spans="3:12" x14ac:dyDescent="0.25">
      <c r="C2008" s="9"/>
      <c r="E2008" s="34">
        <f t="shared" si="617"/>
        <v>206</v>
      </c>
      <c r="F2008" s="34">
        <v>3</v>
      </c>
      <c r="G2008">
        <f t="shared" si="620"/>
        <v>1</v>
      </c>
      <c r="J2008" t="str">
        <f t="shared" si="616"/>
        <v xml:space="preserve">db600.dbx206.3 := db4.dbx1.3; // </v>
      </c>
      <c r="L2008">
        <f t="shared" si="619"/>
        <v>104</v>
      </c>
    </row>
    <row r="2009" spans="3:12" x14ac:dyDescent="0.25">
      <c r="C2009" s="9"/>
      <c r="E2009" s="34">
        <f t="shared" si="617"/>
        <v>206</v>
      </c>
      <c r="F2009" s="34">
        <v>4</v>
      </c>
      <c r="G2009">
        <f t="shared" si="620"/>
        <v>1</v>
      </c>
      <c r="J2009" t="str">
        <f t="shared" si="616"/>
        <v xml:space="preserve">db600.dbx206.4 := db4.dbx1.4; // </v>
      </c>
      <c r="L2009">
        <f t="shared" si="619"/>
        <v>104</v>
      </c>
    </row>
    <row r="2010" spans="3:12" x14ac:dyDescent="0.25">
      <c r="C2010" s="9"/>
      <c r="E2010" s="34">
        <f t="shared" si="617"/>
        <v>206</v>
      </c>
      <c r="F2010" s="34">
        <v>5</v>
      </c>
      <c r="G2010">
        <f t="shared" si="620"/>
        <v>1</v>
      </c>
      <c r="J2010" t="str">
        <f t="shared" si="616"/>
        <v xml:space="preserve">db600.dbx206.5 := db4.dbx1.5; // </v>
      </c>
      <c r="L2010">
        <f t="shared" si="619"/>
        <v>104</v>
      </c>
    </row>
    <row r="2011" spans="3:12" x14ac:dyDescent="0.25">
      <c r="C2011" s="9"/>
      <c r="E2011" s="34">
        <f t="shared" si="617"/>
        <v>206</v>
      </c>
      <c r="F2011" s="34">
        <v>6</v>
      </c>
      <c r="G2011">
        <f t="shared" si="620"/>
        <v>1</v>
      </c>
      <c r="J2011" t="str">
        <f t="shared" si="616"/>
        <v xml:space="preserve">db600.dbx206.6 := db4.dbx1.6; // </v>
      </c>
      <c r="L2011">
        <f t="shared" si="619"/>
        <v>104</v>
      </c>
    </row>
    <row r="2012" spans="3:12" x14ac:dyDescent="0.25">
      <c r="C2012" s="9"/>
      <c r="E2012" s="34">
        <f t="shared" si="617"/>
        <v>206</v>
      </c>
      <c r="F2012" s="34">
        <v>7</v>
      </c>
      <c r="G2012">
        <f t="shared" si="620"/>
        <v>1</v>
      </c>
      <c r="J2012" t="str">
        <f t="shared" si="616"/>
        <v xml:space="preserve">db600.dbx206.7 := db4.dbx1.7; // </v>
      </c>
      <c r="L2012">
        <f t="shared" si="619"/>
        <v>104</v>
      </c>
    </row>
    <row r="2013" spans="3:12" x14ac:dyDescent="0.25">
      <c r="C2013" s="9" t="s">
        <v>314</v>
      </c>
      <c r="E2013">
        <f>E2021+1</f>
        <v>209</v>
      </c>
      <c r="F2013" s="34">
        <v>0</v>
      </c>
      <c r="G2013">
        <f>G1997+44</f>
        <v>44</v>
      </c>
      <c r="J2013" t="str">
        <f t="shared" si="616"/>
        <v>db600.dbx209.0 := db4.dbx44.0; // Управление ЗЭ3-2</v>
      </c>
      <c r="L2013">
        <f>L2011+1</f>
        <v>105</v>
      </c>
    </row>
    <row r="2014" spans="3:12" x14ac:dyDescent="0.25">
      <c r="E2014" s="34">
        <f>E2013</f>
        <v>209</v>
      </c>
      <c r="F2014" s="34">
        <v>1</v>
      </c>
      <c r="G2014">
        <f>G2013</f>
        <v>44</v>
      </c>
      <c r="J2014" t="str">
        <f t="shared" si="616"/>
        <v xml:space="preserve">db600.dbx209.1 := db4.dbx44.1; // </v>
      </c>
      <c r="L2014">
        <f>L2013</f>
        <v>105</v>
      </c>
    </row>
    <row r="2015" spans="3:12" x14ac:dyDescent="0.25">
      <c r="E2015" s="34">
        <f t="shared" ref="E2015:E2028" si="621">E2014</f>
        <v>209</v>
      </c>
      <c r="F2015" s="34">
        <v>2</v>
      </c>
      <c r="G2015">
        <f t="shared" ref="G2015:G2020" si="622">G2014</f>
        <v>44</v>
      </c>
      <c r="J2015" t="str">
        <f t="shared" si="616"/>
        <v xml:space="preserve">db600.dbx209.2 := db4.dbx44.2; // </v>
      </c>
      <c r="L2015">
        <f t="shared" ref="L2015:L2028" si="623">L2014</f>
        <v>105</v>
      </c>
    </row>
    <row r="2016" spans="3:12" x14ac:dyDescent="0.25">
      <c r="E2016" s="34">
        <f t="shared" si="621"/>
        <v>209</v>
      </c>
      <c r="F2016" s="34">
        <v>3</v>
      </c>
      <c r="G2016">
        <f t="shared" si="622"/>
        <v>44</v>
      </c>
      <c r="J2016" t="str">
        <f t="shared" si="616"/>
        <v xml:space="preserve">db600.dbx209.3 := db4.dbx44.3; // </v>
      </c>
      <c r="L2016">
        <f t="shared" si="623"/>
        <v>105</v>
      </c>
    </row>
    <row r="2017" spans="3:12" x14ac:dyDescent="0.25">
      <c r="E2017" s="34">
        <f t="shared" si="621"/>
        <v>209</v>
      </c>
      <c r="F2017" s="34">
        <v>4</v>
      </c>
      <c r="G2017">
        <f t="shared" si="622"/>
        <v>44</v>
      </c>
      <c r="J2017" t="str">
        <f t="shared" si="616"/>
        <v xml:space="preserve">db600.dbx209.4 := db4.dbx44.4; // </v>
      </c>
      <c r="L2017">
        <f t="shared" si="623"/>
        <v>105</v>
      </c>
    </row>
    <row r="2018" spans="3:12" x14ac:dyDescent="0.25">
      <c r="E2018" s="34">
        <f t="shared" si="621"/>
        <v>209</v>
      </c>
      <c r="F2018" s="34">
        <v>5</v>
      </c>
      <c r="G2018">
        <f t="shared" si="622"/>
        <v>44</v>
      </c>
      <c r="J2018" t="str">
        <f t="shared" si="616"/>
        <v xml:space="preserve">db600.dbx209.5 := db4.dbx44.5; // </v>
      </c>
      <c r="L2018">
        <f t="shared" si="623"/>
        <v>105</v>
      </c>
    </row>
    <row r="2019" spans="3:12" x14ac:dyDescent="0.25">
      <c r="E2019" s="34">
        <f t="shared" si="621"/>
        <v>209</v>
      </c>
      <c r="F2019" s="34">
        <v>6</v>
      </c>
      <c r="G2019">
        <f t="shared" si="622"/>
        <v>44</v>
      </c>
      <c r="J2019" t="str">
        <f t="shared" si="616"/>
        <v xml:space="preserve">db600.dbx209.6 := db4.dbx44.6; // </v>
      </c>
      <c r="L2019">
        <f t="shared" si="623"/>
        <v>105</v>
      </c>
    </row>
    <row r="2020" spans="3:12" x14ac:dyDescent="0.25">
      <c r="E2020" s="34">
        <f t="shared" si="621"/>
        <v>209</v>
      </c>
      <c r="F2020" s="34">
        <v>7</v>
      </c>
      <c r="G2020">
        <f t="shared" si="622"/>
        <v>44</v>
      </c>
      <c r="J2020" t="str">
        <f t="shared" si="616"/>
        <v xml:space="preserve">db600.dbx209.7 := db4.dbx44.7; // </v>
      </c>
      <c r="L2020">
        <f t="shared" si="623"/>
        <v>105</v>
      </c>
    </row>
    <row r="2021" spans="3:12" x14ac:dyDescent="0.25">
      <c r="E2021">
        <f>E1997+1</f>
        <v>208</v>
      </c>
      <c r="F2021" s="34">
        <v>0</v>
      </c>
      <c r="G2021">
        <f>G2020+1</f>
        <v>45</v>
      </c>
      <c r="J2021" t="str">
        <f t="shared" si="616"/>
        <v xml:space="preserve">db600.dbx208.0 := db4.dbx45.0; // </v>
      </c>
      <c r="L2021">
        <f t="shared" si="623"/>
        <v>105</v>
      </c>
    </row>
    <row r="2022" spans="3:12" x14ac:dyDescent="0.25">
      <c r="E2022" s="34">
        <f>E2021</f>
        <v>208</v>
      </c>
      <c r="F2022" s="34">
        <v>1</v>
      </c>
      <c r="G2022">
        <f>G2021</f>
        <v>45</v>
      </c>
      <c r="J2022" t="str">
        <f t="shared" si="616"/>
        <v xml:space="preserve">db600.dbx208.1 := db4.dbx45.1; // </v>
      </c>
      <c r="L2022">
        <f t="shared" si="623"/>
        <v>105</v>
      </c>
    </row>
    <row r="2023" spans="3:12" x14ac:dyDescent="0.25">
      <c r="E2023" s="34">
        <f t="shared" si="621"/>
        <v>208</v>
      </c>
      <c r="F2023" s="34">
        <v>2</v>
      </c>
      <c r="G2023">
        <f t="shared" ref="G2023:G2028" si="624">G2022</f>
        <v>45</v>
      </c>
      <c r="J2023" t="str">
        <f t="shared" si="616"/>
        <v xml:space="preserve">db600.dbx208.2 := db4.dbx45.2; // </v>
      </c>
      <c r="L2023">
        <f t="shared" si="623"/>
        <v>105</v>
      </c>
    </row>
    <row r="2024" spans="3:12" x14ac:dyDescent="0.25">
      <c r="E2024" s="34">
        <f t="shared" si="621"/>
        <v>208</v>
      </c>
      <c r="F2024" s="34">
        <v>3</v>
      </c>
      <c r="G2024">
        <f t="shared" si="624"/>
        <v>45</v>
      </c>
      <c r="J2024" t="str">
        <f t="shared" si="616"/>
        <v xml:space="preserve">db600.dbx208.3 := db4.dbx45.3; // </v>
      </c>
      <c r="L2024">
        <f t="shared" si="623"/>
        <v>105</v>
      </c>
    </row>
    <row r="2025" spans="3:12" x14ac:dyDescent="0.25">
      <c r="E2025" s="34">
        <f t="shared" si="621"/>
        <v>208</v>
      </c>
      <c r="F2025" s="34">
        <v>4</v>
      </c>
      <c r="G2025">
        <f t="shared" si="624"/>
        <v>45</v>
      </c>
      <c r="J2025" t="str">
        <f t="shared" si="616"/>
        <v xml:space="preserve">db600.dbx208.4 := db4.dbx45.4; // </v>
      </c>
      <c r="L2025">
        <f t="shared" si="623"/>
        <v>105</v>
      </c>
    </row>
    <row r="2026" spans="3:12" x14ac:dyDescent="0.25">
      <c r="E2026" s="34">
        <f t="shared" si="621"/>
        <v>208</v>
      </c>
      <c r="F2026" s="34">
        <v>5</v>
      </c>
      <c r="G2026">
        <f t="shared" si="624"/>
        <v>45</v>
      </c>
      <c r="J2026" t="str">
        <f t="shared" si="616"/>
        <v xml:space="preserve">db600.dbx208.5 := db4.dbx45.5; // </v>
      </c>
      <c r="L2026">
        <f t="shared" si="623"/>
        <v>105</v>
      </c>
    </row>
    <row r="2027" spans="3:12" x14ac:dyDescent="0.25">
      <c r="E2027" s="34">
        <f t="shared" si="621"/>
        <v>208</v>
      </c>
      <c r="F2027" s="34">
        <v>6</v>
      </c>
      <c r="G2027">
        <f t="shared" si="624"/>
        <v>45</v>
      </c>
      <c r="J2027" t="str">
        <f t="shared" si="616"/>
        <v xml:space="preserve">db600.dbx208.6 := db4.dbx45.6; // </v>
      </c>
      <c r="L2027">
        <f t="shared" si="623"/>
        <v>105</v>
      </c>
    </row>
    <row r="2028" spans="3:12" x14ac:dyDescent="0.25">
      <c r="E2028" s="34">
        <f t="shared" si="621"/>
        <v>208</v>
      </c>
      <c r="F2028" s="34">
        <v>7</v>
      </c>
      <c r="G2028">
        <f t="shared" si="624"/>
        <v>45</v>
      </c>
      <c r="J2028" t="str">
        <f t="shared" si="616"/>
        <v xml:space="preserve">db600.dbx208.7 := db4.dbx45.7; // </v>
      </c>
      <c r="L2028">
        <f t="shared" si="623"/>
        <v>105</v>
      </c>
    </row>
    <row r="2029" spans="3:12" x14ac:dyDescent="0.25">
      <c r="C2029" s="9" t="s">
        <v>315</v>
      </c>
      <c r="E2029">
        <f>E2037+1</f>
        <v>211</v>
      </c>
      <c r="F2029" s="34">
        <v>0</v>
      </c>
      <c r="G2029">
        <f>G2013+44</f>
        <v>88</v>
      </c>
      <c r="J2029" t="str">
        <f t="shared" si="616"/>
        <v>db600.dbx211.0 := db4.dbx88.0; // Управление НД1-1</v>
      </c>
      <c r="L2029">
        <f>L2027+1</f>
        <v>106</v>
      </c>
    </row>
    <row r="2030" spans="3:12" x14ac:dyDescent="0.25">
      <c r="E2030" s="34">
        <f>E2029</f>
        <v>211</v>
      </c>
      <c r="F2030" s="34">
        <v>1</v>
      </c>
      <c r="G2030">
        <f>G2029</f>
        <v>88</v>
      </c>
      <c r="J2030" t="str">
        <f t="shared" si="616"/>
        <v xml:space="preserve">db600.dbx211.1 := db4.dbx88.1; // </v>
      </c>
      <c r="L2030">
        <f>L2029</f>
        <v>106</v>
      </c>
    </row>
    <row r="2031" spans="3:12" x14ac:dyDescent="0.25">
      <c r="E2031" s="34">
        <f t="shared" ref="E2031:E2044" si="625">E2030</f>
        <v>211</v>
      </c>
      <c r="F2031" s="34">
        <v>2</v>
      </c>
      <c r="G2031">
        <f t="shared" ref="G2031:G2036" si="626">G2030</f>
        <v>88</v>
      </c>
      <c r="J2031" t="str">
        <f t="shared" si="616"/>
        <v xml:space="preserve">db600.dbx211.2 := db4.dbx88.2; // </v>
      </c>
      <c r="L2031">
        <f t="shared" ref="L2031:L2044" si="627">L2030</f>
        <v>106</v>
      </c>
    </row>
    <row r="2032" spans="3:12" x14ac:dyDescent="0.25">
      <c r="E2032" s="34">
        <f t="shared" si="625"/>
        <v>211</v>
      </c>
      <c r="F2032" s="34">
        <v>3</v>
      </c>
      <c r="G2032">
        <f t="shared" si="626"/>
        <v>88</v>
      </c>
      <c r="J2032" t="str">
        <f t="shared" si="616"/>
        <v xml:space="preserve">db600.dbx211.3 := db4.dbx88.3; // </v>
      </c>
      <c r="L2032">
        <f t="shared" si="627"/>
        <v>106</v>
      </c>
    </row>
    <row r="2033" spans="3:12" x14ac:dyDescent="0.25">
      <c r="E2033" s="34">
        <f t="shared" si="625"/>
        <v>211</v>
      </c>
      <c r="F2033" s="34">
        <v>4</v>
      </c>
      <c r="G2033">
        <f t="shared" si="626"/>
        <v>88</v>
      </c>
      <c r="J2033" t="str">
        <f t="shared" si="616"/>
        <v xml:space="preserve">db600.dbx211.4 := db4.dbx88.4; // </v>
      </c>
      <c r="L2033">
        <f t="shared" si="627"/>
        <v>106</v>
      </c>
    </row>
    <row r="2034" spans="3:12" x14ac:dyDescent="0.25">
      <c r="E2034" s="34">
        <f t="shared" si="625"/>
        <v>211</v>
      </c>
      <c r="F2034" s="34">
        <v>5</v>
      </c>
      <c r="G2034">
        <f t="shared" si="626"/>
        <v>88</v>
      </c>
      <c r="J2034" t="str">
        <f t="shared" si="616"/>
        <v xml:space="preserve">db600.dbx211.5 := db4.dbx88.5; // </v>
      </c>
      <c r="L2034">
        <f t="shared" si="627"/>
        <v>106</v>
      </c>
    </row>
    <row r="2035" spans="3:12" x14ac:dyDescent="0.25">
      <c r="E2035" s="34">
        <f t="shared" si="625"/>
        <v>211</v>
      </c>
      <c r="F2035" s="34">
        <v>6</v>
      </c>
      <c r="G2035">
        <f t="shared" si="626"/>
        <v>88</v>
      </c>
      <c r="J2035" t="str">
        <f t="shared" si="616"/>
        <v xml:space="preserve">db600.dbx211.6 := db4.dbx88.6; // </v>
      </c>
      <c r="L2035">
        <f t="shared" si="627"/>
        <v>106</v>
      </c>
    </row>
    <row r="2036" spans="3:12" x14ac:dyDescent="0.25">
      <c r="E2036" s="34">
        <f t="shared" si="625"/>
        <v>211</v>
      </c>
      <c r="F2036" s="34">
        <v>7</v>
      </c>
      <c r="G2036">
        <f t="shared" si="626"/>
        <v>88</v>
      </c>
      <c r="J2036" t="str">
        <f t="shared" si="616"/>
        <v xml:space="preserve">db600.dbx211.7 := db4.dbx88.7; // </v>
      </c>
      <c r="L2036">
        <f t="shared" si="627"/>
        <v>106</v>
      </c>
    </row>
    <row r="2037" spans="3:12" x14ac:dyDescent="0.25">
      <c r="E2037">
        <f>E2013+1</f>
        <v>210</v>
      </c>
      <c r="F2037" s="34">
        <v>0</v>
      </c>
      <c r="G2037">
        <f>G2036+1</f>
        <v>89</v>
      </c>
      <c r="J2037" t="str">
        <f t="shared" si="616"/>
        <v xml:space="preserve">db600.dbx210.0 := db4.dbx89.0; // </v>
      </c>
      <c r="L2037">
        <f t="shared" si="627"/>
        <v>106</v>
      </c>
    </row>
    <row r="2038" spans="3:12" x14ac:dyDescent="0.25">
      <c r="E2038" s="34">
        <f>E2037</f>
        <v>210</v>
      </c>
      <c r="F2038" s="34">
        <v>1</v>
      </c>
      <c r="G2038">
        <f>G2037</f>
        <v>89</v>
      </c>
      <c r="J2038" t="str">
        <f t="shared" si="616"/>
        <v xml:space="preserve">db600.dbx210.1 := db4.dbx89.1; // </v>
      </c>
      <c r="L2038">
        <f t="shared" si="627"/>
        <v>106</v>
      </c>
    </row>
    <row r="2039" spans="3:12" x14ac:dyDescent="0.25">
      <c r="E2039" s="34">
        <f t="shared" si="625"/>
        <v>210</v>
      </c>
      <c r="F2039" s="34">
        <v>2</v>
      </c>
      <c r="G2039">
        <f t="shared" ref="G2039:G2044" si="628">G2038</f>
        <v>89</v>
      </c>
      <c r="J2039" t="str">
        <f t="shared" si="616"/>
        <v xml:space="preserve">db600.dbx210.2 := db4.dbx89.2; // </v>
      </c>
      <c r="L2039">
        <f t="shared" si="627"/>
        <v>106</v>
      </c>
    </row>
    <row r="2040" spans="3:12" x14ac:dyDescent="0.25">
      <c r="E2040" s="34">
        <f t="shared" si="625"/>
        <v>210</v>
      </c>
      <c r="F2040" s="34">
        <v>3</v>
      </c>
      <c r="G2040">
        <f t="shared" si="628"/>
        <v>89</v>
      </c>
      <c r="J2040" t="str">
        <f t="shared" si="616"/>
        <v xml:space="preserve">db600.dbx210.3 := db4.dbx89.3; // </v>
      </c>
      <c r="L2040">
        <f t="shared" si="627"/>
        <v>106</v>
      </c>
    </row>
    <row r="2041" spans="3:12" x14ac:dyDescent="0.25">
      <c r="E2041" s="34">
        <f t="shared" si="625"/>
        <v>210</v>
      </c>
      <c r="F2041" s="34">
        <v>4</v>
      </c>
      <c r="G2041">
        <f t="shared" si="628"/>
        <v>89</v>
      </c>
      <c r="J2041" t="str">
        <f t="shared" si="616"/>
        <v xml:space="preserve">db600.dbx210.4 := db4.dbx89.4; // </v>
      </c>
      <c r="L2041">
        <f t="shared" si="627"/>
        <v>106</v>
      </c>
    </row>
    <row r="2042" spans="3:12" x14ac:dyDescent="0.25">
      <c r="E2042" s="34">
        <f t="shared" si="625"/>
        <v>210</v>
      </c>
      <c r="F2042" s="34">
        <v>5</v>
      </c>
      <c r="G2042">
        <f t="shared" si="628"/>
        <v>89</v>
      </c>
      <c r="J2042" t="str">
        <f t="shared" si="616"/>
        <v xml:space="preserve">db600.dbx210.5 := db4.dbx89.5; // </v>
      </c>
      <c r="L2042">
        <f t="shared" si="627"/>
        <v>106</v>
      </c>
    </row>
    <row r="2043" spans="3:12" x14ac:dyDescent="0.25">
      <c r="E2043" s="34">
        <f t="shared" si="625"/>
        <v>210</v>
      </c>
      <c r="F2043" s="34">
        <v>6</v>
      </c>
      <c r="G2043">
        <f t="shared" si="628"/>
        <v>89</v>
      </c>
      <c r="J2043" t="str">
        <f t="shared" si="616"/>
        <v xml:space="preserve">db600.dbx210.6 := db4.dbx89.6; // </v>
      </c>
      <c r="L2043">
        <f t="shared" si="627"/>
        <v>106</v>
      </c>
    </row>
    <row r="2044" spans="3:12" x14ac:dyDescent="0.25">
      <c r="E2044" s="34">
        <f t="shared" si="625"/>
        <v>210</v>
      </c>
      <c r="F2044" s="34">
        <v>7</v>
      </c>
      <c r="G2044">
        <f t="shared" si="628"/>
        <v>89</v>
      </c>
      <c r="J2044" t="str">
        <f t="shared" si="616"/>
        <v xml:space="preserve">db600.dbx210.7 := db4.dbx89.7; // </v>
      </c>
      <c r="L2044">
        <f t="shared" si="627"/>
        <v>106</v>
      </c>
    </row>
    <row r="2045" spans="3:12" x14ac:dyDescent="0.25">
      <c r="C2045" s="9" t="s">
        <v>316</v>
      </c>
      <c r="E2045">
        <f>E2053+1</f>
        <v>213</v>
      </c>
      <c r="F2045" s="34">
        <v>0</v>
      </c>
      <c r="G2045">
        <f>G2029+44</f>
        <v>132</v>
      </c>
      <c r="J2045" t="str">
        <f t="shared" si="616"/>
        <v>db600.dbx213.0 := db4.dbx132.0; // Управление НД1-2</v>
      </c>
      <c r="L2045">
        <f>L2043+1</f>
        <v>107</v>
      </c>
    </row>
    <row r="2046" spans="3:12" x14ac:dyDescent="0.25">
      <c r="E2046" s="34">
        <f>E2045</f>
        <v>213</v>
      </c>
      <c r="F2046" s="34">
        <v>1</v>
      </c>
      <c r="G2046">
        <f>G2045</f>
        <v>132</v>
      </c>
      <c r="J2046" t="str">
        <f t="shared" si="616"/>
        <v xml:space="preserve">db600.dbx213.1 := db4.dbx132.1; // </v>
      </c>
      <c r="L2046">
        <f>L2045</f>
        <v>107</v>
      </c>
    </row>
    <row r="2047" spans="3:12" x14ac:dyDescent="0.25">
      <c r="E2047" s="34">
        <f t="shared" ref="E2047:E2060" si="629">E2046</f>
        <v>213</v>
      </c>
      <c r="F2047" s="34">
        <v>2</v>
      </c>
      <c r="G2047">
        <f t="shared" ref="G2047:G2052" si="630">G2046</f>
        <v>132</v>
      </c>
      <c r="J2047" t="str">
        <f t="shared" si="616"/>
        <v xml:space="preserve">db600.dbx213.2 := db4.dbx132.2; // </v>
      </c>
      <c r="L2047">
        <f t="shared" ref="L2047:L2060" si="631">L2046</f>
        <v>107</v>
      </c>
    </row>
    <row r="2048" spans="3:12" x14ac:dyDescent="0.25">
      <c r="E2048" s="34">
        <f t="shared" si="629"/>
        <v>213</v>
      </c>
      <c r="F2048" s="34">
        <v>3</v>
      </c>
      <c r="G2048">
        <f t="shared" si="630"/>
        <v>132</v>
      </c>
      <c r="J2048" t="str">
        <f t="shared" si="616"/>
        <v xml:space="preserve">db600.dbx213.3 := db4.dbx132.3; // </v>
      </c>
      <c r="L2048">
        <f t="shared" si="631"/>
        <v>107</v>
      </c>
    </row>
    <row r="2049" spans="3:12" x14ac:dyDescent="0.25">
      <c r="E2049" s="34">
        <f t="shared" si="629"/>
        <v>213</v>
      </c>
      <c r="F2049" s="34">
        <v>4</v>
      </c>
      <c r="G2049">
        <f t="shared" si="630"/>
        <v>132</v>
      </c>
      <c r="J2049" t="str">
        <f t="shared" si="616"/>
        <v xml:space="preserve">db600.dbx213.4 := db4.dbx132.4; // </v>
      </c>
      <c r="L2049">
        <f t="shared" si="631"/>
        <v>107</v>
      </c>
    </row>
    <row r="2050" spans="3:12" x14ac:dyDescent="0.25">
      <c r="E2050" s="34">
        <f t="shared" si="629"/>
        <v>213</v>
      </c>
      <c r="F2050" s="34">
        <v>5</v>
      </c>
      <c r="G2050">
        <f t="shared" si="630"/>
        <v>132</v>
      </c>
      <c r="J2050" t="str">
        <f t="shared" si="616"/>
        <v xml:space="preserve">db600.dbx213.5 := db4.dbx132.5; // </v>
      </c>
      <c r="L2050">
        <f t="shared" si="631"/>
        <v>107</v>
      </c>
    </row>
    <row r="2051" spans="3:12" x14ac:dyDescent="0.25">
      <c r="E2051" s="34">
        <f t="shared" si="629"/>
        <v>213</v>
      </c>
      <c r="F2051" s="34">
        <v>6</v>
      </c>
      <c r="G2051">
        <f t="shared" si="630"/>
        <v>132</v>
      </c>
      <c r="J2051" t="str">
        <f t="shared" si="616"/>
        <v xml:space="preserve">db600.dbx213.6 := db4.dbx132.6; // </v>
      </c>
      <c r="L2051">
        <f t="shared" si="631"/>
        <v>107</v>
      </c>
    </row>
    <row r="2052" spans="3:12" x14ac:dyDescent="0.25">
      <c r="E2052" s="34">
        <f t="shared" si="629"/>
        <v>213</v>
      </c>
      <c r="F2052" s="34">
        <v>7</v>
      </c>
      <c r="G2052">
        <f t="shared" si="630"/>
        <v>132</v>
      </c>
      <c r="J2052" t="str">
        <f t="shared" si="616"/>
        <v xml:space="preserve">db600.dbx213.7 := db4.dbx132.7; // </v>
      </c>
      <c r="L2052">
        <f t="shared" si="631"/>
        <v>107</v>
      </c>
    </row>
    <row r="2053" spans="3:12" x14ac:dyDescent="0.25">
      <c r="E2053">
        <f>E2029+1</f>
        <v>212</v>
      </c>
      <c r="F2053" s="34">
        <v>0</v>
      </c>
      <c r="G2053">
        <f>G2052+1</f>
        <v>133</v>
      </c>
      <c r="J2053" t="str">
        <f t="shared" si="616"/>
        <v xml:space="preserve">db600.dbx212.0 := db4.dbx133.0; // </v>
      </c>
      <c r="L2053">
        <f t="shared" si="631"/>
        <v>107</v>
      </c>
    </row>
    <row r="2054" spans="3:12" x14ac:dyDescent="0.25">
      <c r="E2054" s="34">
        <f>E2053</f>
        <v>212</v>
      </c>
      <c r="F2054" s="34">
        <v>1</v>
      </c>
      <c r="G2054">
        <f>G2053</f>
        <v>133</v>
      </c>
      <c r="J2054" t="str">
        <f t="shared" si="616"/>
        <v xml:space="preserve">db600.dbx212.1 := db4.dbx133.1; // </v>
      </c>
      <c r="L2054">
        <f t="shared" si="631"/>
        <v>107</v>
      </c>
    </row>
    <row r="2055" spans="3:12" x14ac:dyDescent="0.25">
      <c r="E2055" s="34">
        <f t="shared" si="629"/>
        <v>212</v>
      </c>
      <c r="F2055" s="34">
        <v>2</v>
      </c>
      <c r="G2055">
        <f t="shared" ref="G2055:G2060" si="632">G2054</f>
        <v>133</v>
      </c>
      <c r="J2055" t="str">
        <f t="shared" si="616"/>
        <v xml:space="preserve">db600.dbx212.2 := db4.dbx133.2; // </v>
      </c>
      <c r="L2055">
        <f t="shared" si="631"/>
        <v>107</v>
      </c>
    </row>
    <row r="2056" spans="3:12" x14ac:dyDescent="0.25">
      <c r="E2056" s="34">
        <f t="shared" si="629"/>
        <v>212</v>
      </c>
      <c r="F2056" s="34">
        <v>3</v>
      </c>
      <c r="G2056">
        <f t="shared" si="632"/>
        <v>133</v>
      </c>
      <c r="J2056" t="str">
        <f t="shared" si="616"/>
        <v xml:space="preserve">db600.dbx212.3 := db4.dbx133.3; // </v>
      </c>
      <c r="L2056">
        <f t="shared" si="631"/>
        <v>107</v>
      </c>
    </row>
    <row r="2057" spans="3:12" x14ac:dyDescent="0.25">
      <c r="E2057" s="34">
        <f t="shared" si="629"/>
        <v>212</v>
      </c>
      <c r="F2057" s="34">
        <v>4</v>
      </c>
      <c r="G2057">
        <f t="shared" si="632"/>
        <v>133</v>
      </c>
      <c r="J2057" t="str">
        <f t="shared" si="616"/>
        <v xml:space="preserve">db600.dbx212.4 := db4.dbx133.4; // </v>
      </c>
      <c r="L2057">
        <f t="shared" si="631"/>
        <v>107</v>
      </c>
    </row>
    <row r="2058" spans="3:12" x14ac:dyDescent="0.25">
      <c r="E2058" s="34">
        <f t="shared" si="629"/>
        <v>212</v>
      </c>
      <c r="F2058" s="34">
        <v>5</v>
      </c>
      <c r="G2058">
        <f t="shared" si="632"/>
        <v>133</v>
      </c>
      <c r="J2058" t="str">
        <f t="shared" si="616"/>
        <v xml:space="preserve">db600.dbx212.5 := db4.dbx133.5; // </v>
      </c>
      <c r="L2058">
        <f t="shared" si="631"/>
        <v>107</v>
      </c>
    </row>
    <row r="2059" spans="3:12" x14ac:dyDescent="0.25">
      <c r="E2059" s="34">
        <f t="shared" si="629"/>
        <v>212</v>
      </c>
      <c r="F2059" s="34">
        <v>6</v>
      </c>
      <c r="G2059">
        <f t="shared" si="632"/>
        <v>133</v>
      </c>
      <c r="J2059" t="str">
        <f t="shared" si="616"/>
        <v xml:space="preserve">db600.dbx212.6 := db4.dbx133.6; // </v>
      </c>
      <c r="L2059">
        <f t="shared" si="631"/>
        <v>107</v>
      </c>
    </row>
    <row r="2060" spans="3:12" x14ac:dyDescent="0.25">
      <c r="E2060" s="34">
        <f t="shared" si="629"/>
        <v>212</v>
      </c>
      <c r="F2060" s="34">
        <v>7</v>
      </c>
      <c r="G2060">
        <f t="shared" si="632"/>
        <v>133</v>
      </c>
      <c r="J2060" t="str">
        <f t="shared" si="616"/>
        <v xml:space="preserve">db600.dbx212.7 := db4.dbx133.7; // </v>
      </c>
      <c r="L2060">
        <f t="shared" si="631"/>
        <v>107</v>
      </c>
    </row>
    <row r="2061" spans="3:12" x14ac:dyDescent="0.25">
      <c r="C2061" s="9" t="s">
        <v>317</v>
      </c>
      <c r="E2061">
        <f>E2069+1</f>
        <v>215</v>
      </c>
      <c r="F2061" s="34">
        <v>0</v>
      </c>
      <c r="G2061">
        <f>G2045+44</f>
        <v>176</v>
      </c>
      <c r="J2061" t="str">
        <f t="shared" si="616"/>
        <v>db600.dbx215.0 := db4.dbx176.0; // Управление НД1-3</v>
      </c>
      <c r="L2061">
        <f>L2059+1</f>
        <v>108</v>
      </c>
    </row>
    <row r="2062" spans="3:12" x14ac:dyDescent="0.25">
      <c r="E2062" s="34">
        <f>E2061</f>
        <v>215</v>
      </c>
      <c r="F2062" s="34">
        <v>1</v>
      </c>
      <c r="G2062">
        <f>G2061</f>
        <v>176</v>
      </c>
      <c r="J2062" t="str">
        <f t="shared" ref="J2062:J2084" si="633">"db600.dbx"&amp;E2062&amp;"."&amp;F2062&amp;" := db4.dbx"&amp;G2062&amp;"."&amp;F2062&amp;"; // "&amp;C2062</f>
        <v xml:space="preserve">db600.dbx215.1 := db4.dbx176.1; // </v>
      </c>
      <c r="L2062">
        <f>L2061</f>
        <v>108</v>
      </c>
    </row>
    <row r="2063" spans="3:12" x14ac:dyDescent="0.25">
      <c r="E2063" s="34">
        <f t="shared" ref="E2063:E2076" si="634">E2062</f>
        <v>215</v>
      </c>
      <c r="F2063" s="34">
        <v>2</v>
      </c>
      <c r="G2063">
        <f t="shared" ref="G2063:G2068" si="635">G2062</f>
        <v>176</v>
      </c>
      <c r="J2063" t="str">
        <f t="shared" si="633"/>
        <v xml:space="preserve">db600.dbx215.2 := db4.dbx176.2; // </v>
      </c>
      <c r="L2063">
        <f t="shared" ref="L2063:L2076" si="636">L2062</f>
        <v>108</v>
      </c>
    </row>
    <row r="2064" spans="3:12" x14ac:dyDescent="0.25">
      <c r="E2064" s="34">
        <f t="shared" si="634"/>
        <v>215</v>
      </c>
      <c r="F2064" s="34">
        <v>3</v>
      </c>
      <c r="G2064">
        <f t="shared" si="635"/>
        <v>176</v>
      </c>
      <c r="J2064" t="str">
        <f t="shared" si="633"/>
        <v xml:space="preserve">db600.dbx215.3 := db4.dbx176.3; // </v>
      </c>
      <c r="L2064">
        <f t="shared" si="636"/>
        <v>108</v>
      </c>
    </row>
    <row r="2065" spans="3:12" x14ac:dyDescent="0.25">
      <c r="E2065" s="34">
        <f t="shared" si="634"/>
        <v>215</v>
      </c>
      <c r="F2065" s="34">
        <v>4</v>
      </c>
      <c r="G2065">
        <f t="shared" si="635"/>
        <v>176</v>
      </c>
      <c r="J2065" t="str">
        <f t="shared" si="633"/>
        <v xml:space="preserve">db600.dbx215.4 := db4.dbx176.4; // </v>
      </c>
      <c r="L2065">
        <f t="shared" si="636"/>
        <v>108</v>
      </c>
    </row>
    <row r="2066" spans="3:12" x14ac:dyDescent="0.25">
      <c r="E2066" s="34">
        <f t="shared" si="634"/>
        <v>215</v>
      </c>
      <c r="F2066" s="34">
        <v>5</v>
      </c>
      <c r="G2066">
        <f t="shared" si="635"/>
        <v>176</v>
      </c>
      <c r="J2066" t="str">
        <f t="shared" si="633"/>
        <v xml:space="preserve">db600.dbx215.5 := db4.dbx176.5; // </v>
      </c>
      <c r="L2066">
        <f t="shared" si="636"/>
        <v>108</v>
      </c>
    </row>
    <row r="2067" spans="3:12" x14ac:dyDescent="0.25">
      <c r="E2067" s="34">
        <f t="shared" si="634"/>
        <v>215</v>
      </c>
      <c r="F2067" s="34">
        <v>6</v>
      </c>
      <c r="G2067">
        <f t="shared" si="635"/>
        <v>176</v>
      </c>
      <c r="J2067" t="str">
        <f t="shared" si="633"/>
        <v xml:space="preserve">db600.dbx215.6 := db4.dbx176.6; // </v>
      </c>
      <c r="L2067">
        <f t="shared" si="636"/>
        <v>108</v>
      </c>
    </row>
    <row r="2068" spans="3:12" x14ac:dyDescent="0.25">
      <c r="E2068" s="34">
        <f t="shared" si="634"/>
        <v>215</v>
      </c>
      <c r="F2068" s="34">
        <v>7</v>
      </c>
      <c r="G2068">
        <f t="shared" si="635"/>
        <v>176</v>
      </c>
      <c r="J2068" t="str">
        <f t="shared" si="633"/>
        <v xml:space="preserve">db600.dbx215.7 := db4.dbx176.7; // </v>
      </c>
      <c r="L2068">
        <f t="shared" si="636"/>
        <v>108</v>
      </c>
    </row>
    <row r="2069" spans="3:12" x14ac:dyDescent="0.25">
      <c r="E2069">
        <f>E2045+1</f>
        <v>214</v>
      </c>
      <c r="F2069" s="34">
        <v>0</v>
      </c>
      <c r="G2069">
        <f>G2068+1</f>
        <v>177</v>
      </c>
      <c r="J2069" t="str">
        <f t="shared" si="633"/>
        <v xml:space="preserve">db600.dbx214.0 := db4.dbx177.0; // </v>
      </c>
      <c r="L2069">
        <f t="shared" si="636"/>
        <v>108</v>
      </c>
    </row>
    <row r="2070" spans="3:12" x14ac:dyDescent="0.25">
      <c r="E2070" s="34">
        <f>E2069</f>
        <v>214</v>
      </c>
      <c r="F2070" s="34">
        <v>1</v>
      </c>
      <c r="G2070">
        <f>G2069</f>
        <v>177</v>
      </c>
      <c r="J2070" t="str">
        <f t="shared" si="633"/>
        <v xml:space="preserve">db600.dbx214.1 := db4.dbx177.1; // </v>
      </c>
      <c r="L2070">
        <f t="shared" si="636"/>
        <v>108</v>
      </c>
    </row>
    <row r="2071" spans="3:12" x14ac:dyDescent="0.25">
      <c r="E2071" s="34">
        <f t="shared" si="634"/>
        <v>214</v>
      </c>
      <c r="F2071" s="34">
        <v>2</v>
      </c>
      <c r="G2071">
        <f t="shared" ref="G2071:G2076" si="637">G2070</f>
        <v>177</v>
      </c>
      <c r="J2071" t="str">
        <f t="shared" si="633"/>
        <v xml:space="preserve">db600.dbx214.2 := db4.dbx177.2; // </v>
      </c>
      <c r="L2071">
        <f t="shared" si="636"/>
        <v>108</v>
      </c>
    </row>
    <row r="2072" spans="3:12" x14ac:dyDescent="0.25">
      <c r="E2072" s="34">
        <f t="shared" si="634"/>
        <v>214</v>
      </c>
      <c r="F2072" s="34">
        <v>3</v>
      </c>
      <c r="G2072">
        <f t="shared" si="637"/>
        <v>177</v>
      </c>
      <c r="J2072" t="str">
        <f t="shared" si="633"/>
        <v xml:space="preserve">db600.dbx214.3 := db4.dbx177.3; // </v>
      </c>
      <c r="L2072">
        <f t="shared" si="636"/>
        <v>108</v>
      </c>
    </row>
    <row r="2073" spans="3:12" x14ac:dyDescent="0.25">
      <c r="E2073" s="34">
        <f t="shared" si="634"/>
        <v>214</v>
      </c>
      <c r="F2073" s="34">
        <v>4</v>
      </c>
      <c r="G2073">
        <f t="shared" si="637"/>
        <v>177</v>
      </c>
      <c r="J2073" t="str">
        <f t="shared" si="633"/>
        <v xml:space="preserve">db600.dbx214.4 := db4.dbx177.4; // </v>
      </c>
      <c r="L2073">
        <f t="shared" si="636"/>
        <v>108</v>
      </c>
    </row>
    <row r="2074" spans="3:12" x14ac:dyDescent="0.25">
      <c r="E2074" s="34">
        <f t="shared" si="634"/>
        <v>214</v>
      </c>
      <c r="F2074" s="34">
        <v>5</v>
      </c>
      <c r="G2074">
        <f t="shared" si="637"/>
        <v>177</v>
      </c>
      <c r="J2074" t="str">
        <f t="shared" si="633"/>
        <v xml:space="preserve">db600.dbx214.5 := db4.dbx177.5; // </v>
      </c>
      <c r="L2074">
        <f t="shared" si="636"/>
        <v>108</v>
      </c>
    </row>
    <row r="2075" spans="3:12" x14ac:dyDescent="0.25">
      <c r="E2075" s="34">
        <f t="shared" si="634"/>
        <v>214</v>
      </c>
      <c r="F2075" s="34">
        <v>6</v>
      </c>
      <c r="G2075">
        <f t="shared" si="637"/>
        <v>177</v>
      </c>
      <c r="J2075" t="str">
        <f t="shared" si="633"/>
        <v xml:space="preserve">db600.dbx214.6 := db4.dbx177.6; // </v>
      </c>
      <c r="L2075">
        <f t="shared" si="636"/>
        <v>108</v>
      </c>
    </row>
    <row r="2076" spans="3:12" x14ac:dyDescent="0.25">
      <c r="E2076" s="34">
        <f t="shared" si="634"/>
        <v>214</v>
      </c>
      <c r="F2076" s="34">
        <v>7</v>
      </c>
      <c r="G2076">
        <f t="shared" si="637"/>
        <v>177</v>
      </c>
      <c r="J2076" t="str">
        <f t="shared" si="633"/>
        <v xml:space="preserve">db600.dbx214.7 := db4.dbx177.7; // </v>
      </c>
      <c r="L2076">
        <f t="shared" si="636"/>
        <v>108</v>
      </c>
    </row>
    <row r="2077" spans="3:12" x14ac:dyDescent="0.25">
      <c r="C2077" s="9" t="s">
        <v>318</v>
      </c>
      <c r="E2077">
        <f>E2085+1</f>
        <v>217</v>
      </c>
      <c r="F2077" s="34">
        <v>0</v>
      </c>
      <c r="G2077">
        <f>G2061+44</f>
        <v>220</v>
      </c>
      <c r="J2077" t="str">
        <f t="shared" si="633"/>
        <v>db600.dbx217.0 := db4.dbx220.0; // Управление НД1-4</v>
      </c>
      <c r="L2077">
        <f>L2075+1</f>
        <v>109</v>
      </c>
    </row>
    <row r="2078" spans="3:12" x14ac:dyDescent="0.25">
      <c r="E2078" s="34">
        <f>E2077</f>
        <v>217</v>
      </c>
      <c r="F2078" s="34">
        <v>1</v>
      </c>
      <c r="G2078">
        <f>G2077</f>
        <v>220</v>
      </c>
      <c r="J2078" t="str">
        <f t="shared" si="633"/>
        <v xml:space="preserve">db600.dbx217.1 := db4.dbx220.1; // </v>
      </c>
      <c r="L2078">
        <f>L2077</f>
        <v>109</v>
      </c>
    </row>
    <row r="2079" spans="3:12" x14ac:dyDescent="0.25">
      <c r="E2079" s="34">
        <f t="shared" ref="E2079:E2092" si="638">E2078</f>
        <v>217</v>
      </c>
      <c r="F2079" s="34">
        <v>2</v>
      </c>
      <c r="G2079">
        <f t="shared" ref="G2079:G2084" si="639">G2078</f>
        <v>220</v>
      </c>
      <c r="J2079" t="str">
        <f t="shared" si="633"/>
        <v xml:space="preserve">db600.dbx217.2 := db4.dbx220.2; // </v>
      </c>
      <c r="L2079">
        <f t="shared" ref="L2079:L2092" si="640">L2078</f>
        <v>109</v>
      </c>
    </row>
    <row r="2080" spans="3:12" x14ac:dyDescent="0.25">
      <c r="E2080" s="34">
        <f t="shared" si="638"/>
        <v>217</v>
      </c>
      <c r="F2080" s="34">
        <v>3</v>
      </c>
      <c r="G2080">
        <f t="shared" si="639"/>
        <v>220</v>
      </c>
      <c r="J2080" t="str">
        <f t="shared" si="633"/>
        <v xml:space="preserve">db600.dbx217.3 := db4.dbx220.3; // </v>
      </c>
      <c r="L2080">
        <f t="shared" si="640"/>
        <v>109</v>
      </c>
    </row>
    <row r="2081" spans="3:12" x14ac:dyDescent="0.25">
      <c r="E2081" s="34">
        <f t="shared" si="638"/>
        <v>217</v>
      </c>
      <c r="F2081" s="34">
        <v>4</v>
      </c>
      <c r="G2081">
        <f t="shared" si="639"/>
        <v>220</v>
      </c>
      <c r="J2081" t="str">
        <f t="shared" si="633"/>
        <v xml:space="preserve">db600.dbx217.4 := db4.dbx220.4; // </v>
      </c>
      <c r="L2081">
        <f t="shared" si="640"/>
        <v>109</v>
      </c>
    </row>
    <row r="2082" spans="3:12" x14ac:dyDescent="0.25">
      <c r="E2082" s="34">
        <f t="shared" si="638"/>
        <v>217</v>
      </c>
      <c r="F2082" s="34">
        <v>5</v>
      </c>
      <c r="G2082">
        <f t="shared" si="639"/>
        <v>220</v>
      </c>
      <c r="J2082" t="str">
        <f t="shared" si="633"/>
        <v xml:space="preserve">db600.dbx217.5 := db4.dbx220.5; // </v>
      </c>
      <c r="L2082">
        <f t="shared" si="640"/>
        <v>109</v>
      </c>
    </row>
    <row r="2083" spans="3:12" x14ac:dyDescent="0.25">
      <c r="E2083" s="34">
        <f t="shared" si="638"/>
        <v>217</v>
      </c>
      <c r="F2083" s="34">
        <v>6</v>
      </c>
      <c r="G2083">
        <f t="shared" si="639"/>
        <v>220</v>
      </c>
      <c r="J2083" t="str">
        <f t="shared" si="633"/>
        <v xml:space="preserve">db600.dbx217.6 := db4.dbx220.6; // </v>
      </c>
      <c r="L2083">
        <f t="shared" si="640"/>
        <v>109</v>
      </c>
    </row>
    <row r="2084" spans="3:12" x14ac:dyDescent="0.25">
      <c r="E2084" s="34">
        <f t="shared" si="638"/>
        <v>217</v>
      </c>
      <c r="F2084" s="34">
        <v>7</v>
      </c>
      <c r="G2084">
        <f t="shared" si="639"/>
        <v>220</v>
      </c>
      <c r="J2084" t="str">
        <f t="shared" si="633"/>
        <v xml:space="preserve">db600.dbx217.7 := db4.dbx220.7; // </v>
      </c>
      <c r="L2084">
        <f t="shared" si="640"/>
        <v>109</v>
      </c>
    </row>
    <row r="2085" spans="3:12" x14ac:dyDescent="0.25">
      <c r="E2085">
        <f>E2061+1</f>
        <v>216</v>
      </c>
      <c r="F2085" s="34">
        <v>0</v>
      </c>
      <c r="G2085">
        <f>G2084+1</f>
        <v>221</v>
      </c>
      <c r="J2085" t="str">
        <f>"db600.dbx"&amp;E2085&amp;"."&amp;F2085&amp;" := db4.dbx"&amp;G2085&amp;"."&amp;F2085&amp;"; // "&amp;C2085</f>
        <v xml:space="preserve">db600.dbx216.0 := db4.dbx221.0; // </v>
      </c>
      <c r="L2085">
        <f t="shared" si="640"/>
        <v>109</v>
      </c>
    </row>
    <row r="2086" spans="3:12" x14ac:dyDescent="0.25">
      <c r="E2086" s="34">
        <f>E2085</f>
        <v>216</v>
      </c>
      <c r="F2086" s="34">
        <v>1</v>
      </c>
      <c r="G2086">
        <f>G2085</f>
        <v>221</v>
      </c>
      <c r="J2086" t="str">
        <f t="shared" ref="J2086:J2149" si="641">"db600.dbx"&amp;E2086&amp;"."&amp;F2086&amp;" := db4.dbx"&amp;G2086&amp;"."&amp;F2086&amp;"; // "&amp;C2086</f>
        <v xml:space="preserve">db600.dbx216.1 := db4.dbx221.1; // </v>
      </c>
      <c r="L2086">
        <f t="shared" si="640"/>
        <v>109</v>
      </c>
    </row>
    <row r="2087" spans="3:12" x14ac:dyDescent="0.25">
      <c r="E2087" s="34">
        <f t="shared" si="638"/>
        <v>216</v>
      </c>
      <c r="F2087" s="34">
        <v>2</v>
      </c>
      <c r="G2087">
        <f t="shared" ref="G2087:G2092" si="642">G2086</f>
        <v>221</v>
      </c>
      <c r="J2087" t="str">
        <f t="shared" si="641"/>
        <v xml:space="preserve">db600.dbx216.2 := db4.dbx221.2; // </v>
      </c>
      <c r="L2087">
        <f t="shared" si="640"/>
        <v>109</v>
      </c>
    </row>
    <row r="2088" spans="3:12" x14ac:dyDescent="0.25">
      <c r="E2088" s="34">
        <f t="shared" si="638"/>
        <v>216</v>
      </c>
      <c r="F2088" s="34">
        <v>3</v>
      </c>
      <c r="G2088">
        <f t="shared" si="642"/>
        <v>221</v>
      </c>
      <c r="J2088" t="str">
        <f t="shared" si="641"/>
        <v xml:space="preserve">db600.dbx216.3 := db4.dbx221.3; // </v>
      </c>
      <c r="L2088">
        <f t="shared" si="640"/>
        <v>109</v>
      </c>
    </row>
    <row r="2089" spans="3:12" x14ac:dyDescent="0.25">
      <c r="E2089" s="34">
        <f t="shared" si="638"/>
        <v>216</v>
      </c>
      <c r="F2089" s="34">
        <v>4</v>
      </c>
      <c r="G2089">
        <f t="shared" si="642"/>
        <v>221</v>
      </c>
      <c r="J2089" t="str">
        <f t="shared" si="641"/>
        <v xml:space="preserve">db600.dbx216.4 := db4.dbx221.4; // </v>
      </c>
      <c r="L2089">
        <f t="shared" si="640"/>
        <v>109</v>
      </c>
    </row>
    <row r="2090" spans="3:12" x14ac:dyDescent="0.25">
      <c r="E2090" s="34">
        <f t="shared" si="638"/>
        <v>216</v>
      </c>
      <c r="F2090" s="34">
        <v>5</v>
      </c>
      <c r="G2090">
        <f t="shared" si="642"/>
        <v>221</v>
      </c>
      <c r="J2090" t="str">
        <f t="shared" si="641"/>
        <v xml:space="preserve">db600.dbx216.5 := db4.dbx221.5; // </v>
      </c>
      <c r="L2090">
        <f t="shared" si="640"/>
        <v>109</v>
      </c>
    </row>
    <row r="2091" spans="3:12" x14ac:dyDescent="0.25">
      <c r="E2091" s="34">
        <f t="shared" si="638"/>
        <v>216</v>
      </c>
      <c r="F2091" s="34">
        <v>6</v>
      </c>
      <c r="G2091">
        <f t="shared" si="642"/>
        <v>221</v>
      </c>
      <c r="J2091" t="str">
        <f t="shared" si="641"/>
        <v xml:space="preserve">db600.dbx216.6 := db4.dbx221.6; // </v>
      </c>
      <c r="L2091">
        <f t="shared" si="640"/>
        <v>109</v>
      </c>
    </row>
    <row r="2092" spans="3:12" x14ac:dyDescent="0.25">
      <c r="E2092" s="34">
        <f t="shared" si="638"/>
        <v>216</v>
      </c>
      <c r="F2092" s="34">
        <v>7</v>
      </c>
      <c r="G2092">
        <f t="shared" si="642"/>
        <v>221</v>
      </c>
      <c r="J2092" t="str">
        <f t="shared" si="641"/>
        <v xml:space="preserve">db600.dbx216.7 := db4.dbx221.7; // </v>
      </c>
      <c r="L2092">
        <f t="shared" si="640"/>
        <v>109</v>
      </c>
    </row>
    <row r="2093" spans="3:12" x14ac:dyDescent="0.25">
      <c r="C2093" s="9" t="s">
        <v>319</v>
      </c>
      <c r="E2093">
        <f>E2101+1</f>
        <v>219</v>
      </c>
      <c r="F2093" s="34">
        <v>0</v>
      </c>
      <c r="G2093">
        <f>G2077+44</f>
        <v>264</v>
      </c>
      <c r="J2093" t="str">
        <f t="shared" si="641"/>
        <v>db600.dbx219.0 := db4.dbx264.0; // Управление НД1-5</v>
      </c>
      <c r="L2093">
        <f>L2091+1</f>
        <v>110</v>
      </c>
    </row>
    <row r="2094" spans="3:12" x14ac:dyDescent="0.25">
      <c r="E2094" s="34">
        <f>E2093</f>
        <v>219</v>
      </c>
      <c r="F2094" s="34">
        <v>1</v>
      </c>
      <c r="G2094">
        <f>G2093</f>
        <v>264</v>
      </c>
      <c r="J2094" t="str">
        <f t="shared" si="641"/>
        <v xml:space="preserve">db600.dbx219.1 := db4.dbx264.1; // </v>
      </c>
      <c r="L2094">
        <f>L2093</f>
        <v>110</v>
      </c>
    </row>
    <row r="2095" spans="3:12" x14ac:dyDescent="0.25">
      <c r="E2095" s="34">
        <f t="shared" ref="E2095:E2108" si="643">E2094</f>
        <v>219</v>
      </c>
      <c r="F2095" s="34">
        <v>2</v>
      </c>
      <c r="G2095">
        <f t="shared" ref="G2095:G2100" si="644">G2094</f>
        <v>264</v>
      </c>
      <c r="J2095" t="str">
        <f t="shared" si="641"/>
        <v xml:space="preserve">db600.dbx219.2 := db4.dbx264.2; // </v>
      </c>
      <c r="L2095">
        <f t="shared" ref="L2095:L2108" si="645">L2094</f>
        <v>110</v>
      </c>
    </row>
    <row r="2096" spans="3:12" x14ac:dyDescent="0.25">
      <c r="E2096" s="34">
        <f t="shared" si="643"/>
        <v>219</v>
      </c>
      <c r="F2096" s="34">
        <v>3</v>
      </c>
      <c r="G2096">
        <f t="shared" si="644"/>
        <v>264</v>
      </c>
      <c r="J2096" t="str">
        <f t="shared" si="641"/>
        <v xml:space="preserve">db600.dbx219.3 := db4.dbx264.3; // </v>
      </c>
      <c r="L2096">
        <f t="shared" si="645"/>
        <v>110</v>
      </c>
    </row>
    <row r="2097" spans="3:12" x14ac:dyDescent="0.25">
      <c r="E2097" s="34">
        <f t="shared" si="643"/>
        <v>219</v>
      </c>
      <c r="F2097" s="34">
        <v>4</v>
      </c>
      <c r="G2097">
        <f t="shared" si="644"/>
        <v>264</v>
      </c>
      <c r="J2097" t="str">
        <f t="shared" si="641"/>
        <v xml:space="preserve">db600.dbx219.4 := db4.dbx264.4; // </v>
      </c>
      <c r="L2097">
        <f t="shared" si="645"/>
        <v>110</v>
      </c>
    </row>
    <row r="2098" spans="3:12" x14ac:dyDescent="0.25">
      <c r="E2098" s="34">
        <f t="shared" si="643"/>
        <v>219</v>
      </c>
      <c r="F2098" s="34">
        <v>5</v>
      </c>
      <c r="G2098">
        <f t="shared" si="644"/>
        <v>264</v>
      </c>
      <c r="J2098" t="str">
        <f t="shared" si="641"/>
        <v xml:space="preserve">db600.dbx219.5 := db4.dbx264.5; // </v>
      </c>
      <c r="L2098">
        <f t="shared" si="645"/>
        <v>110</v>
      </c>
    </row>
    <row r="2099" spans="3:12" x14ac:dyDescent="0.25">
      <c r="E2099" s="34">
        <f t="shared" si="643"/>
        <v>219</v>
      </c>
      <c r="F2099" s="34">
        <v>6</v>
      </c>
      <c r="G2099">
        <f t="shared" si="644"/>
        <v>264</v>
      </c>
      <c r="J2099" t="str">
        <f t="shared" si="641"/>
        <v xml:space="preserve">db600.dbx219.6 := db4.dbx264.6; // </v>
      </c>
      <c r="L2099">
        <f t="shared" si="645"/>
        <v>110</v>
      </c>
    </row>
    <row r="2100" spans="3:12" x14ac:dyDescent="0.25">
      <c r="E2100" s="34">
        <f t="shared" si="643"/>
        <v>219</v>
      </c>
      <c r="F2100" s="34">
        <v>7</v>
      </c>
      <c r="G2100">
        <f t="shared" si="644"/>
        <v>264</v>
      </c>
      <c r="J2100" t="str">
        <f t="shared" si="641"/>
        <v xml:space="preserve">db600.dbx219.7 := db4.dbx264.7; // </v>
      </c>
      <c r="L2100">
        <f t="shared" si="645"/>
        <v>110</v>
      </c>
    </row>
    <row r="2101" spans="3:12" x14ac:dyDescent="0.25">
      <c r="E2101">
        <f>E2077+1</f>
        <v>218</v>
      </c>
      <c r="F2101" s="34">
        <v>0</v>
      </c>
      <c r="G2101">
        <f>G2100+1</f>
        <v>265</v>
      </c>
      <c r="J2101" t="str">
        <f t="shared" si="641"/>
        <v xml:space="preserve">db600.dbx218.0 := db4.dbx265.0; // </v>
      </c>
      <c r="L2101">
        <f t="shared" si="645"/>
        <v>110</v>
      </c>
    </row>
    <row r="2102" spans="3:12" x14ac:dyDescent="0.25">
      <c r="E2102" s="34">
        <f>E2101</f>
        <v>218</v>
      </c>
      <c r="F2102" s="34">
        <v>1</v>
      </c>
      <c r="G2102">
        <f>G2101</f>
        <v>265</v>
      </c>
      <c r="J2102" t="str">
        <f t="shared" si="641"/>
        <v xml:space="preserve">db600.dbx218.1 := db4.dbx265.1; // </v>
      </c>
      <c r="L2102">
        <f t="shared" si="645"/>
        <v>110</v>
      </c>
    </row>
    <row r="2103" spans="3:12" x14ac:dyDescent="0.25">
      <c r="E2103" s="34">
        <f t="shared" si="643"/>
        <v>218</v>
      </c>
      <c r="F2103" s="34">
        <v>2</v>
      </c>
      <c r="G2103">
        <f t="shared" ref="G2103:G2108" si="646">G2102</f>
        <v>265</v>
      </c>
      <c r="J2103" t="str">
        <f t="shared" si="641"/>
        <v xml:space="preserve">db600.dbx218.2 := db4.dbx265.2; // </v>
      </c>
      <c r="L2103">
        <f t="shared" si="645"/>
        <v>110</v>
      </c>
    </row>
    <row r="2104" spans="3:12" x14ac:dyDescent="0.25">
      <c r="E2104" s="34">
        <f t="shared" si="643"/>
        <v>218</v>
      </c>
      <c r="F2104" s="34">
        <v>3</v>
      </c>
      <c r="G2104">
        <f t="shared" si="646"/>
        <v>265</v>
      </c>
      <c r="J2104" t="str">
        <f t="shared" si="641"/>
        <v xml:space="preserve">db600.dbx218.3 := db4.dbx265.3; // </v>
      </c>
      <c r="L2104">
        <f t="shared" si="645"/>
        <v>110</v>
      </c>
    </row>
    <row r="2105" spans="3:12" x14ac:dyDescent="0.25">
      <c r="E2105" s="34">
        <f t="shared" si="643"/>
        <v>218</v>
      </c>
      <c r="F2105" s="34">
        <v>4</v>
      </c>
      <c r="G2105">
        <f t="shared" si="646"/>
        <v>265</v>
      </c>
      <c r="J2105" t="str">
        <f t="shared" si="641"/>
        <v xml:space="preserve">db600.dbx218.4 := db4.dbx265.4; // </v>
      </c>
      <c r="L2105">
        <f t="shared" si="645"/>
        <v>110</v>
      </c>
    </row>
    <row r="2106" spans="3:12" x14ac:dyDescent="0.25">
      <c r="E2106" s="34">
        <f t="shared" si="643"/>
        <v>218</v>
      </c>
      <c r="F2106" s="34">
        <v>5</v>
      </c>
      <c r="G2106">
        <f t="shared" si="646"/>
        <v>265</v>
      </c>
      <c r="J2106" t="str">
        <f t="shared" si="641"/>
        <v xml:space="preserve">db600.dbx218.5 := db4.dbx265.5; // </v>
      </c>
      <c r="L2106">
        <f t="shared" si="645"/>
        <v>110</v>
      </c>
    </row>
    <row r="2107" spans="3:12" x14ac:dyDescent="0.25">
      <c r="E2107" s="34">
        <f t="shared" si="643"/>
        <v>218</v>
      </c>
      <c r="F2107" s="34">
        <v>6</v>
      </c>
      <c r="G2107">
        <f t="shared" si="646"/>
        <v>265</v>
      </c>
      <c r="J2107" t="str">
        <f t="shared" si="641"/>
        <v xml:space="preserve">db600.dbx218.6 := db4.dbx265.6; // </v>
      </c>
      <c r="L2107">
        <f t="shared" si="645"/>
        <v>110</v>
      </c>
    </row>
    <row r="2108" spans="3:12" x14ac:dyDescent="0.25">
      <c r="E2108" s="34">
        <f t="shared" si="643"/>
        <v>218</v>
      </c>
      <c r="F2108" s="34">
        <v>7</v>
      </c>
      <c r="G2108">
        <f t="shared" si="646"/>
        <v>265</v>
      </c>
      <c r="J2108" t="str">
        <f t="shared" si="641"/>
        <v xml:space="preserve">db600.dbx218.7 := db4.dbx265.7; // </v>
      </c>
      <c r="L2108">
        <f t="shared" si="645"/>
        <v>110</v>
      </c>
    </row>
    <row r="2109" spans="3:12" x14ac:dyDescent="0.25">
      <c r="C2109" s="9" t="s">
        <v>320</v>
      </c>
      <c r="E2109">
        <f>E2117+1</f>
        <v>221</v>
      </c>
      <c r="F2109" s="34">
        <v>0</v>
      </c>
      <c r="G2109">
        <f>G2093+44</f>
        <v>308</v>
      </c>
      <c r="J2109" t="str">
        <f t="shared" si="641"/>
        <v>db600.dbx221.0 := db4.dbx308.0; // Управление НД5-1</v>
      </c>
      <c r="L2109">
        <f>L2107+1</f>
        <v>111</v>
      </c>
    </row>
    <row r="2110" spans="3:12" x14ac:dyDescent="0.25">
      <c r="E2110" s="34">
        <f>E2109</f>
        <v>221</v>
      </c>
      <c r="F2110" s="34">
        <v>1</v>
      </c>
      <c r="G2110">
        <f>G2109</f>
        <v>308</v>
      </c>
      <c r="J2110" t="str">
        <f t="shared" si="641"/>
        <v xml:space="preserve">db600.dbx221.1 := db4.dbx308.1; // </v>
      </c>
      <c r="L2110">
        <f>L2109</f>
        <v>111</v>
      </c>
    </row>
    <row r="2111" spans="3:12" x14ac:dyDescent="0.25">
      <c r="E2111" s="34">
        <f t="shared" ref="E2111:E2124" si="647">E2110</f>
        <v>221</v>
      </c>
      <c r="F2111" s="34">
        <v>2</v>
      </c>
      <c r="G2111">
        <f t="shared" ref="G2111:G2116" si="648">G2110</f>
        <v>308</v>
      </c>
      <c r="J2111" t="str">
        <f t="shared" si="641"/>
        <v xml:space="preserve">db600.dbx221.2 := db4.dbx308.2; // </v>
      </c>
      <c r="L2111">
        <f t="shared" ref="L2111:L2124" si="649">L2110</f>
        <v>111</v>
      </c>
    </row>
    <row r="2112" spans="3:12" x14ac:dyDescent="0.25">
      <c r="E2112" s="34">
        <f t="shared" si="647"/>
        <v>221</v>
      </c>
      <c r="F2112" s="34">
        <v>3</v>
      </c>
      <c r="G2112">
        <f t="shared" si="648"/>
        <v>308</v>
      </c>
      <c r="J2112" t="str">
        <f t="shared" si="641"/>
        <v xml:space="preserve">db600.dbx221.3 := db4.dbx308.3; // </v>
      </c>
      <c r="L2112">
        <f t="shared" si="649"/>
        <v>111</v>
      </c>
    </row>
    <row r="2113" spans="3:12" x14ac:dyDescent="0.25">
      <c r="E2113" s="34">
        <f t="shared" si="647"/>
        <v>221</v>
      </c>
      <c r="F2113" s="34">
        <v>4</v>
      </c>
      <c r="G2113">
        <f t="shared" si="648"/>
        <v>308</v>
      </c>
      <c r="J2113" t="str">
        <f t="shared" si="641"/>
        <v xml:space="preserve">db600.dbx221.4 := db4.dbx308.4; // </v>
      </c>
      <c r="L2113">
        <f t="shared" si="649"/>
        <v>111</v>
      </c>
    </row>
    <row r="2114" spans="3:12" x14ac:dyDescent="0.25">
      <c r="E2114" s="34">
        <f t="shared" si="647"/>
        <v>221</v>
      </c>
      <c r="F2114" s="34">
        <v>5</v>
      </c>
      <c r="G2114">
        <f t="shared" si="648"/>
        <v>308</v>
      </c>
      <c r="J2114" t="str">
        <f t="shared" si="641"/>
        <v xml:space="preserve">db600.dbx221.5 := db4.dbx308.5; // </v>
      </c>
      <c r="L2114">
        <f t="shared" si="649"/>
        <v>111</v>
      </c>
    </row>
    <row r="2115" spans="3:12" x14ac:dyDescent="0.25">
      <c r="E2115" s="34">
        <f t="shared" si="647"/>
        <v>221</v>
      </c>
      <c r="F2115" s="34">
        <v>6</v>
      </c>
      <c r="G2115">
        <f t="shared" si="648"/>
        <v>308</v>
      </c>
      <c r="J2115" t="str">
        <f t="shared" si="641"/>
        <v xml:space="preserve">db600.dbx221.6 := db4.dbx308.6; // </v>
      </c>
      <c r="L2115">
        <f t="shared" si="649"/>
        <v>111</v>
      </c>
    </row>
    <row r="2116" spans="3:12" x14ac:dyDescent="0.25">
      <c r="E2116" s="34">
        <f t="shared" si="647"/>
        <v>221</v>
      </c>
      <c r="F2116" s="34">
        <v>7</v>
      </c>
      <c r="G2116">
        <f t="shared" si="648"/>
        <v>308</v>
      </c>
      <c r="J2116" t="str">
        <f t="shared" si="641"/>
        <v xml:space="preserve">db600.dbx221.7 := db4.dbx308.7; // </v>
      </c>
      <c r="L2116">
        <f t="shared" si="649"/>
        <v>111</v>
      </c>
    </row>
    <row r="2117" spans="3:12" x14ac:dyDescent="0.25">
      <c r="E2117">
        <f>E2093+1</f>
        <v>220</v>
      </c>
      <c r="F2117" s="34">
        <v>0</v>
      </c>
      <c r="G2117">
        <f>G2116+1</f>
        <v>309</v>
      </c>
      <c r="J2117" t="str">
        <f t="shared" si="641"/>
        <v xml:space="preserve">db600.dbx220.0 := db4.dbx309.0; // </v>
      </c>
      <c r="L2117">
        <f t="shared" si="649"/>
        <v>111</v>
      </c>
    </row>
    <row r="2118" spans="3:12" x14ac:dyDescent="0.25">
      <c r="E2118" s="34">
        <f>E2117</f>
        <v>220</v>
      </c>
      <c r="F2118" s="34">
        <v>1</v>
      </c>
      <c r="G2118">
        <f>G2117</f>
        <v>309</v>
      </c>
      <c r="J2118" t="str">
        <f t="shared" si="641"/>
        <v xml:space="preserve">db600.dbx220.1 := db4.dbx309.1; // </v>
      </c>
      <c r="L2118">
        <f t="shared" si="649"/>
        <v>111</v>
      </c>
    </row>
    <row r="2119" spans="3:12" x14ac:dyDescent="0.25">
      <c r="E2119" s="34">
        <f t="shared" si="647"/>
        <v>220</v>
      </c>
      <c r="F2119" s="34">
        <v>2</v>
      </c>
      <c r="G2119">
        <f t="shared" ref="G2119:G2124" si="650">G2118</f>
        <v>309</v>
      </c>
      <c r="J2119" t="str">
        <f t="shared" si="641"/>
        <v xml:space="preserve">db600.dbx220.2 := db4.dbx309.2; // </v>
      </c>
      <c r="L2119">
        <f t="shared" si="649"/>
        <v>111</v>
      </c>
    </row>
    <row r="2120" spans="3:12" x14ac:dyDescent="0.25">
      <c r="E2120" s="34">
        <f t="shared" si="647"/>
        <v>220</v>
      </c>
      <c r="F2120" s="34">
        <v>3</v>
      </c>
      <c r="G2120">
        <f t="shared" si="650"/>
        <v>309</v>
      </c>
      <c r="J2120" t="str">
        <f t="shared" si="641"/>
        <v xml:space="preserve">db600.dbx220.3 := db4.dbx309.3; // </v>
      </c>
      <c r="L2120">
        <f t="shared" si="649"/>
        <v>111</v>
      </c>
    </row>
    <row r="2121" spans="3:12" x14ac:dyDescent="0.25">
      <c r="E2121" s="34">
        <f t="shared" si="647"/>
        <v>220</v>
      </c>
      <c r="F2121" s="34">
        <v>4</v>
      </c>
      <c r="G2121">
        <f t="shared" si="650"/>
        <v>309</v>
      </c>
      <c r="J2121" t="str">
        <f t="shared" si="641"/>
        <v xml:space="preserve">db600.dbx220.4 := db4.dbx309.4; // </v>
      </c>
      <c r="L2121">
        <f t="shared" si="649"/>
        <v>111</v>
      </c>
    </row>
    <row r="2122" spans="3:12" x14ac:dyDescent="0.25">
      <c r="E2122" s="34">
        <f t="shared" si="647"/>
        <v>220</v>
      </c>
      <c r="F2122" s="34">
        <v>5</v>
      </c>
      <c r="G2122">
        <f t="shared" si="650"/>
        <v>309</v>
      </c>
      <c r="J2122" t="str">
        <f t="shared" si="641"/>
        <v xml:space="preserve">db600.dbx220.5 := db4.dbx309.5; // </v>
      </c>
      <c r="L2122">
        <f t="shared" si="649"/>
        <v>111</v>
      </c>
    </row>
    <row r="2123" spans="3:12" x14ac:dyDescent="0.25">
      <c r="E2123" s="34">
        <f t="shared" si="647"/>
        <v>220</v>
      </c>
      <c r="F2123" s="34">
        <v>6</v>
      </c>
      <c r="G2123">
        <f t="shared" si="650"/>
        <v>309</v>
      </c>
      <c r="J2123" t="str">
        <f t="shared" si="641"/>
        <v xml:space="preserve">db600.dbx220.6 := db4.dbx309.6; // </v>
      </c>
      <c r="L2123">
        <f t="shared" si="649"/>
        <v>111</v>
      </c>
    </row>
    <row r="2124" spans="3:12" x14ac:dyDescent="0.25">
      <c r="E2124" s="34">
        <f t="shared" si="647"/>
        <v>220</v>
      </c>
      <c r="F2124" s="34">
        <v>7</v>
      </c>
      <c r="G2124">
        <f t="shared" si="650"/>
        <v>309</v>
      </c>
      <c r="J2124" t="str">
        <f t="shared" si="641"/>
        <v xml:space="preserve">db600.dbx220.7 := db4.dbx309.7; // </v>
      </c>
      <c r="L2124">
        <f t="shared" si="649"/>
        <v>111</v>
      </c>
    </row>
    <row r="2125" spans="3:12" x14ac:dyDescent="0.25">
      <c r="C2125" s="9" t="s">
        <v>321</v>
      </c>
      <c r="E2125">
        <f>E2133+1</f>
        <v>223</v>
      </c>
      <c r="F2125" s="34">
        <v>0</v>
      </c>
      <c r="G2125">
        <f>G2109+44</f>
        <v>352</v>
      </c>
      <c r="J2125" t="str">
        <f t="shared" si="641"/>
        <v>db600.dbx223.0 := db4.dbx352.0; // Управление НД5-2</v>
      </c>
      <c r="L2125">
        <f>L2123+1</f>
        <v>112</v>
      </c>
    </row>
    <row r="2126" spans="3:12" x14ac:dyDescent="0.25">
      <c r="E2126" s="34">
        <f>E2125</f>
        <v>223</v>
      </c>
      <c r="F2126" s="34">
        <v>1</v>
      </c>
      <c r="G2126">
        <f>G2125</f>
        <v>352</v>
      </c>
      <c r="J2126" t="str">
        <f t="shared" si="641"/>
        <v xml:space="preserve">db600.dbx223.1 := db4.dbx352.1; // </v>
      </c>
      <c r="L2126">
        <f>L2125</f>
        <v>112</v>
      </c>
    </row>
    <row r="2127" spans="3:12" x14ac:dyDescent="0.25">
      <c r="E2127" s="34">
        <f t="shared" ref="E2127:E2140" si="651">E2126</f>
        <v>223</v>
      </c>
      <c r="F2127" s="34">
        <v>2</v>
      </c>
      <c r="G2127">
        <f t="shared" ref="G2127:G2132" si="652">G2126</f>
        <v>352</v>
      </c>
      <c r="J2127" t="str">
        <f t="shared" si="641"/>
        <v xml:space="preserve">db600.dbx223.2 := db4.dbx352.2; // </v>
      </c>
      <c r="L2127">
        <f t="shared" ref="L2127:L2140" si="653">L2126</f>
        <v>112</v>
      </c>
    </row>
    <row r="2128" spans="3:12" x14ac:dyDescent="0.25">
      <c r="E2128" s="34">
        <f t="shared" si="651"/>
        <v>223</v>
      </c>
      <c r="F2128" s="34">
        <v>3</v>
      </c>
      <c r="G2128">
        <f t="shared" si="652"/>
        <v>352</v>
      </c>
      <c r="J2128" t="str">
        <f t="shared" si="641"/>
        <v xml:space="preserve">db600.dbx223.3 := db4.dbx352.3; // </v>
      </c>
      <c r="L2128">
        <f t="shared" si="653"/>
        <v>112</v>
      </c>
    </row>
    <row r="2129" spans="3:12" x14ac:dyDescent="0.25">
      <c r="E2129" s="34">
        <f t="shared" si="651"/>
        <v>223</v>
      </c>
      <c r="F2129" s="34">
        <v>4</v>
      </c>
      <c r="G2129">
        <f t="shared" si="652"/>
        <v>352</v>
      </c>
      <c r="J2129" t="str">
        <f t="shared" si="641"/>
        <v xml:space="preserve">db600.dbx223.4 := db4.dbx352.4; // </v>
      </c>
      <c r="L2129">
        <f t="shared" si="653"/>
        <v>112</v>
      </c>
    </row>
    <row r="2130" spans="3:12" x14ac:dyDescent="0.25">
      <c r="E2130" s="34">
        <f t="shared" si="651"/>
        <v>223</v>
      </c>
      <c r="F2130" s="34">
        <v>5</v>
      </c>
      <c r="G2130">
        <f t="shared" si="652"/>
        <v>352</v>
      </c>
      <c r="J2130" t="str">
        <f t="shared" si="641"/>
        <v xml:space="preserve">db600.dbx223.5 := db4.dbx352.5; // </v>
      </c>
      <c r="L2130">
        <f t="shared" si="653"/>
        <v>112</v>
      </c>
    </row>
    <row r="2131" spans="3:12" x14ac:dyDescent="0.25">
      <c r="E2131" s="34">
        <f t="shared" si="651"/>
        <v>223</v>
      </c>
      <c r="F2131" s="34">
        <v>6</v>
      </c>
      <c r="G2131">
        <f t="shared" si="652"/>
        <v>352</v>
      </c>
      <c r="J2131" t="str">
        <f t="shared" si="641"/>
        <v xml:space="preserve">db600.dbx223.6 := db4.dbx352.6; // </v>
      </c>
      <c r="L2131">
        <f t="shared" si="653"/>
        <v>112</v>
      </c>
    </row>
    <row r="2132" spans="3:12" x14ac:dyDescent="0.25">
      <c r="E2132" s="34">
        <f t="shared" si="651"/>
        <v>223</v>
      </c>
      <c r="F2132" s="34">
        <v>7</v>
      </c>
      <c r="G2132">
        <f t="shared" si="652"/>
        <v>352</v>
      </c>
      <c r="J2132" t="str">
        <f t="shared" si="641"/>
        <v xml:space="preserve">db600.dbx223.7 := db4.dbx352.7; // </v>
      </c>
      <c r="L2132">
        <f t="shared" si="653"/>
        <v>112</v>
      </c>
    </row>
    <row r="2133" spans="3:12" x14ac:dyDescent="0.25">
      <c r="E2133">
        <f>E2109+1</f>
        <v>222</v>
      </c>
      <c r="F2133" s="34">
        <v>0</v>
      </c>
      <c r="G2133">
        <f>G2132+1</f>
        <v>353</v>
      </c>
      <c r="J2133" t="str">
        <f t="shared" si="641"/>
        <v xml:space="preserve">db600.dbx222.0 := db4.dbx353.0; // </v>
      </c>
      <c r="L2133">
        <f t="shared" si="653"/>
        <v>112</v>
      </c>
    </row>
    <row r="2134" spans="3:12" x14ac:dyDescent="0.25">
      <c r="E2134" s="34">
        <f>E2133</f>
        <v>222</v>
      </c>
      <c r="F2134" s="34">
        <v>1</v>
      </c>
      <c r="G2134">
        <f>G2133</f>
        <v>353</v>
      </c>
      <c r="J2134" t="str">
        <f t="shared" si="641"/>
        <v xml:space="preserve">db600.dbx222.1 := db4.dbx353.1; // </v>
      </c>
      <c r="L2134">
        <f t="shared" si="653"/>
        <v>112</v>
      </c>
    </row>
    <row r="2135" spans="3:12" x14ac:dyDescent="0.25">
      <c r="E2135" s="34">
        <f t="shared" si="651"/>
        <v>222</v>
      </c>
      <c r="F2135" s="34">
        <v>2</v>
      </c>
      <c r="G2135">
        <f t="shared" ref="G2135:G2140" si="654">G2134</f>
        <v>353</v>
      </c>
      <c r="J2135" t="str">
        <f t="shared" si="641"/>
        <v xml:space="preserve">db600.dbx222.2 := db4.dbx353.2; // </v>
      </c>
      <c r="L2135">
        <f t="shared" si="653"/>
        <v>112</v>
      </c>
    </row>
    <row r="2136" spans="3:12" x14ac:dyDescent="0.25">
      <c r="E2136" s="34">
        <f t="shared" si="651"/>
        <v>222</v>
      </c>
      <c r="F2136" s="34">
        <v>3</v>
      </c>
      <c r="G2136">
        <f t="shared" si="654"/>
        <v>353</v>
      </c>
      <c r="J2136" t="str">
        <f t="shared" si="641"/>
        <v xml:space="preserve">db600.dbx222.3 := db4.dbx353.3; // </v>
      </c>
      <c r="L2136">
        <f t="shared" si="653"/>
        <v>112</v>
      </c>
    </row>
    <row r="2137" spans="3:12" x14ac:dyDescent="0.25">
      <c r="E2137" s="34">
        <f t="shared" si="651"/>
        <v>222</v>
      </c>
      <c r="F2137" s="34">
        <v>4</v>
      </c>
      <c r="G2137">
        <f t="shared" si="654"/>
        <v>353</v>
      </c>
      <c r="J2137" t="str">
        <f t="shared" si="641"/>
        <v xml:space="preserve">db600.dbx222.4 := db4.dbx353.4; // </v>
      </c>
      <c r="L2137">
        <f t="shared" si="653"/>
        <v>112</v>
      </c>
    </row>
    <row r="2138" spans="3:12" x14ac:dyDescent="0.25">
      <c r="E2138" s="34">
        <f t="shared" si="651"/>
        <v>222</v>
      </c>
      <c r="F2138" s="34">
        <v>5</v>
      </c>
      <c r="G2138">
        <f t="shared" si="654"/>
        <v>353</v>
      </c>
      <c r="J2138" t="str">
        <f t="shared" si="641"/>
        <v xml:space="preserve">db600.dbx222.5 := db4.dbx353.5; // </v>
      </c>
      <c r="L2138">
        <f t="shared" si="653"/>
        <v>112</v>
      </c>
    </row>
    <row r="2139" spans="3:12" x14ac:dyDescent="0.25">
      <c r="E2139" s="34">
        <f t="shared" si="651"/>
        <v>222</v>
      </c>
      <c r="F2139" s="34">
        <v>6</v>
      </c>
      <c r="G2139">
        <f t="shared" si="654"/>
        <v>353</v>
      </c>
      <c r="J2139" t="str">
        <f t="shared" si="641"/>
        <v xml:space="preserve">db600.dbx222.6 := db4.dbx353.6; // </v>
      </c>
      <c r="L2139">
        <f t="shared" si="653"/>
        <v>112</v>
      </c>
    </row>
    <row r="2140" spans="3:12" x14ac:dyDescent="0.25">
      <c r="E2140" s="34">
        <f t="shared" si="651"/>
        <v>222</v>
      </c>
      <c r="F2140" s="34">
        <v>7</v>
      </c>
      <c r="G2140">
        <f t="shared" si="654"/>
        <v>353</v>
      </c>
      <c r="J2140" t="str">
        <f t="shared" si="641"/>
        <v xml:space="preserve">db600.dbx222.7 := db4.dbx353.7; // </v>
      </c>
      <c r="L2140">
        <f t="shared" si="653"/>
        <v>112</v>
      </c>
    </row>
    <row r="2141" spans="3:12" x14ac:dyDescent="0.25">
      <c r="C2141" s="9" t="s">
        <v>322</v>
      </c>
      <c r="E2141">
        <f>E2149+1</f>
        <v>225</v>
      </c>
      <c r="F2141" s="34">
        <v>0</v>
      </c>
      <c r="G2141">
        <f>G2125+44</f>
        <v>396</v>
      </c>
      <c r="J2141" t="str">
        <f t="shared" si="641"/>
        <v>db600.dbx225.0 := db4.dbx396.0; // Задание на ПЧ Н4-1</v>
      </c>
      <c r="L2141">
        <f>L2139+1</f>
        <v>113</v>
      </c>
    </row>
    <row r="2142" spans="3:12" x14ac:dyDescent="0.25">
      <c r="E2142" s="34">
        <f>E2141</f>
        <v>225</v>
      </c>
      <c r="F2142" s="34">
        <v>1</v>
      </c>
      <c r="G2142">
        <f>G2141</f>
        <v>396</v>
      </c>
      <c r="J2142" t="str">
        <f t="shared" si="641"/>
        <v xml:space="preserve">db600.dbx225.1 := db4.dbx396.1; // </v>
      </c>
      <c r="L2142">
        <f>L2141</f>
        <v>113</v>
      </c>
    </row>
    <row r="2143" spans="3:12" x14ac:dyDescent="0.25">
      <c r="E2143" s="34">
        <f t="shared" ref="E2143:E2156" si="655">E2142</f>
        <v>225</v>
      </c>
      <c r="F2143" s="34">
        <v>2</v>
      </c>
      <c r="G2143">
        <f t="shared" ref="G2143:G2148" si="656">G2142</f>
        <v>396</v>
      </c>
      <c r="J2143" t="str">
        <f t="shared" si="641"/>
        <v xml:space="preserve">db600.dbx225.2 := db4.dbx396.2; // </v>
      </c>
      <c r="L2143">
        <f t="shared" ref="L2143:L2156" si="657">L2142</f>
        <v>113</v>
      </c>
    </row>
    <row r="2144" spans="3:12" x14ac:dyDescent="0.25">
      <c r="E2144" s="34">
        <f t="shared" si="655"/>
        <v>225</v>
      </c>
      <c r="F2144" s="34">
        <v>3</v>
      </c>
      <c r="G2144">
        <f t="shared" si="656"/>
        <v>396</v>
      </c>
      <c r="J2144" t="str">
        <f t="shared" si="641"/>
        <v xml:space="preserve">db600.dbx225.3 := db4.dbx396.3; // </v>
      </c>
      <c r="L2144">
        <f t="shared" si="657"/>
        <v>113</v>
      </c>
    </row>
    <row r="2145" spans="3:12" x14ac:dyDescent="0.25">
      <c r="E2145" s="34">
        <f t="shared" si="655"/>
        <v>225</v>
      </c>
      <c r="F2145" s="34">
        <v>4</v>
      </c>
      <c r="G2145">
        <f t="shared" si="656"/>
        <v>396</v>
      </c>
      <c r="J2145" t="str">
        <f t="shared" si="641"/>
        <v xml:space="preserve">db600.dbx225.4 := db4.dbx396.4; // </v>
      </c>
      <c r="L2145">
        <f t="shared" si="657"/>
        <v>113</v>
      </c>
    </row>
    <row r="2146" spans="3:12" x14ac:dyDescent="0.25">
      <c r="E2146" s="34">
        <f t="shared" si="655"/>
        <v>225</v>
      </c>
      <c r="F2146" s="34">
        <v>5</v>
      </c>
      <c r="G2146">
        <f t="shared" si="656"/>
        <v>396</v>
      </c>
      <c r="J2146" t="str">
        <f t="shared" si="641"/>
        <v xml:space="preserve">db600.dbx225.5 := db4.dbx396.5; // </v>
      </c>
      <c r="L2146">
        <f t="shared" si="657"/>
        <v>113</v>
      </c>
    </row>
    <row r="2147" spans="3:12" x14ac:dyDescent="0.25">
      <c r="E2147" s="34">
        <f t="shared" si="655"/>
        <v>225</v>
      </c>
      <c r="F2147" s="34">
        <v>6</v>
      </c>
      <c r="G2147">
        <f t="shared" si="656"/>
        <v>396</v>
      </c>
      <c r="J2147" t="str">
        <f t="shared" si="641"/>
        <v xml:space="preserve">db600.dbx225.6 := db4.dbx396.6; // </v>
      </c>
      <c r="L2147">
        <f t="shared" si="657"/>
        <v>113</v>
      </c>
    </row>
    <row r="2148" spans="3:12" x14ac:dyDescent="0.25">
      <c r="E2148" s="34">
        <f t="shared" si="655"/>
        <v>225</v>
      </c>
      <c r="F2148" s="34">
        <v>7</v>
      </c>
      <c r="G2148">
        <f t="shared" si="656"/>
        <v>396</v>
      </c>
      <c r="J2148" t="str">
        <f t="shared" si="641"/>
        <v xml:space="preserve">db600.dbx225.7 := db4.dbx396.7; // </v>
      </c>
      <c r="L2148">
        <f t="shared" si="657"/>
        <v>113</v>
      </c>
    </row>
    <row r="2149" spans="3:12" x14ac:dyDescent="0.25">
      <c r="E2149">
        <f>E2125+1</f>
        <v>224</v>
      </c>
      <c r="F2149" s="34">
        <v>0</v>
      </c>
      <c r="G2149">
        <f>G2148+1</f>
        <v>397</v>
      </c>
      <c r="J2149" t="str">
        <f t="shared" si="641"/>
        <v xml:space="preserve">db600.dbx224.0 := db4.dbx397.0; // </v>
      </c>
      <c r="L2149">
        <f t="shared" si="657"/>
        <v>113</v>
      </c>
    </row>
    <row r="2150" spans="3:12" x14ac:dyDescent="0.25">
      <c r="E2150" s="34">
        <f>E2149</f>
        <v>224</v>
      </c>
      <c r="F2150" s="34">
        <v>1</v>
      </c>
      <c r="G2150">
        <f>G2149</f>
        <v>397</v>
      </c>
      <c r="J2150" t="str">
        <f t="shared" ref="J2150:J2213" si="658">"db600.dbx"&amp;E2150&amp;"."&amp;F2150&amp;" := db4.dbx"&amp;G2150&amp;"."&amp;F2150&amp;"; // "&amp;C2150</f>
        <v xml:space="preserve">db600.dbx224.1 := db4.dbx397.1; // </v>
      </c>
      <c r="L2150">
        <f t="shared" si="657"/>
        <v>113</v>
      </c>
    </row>
    <row r="2151" spans="3:12" x14ac:dyDescent="0.25">
      <c r="E2151" s="34">
        <f t="shared" si="655"/>
        <v>224</v>
      </c>
      <c r="F2151" s="34">
        <v>2</v>
      </c>
      <c r="G2151">
        <f t="shared" ref="G2151:G2156" si="659">G2150</f>
        <v>397</v>
      </c>
      <c r="J2151" t="str">
        <f t="shared" si="658"/>
        <v xml:space="preserve">db600.dbx224.2 := db4.dbx397.2; // </v>
      </c>
      <c r="L2151">
        <f t="shared" si="657"/>
        <v>113</v>
      </c>
    </row>
    <row r="2152" spans="3:12" x14ac:dyDescent="0.25">
      <c r="E2152" s="34">
        <f t="shared" si="655"/>
        <v>224</v>
      </c>
      <c r="F2152" s="34">
        <v>3</v>
      </c>
      <c r="G2152">
        <f t="shared" si="659"/>
        <v>397</v>
      </c>
      <c r="J2152" t="str">
        <f t="shared" si="658"/>
        <v xml:space="preserve">db600.dbx224.3 := db4.dbx397.3; // </v>
      </c>
      <c r="L2152">
        <f t="shared" si="657"/>
        <v>113</v>
      </c>
    </row>
    <row r="2153" spans="3:12" x14ac:dyDescent="0.25">
      <c r="E2153" s="34">
        <f t="shared" si="655"/>
        <v>224</v>
      </c>
      <c r="F2153" s="34">
        <v>4</v>
      </c>
      <c r="G2153">
        <f t="shared" si="659"/>
        <v>397</v>
      </c>
      <c r="J2153" t="str">
        <f t="shared" si="658"/>
        <v xml:space="preserve">db600.dbx224.4 := db4.dbx397.4; // </v>
      </c>
      <c r="L2153">
        <f t="shared" si="657"/>
        <v>113</v>
      </c>
    </row>
    <row r="2154" spans="3:12" x14ac:dyDescent="0.25">
      <c r="E2154" s="34">
        <f t="shared" si="655"/>
        <v>224</v>
      </c>
      <c r="F2154" s="34">
        <v>5</v>
      </c>
      <c r="G2154">
        <f t="shared" si="659"/>
        <v>397</v>
      </c>
      <c r="J2154" t="str">
        <f t="shared" si="658"/>
        <v xml:space="preserve">db600.dbx224.5 := db4.dbx397.5; // </v>
      </c>
      <c r="L2154">
        <f t="shared" si="657"/>
        <v>113</v>
      </c>
    </row>
    <row r="2155" spans="3:12" x14ac:dyDescent="0.25">
      <c r="E2155" s="34">
        <f t="shared" si="655"/>
        <v>224</v>
      </c>
      <c r="F2155" s="34">
        <v>6</v>
      </c>
      <c r="G2155">
        <f t="shared" si="659"/>
        <v>397</v>
      </c>
      <c r="J2155" t="str">
        <f t="shared" si="658"/>
        <v xml:space="preserve">db600.dbx224.6 := db4.dbx397.6; // </v>
      </c>
      <c r="L2155">
        <f t="shared" si="657"/>
        <v>113</v>
      </c>
    </row>
    <row r="2156" spans="3:12" x14ac:dyDescent="0.25">
      <c r="E2156" s="34">
        <f t="shared" si="655"/>
        <v>224</v>
      </c>
      <c r="F2156" s="34">
        <v>7</v>
      </c>
      <c r="G2156">
        <f t="shared" si="659"/>
        <v>397</v>
      </c>
      <c r="J2156" t="str">
        <f t="shared" si="658"/>
        <v xml:space="preserve">db600.dbx224.7 := db4.dbx397.7; // </v>
      </c>
      <c r="L2156">
        <f t="shared" si="657"/>
        <v>113</v>
      </c>
    </row>
    <row r="2157" spans="3:12" x14ac:dyDescent="0.25">
      <c r="C2157" s="9" t="s">
        <v>323</v>
      </c>
      <c r="E2157">
        <f>E2165+1</f>
        <v>227</v>
      </c>
      <c r="F2157" s="34">
        <v>0</v>
      </c>
      <c r="G2157">
        <f>G2141+44</f>
        <v>440</v>
      </c>
      <c r="J2157" t="str">
        <f t="shared" si="658"/>
        <v>db600.dbx227.0 := db4.dbx440.0; // Задание на ПЧ Н4-2</v>
      </c>
      <c r="L2157">
        <f>L2155+1</f>
        <v>114</v>
      </c>
    </row>
    <row r="2158" spans="3:12" x14ac:dyDescent="0.25">
      <c r="E2158" s="34">
        <f>E2157</f>
        <v>227</v>
      </c>
      <c r="F2158" s="34">
        <v>1</v>
      </c>
      <c r="G2158">
        <f>G2157</f>
        <v>440</v>
      </c>
      <c r="J2158" t="str">
        <f t="shared" si="658"/>
        <v xml:space="preserve">db600.dbx227.1 := db4.dbx440.1; // </v>
      </c>
      <c r="L2158">
        <f>L2157</f>
        <v>114</v>
      </c>
    </row>
    <row r="2159" spans="3:12" x14ac:dyDescent="0.25">
      <c r="E2159" s="34">
        <f t="shared" ref="E2159:E2172" si="660">E2158</f>
        <v>227</v>
      </c>
      <c r="F2159" s="34">
        <v>2</v>
      </c>
      <c r="G2159">
        <f t="shared" ref="G2159:G2164" si="661">G2158</f>
        <v>440</v>
      </c>
      <c r="J2159" t="str">
        <f t="shared" si="658"/>
        <v xml:space="preserve">db600.dbx227.2 := db4.dbx440.2; // </v>
      </c>
      <c r="L2159">
        <f t="shared" ref="L2159:L2172" si="662">L2158</f>
        <v>114</v>
      </c>
    </row>
    <row r="2160" spans="3:12" x14ac:dyDescent="0.25">
      <c r="E2160" s="34">
        <f t="shared" si="660"/>
        <v>227</v>
      </c>
      <c r="F2160" s="34">
        <v>3</v>
      </c>
      <c r="G2160">
        <f t="shared" si="661"/>
        <v>440</v>
      </c>
      <c r="J2160" t="str">
        <f t="shared" si="658"/>
        <v xml:space="preserve">db600.dbx227.3 := db4.dbx440.3; // </v>
      </c>
      <c r="L2160">
        <f t="shared" si="662"/>
        <v>114</v>
      </c>
    </row>
    <row r="2161" spans="3:12" x14ac:dyDescent="0.25">
      <c r="E2161" s="34">
        <f t="shared" si="660"/>
        <v>227</v>
      </c>
      <c r="F2161" s="34">
        <v>4</v>
      </c>
      <c r="G2161">
        <f t="shared" si="661"/>
        <v>440</v>
      </c>
      <c r="J2161" t="str">
        <f t="shared" si="658"/>
        <v xml:space="preserve">db600.dbx227.4 := db4.dbx440.4; // </v>
      </c>
      <c r="L2161">
        <f t="shared" si="662"/>
        <v>114</v>
      </c>
    </row>
    <row r="2162" spans="3:12" x14ac:dyDescent="0.25">
      <c r="E2162" s="34">
        <f t="shared" si="660"/>
        <v>227</v>
      </c>
      <c r="F2162" s="34">
        <v>5</v>
      </c>
      <c r="G2162">
        <f t="shared" si="661"/>
        <v>440</v>
      </c>
      <c r="J2162" t="str">
        <f t="shared" si="658"/>
        <v xml:space="preserve">db600.dbx227.5 := db4.dbx440.5; // </v>
      </c>
      <c r="L2162">
        <f t="shared" si="662"/>
        <v>114</v>
      </c>
    </row>
    <row r="2163" spans="3:12" x14ac:dyDescent="0.25">
      <c r="E2163" s="34">
        <f t="shared" si="660"/>
        <v>227</v>
      </c>
      <c r="F2163" s="34">
        <v>6</v>
      </c>
      <c r="G2163">
        <f t="shared" si="661"/>
        <v>440</v>
      </c>
      <c r="J2163" t="str">
        <f t="shared" si="658"/>
        <v xml:space="preserve">db600.dbx227.6 := db4.dbx440.6; // </v>
      </c>
      <c r="L2163">
        <f t="shared" si="662"/>
        <v>114</v>
      </c>
    </row>
    <row r="2164" spans="3:12" x14ac:dyDescent="0.25">
      <c r="E2164" s="34">
        <f t="shared" si="660"/>
        <v>227</v>
      </c>
      <c r="F2164" s="34">
        <v>7</v>
      </c>
      <c r="G2164">
        <f t="shared" si="661"/>
        <v>440</v>
      </c>
      <c r="J2164" t="str">
        <f t="shared" si="658"/>
        <v xml:space="preserve">db600.dbx227.7 := db4.dbx440.7; // </v>
      </c>
      <c r="L2164">
        <f t="shared" si="662"/>
        <v>114</v>
      </c>
    </row>
    <row r="2165" spans="3:12" x14ac:dyDescent="0.25">
      <c r="E2165">
        <f>E2141+1</f>
        <v>226</v>
      </c>
      <c r="F2165" s="34">
        <v>0</v>
      </c>
      <c r="G2165">
        <f>G2164+1</f>
        <v>441</v>
      </c>
      <c r="J2165" t="str">
        <f t="shared" si="658"/>
        <v xml:space="preserve">db600.dbx226.0 := db4.dbx441.0; // </v>
      </c>
      <c r="L2165">
        <f t="shared" si="662"/>
        <v>114</v>
      </c>
    </row>
    <row r="2166" spans="3:12" x14ac:dyDescent="0.25">
      <c r="E2166" s="34">
        <f>E2165</f>
        <v>226</v>
      </c>
      <c r="F2166" s="34">
        <v>1</v>
      </c>
      <c r="G2166">
        <f>G2165</f>
        <v>441</v>
      </c>
      <c r="J2166" t="str">
        <f t="shared" si="658"/>
        <v xml:space="preserve">db600.dbx226.1 := db4.dbx441.1; // </v>
      </c>
      <c r="L2166">
        <f t="shared" si="662"/>
        <v>114</v>
      </c>
    </row>
    <row r="2167" spans="3:12" x14ac:dyDescent="0.25">
      <c r="E2167" s="34">
        <f t="shared" si="660"/>
        <v>226</v>
      </c>
      <c r="F2167" s="34">
        <v>2</v>
      </c>
      <c r="G2167">
        <f t="shared" ref="G2167:G2172" si="663">G2166</f>
        <v>441</v>
      </c>
      <c r="J2167" t="str">
        <f t="shared" si="658"/>
        <v xml:space="preserve">db600.dbx226.2 := db4.dbx441.2; // </v>
      </c>
      <c r="L2167">
        <f t="shared" si="662"/>
        <v>114</v>
      </c>
    </row>
    <row r="2168" spans="3:12" x14ac:dyDescent="0.25">
      <c r="E2168" s="34">
        <f t="shared" si="660"/>
        <v>226</v>
      </c>
      <c r="F2168" s="34">
        <v>3</v>
      </c>
      <c r="G2168">
        <f t="shared" si="663"/>
        <v>441</v>
      </c>
      <c r="J2168" t="str">
        <f t="shared" si="658"/>
        <v xml:space="preserve">db600.dbx226.3 := db4.dbx441.3; // </v>
      </c>
      <c r="L2168">
        <f t="shared" si="662"/>
        <v>114</v>
      </c>
    </row>
    <row r="2169" spans="3:12" x14ac:dyDescent="0.25">
      <c r="E2169" s="34">
        <f t="shared" si="660"/>
        <v>226</v>
      </c>
      <c r="F2169" s="34">
        <v>4</v>
      </c>
      <c r="G2169">
        <f t="shared" si="663"/>
        <v>441</v>
      </c>
      <c r="J2169" t="str">
        <f t="shared" si="658"/>
        <v xml:space="preserve">db600.dbx226.4 := db4.dbx441.4; // </v>
      </c>
      <c r="L2169">
        <f t="shared" si="662"/>
        <v>114</v>
      </c>
    </row>
    <row r="2170" spans="3:12" x14ac:dyDescent="0.25">
      <c r="E2170" s="34">
        <f t="shared" si="660"/>
        <v>226</v>
      </c>
      <c r="F2170" s="34">
        <v>5</v>
      </c>
      <c r="G2170">
        <f t="shared" si="663"/>
        <v>441</v>
      </c>
      <c r="J2170" t="str">
        <f t="shared" si="658"/>
        <v xml:space="preserve">db600.dbx226.5 := db4.dbx441.5; // </v>
      </c>
      <c r="L2170">
        <f t="shared" si="662"/>
        <v>114</v>
      </c>
    </row>
    <row r="2171" spans="3:12" x14ac:dyDescent="0.25">
      <c r="E2171" s="34">
        <f t="shared" si="660"/>
        <v>226</v>
      </c>
      <c r="F2171" s="34">
        <v>6</v>
      </c>
      <c r="G2171">
        <f t="shared" si="663"/>
        <v>441</v>
      </c>
      <c r="J2171" t="str">
        <f t="shared" si="658"/>
        <v xml:space="preserve">db600.dbx226.6 := db4.dbx441.6; // </v>
      </c>
      <c r="L2171">
        <f t="shared" si="662"/>
        <v>114</v>
      </c>
    </row>
    <row r="2172" spans="3:12" x14ac:dyDescent="0.25">
      <c r="E2172" s="34">
        <f t="shared" si="660"/>
        <v>226</v>
      </c>
      <c r="F2172" s="34">
        <v>7</v>
      </c>
      <c r="G2172">
        <f t="shared" si="663"/>
        <v>441</v>
      </c>
      <c r="J2172" t="str">
        <f t="shared" si="658"/>
        <v xml:space="preserve">db600.dbx226.7 := db4.dbx441.7; // </v>
      </c>
      <c r="L2172">
        <f t="shared" si="662"/>
        <v>114</v>
      </c>
    </row>
    <row r="2173" spans="3:12" x14ac:dyDescent="0.25">
      <c r="C2173" s="9" t="s">
        <v>324</v>
      </c>
      <c r="E2173">
        <f>E2181+1</f>
        <v>229</v>
      </c>
      <c r="F2173" s="34">
        <v>0</v>
      </c>
      <c r="G2173">
        <f>G2157+44</f>
        <v>484</v>
      </c>
      <c r="J2173" t="str">
        <f t="shared" si="658"/>
        <v>db600.dbx229.0 := db4.dbx484.0; // Задание на ПЧ Н4-3</v>
      </c>
      <c r="L2173">
        <f>L2171+1</f>
        <v>115</v>
      </c>
    </row>
    <row r="2174" spans="3:12" x14ac:dyDescent="0.25">
      <c r="E2174" s="34">
        <f>E2173</f>
        <v>229</v>
      </c>
      <c r="F2174" s="34">
        <v>1</v>
      </c>
      <c r="G2174">
        <f>G2173</f>
        <v>484</v>
      </c>
      <c r="J2174" t="str">
        <f t="shared" si="658"/>
        <v xml:space="preserve">db600.dbx229.1 := db4.dbx484.1; // </v>
      </c>
      <c r="L2174">
        <f>L2173</f>
        <v>115</v>
      </c>
    </row>
    <row r="2175" spans="3:12" x14ac:dyDescent="0.25">
      <c r="E2175" s="34">
        <f t="shared" ref="E2175:E2188" si="664">E2174</f>
        <v>229</v>
      </c>
      <c r="F2175" s="34">
        <v>2</v>
      </c>
      <c r="G2175">
        <f t="shared" ref="G2175:G2180" si="665">G2174</f>
        <v>484</v>
      </c>
      <c r="J2175" t="str">
        <f t="shared" si="658"/>
        <v xml:space="preserve">db600.dbx229.2 := db4.dbx484.2; // </v>
      </c>
      <c r="L2175">
        <f t="shared" ref="L2175:L2188" si="666">L2174</f>
        <v>115</v>
      </c>
    </row>
    <row r="2176" spans="3:12" x14ac:dyDescent="0.25">
      <c r="E2176" s="34">
        <f t="shared" si="664"/>
        <v>229</v>
      </c>
      <c r="F2176" s="34">
        <v>3</v>
      </c>
      <c r="G2176">
        <f t="shared" si="665"/>
        <v>484</v>
      </c>
      <c r="J2176" t="str">
        <f t="shared" si="658"/>
        <v xml:space="preserve">db600.dbx229.3 := db4.dbx484.3; // </v>
      </c>
      <c r="L2176">
        <f t="shared" si="666"/>
        <v>115</v>
      </c>
    </row>
    <row r="2177" spans="3:12" x14ac:dyDescent="0.25">
      <c r="E2177" s="34">
        <f t="shared" si="664"/>
        <v>229</v>
      </c>
      <c r="F2177" s="34">
        <v>4</v>
      </c>
      <c r="G2177">
        <f t="shared" si="665"/>
        <v>484</v>
      </c>
      <c r="J2177" t="str">
        <f t="shared" si="658"/>
        <v xml:space="preserve">db600.dbx229.4 := db4.dbx484.4; // </v>
      </c>
      <c r="L2177">
        <f t="shared" si="666"/>
        <v>115</v>
      </c>
    </row>
    <row r="2178" spans="3:12" x14ac:dyDescent="0.25">
      <c r="E2178" s="34">
        <f t="shared" si="664"/>
        <v>229</v>
      </c>
      <c r="F2178" s="34">
        <v>5</v>
      </c>
      <c r="G2178">
        <f t="shared" si="665"/>
        <v>484</v>
      </c>
      <c r="J2178" t="str">
        <f t="shared" si="658"/>
        <v xml:space="preserve">db600.dbx229.5 := db4.dbx484.5; // </v>
      </c>
      <c r="L2178">
        <f t="shared" si="666"/>
        <v>115</v>
      </c>
    </row>
    <row r="2179" spans="3:12" x14ac:dyDescent="0.25">
      <c r="E2179" s="34">
        <f t="shared" si="664"/>
        <v>229</v>
      </c>
      <c r="F2179" s="34">
        <v>6</v>
      </c>
      <c r="G2179">
        <f t="shared" si="665"/>
        <v>484</v>
      </c>
      <c r="J2179" t="str">
        <f t="shared" si="658"/>
        <v xml:space="preserve">db600.dbx229.6 := db4.dbx484.6; // </v>
      </c>
      <c r="L2179">
        <f t="shared" si="666"/>
        <v>115</v>
      </c>
    </row>
    <row r="2180" spans="3:12" x14ac:dyDescent="0.25">
      <c r="E2180" s="34">
        <f t="shared" si="664"/>
        <v>229</v>
      </c>
      <c r="F2180" s="34">
        <v>7</v>
      </c>
      <c r="G2180">
        <f t="shared" si="665"/>
        <v>484</v>
      </c>
      <c r="J2180" t="str">
        <f t="shared" si="658"/>
        <v xml:space="preserve">db600.dbx229.7 := db4.dbx484.7; // </v>
      </c>
      <c r="L2180">
        <f t="shared" si="666"/>
        <v>115</v>
      </c>
    </row>
    <row r="2181" spans="3:12" x14ac:dyDescent="0.25">
      <c r="E2181">
        <f>E2157+1</f>
        <v>228</v>
      </c>
      <c r="F2181" s="34">
        <v>0</v>
      </c>
      <c r="G2181">
        <f>G2180+1</f>
        <v>485</v>
      </c>
      <c r="J2181" t="str">
        <f t="shared" si="658"/>
        <v xml:space="preserve">db600.dbx228.0 := db4.dbx485.0; // </v>
      </c>
      <c r="L2181">
        <f t="shared" si="666"/>
        <v>115</v>
      </c>
    </row>
    <row r="2182" spans="3:12" x14ac:dyDescent="0.25">
      <c r="E2182" s="34">
        <f>E2181</f>
        <v>228</v>
      </c>
      <c r="F2182" s="34">
        <v>1</v>
      </c>
      <c r="G2182">
        <f>G2181</f>
        <v>485</v>
      </c>
      <c r="J2182" t="str">
        <f t="shared" si="658"/>
        <v xml:space="preserve">db600.dbx228.1 := db4.dbx485.1; // </v>
      </c>
      <c r="L2182">
        <f t="shared" si="666"/>
        <v>115</v>
      </c>
    </row>
    <row r="2183" spans="3:12" x14ac:dyDescent="0.25">
      <c r="E2183" s="34">
        <f t="shared" si="664"/>
        <v>228</v>
      </c>
      <c r="F2183" s="34">
        <v>2</v>
      </c>
      <c r="G2183">
        <f t="shared" ref="G2183:G2188" si="667">G2182</f>
        <v>485</v>
      </c>
      <c r="J2183" t="str">
        <f t="shared" si="658"/>
        <v xml:space="preserve">db600.dbx228.2 := db4.dbx485.2; // </v>
      </c>
      <c r="L2183">
        <f t="shared" si="666"/>
        <v>115</v>
      </c>
    </row>
    <row r="2184" spans="3:12" x14ac:dyDescent="0.25">
      <c r="E2184" s="34">
        <f t="shared" si="664"/>
        <v>228</v>
      </c>
      <c r="F2184" s="34">
        <v>3</v>
      </c>
      <c r="G2184">
        <f t="shared" si="667"/>
        <v>485</v>
      </c>
      <c r="J2184" t="str">
        <f t="shared" si="658"/>
        <v xml:space="preserve">db600.dbx228.3 := db4.dbx485.3; // </v>
      </c>
      <c r="L2184">
        <f t="shared" si="666"/>
        <v>115</v>
      </c>
    </row>
    <row r="2185" spans="3:12" x14ac:dyDescent="0.25">
      <c r="E2185" s="34">
        <f t="shared" si="664"/>
        <v>228</v>
      </c>
      <c r="F2185" s="34">
        <v>4</v>
      </c>
      <c r="G2185">
        <f t="shared" si="667"/>
        <v>485</v>
      </c>
      <c r="J2185" t="str">
        <f t="shared" si="658"/>
        <v xml:space="preserve">db600.dbx228.4 := db4.dbx485.4; // </v>
      </c>
      <c r="L2185">
        <f t="shared" si="666"/>
        <v>115</v>
      </c>
    </row>
    <row r="2186" spans="3:12" x14ac:dyDescent="0.25">
      <c r="E2186" s="34">
        <f t="shared" si="664"/>
        <v>228</v>
      </c>
      <c r="F2186" s="34">
        <v>5</v>
      </c>
      <c r="G2186">
        <f t="shared" si="667"/>
        <v>485</v>
      </c>
      <c r="J2186" t="str">
        <f t="shared" si="658"/>
        <v xml:space="preserve">db600.dbx228.5 := db4.dbx485.5; // </v>
      </c>
      <c r="L2186">
        <f t="shared" si="666"/>
        <v>115</v>
      </c>
    </row>
    <row r="2187" spans="3:12" x14ac:dyDescent="0.25">
      <c r="E2187" s="34">
        <f t="shared" si="664"/>
        <v>228</v>
      </c>
      <c r="F2187" s="34">
        <v>6</v>
      </c>
      <c r="G2187">
        <f t="shared" si="667"/>
        <v>485</v>
      </c>
      <c r="J2187" t="str">
        <f t="shared" si="658"/>
        <v xml:space="preserve">db600.dbx228.6 := db4.dbx485.6; // </v>
      </c>
      <c r="L2187">
        <f t="shared" si="666"/>
        <v>115</v>
      </c>
    </row>
    <row r="2188" spans="3:12" x14ac:dyDescent="0.25">
      <c r="E2188" s="34">
        <f t="shared" si="664"/>
        <v>228</v>
      </c>
      <c r="F2188" s="34">
        <v>7</v>
      </c>
      <c r="G2188">
        <f t="shared" si="667"/>
        <v>485</v>
      </c>
      <c r="J2188" t="str">
        <f t="shared" si="658"/>
        <v xml:space="preserve">db600.dbx228.7 := db4.dbx485.7; // </v>
      </c>
      <c r="L2188">
        <f t="shared" si="666"/>
        <v>115</v>
      </c>
    </row>
    <row r="2189" spans="3:12" x14ac:dyDescent="0.25">
      <c r="C2189" s="9" t="s">
        <v>325</v>
      </c>
      <c r="E2189">
        <f>E2197+1</f>
        <v>231</v>
      </c>
      <c r="F2189" s="34">
        <v>0</v>
      </c>
      <c r="G2189">
        <f>G2173+44</f>
        <v>528</v>
      </c>
      <c r="J2189" t="str">
        <f t="shared" si="658"/>
        <v>db600.dbx231.0 := db4.dbx528.0; // Задание на ПЧ Н4-4</v>
      </c>
      <c r="L2189">
        <f>L2187+1</f>
        <v>116</v>
      </c>
    </row>
    <row r="2190" spans="3:12" x14ac:dyDescent="0.25">
      <c r="E2190" s="34">
        <f>E2189</f>
        <v>231</v>
      </c>
      <c r="F2190" s="34">
        <v>1</v>
      </c>
      <c r="G2190">
        <f>G2189</f>
        <v>528</v>
      </c>
      <c r="J2190" t="str">
        <f t="shared" si="658"/>
        <v xml:space="preserve">db600.dbx231.1 := db4.dbx528.1; // </v>
      </c>
      <c r="L2190">
        <f>L2189</f>
        <v>116</v>
      </c>
    </row>
    <row r="2191" spans="3:12" x14ac:dyDescent="0.25">
      <c r="E2191" s="34">
        <f t="shared" ref="E2191:E2204" si="668">E2190</f>
        <v>231</v>
      </c>
      <c r="F2191" s="34">
        <v>2</v>
      </c>
      <c r="G2191">
        <f t="shared" ref="G2191:G2196" si="669">G2190</f>
        <v>528</v>
      </c>
      <c r="J2191" t="str">
        <f t="shared" si="658"/>
        <v xml:space="preserve">db600.dbx231.2 := db4.dbx528.2; // </v>
      </c>
      <c r="L2191">
        <f t="shared" ref="L2191:L2204" si="670">L2190</f>
        <v>116</v>
      </c>
    </row>
    <row r="2192" spans="3:12" x14ac:dyDescent="0.25">
      <c r="E2192" s="34">
        <f t="shared" si="668"/>
        <v>231</v>
      </c>
      <c r="F2192" s="34">
        <v>3</v>
      </c>
      <c r="G2192">
        <f t="shared" si="669"/>
        <v>528</v>
      </c>
      <c r="J2192" t="str">
        <f t="shared" si="658"/>
        <v xml:space="preserve">db600.dbx231.3 := db4.dbx528.3; // </v>
      </c>
      <c r="L2192">
        <f t="shared" si="670"/>
        <v>116</v>
      </c>
    </row>
    <row r="2193" spans="3:12" x14ac:dyDescent="0.25">
      <c r="E2193" s="34">
        <f t="shared" si="668"/>
        <v>231</v>
      </c>
      <c r="F2193" s="34">
        <v>4</v>
      </c>
      <c r="G2193">
        <f t="shared" si="669"/>
        <v>528</v>
      </c>
      <c r="J2193" t="str">
        <f t="shared" si="658"/>
        <v xml:space="preserve">db600.dbx231.4 := db4.dbx528.4; // </v>
      </c>
      <c r="L2193">
        <f t="shared" si="670"/>
        <v>116</v>
      </c>
    </row>
    <row r="2194" spans="3:12" x14ac:dyDescent="0.25">
      <c r="E2194" s="34">
        <f t="shared" si="668"/>
        <v>231</v>
      </c>
      <c r="F2194" s="34">
        <v>5</v>
      </c>
      <c r="G2194">
        <f t="shared" si="669"/>
        <v>528</v>
      </c>
      <c r="J2194" t="str">
        <f t="shared" si="658"/>
        <v xml:space="preserve">db600.dbx231.5 := db4.dbx528.5; // </v>
      </c>
      <c r="L2194">
        <f t="shared" si="670"/>
        <v>116</v>
      </c>
    </row>
    <row r="2195" spans="3:12" x14ac:dyDescent="0.25">
      <c r="E2195" s="34">
        <f t="shared" si="668"/>
        <v>231</v>
      </c>
      <c r="F2195" s="34">
        <v>6</v>
      </c>
      <c r="G2195">
        <f t="shared" si="669"/>
        <v>528</v>
      </c>
      <c r="J2195" t="str">
        <f t="shared" si="658"/>
        <v xml:space="preserve">db600.dbx231.6 := db4.dbx528.6; // </v>
      </c>
      <c r="L2195">
        <f t="shared" si="670"/>
        <v>116</v>
      </c>
    </row>
    <row r="2196" spans="3:12" x14ac:dyDescent="0.25">
      <c r="E2196" s="34">
        <f t="shared" si="668"/>
        <v>231</v>
      </c>
      <c r="F2196" s="34">
        <v>7</v>
      </c>
      <c r="G2196">
        <f t="shared" si="669"/>
        <v>528</v>
      </c>
      <c r="J2196" t="str">
        <f t="shared" si="658"/>
        <v xml:space="preserve">db600.dbx231.7 := db4.dbx528.7; // </v>
      </c>
      <c r="L2196">
        <f t="shared" si="670"/>
        <v>116</v>
      </c>
    </row>
    <row r="2197" spans="3:12" x14ac:dyDescent="0.25">
      <c r="E2197">
        <f>E2173+1</f>
        <v>230</v>
      </c>
      <c r="F2197" s="34">
        <v>0</v>
      </c>
      <c r="G2197">
        <f>G2196+1</f>
        <v>529</v>
      </c>
      <c r="J2197" t="str">
        <f t="shared" si="658"/>
        <v xml:space="preserve">db600.dbx230.0 := db4.dbx529.0; // </v>
      </c>
      <c r="L2197">
        <f t="shared" si="670"/>
        <v>116</v>
      </c>
    </row>
    <row r="2198" spans="3:12" x14ac:dyDescent="0.25">
      <c r="E2198" s="34">
        <f>E2197</f>
        <v>230</v>
      </c>
      <c r="F2198" s="34">
        <v>1</v>
      </c>
      <c r="G2198">
        <f>G2197</f>
        <v>529</v>
      </c>
      <c r="J2198" t="str">
        <f t="shared" si="658"/>
        <v xml:space="preserve">db600.dbx230.1 := db4.dbx529.1; // </v>
      </c>
      <c r="L2198">
        <f t="shared" si="670"/>
        <v>116</v>
      </c>
    </row>
    <row r="2199" spans="3:12" x14ac:dyDescent="0.25">
      <c r="E2199" s="34">
        <f t="shared" si="668"/>
        <v>230</v>
      </c>
      <c r="F2199" s="34">
        <v>2</v>
      </c>
      <c r="G2199">
        <f t="shared" ref="G2199:G2204" si="671">G2198</f>
        <v>529</v>
      </c>
      <c r="J2199" t="str">
        <f t="shared" si="658"/>
        <v xml:space="preserve">db600.dbx230.2 := db4.dbx529.2; // </v>
      </c>
      <c r="L2199">
        <f t="shared" si="670"/>
        <v>116</v>
      </c>
    </row>
    <row r="2200" spans="3:12" x14ac:dyDescent="0.25">
      <c r="E2200" s="34">
        <f t="shared" si="668"/>
        <v>230</v>
      </c>
      <c r="F2200" s="34">
        <v>3</v>
      </c>
      <c r="G2200">
        <f t="shared" si="671"/>
        <v>529</v>
      </c>
      <c r="J2200" t="str">
        <f t="shared" si="658"/>
        <v xml:space="preserve">db600.dbx230.3 := db4.dbx529.3; // </v>
      </c>
      <c r="L2200">
        <f t="shared" si="670"/>
        <v>116</v>
      </c>
    </row>
    <row r="2201" spans="3:12" x14ac:dyDescent="0.25">
      <c r="E2201" s="34">
        <f t="shared" si="668"/>
        <v>230</v>
      </c>
      <c r="F2201" s="34">
        <v>4</v>
      </c>
      <c r="G2201">
        <f t="shared" si="671"/>
        <v>529</v>
      </c>
      <c r="J2201" t="str">
        <f t="shared" si="658"/>
        <v xml:space="preserve">db600.dbx230.4 := db4.dbx529.4; // </v>
      </c>
      <c r="L2201">
        <f t="shared" si="670"/>
        <v>116</v>
      </c>
    </row>
    <row r="2202" spans="3:12" x14ac:dyDescent="0.25">
      <c r="E2202" s="34">
        <f t="shared" si="668"/>
        <v>230</v>
      </c>
      <c r="F2202" s="34">
        <v>5</v>
      </c>
      <c r="G2202">
        <f t="shared" si="671"/>
        <v>529</v>
      </c>
      <c r="J2202" t="str">
        <f t="shared" si="658"/>
        <v xml:space="preserve">db600.dbx230.5 := db4.dbx529.5; // </v>
      </c>
      <c r="L2202">
        <f t="shared" si="670"/>
        <v>116</v>
      </c>
    </row>
    <row r="2203" spans="3:12" x14ac:dyDescent="0.25">
      <c r="E2203" s="34">
        <f t="shared" si="668"/>
        <v>230</v>
      </c>
      <c r="F2203" s="34">
        <v>6</v>
      </c>
      <c r="G2203">
        <f t="shared" si="671"/>
        <v>529</v>
      </c>
      <c r="J2203" t="str">
        <f t="shared" si="658"/>
        <v xml:space="preserve">db600.dbx230.6 := db4.dbx529.6; // </v>
      </c>
      <c r="L2203">
        <f t="shared" si="670"/>
        <v>116</v>
      </c>
    </row>
    <row r="2204" spans="3:12" x14ac:dyDescent="0.25">
      <c r="E2204" s="34">
        <f t="shared" si="668"/>
        <v>230</v>
      </c>
      <c r="F2204" s="34">
        <v>7</v>
      </c>
      <c r="G2204">
        <f t="shared" si="671"/>
        <v>529</v>
      </c>
      <c r="J2204" t="str">
        <f t="shared" si="658"/>
        <v xml:space="preserve">db600.dbx230.7 := db4.dbx529.7; // </v>
      </c>
      <c r="L2204">
        <f t="shared" si="670"/>
        <v>116</v>
      </c>
    </row>
    <row r="2205" spans="3:12" x14ac:dyDescent="0.25">
      <c r="C2205" s="9" t="s">
        <v>326</v>
      </c>
      <c r="E2205">
        <f>E2213+1</f>
        <v>233</v>
      </c>
      <c r="F2205" s="34">
        <v>0</v>
      </c>
      <c r="G2205">
        <f>G2189+44</f>
        <v>572</v>
      </c>
      <c r="J2205" t="str">
        <f t="shared" si="658"/>
        <v>db600.dbx233.0 := db4.dbx572.0; // Задание на ПЧ Н4-5</v>
      </c>
      <c r="L2205">
        <f>L2203+1</f>
        <v>117</v>
      </c>
    </row>
    <row r="2206" spans="3:12" x14ac:dyDescent="0.25">
      <c r="E2206" s="34">
        <f>E2205</f>
        <v>233</v>
      </c>
      <c r="F2206" s="34">
        <v>1</v>
      </c>
      <c r="G2206">
        <f>G2205</f>
        <v>572</v>
      </c>
      <c r="J2206" t="str">
        <f t="shared" si="658"/>
        <v xml:space="preserve">db600.dbx233.1 := db4.dbx572.1; // </v>
      </c>
      <c r="L2206">
        <f>L2205</f>
        <v>117</v>
      </c>
    </row>
    <row r="2207" spans="3:12" x14ac:dyDescent="0.25">
      <c r="E2207" s="34">
        <f t="shared" ref="E2207:E2220" si="672">E2206</f>
        <v>233</v>
      </c>
      <c r="F2207" s="34">
        <v>2</v>
      </c>
      <c r="G2207">
        <f t="shared" ref="G2207:G2212" si="673">G2206</f>
        <v>572</v>
      </c>
      <c r="J2207" t="str">
        <f t="shared" si="658"/>
        <v xml:space="preserve">db600.dbx233.2 := db4.dbx572.2; // </v>
      </c>
      <c r="L2207">
        <f t="shared" ref="L2207:L2220" si="674">L2206</f>
        <v>117</v>
      </c>
    </row>
    <row r="2208" spans="3:12" x14ac:dyDescent="0.25">
      <c r="E2208" s="34">
        <f t="shared" si="672"/>
        <v>233</v>
      </c>
      <c r="F2208" s="34">
        <v>3</v>
      </c>
      <c r="G2208">
        <f t="shared" si="673"/>
        <v>572</v>
      </c>
      <c r="J2208" t="str">
        <f t="shared" si="658"/>
        <v xml:space="preserve">db600.dbx233.3 := db4.dbx572.3; // </v>
      </c>
      <c r="L2208">
        <f t="shared" si="674"/>
        <v>117</v>
      </c>
    </row>
    <row r="2209" spans="3:12" x14ac:dyDescent="0.25">
      <c r="E2209" s="34">
        <f t="shared" si="672"/>
        <v>233</v>
      </c>
      <c r="F2209" s="34">
        <v>4</v>
      </c>
      <c r="G2209">
        <f t="shared" si="673"/>
        <v>572</v>
      </c>
      <c r="J2209" t="str">
        <f t="shared" si="658"/>
        <v xml:space="preserve">db600.dbx233.4 := db4.dbx572.4; // </v>
      </c>
      <c r="L2209">
        <f t="shared" si="674"/>
        <v>117</v>
      </c>
    </row>
    <row r="2210" spans="3:12" x14ac:dyDescent="0.25">
      <c r="E2210" s="34">
        <f t="shared" si="672"/>
        <v>233</v>
      </c>
      <c r="F2210" s="34">
        <v>5</v>
      </c>
      <c r="G2210">
        <f t="shared" si="673"/>
        <v>572</v>
      </c>
      <c r="J2210" t="str">
        <f t="shared" si="658"/>
        <v xml:space="preserve">db600.dbx233.5 := db4.dbx572.5; // </v>
      </c>
      <c r="L2210">
        <f t="shared" si="674"/>
        <v>117</v>
      </c>
    </row>
    <row r="2211" spans="3:12" x14ac:dyDescent="0.25">
      <c r="E2211" s="34">
        <f t="shared" si="672"/>
        <v>233</v>
      </c>
      <c r="F2211" s="34">
        <v>6</v>
      </c>
      <c r="G2211">
        <f t="shared" si="673"/>
        <v>572</v>
      </c>
      <c r="J2211" t="str">
        <f t="shared" si="658"/>
        <v xml:space="preserve">db600.dbx233.6 := db4.dbx572.6; // </v>
      </c>
      <c r="L2211">
        <f t="shared" si="674"/>
        <v>117</v>
      </c>
    </row>
    <row r="2212" spans="3:12" x14ac:dyDescent="0.25">
      <c r="E2212" s="34">
        <f t="shared" si="672"/>
        <v>233</v>
      </c>
      <c r="F2212" s="34">
        <v>7</v>
      </c>
      <c r="G2212">
        <f t="shared" si="673"/>
        <v>572</v>
      </c>
      <c r="J2212" t="str">
        <f t="shared" si="658"/>
        <v xml:space="preserve">db600.dbx233.7 := db4.dbx572.7; // </v>
      </c>
      <c r="L2212">
        <f t="shared" si="674"/>
        <v>117</v>
      </c>
    </row>
    <row r="2213" spans="3:12" x14ac:dyDescent="0.25">
      <c r="E2213">
        <f>E2189+1</f>
        <v>232</v>
      </c>
      <c r="F2213" s="34">
        <v>0</v>
      </c>
      <c r="G2213">
        <f>G2212+1</f>
        <v>573</v>
      </c>
      <c r="J2213" t="str">
        <f t="shared" si="658"/>
        <v xml:space="preserve">db600.dbx232.0 := db4.dbx573.0; // </v>
      </c>
      <c r="L2213">
        <f t="shared" si="674"/>
        <v>117</v>
      </c>
    </row>
    <row r="2214" spans="3:12" x14ac:dyDescent="0.25">
      <c r="E2214" s="34">
        <f>E2213</f>
        <v>232</v>
      </c>
      <c r="F2214" s="34">
        <v>1</v>
      </c>
      <c r="G2214">
        <f>G2213</f>
        <v>573</v>
      </c>
      <c r="J2214" t="str">
        <f t="shared" ref="J2214:J2277" si="675">"db600.dbx"&amp;E2214&amp;"."&amp;F2214&amp;" := db4.dbx"&amp;G2214&amp;"."&amp;F2214&amp;"; // "&amp;C2214</f>
        <v xml:space="preserve">db600.dbx232.1 := db4.dbx573.1; // </v>
      </c>
      <c r="L2214">
        <f t="shared" si="674"/>
        <v>117</v>
      </c>
    </row>
    <row r="2215" spans="3:12" x14ac:dyDescent="0.25">
      <c r="E2215" s="34">
        <f t="shared" si="672"/>
        <v>232</v>
      </c>
      <c r="F2215" s="34">
        <v>2</v>
      </c>
      <c r="G2215">
        <f t="shared" ref="G2215:G2220" si="676">G2214</f>
        <v>573</v>
      </c>
      <c r="J2215" t="str">
        <f t="shared" si="675"/>
        <v xml:space="preserve">db600.dbx232.2 := db4.dbx573.2; // </v>
      </c>
      <c r="L2215">
        <f t="shared" si="674"/>
        <v>117</v>
      </c>
    </row>
    <row r="2216" spans="3:12" x14ac:dyDescent="0.25">
      <c r="E2216" s="34">
        <f t="shared" si="672"/>
        <v>232</v>
      </c>
      <c r="F2216" s="34">
        <v>3</v>
      </c>
      <c r="G2216">
        <f t="shared" si="676"/>
        <v>573</v>
      </c>
      <c r="J2216" t="str">
        <f t="shared" si="675"/>
        <v xml:space="preserve">db600.dbx232.3 := db4.dbx573.3; // </v>
      </c>
      <c r="L2216">
        <f t="shared" si="674"/>
        <v>117</v>
      </c>
    </row>
    <row r="2217" spans="3:12" x14ac:dyDescent="0.25">
      <c r="E2217" s="34">
        <f t="shared" si="672"/>
        <v>232</v>
      </c>
      <c r="F2217" s="34">
        <v>4</v>
      </c>
      <c r="G2217">
        <f t="shared" si="676"/>
        <v>573</v>
      </c>
      <c r="J2217" t="str">
        <f t="shared" si="675"/>
        <v xml:space="preserve">db600.dbx232.4 := db4.dbx573.4; // </v>
      </c>
      <c r="L2217">
        <f t="shared" si="674"/>
        <v>117</v>
      </c>
    </row>
    <row r="2218" spans="3:12" x14ac:dyDescent="0.25">
      <c r="E2218" s="34">
        <f t="shared" si="672"/>
        <v>232</v>
      </c>
      <c r="F2218" s="34">
        <v>5</v>
      </c>
      <c r="G2218">
        <f t="shared" si="676"/>
        <v>573</v>
      </c>
      <c r="J2218" t="str">
        <f t="shared" si="675"/>
        <v xml:space="preserve">db600.dbx232.5 := db4.dbx573.5; // </v>
      </c>
      <c r="L2218">
        <f t="shared" si="674"/>
        <v>117</v>
      </c>
    </row>
    <row r="2219" spans="3:12" x14ac:dyDescent="0.25">
      <c r="E2219" s="34">
        <f t="shared" si="672"/>
        <v>232</v>
      </c>
      <c r="F2219" s="34">
        <v>6</v>
      </c>
      <c r="G2219">
        <f t="shared" si="676"/>
        <v>573</v>
      </c>
      <c r="J2219" t="str">
        <f t="shared" si="675"/>
        <v xml:space="preserve">db600.dbx232.6 := db4.dbx573.6; // </v>
      </c>
      <c r="L2219">
        <f t="shared" si="674"/>
        <v>117</v>
      </c>
    </row>
    <row r="2220" spans="3:12" x14ac:dyDescent="0.25">
      <c r="E2220" s="34">
        <f t="shared" si="672"/>
        <v>232</v>
      </c>
      <c r="F2220" s="34">
        <v>7</v>
      </c>
      <c r="G2220">
        <f t="shared" si="676"/>
        <v>573</v>
      </c>
      <c r="J2220" t="str">
        <f t="shared" si="675"/>
        <v xml:space="preserve">db600.dbx232.7 := db4.dbx573.7; // </v>
      </c>
      <c r="L2220">
        <f t="shared" si="674"/>
        <v>117</v>
      </c>
    </row>
    <row r="2221" spans="3:12" x14ac:dyDescent="0.25">
      <c r="C2221" s="9" t="s">
        <v>327</v>
      </c>
      <c r="E2221">
        <f>E2229+1</f>
        <v>235</v>
      </c>
      <c r="F2221" s="34">
        <v>0</v>
      </c>
      <c r="G2221">
        <f>G2205+44</f>
        <v>616</v>
      </c>
      <c r="J2221" t="str">
        <f t="shared" si="675"/>
        <v xml:space="preserve">db600.dbx235.0 := db4.dbx616.0; // Задание на ПЧ КРЛ4-1 </v>
      </c>
      <c r="L2221">
        <f>L2219+1</f>
        <v>118</v>
      </c>
    </row>
    <row r="2222" spans="3:12" x14ac:dyDescent="0.25">
      <c r="E2222" s="34">
        <f>E2221</f>
        <v>235</v>
      </c>
      <c r="F2222" s="34">
        <v>1</v>
      </c>
      <c r="G2222">
        <f>G2221</f>
        <v>616</v>
      </c>
      <c r="J2222" t="str">
        <f t="shared" si="675"/>
        <v xml:space="preserve">db600.dbx235.1 := db4.dbx616.1; // </v>
      </c>
      <c r="L2222">
        <f>L2221</f>
        <v>118</v>
      </c>
    </row>
    <row r="2223" spans="3:12" x14ac:dyDescent="0.25">
      <c r="E2223" s="34">
        <f t="shared" ref="E2223:E2236" si="677">E2222</f>
        <v>235</v>
      </c>
      <c r="F2223" s="34">
        <v>2</v>
      </c>
      <c r="G2223">
        <f t="shared" ref="G2223:G2228" si="678">G2222</f>
        <v>616</v>
      </c>
      <c r="J2223" t="str">
        <f t="shared" si="675"/>
        <v xml:space="preserve">db600.dbx235.2 := db4.dbx616.2; // </v>
      </c>
      <c r="L2223">
        <f t="shared" ref="L2223:L2236" si="679">L2222</f>
        <v>118</v>
      </c>
    </row>
    <row r="2224" spans="3:12" x14ac:dyDescent="0.25">
      <c r="E2224" s="34">
        <f t="shared" si="677"/>
        <v>235</v>
      </c>
      <c r="F2224" s="34">
        <v>3</v>
      </c>
      <c r="G2224">
        <f t="shared" si="678"/>
        <v>616</v>
      </c>
      <c r="J2224" t="str">
        <f t="shared" si="675"/>
        <v xml:space="preserve">db600.dbx235.3 := db4.dbx616.3; // </v>
      </c>
      <c r="L2224">
        <f t="shared" si="679"/>
        <v>118</v>
      </c>
    </row>
    <row r="2225" spans="3:12" x14ac:dyDescent="0.25">
      <c r="E2225" s="34">
        <f t="shared" si="677"/>
        <v>235</v>
      </c>
      <c r="F2225" s="34">
        <v>4</v>
      </c>
      <c r="G2225">
        <f t="shared" si="678"/>
        <v>616</v>
      </c>
      <c r="J2225" t="str">
        <f t="shared" si="675"/>
        <v xml:space="preserve">db600.dbx235.4 := db4.dbx616.4; // </v>
      </c>
      <c r="L2225">
        <f t="shared" si="679"/>
        <v>118</v>
      </c>
    </row>
    <row r="2226" spans="3:12" x14ac:dyDescent="0.25">
      <c r="E2226" s="34">
        <f t="shared" si="677"/>
        <v>235</v>
      </c>
      <c r="F2226" s="34">
        <v>5</v>
      </c>
      <c r="G2226">
        <f t="shared" si="678"/>
        <v>616</v>
      </c>
      <c r="J2226" t="str">
        <f t="shared" si="675"/>
        <v xml:space="preserve">db600.dbx235.5 := db4.dbx616.5; // </v>
      </c>
      <c r="L2226">
        <f t="shared" si="679"/>
        <v>118</v>
      </c>
    </row>
    <row r="2227" spans="3:12" x14ac:dyDescent="0.25">
      <c r="E2227" s="34">
        <f t="shared" si="677"/>
        <v>235</v>
      </c>
      <c r="F2227" s="34">
        <v>6</v>
      </c>
      <c r="G2227">
        <f t="shared" si="678"/>
        <v>616</v>
      </c>
      <c r="J2227" t="str">
        <f t="shared" si="675"/>
        <v xml:space="preserve">db600.dbx235.6 := db4.dbx616.6; // </v>
      </c>
      <c r="L2227">
        <f t="shared" si="679"/>
        <v>118</v>
      </c>
    </row>
    <row r="2228" spans="3:12" x14ac:dyDescent="0.25">
      <c r="E2228" s="34">
        <f t="shared" si="677"/>
        <v>235</v>
      </c>
      <c r="F2228" s="34">
        <v>7</v>
      </c>
      <c r="G2228">
        <f t="shared" si="678"/>
        <v>616</v>
      </c>
      <c r="J2228" t="str">
        <f t="shared" si="675"/>
        <v xml:space="preserve">db600.dbx235.7 := db4.dbx616.7; // </v>
      </c>
      <c r="L2228">
        <f t="shared" si="679"/>
        <v>118</v>
      </c>
    </row>
    <row r="2229" spans="3:12" x14ac:dyDescent="0.25">
      <c r="E2229">
        <f>E2205+1</f>
        <v>234</v>
      </c>
      <c r="F2229" s="34">
        <v>0</v>
      </c>
      <c r="G2229">
        <f>G2228+1</f>
        <v>617</v>
      </c>
      <c r="J2229" t="str">
        <f t="shared" si="675"/>
        <v xml:space="preserve">db600.dbx234.0 := db4.dbx617.0; // </v>
      </c>
      <c r="L2229">
        <f t="shared" si="679"/>
        <v>118</v>
      </c>
    </row>
    <row r="2230" spans="3:12" x14ac:dyDescent="0.25">
      <c r="E2230" s="34">
        <f>E2229</f>
        <v>234</v>
      </c>
      <c r="F2230" s="34">
        <v>1</v>
      </c>
      <c r="G2230">
        <f>G2229</f>
        <v>617</v>
      </c>
      <c r="J2230" t="str">
        <f t="shared" si="675"/>
        <v xml:space="preserve">db600.dbx234.1 := db4.dbx617.1; // </v>
      </c>
      <c r="L2230">
        <f t="shared" si="679"/>
        <v>118</v>
      </c>
    </row>
    <row r="2231" spans="3:12" x14ac:dyDescent="0.25">
      <c r="E2231" s="34">
        <f t="shared" si="677"/>
        <v>234</v>
      </c>
      <c r="F2231" s="34">
        <v>2</v>
      </c>
      <c r="G2231">
        <f t="shared" ref="G2231:G2236" si="680">G2230</f>
        <v>617</v>
      </c>
      <c r="J2231" t="str">
        <f t="shared" si="675"/>
        <v xml:space="preserve">db600.dbx234.2 := db4.dbx617.2; // </v>
      </c>
      <c r="L2231">
        <f t="shared" si="679"/>
        <v>118</v>
      </c>
    </row>
    <row r="2232" spans="3:12" x14ac:dyDescent="0.25">
      <c r="E2232" s="34">
        <f t="shared" si="677"/>
        <v>234</v>
      </c>
      <c r="F2232" s="34">
        <v>3</v>
      </c>
      <c r="G2232">
        <f t="shared" si="680"/>
        <v>617</v>
      </c>
      <c r="J2232" t="str">
        <f t="shared" si="675"/>
        <v xml:space="preserve">db600.dbx234.3 := db4.dbx617.3; // </v>
      </c>
      <c r="L2232">
        <f t="shared" si="679"/>
        <v>118</v>
      </c>
    </row>
    <row r="2233" spans="3:12" x14ac:dyDescent="0.25">
      <c r="E2233" s="34">
        <f t="shared" si="677"/>
        <v>234</v>
      </c>
      <c r="F2233" s="34">
        <v>4</v>
      </c>
      <c r="G2233">
        <f t="shared" si="680"/>
        <v>617</v>
      </c>
      <c r="J2233" t="str">
        <f t="shared" si="675"/>
        <v xml:space="preserve">db600.dbx234.4 := db4.dbx617.4; // </v>
      </c>
      <c r="L2233">
        <f t="shared" si="679"/>
        <v>118</v>
      </c>
    </row>
    <row r="2234" spans="3:12" x14ac:dyDescent="0.25">
      <c r="E2234" s="34">
        <f t="shared" si="677"/>
        <v>234</v>
      </c>
      <c r="F2234" s="34">
        <v>5</v>
      </c>
      <c r="G2234">
        <f t="shared" si="680"/>
        <v>617</v>
      </c>
      <c r="J2234" t="str">
        <f t="shared" si="675"/>
        <v xml:space="preserve">db600.dbx234.5 := db4.dbx617.5; // </v>
      </c>
      <c r="L2234">
        <f t="shared" si="679"/>
        <v>118</v>
      </c>
    </row>
    <row r="2235" spans="3:12" x14ac:dyDescent="0.25">
      <c r="E2235" s="34">
        <f t="shared" si="677"/>
        <v>234</v>
      </c>
      <c r="F2235" s="34">
        <v>6</v>
      </c>
      <c r="G2235">
        <f t="shared" si="680"/>
        <v>617</v>
      </c>
      <c r="J2235" t="str">
        <f t="shared" si="675"/>
        <v xml:space="preserve">db600.dbx234.6 := db4.dbx617.6; // </v>
      </c>
      <c r="L2235">
        <f t="shared" si="679"/>
        <v>118</v>
      </c>
    </row>
    <row r="2236" spans="3:12" x14ac:dyDescent="0.25">
      <c r="E2236" s="34">
        <f t="shared" si="677"/>
        <v>234</v>
      </c>
      <c r="F2236" s="34">
        <v>7</v>
      </c>
      <c r="G2236">
        <f t="shared" si="680"/>
        <v>617</v>
      </c>
      <c r="J2236" t="str">
        <f t="shared" si="675"/>
        <v xml:space="preserve">db600.dbx234.7 := db4.dbx617.7; // </v>
      </c>
      <c r="L2236">
        <f t="shared" si="679"/>
        <v>118</v>
      </c>
    </row>
    <row r="2237" spans="3:12" x14ac:dyDescent="0.25">
      <c r="C2237" s="9" t="s">
        <v>328</v>
      </c>
      <c r="E2237">
        <f>E2245+1</f>
        <v>237</v>
      </c>
      <c r="F2237" s="34">
        <v>0</v>
      </c>
      <c r="G2237">
        <f>G2221+44</f>
        <v>660</v>
      </c>
      <c r="J2237" t="str">
        <f t="shared" si="675"/>
        <v>db600.dbx237.0 := db4.dbx660.0; // Задание на ПЧ КРЛ4-2</v>
      </c>
      <c r="L2237">
        <f>L2235+1</f>
        <v>119</v>
      </c>
    </row>
    <row r="2238" spans="3:12" x14ac:dyDescent="0.25">
      <c r="E2238" s="34">
        <f>E2237</f>
        <v>237</v>
      </c>
      <c r="F2238" s="34">
        <v>1</v>
      </c>
      <c r="G2238">
        <f>G2237</f>
        <v>660</v>
      </c>
      <c r="J2238" t="str">
        <f t="shared" si="675"/>
        <v xml:space="preserve">db600.dbx237.1 := db4.dbx660.1; // </v>
      </c>
      <c r="L2238">
        <f>L2237</f>
        <v>119</v>
      </c>
    </row>
    <row r="2239" spans="3:12" x14ac:dyDescent="0.25">
      <c r="E2239" s="34">
        <f t="shared" ref="E2239:E2252" si="681">E2238</f>
        <v>237</v>
      </c>
      <c r="F2239" s="34">
        <v>2</v>
      </c>
      <c r="G2239">
        <f t="shared" ref="G2239:G2244" si="682">G2238</f>
        <v>660</v>
      </c>
      <c r="J2239" t="str">
        <f t="shared" si="675"/>
        <v xml:space="preserve">db600.dbx237.2 := db4.dbx660.2; // </v>
      </c>
      <c r="L2239">
        <f t="shared" ref="L2239:L2252" si="683">L2238</f>
        <v>119</v>
      </c>
    </row>
    <row r="2240" spans="3:12" x14ac:dyDescent="0.25">
      <c r="E2240" s="34">
        <f t="shared" si="681"/>
        <v>237</v>
      </c>
      <c r="F2240" s="34">
        <v>3</v>
      </c>
      <c r="G2240">
        <f t="shared" si="682"/>
        <v>660</v>
      </c>
      <c r="J2240" t="str">
        <f t="shared" si="675"/>
        <v xml:space="preserve">db600.dbx237.3 := db4.dbx660.3; // </v>
      </c>
      <c r="L2240">
        <f t="shared" si="683"/>
        <v>119</v>
      </c>
    </row>
    <row r="2241" spans="3:12" x14ac:dyDescent="0.25">
      <c r="E2241" s="34">
        <f t="shared" si="681"/>
        <v>237</v>
      </c>
      <c r="F2241" s="34">
        <v>4</v>
      </c>
      <c r="G2241">
        <f t="shared" si="682"/>
        <v>660</v>
      </c>
      <c r="J2241" t="str">
        <f t="shared" si="675"/>
        <v xml:space="preserve">db600.dbx237.4 := db4.dbx660.4; // </v>
      </c>
      <c r="L2241">
        <f t="shared" si="683"/>
        <v>119</v>
      </c>
    </row>
    <row r="2242" spans="3:12" x14ac:dyDescent="0.25">
      <c r="E2242" s="34">
        <f t="shared" si="681"/>
        <v>237</v>
      </c>
      <c r="F2242" s="34">
        <v>5</v>
      </c>
      <c r="G2242">
        <f t="shared" si="682"/>
        <v>660</v>
      </c>
      <c r="J2242" t="str">
        <f t="shared" si="675"/>
        <v xml:space="preserve">db600.dbx237.5 := db4.dbx660.5; // </v>
      </c>
      <c r="L2242">
        <f t="shared" si="683"/>
        <v>119</v>
      </c>
    </row>
    <row r="2243" spans="3:12" x14ac:dyDescent="0.25">
      <c r="E2243" s="34">
        <f t="shared" si="681"/>
        <v>237</v>
      </c>
      <c r="F2243" s="34">
        <v>6</v>
      </c>
      <c r="G2243">
        <f t="shared" si="682"/>
        <v>660</v>
      </c>
      <c r="J2243" t="str">
        <f t="shared" si="675"/>
        <v xml:space="preserve">db600.dbx237.6 := db4.dbx660.6; // </v>
      </c>
      <c r="L2243">
        <f t="shared" si="683"/>
        <v>119</v>
      </c>
    </row>
    <row r="2244" spans="3:12" x14ac:dyDescent="0.25">
      <c r="E2244" s="34">
        <f t="shared" si="681"/>
        <v>237</v>
      </c>
      <c r="F2244" s="34">
        <v>7</v>
      </c>
      <c r="G2244">
        <f t="shared" si="682"/>
        <v>660</v>
      </c>
      <c r="J2244" t="str">
        <f t="shared" si="675"/>
        <v xml:space="preserve">db600.dbx237.7 := db4.dbx660.7; // </v>
      </c>
      <c r="L2244">
        <f t="shared" si="683"/>
        <v>119</v>
      </c>
    </row>
    <row r="2245" spans="3:12" x14ac:dyDescent="0.25">
      <c r="E2245">
        <f>E2221+1</f>
        <v>236</v>
      </c>
      <c r="F2245" s="34">
        <v>0</v>
      </c>
      <c r="G2245">
        <f>G2244+1</f>
        <v>661</v>
      </c>
      <c r="J2245" t="str">
        <f t="shared" si="675"/>
        <v xml:space="preserve">db600.dbx236.0 := db4.dbx661.0; // </v>
      </c>
      <c r="L2245">
        <f t="shared" si="683"/>
        <v>119</v>
      </c>
    </row>
    <row r="2246" spans="3:12" x14ac:dyDescent="0.25">
      <c r="E2246" s="34">
        <f>E2245</f>
        <v>236</v>
      </c>
      <c r="F2246" s="34">
        <v>1</v>
      </c>
      <c r="G2246">
        <f>G2245</f>
        <v>661</v>
      </c>
      <c r="J2246" t="str">
        <f t="shared" si="675"/>
        <v xml:space="preserve">db600.dbx236.1 := db4.dbx661.1; // </v>
      </c>
      <c r="L2246">
        <f t="shared" si="683"/>
        <v>119</v>
      </c>
    </row>
    <row r="2247" spans="3:12" x14ac:dyDescent="0.25">
      <c r="E2247" s="34">
        <f t="shared" si="681"/>
        <v>236</v>
      </c>
      <c r="F2247" s="34">
        <v>2</v>
      </c>
      <c r="G2247">
        <f t="shared" ref="G2247:G2252" si="684">G2246</f>
        <v>661</v>
      </c>
      <c r="J2247" t="str">
        <f t="shared" si="675"/>
        <v xml:space="preserve">db600.dbx236.2 := db4.dbx661.2; // </v>
      </c>
      <c r="L2247">
        <f t="shared" si="683"/>
        <v>119</v>
      </c>
    </row>
    <row r="2248" spans="3:12" x14ac:dyDescent="0.25">
      <c r="E2248" s="34">
        <f t="shared" si="681"/>
        <v>236</v>
      </c>
      <c r="F2248" s="34">
        <v>3</v>
      </c>
      <c r="G2248">
        <f t="shared" si="684"/>
        <v>661</v>
      </c>
      <c r="J2248" t="str">
        <f t="shared" si="675"/>
        <v xml:space="preserve">db600.dbx236.3 := db4.dbx661.3; // </v>
      </c>
      <c r="L2248">
        <f t="shared" si="683"/>
        <v>119</v>
      </c>
    </row>
    <row r="2249" spans="3:12" x14ac:dyDescent="0.25">
      <c r="E2249" s="34">
        <f t="shared" si="681"/>
        <v>236</v>
      </c>
      <c r="F2249" s="34">
        <v>4</v>
      </c>
      <c r="G2249">
        <f t="shared" si="684"/>
        <v>661</v>
      </c>
      <c r="J2249" t="str">
        <f t="shared" si="675"/>
        <v xml:space="preserve">db600.dbx236.4 := db4.dbx661.4; // </v>
      </c>
      <c r="L2249">
        <f t="shared" si="683"/>
        <v>119</v>
      </c>
    </row>
    <row r="2250" spans="3:12" x14ac:dyDescent="0.25">
      <c r="E2250" s="34">
        <f t="shared" si="681"/>
        <v>236</v>
      </c>
      <c r="F2250" s="34">
        <v>5</v>
      </c>
      <c r="G2250">
        <f t="shared" si="684"/>
        <v>661</v>
      </c>
      <c r="J2250" t="str">
        <f t="shared" si="675"/>
        <v xml:space="preserve">db600.dbx236.5 := db4.dbx661.5; // </v>
      </c>
      <c r="L2250">
        <f t="shared" si="683"/>
        <v>119</v>
      </c>
    </row>
    <row r="2251" spans="3:12" x14ac:dyDescent="0.25">
      <c r="E2251" s="34">
        <f t="shared" si="681"/>
        <v>236</v>
      </c>
      <c r="F2251" s="34">
        <v>6</v>
      </c>
      <c r="G2251">
        <f t="shared" si="684"/>
        <v>661</v>
      </c>
      <c r="J2251" t="str">
        <f t="shared" si="675"/>
        <v xml:space="preserve">db600.dbx236.6 := db4.dbx661.6; // </v>
      </c>
      <c r="L2251">
        <f t="shared" si="683"/>
        <v>119</v>
      </c>
    </row>
    <row r="2252" spans="3:12" x14ac:dyDescent="0.25">
      <c r="E2252" s="34">
        <f t="shared" si="681"/>
        <v>236</v>
      </c>
      <c r="F2252" s="34">
        <v>7</v>
      </c>
      <c r="G2252">
        <f t="shared" si="684"/>
        <v>661</v>
      </c>
      <c r="J2252" t="str">
        <f t="shared" si="675"/>
        <v xml:space="preserve">db600.dbx236.7 := db4.dbx661.7; // </v>
      </c>
      <c r="L2252">
        <f t="shared" si="683"/>
        <v>119</v>
      </c>
    </row>
    <row r="2253" spans="3:12" x14ac:dyDescent="0.25">
      <c r="C2253" s="14" t="s">
        <v>718</v>
      </c>
      <c r="E2253">
        <f>E2261+1</f>
        <v>239</v>
      </c>
      <c r="F2253" s="34">
        <v>0</v>
      </c>
      <c r="G2253">
        <f>G2237+44</f>
        <v>704</v>
      </c>
      <c r="J2253" t="str">
        <f t="shared" si="675"/>
        <v>db600.dbx239.0 := db4.dbx704.0; // Управление НД4-1</v>
      </c>
      <c r="L2253">
        <f>L2251+1</f>
        <v>120</v>
      </c>
    </row>
    <row r="2254" spans="3:12" x14ac:dyDescent="0.25">
      <c r="E2254" s="34">
        <f>E2253</f>
        <v>239</v>
      </c>
      <c r="F2254" s="34">
        <v>1</v>
      </c>
      <c r="G2254">
        <f>G2253</f>
        <v>704</v>
      </c>
      <c r="J2254" t="str">
        <f t="shared" si="675"/>
        <v xml:space="preserve">db600.dbx239.1 := db4.dbx704.1; // </v>
      </c>
      <c r="L2254">
        <f>L2253</f>
        <v>120</v>
      </c>
    </row>
    <row r="2255" spans="3:12" x14ac:dyDescent="0.25">
      <c r="E2255" s="34">
        <f t="shared" ref="E2255:E2268" si="685">E2254</f>
        <v>239</v>
      </c>
      <c r="F2255" s="34">
        <v>2</v>
      </c>
      <c r="G2255">
        <f t="shared" ref="G2255:G2260" si="686">G2254</f>
        <v>704</v>
      </c>
      <c r="J2255" t="str">
        <f t="shared" si="675"/>
        <v xml:space="preserve">db600.dbx239.2 := db4.dbx704.2; // </v>
      </c>
      <c r="L2255">
        <f t="shared" ref="L2255:L2268" si="687">L2254</f>
        <v>120</v>
      </c>
    </row>
    <row r="2256" spans="3:12" x14ac:dyDescent="0.25">
      <c r="E2256" s="34">
        <f t="shared" si="685"/>
        <v>239</v>
      </c>
      <c r="F2256" s="34">
        <v>3</v>
      </c>
      <c r="G2256">
        <f t="shared" si="686"/>
        <v>704</v>
      </c>
      <c r="J2256" t="str">
        <f t="shared" si="675"/>
        <v xml:space="preserve">db600.dbx239.3 := db4.dbx704.3; // </v>
      </c>
      <c r="L2256">
        <f t="shared" si="687"/>
        <v>120</v>
      </c>
    </row>
    <row r="2257" spans="3:12" x14ac:dyDescent="0.25">
      <c r="E2257" s="34">
        <f t="shared" si="685"/>
        <v>239</v>
      </c>
      <c r="F2257" s="34">
        <v>4</v>
      </c>
      <c r="G2257">
        <f t="shared" si="686"/>
        <v>704</v>
      </c>
      <c r="J2257" t="str">
        <f t="shared" si="675"/>
        <v xml:space="preserve">db600.dbx239.4 := db4.dbx704.4; // </v>
      </c>
      <c r="L2257">
        <f t="shared" si="687"/>
        <v>120</v>
      </c>
    </row>
    <row r="2258" spans="3:12" x14ac:dyDescent="0.25">
      <c r="E2258" s="34">
        <f t="shared" si="685"/>
        <v>239</v>
      </c>
      <c r="F2258" s="34">
        <v>5</v>
      </c>
      <c r="G2258">
        <f t="shared" si="686"/>
        <v>704</v>
      </c>
      <c r="J2258" t="str">
        <f t="shared" si="675"/>
        <v xml:space="preserve">db600.dbx239.5 := db4.dbx704.5; // </v>
      </c>
      <c r="L2258">
        <f t="shared" si="687"/>
        <v>120</v>
      </c>
    </row>
    <row r="2259" spans="3:12" x14ac:dyDescent="0.25">
      <c r="E2259" s="34">
        <f t="shared" si="685"/>
        <v>239</v>
      </c>
      <c r="F2259" s="34">
        <v>6</v>
      </c>
      <c r="G2259">
        <f t="shared" si="686"/>
        <v>704</v>
      </c>
      <c r="J2259" t="str">
        <f t="shared" si="675"/>
        <v xml:space="preserve">db600.dbx239.6 := db4.dbx704.6; // </v>
      </c>
      <c r="L2259">
        <f t="shared" si="687"/>
        <v>120</v>
      </c>
    </row>
    <row r="2260" spans="3:12" x14ac:dyDescent="0.25">
      <c r="E2260" s="34">
        <f t="shared" si="685"/>
        <v>239</v>
      </c>
      <c r="F2260" s="34">
        <v>7</v>
      </c>
      <c r="G2260">
        <f t="shared" si="686"/>
        <v>704</v>
      </c>
      <c r="J2260" t="str">
        <f t="shared" si="675"/>
        <v xml:space="preserve">db600.dbx239.7 := db4.dbx704.7; // </v>
      </c>
      <c r="L2260">
        <f t="shared" si="687"/>
        <v>120</v>
      </c>
    </row>
    <row r="2261" spans="3:12" x14ac:dyDescent="0.25">
      <c r="E2261">
        <f>E2237+1</f>
        <v>238</v>
      </c>
      <c r="F2261" s="34">
        <v>0</v>
      </c>
      <c r="G2261">
        <f>G2260+1</f>
        <v>705</v>
      </c>
      <c r="J2261" t="str">
        <f t="shared" si="675"/>
        <v xml:space="preserve">db600.dbx238.0 := db4.dbx705.0; // </v>
      </c>
      <c r="L2261">
        <f t="shared" si="687"/>
        <v>120</v>
      </c>
    </row>
    <row r="2262" spans="3:12" x14ac:dyDescent="0.25">
      <c r="E2262" s="34">
        <f>E2261</f>
        <v>238</v>
      </c>
      <c r="F2262" s="34">
        <v>1</v>
      </c>
      <c r="G2262">
        <f>G2261</f>
        <v>705</v>
      </c>
      <c r="J2262" t="str">
        <f t="shared" si="675"/>
        <v xml:space="preserve">db600.dbx238.1 := db4.dbx705.1; // </v>
      </c>
      <c r="L2262">
        <f t="shared" si="687"/>
        <v>120</v>
      </c>
    </row>
    <row r="2263" spans="3:12" x14ac:dyDescent="0.25">
      <c r="E2263" s="34">
        <f t="shared" si="685"/>
        <v>238</v>
      </c>
      <c r="F2263" s="34">
        <v>2</v>
      </c>
      <c r="G2263">
        <f t="shared" ref="G2263:G2268" si="688">G2262</f>
        <v>705</v>
      </c>
      <c r="J2263" t="str">
        <f t="shared" si="675"/>
        <v xml:space="preserve">db600.dbx238.2 := db4.dbx705.2; // </v>
      </c>
      <c r="L2263">
        <f t="shared" si="687"/>
        <v>120</v>
      </c>
    </row>
    <row r="2264" spans="3:12" x14ac:dyDescent="0.25">
      <c r="E2264" s="34">
        <f t="shared" si="685"/>
        <v>238</v>
      </c>
      <c r="F2264" s="34">
        <v>3</v>
      </c>
      <c r="G2264">
        <f t="shared" si="688"/>
        <v>705</v>
      </c>
      <c r="J2264" t="str">
        <f t="shared" si="675"/>
        <v xml:space="preserve">db600.dbx238.3 := db4.dbx705.3; // </v>
      </c>
      <c r="L2264">
        <f t="shared" si="687"/>
        <v>120</v>
      </c>
    </row>
    <row r="2265" spans="3:12" x14ac:dyDescent="0.25">
      <c r="E2265" s="34">
        <f t="shared" si="685"/>
        <v>238</v>
      </c>
      <c r="F2265" s="34">
        <v>4</v>
      </c>
      <c r="G2265">
        <f t="shared" si="688"/>
        <v>705</v>
      </c>
      <c r="J2265" t="str">
        <f t="shared" si="675"/>
        <v xml:space="preserve">db600.dbx238.4 := db4.dbx705.4; // </v>
      </c>
      <c r="L2265">
        <f t="shared" si="687"/>
        <v>120</v>
      </c>
    </row>
    <row r="2266" spans="3:12" x14ac:dyDescent="0.25">
      <c r="E2266" s="34">
        <f t="shared" si="685"/>
        <v>238</v>
      </c>
      <c r="F2266" s="34">
        <v>5</v>
      </c>
      <c r="G2266">
        <f t="shared" si="688"/>
        <v>705</v>
      </c>
      <c r="J2266" t="str">
        <f t="shared" si="675"/>
        <v xml:space="preserve">db600.dbx238.5 := db4.dbx705.5; // </v>
      </c>
      <c r="L2266">
        <f t="shared" si="687"/>
        <v>120</v>
      </c>
    </row>
    <row r="2267" spans="3:12" x14ac:dyDescent="0.25">
      <c r="E2267" s="34">
        <f t="shared" si="685"/>
        <v>238</v>
      </c>
      <c r="F2267" s="34">
        <v>6</v>
      </c>
      <c r="G2267">
        <f t="shared" si="688"/>
        <v>705</v>
      </c>
      <c r="J2267" t="str">
        <f t="shared" si="675"/>
        <v xml:space="preserve">db600.dbx238.6 := db4.dbx705.6; // </v>
      </c>
      <c r="L2267">
        <f t="shared" si="687"/>
        <v>120</v>
      </c>
    </row>
    <row r="2268" spans="3:12" x14ac:dyDescent="0.25">
      <c r="E2268" s="34">
        <f t="shared" si="685"/>
        <v>238</v>
      </c>
      <c r="F2268" s="34">
        <v>7</v>
      </c>
      <c r="G2268">
        <f t="shared" si="688"/>
        <v>705</v>
      </c>
      <c r="J2268" t="str">
        <f t="shared" si="675"/>
        <v xml:space="preserve">db600.dbx238.7 := db4.dbx705.7; // </v>
      </c>
      <c r="L2268">
        <f t="shared" si="687"/>
        <v>120</v>
      </c>
    </row>
    <row r="2269" spans="3:12" x14ac:dyDescent="0.25">
      <c r="C2269" s="14" t="s">
        <v>719</v>
      </c>
      <c r="E2269">
        <f>E2277+1</f>
        <v>241</v>
      </c>
      <c r="F2269" s="34">
        <v>0</v>
      </c>
      <c r="G2269">
        <f>G2253+44</f>
        <v>748</v>
      </c>
      <c r="J2269" t="str">
        <f t="shared" si="675"/>
        <v>db600.dbx241.0 := db4.dbx748.0; // Управление НД4-2</v>
      </c>
      <c r="L2269">
        <f>L2267+1</f>
        <v>121</v>
      </c>
    </row>
    <row r="2270" spans="3:12" x14ac:dyDescent="0.25">
      <c r="E2270" s="34">
        <f>E2269</f>
        <v>241</v>
      </c>
      <c r="F2270" s="34">
        <v>1</v>
      </c>
      <c r="G2270">
        <f>G2269</f>
        <v>748</v>
      </c>
      <c r="J2270" t="str">
        <f t="shared" si="675"/>
        <v xml:space="preserve">db600.dbx241.1 := db4.dbx748.1; // </v>
      </c>
      <c r="L2270">
        <f>L2269</f>
        <v>121</v>
      </c>
    </row>
    <row r="2271" spans="3:12" x14ac:dyDescent="0.25">
      <c r="E2271" s="34">
        <f t="shared" ref="E2271:E2284" si="689">E2270</f>
        <v>241</v>
      </c>
      <c r="F2271" s="34">
        <v>2</v>
      </c>
      <c r="G2271">
        <f t="shared" ref="G2271:G2276" si="690">G2270</f>
        <v>748</v>
      </c>
      <c r="J2271" t="str">
        <f t="shared" si="675"/>
        <v xml:space="preserve">db600.dbx241.2 := db4.dbx748.2; // </v>
      </c>
      <c r="L2271">
        <f t="shared" ref="L2271:L2284" si="691">L2270</f>
        <v>121</v>
      </c>
    </row>
    <row r="2272" spans="3:12" x14ac:dyDescent="0.25">
      <c r="E2272" s="34">
        <f t="shared" si="689"/>
        <v>241</v>
      </c>
      <c r="F2272" s="34">
        <v>3</v>
      </c>
      <c r="G2272">
        <f t="shared" si="690"/>
        <v>748</v>
      </c>
      <c r="J2272" t="str">
        <f t="shared" si="675"/>
        <v xml:space="preserve">db600.dbx241.3 := db4.dbx748.3; // </v>
      </c>
      <c r="L2272">
        <f t="shared" si="691"/>
        <v>121</v>
      </c>
    </row>
    <row r="2273" spans="3:12" x14ac:dyDescent="0.25">
      <c r="E2273" s="34">
        <f t="shared" si="689"/>
        <v>241</v>
      </c>
      <c r="F2273" s="34">
        <v>4</v>
      </c>
      <c r="G2273">
        <f t="shared" si="690"/>
        <v>748</v>
      </c>
      <c r="J2273" t="str">
        <f t="shared" si="675"/>
        <v xml:space="preserve">db600.dbx241.4 := db4.dbx748.4; // </v>
      </c>
      <c r="L2273">
        <f t="shared" si="691"/>
        <v>121</v>
      </c>
    </row>
    <row r="2274" spans="3:12" x14ac:dyDescent="0.25">
      <c r="E2274" s="34">
        <f t="shared" si="689"/>
        <v>241</v>
      </c>
      <c r="F2274" s="34">
        <v>5</v>
      </c>
      <c r="G2274">
        <f t="shared" si="690"/>
        <v>748</v>
      </c>
      <c r="J2274" t="str">
        <f t="shared" si="675"/>
        <v xml:space="preserve">db600.dbx241.5 := db4.dbx748.5; // </v>
      </c>
      <c r="L2274">
        <f t="shared" si="691"/>
        <v>121</v>
      </c>
    </row>
    <row r="2275" spans="3:12" x14ac:dyDescent="0.25">
      <c r="E2275" s="34">
        <f t="shared" si="689"/>
        <v>241</v>
      </c>
      <c r="F2275" s="34">
        <v>6</v>
      </c>
      <c r="G2275">
        <f t="shared" si="690"/>
        <v>748</v>
      </c>
      <c r="J2275" t="str">
        <f t="shared" si="675"/>
        <v xml:space="preserve">db600.dbx241.6 := db4.dbx748.6; // </v>
      </c>
      <c r="L2275">
        <f t="shared" si="691"/>
        <v>121</v>
      </c>
    </row>
    <row r="2276" spans="3:12" x14ac:dyDescent="0.25">
      <c r="E2276" s="34">
        <f t="shared" si="689"/>
        <v>241</v>
      </c>
      <c r="F2276" s="34">
        <v>7</v>
      </c>
      <c r="G2276">
        <f t="shared" si="690"/>
        <v>748</v>
      </c>
      <c r="J2276" t="str">
        <f t="shared" si="675"/>
        <v xml:space="preserve">db600.dbx241.7 := db4.dbx748.7; // </v>
      </c>
      <c r="L2276">
        <f t="shared" si="691"/>
        <v>121</v>
      </c>
    </row>
    <row r="2277" spans="3:12" x14ac:dyDescent="0.25">
      <c r="E2277">
        <f>E2253+1</f>
        <v>240</v>
      </c>
      <c r="F2277" s="34">
        <v>0</v>
      </c>
      <c r="G2277">
        <f>G2276+1</f>
        <v>749</v>
      </c>
      <c r="J2277" t="str">
        <f t="shared" si="675"/>
        <v xml:space="preserve">db600.dbx240.0 := db4.dbx749.0; // </v>
      </c>
      <c r="L2277">
        <f t="shared" si="691"/>
        <v>121</v>
      </c>
    </row>
    <row r="2278" spans="3:12" x14ac:dyDescent="0.25">
      <c r="E2278" s="34">
        <f>E2277</f>
        <v>240</v>
      </c>
      <c r="F2278" s="34">
        <v>1</v>
      </c>
      <c r="G2278">
        <f>G2277</f>
        <v>749</v>
      </c>
      <c r="J2278" t="str">
        <f t="shared" ref="J2278:J2316" si="692">"db600.dbx"&amp;E2278&amp;"."&amp;F2278&amp;" := db4.dbx"&amp;G2278&amp;"."&amp;F2278&amp;"; // "&amp;C2278</f>
        <v xml:space="preserve">db600.dbx240.1 := db4.dbx749.1; // </v>
      </c>
      <c r="L2278">
        <f t="shared" si="691"/>
        <v>121</v>
      </c>
    </row>
    <row r="2279" spans="3:12" x14ac:dyDescent="0.25">
      <c r="E2279" s="34">
        <f t="shared" si="689"/>
        <v>240</v>
      </c>
      <c r="F2279" s="34">
        <v>2</v>
      </c>
      <c r="G2279">
        <f t="shared" ref="G2279:G2284" si="693">G2278</f>
        <v>749</v>
      </c>
      <c r="J2279" t="str">
        <f t="shared" si="692"/>
        <v xml:space="preserve">db600.dbx240.2 := db4.dbx749.2; // </v>
      </c>
      <c r="L2279">
        <f t="shared" si="691"/>
        <v>121</v>
      </c>
    </row>
    <row r="2280" spans="3:12" x14ac:dyDescent="0.25">
      <c r="E2280" s="34">
        <f t="shared" si="689"/>
        <v>240</v>
      </c>
      <c r="F2280" s="34">
        <v>3</v>
      </c>
      <c r="G2280">
        <f t="shared" si="693"/>
        <v>749</v>
      </c>
      <c r="J2280" t="str">
        <f t="shared" si="692"/>
        <v xml:space="preserve">db600.dbx240.3 := db4.dbx749.3; // </v>
      </c>
      <c r="L2280">
        <f t="shared" si="691"/>
        <v>121</v>
      </c>
    </row>
    <row r="2281" spans="3:12" x14ac:dyDescent="0.25">
      <c r="E2281" s="34">
        <f t="shared" si="689"/>
        <v>240</v>
      </c>
      <c r="F2281" s="34">
        <v>4</v>
      </c>
      <c r="G2281">
        <f t="shared" si="693"/>
        <v>749</v>
      </c>
      <c r="J2281" t="str">
        <f t="shared" si="692"/>
        <v xml:space="preserve">db600.dbx240.4 := db4.dbx749.4; // </v>
      </c>
      <c r="L2281">
        <f t="shared" si="691"/>
        <v>121</v>
      </c>
    </row>
    <row r="2282" spans="3:12" x14ac:dyDescent="0.25">
      <c r="E2282" s="34">
        <f t="shared" si="689"/>
        <v>240</v>
      </c>
      <c r="F2282" s="34">
        <v>5</v>
      </c>
      <c r="G2282">
        <f t="shared" si="693"/>
        <v>749</v>
      </c>
      <c r="J2282" t="str">
        <f t="shared" si="692"/>
        <v xml:space="preserve">db600.dbx240.5 := db4.dbx749.5; // </v>
      </c>
      <c r="L2282">
        <f t="shared" si="691"/>
        <v>121</v>
      </c>
    </row>
    <row r="2283" spans="3:12" x14ac:dyDescent="0.25">
      <c r="E2283" s="34">
        <f t="shared" si="689"/>
        <v>240</v>
      </c>
      <c r="F2283" s="34">
        <v>6</v>
      </c>
      <c r="G2283">
        <f t="shared" si="693"/>
        <v>749</v>
      </c>
      <c r="J2283" t="str">
        <f t="shared" si="692"/>
        <v xml:space="preserve">db600.dbx240.6 := db4.dbx749.6; // </v>
      </c>
      <c r="L2283">
        <f t="shared" si="691"/>
        <v>121</v>
      </c>
    </row>
    <row r="2284" spans="3:12" x14ac:dyDescent="0.25">
      <c r="E2284" s="34">
        <f t="shared" si="689"/>
        <v>240</v>
      </c>
      <c r="F2284" s="34">
        <v>7</v>
      </c>
      <c r="G2284">
        <f t="shared" si="693"/>
        <v>749</v>
      </c>
      <c r="J2284" t="str">
        <f t="shared" si="692"/>
        <v xml:space="preserve">db600.dbx240.7 := db4.dbx749.7; // </v>
      </c>
      <c r="L2284">
        <f t="shared" si="691"/>
        <v>121</v>
      </c>
    </row>
    <row r="2285" spans="3:12" x14ac:dyDescent="0.25">
      <c r="C2285" s="9" t="s">
        <v>720</v>
      </c>
      <c r="E2285">
        <f>E2293+1</f>
        <v>243</v>
      </c>
      <c r="F2285" s="34">
        <v>0</v>
      </c>
      <c r="G2285">
        <f>G2269+44</f>
        <v>792</v>
      </c>
      <c r="J2285" t="str">
        <f t="shared" si="692"/>
        <v xml:space="preserve">db600.dbx243.0 := db4.dbx792.0; // Задание на ПЧ КРЛ3-1 </v>
      </c>
      <c r="L2285">
        <f>L2283+1</f>
        <v>122</v>
      </c>
    </row>
    <row r="2286" spans="3:12" x14ac:dyDescent="0.25">
      <c r="E2286" s="34">
        <f>E2285</f>
        <v>243</v>
      </c>
      <c r="F2286" s="34">
        <v>1</v>
      </c>
      <c r="G2286">
        <f>G2285</f>
        <v>792</v>
      </c>
      <c r="J2286" t="str">
        <f t="shared" si="692"/>
        <v xml:space="preserve">db600.dbx243.1 := db4.dbx792.1; // </v>
      </c>
      <c r="L2286">
        <f>L2285</f>
        <v>122</v>
      </c>
    </row>
    <row r="2287" spans="3:12" x14ac:dyDescent="0.25">
      <c r="E2287" s="34">
        <f t="shared" ref="E2287:E2300" si="694">E2286</f>
        <v>243</v>
      </c>
      <c r="F2287" s="34">
        <v>2</v>
      </c>
      <c r="G2287">
        <f t="shared" ref="G2287:G2292" si="695">G2286</f>
        <v>792</v>
      </c>
      <c r="J2287" t="str">
        <f t="shared" si="692"/>
        <v xml:space="preserve">db600.dbx243.2 := db4.dbx792.2; // </v>
      </c>
      <c r="L2287">
        <f t="shared" ref="L2287:L2300" si="696">L2286</f>
        <v>122</v>
      </c>
    </row>
    <row r="2288" spans="3:12" x14ac:dyDescent="0.25">
      <c r="E2288" s="34">
        <f t="shared" si="694"/>
        <v>243</v>
      </c>
      <c r="F2288" s="34">
        <v>3</v>
      </c>
      <c r="G2288">
        <f t="shared" si="695"/>
        <v>792</v>
      </c>
      <c r="J2288" t="str">
        <f t="shared" si="692"/>
        <v xml:space="preserve">db600.dbx243.3 := db4.dbx792.3; // </v>
      </c>
      <c r="L2288">
        <f t="shared" si="696"/>
        <v>122</v>
      </c>
    </row>
    <row r="2289" spans="3:12" x14ac:dyDescent="0.25">
      <c r="E2289" s="34">
        <f t="shared" si="694"/>
        <v>243</v>
      </c>
      <c r="F2289" s="34">
        <v>4</v>
      </c>
      <c r="G2289">
        <f t="shared" si="695"/>
        <v>792</v>
      </c>
      <c r="J2289" t="str">
        <f t="shared" si="692"/>
        <v xml:space="preserve">db600.dbx243.4 := db4.dbx792.4; // </v>
      </c>
      <c r="L2289">
        <f t="shared" si="696"/>
        <v>122</v>
      </c>
    </row>
    <row r="2290" spans="3:12" x14ac:dyDescent="0.25">
      <c r="E2290" s="34">
        <f t="shared" si="694"/>
        <v>243</v>
      </c>
      <c r="F2290" s="34">
        <v>5</v>
      </c>
      <c r="G2290">
        <f t="shared" si="695"/>
        <v>792</v>
      </c>
      <c r="J2290" t="str">
        <f t="shared" si="692"/>
        <v xml:space="preserve">db600.dbx243.5 := db4.dbx792.5; // </v>
      </c>
      <c r="L2290">
        <f t="shared" si="696"/>
        <v>122</v>
      </c>
    </row>
    <row r="2291" spans="3:12" x14ac:dyDescent="0.25">
      <c r="E2291" s="34">
        <f t="shared" si="694"/>
        <v>243</v>
      </c>
      <c r="F2291" s="34">
        <v>6</v>
      </c>
      <c r="G2291">
        <f t="shared" si="695"/>
        <v>792</v>
      </c>
      <c r="J2291" t="str">
        <f t="shared" si="692"/>
        <v xml:space="preserve">db600.dbx243.6 := db4.dbx792.6; // </v>
      </c>
      <c r="L2291">
        <f t="shared" si="696"/>
        <v>122</v>
      </c>
    </row>
    <row r="2292" spans="3:12" x14ac:dyDescent="0.25">
      <c r="E2292" s="34">
        <f t="shared" si="694"/>
        <v>243</v>
      </c>
      <c r="F2292" s="34">
        <v>7</v>
      </c>
      <c r="G2292">
        <f t="shared" si="695"/>
        <v>792</v>
      </c>
      <c r="J2292" t="str">
        <f t="shared" si="692"/>
        <v xml:space="preserve">db600.dbx243.7 := db4.dbx792.7; // </v>
      </c>
      <c r="L2292">
        <f t="shared" si="696"/>
        <v>122</v>
      </c>
    </row>
    <row r="2293" spans="3:12" x14ac:dyDescent="0.25">
      <c r="E2293">
        <f>E2269+1</f>
        <v>242</v>
      </c>
      <c r="F2293" s="34">
        <v>0</v>
      </c>
      <c r="G2293">
        <f>G2292+1</f>
        <v>793</v>
      </c>
      <c r="J2293" t="str">
        <f t="shared" si="692"/>
        <v xml:space="preserve">db600.dbx242.0 := db4.dbx793.0; // </v>
      </c>
      <c r="L2293">
        <f t="shared" si="696"/>
        <v>122</v>
      </c>
    </row>
    <row r="2294" spans="3:12" x14ac:dyDescent="0.25">
      <c r="E2294" s="34">
        <f>E2293</f>
        <v>242</v>
      </c>
      <c r="F2294" s="34">
        <v>1</v>
      </c>
      <c r="G2294">
        <f>G2293</f>
        <v>793</v>
      </c>
      <c r="J2294" t="str">
        <f t="shared" si="692"/>
        <v xml:space="preserve">db600.dbx242.1 := db4.dbx793.1; // </v>
      </c>
      <c r="L2294">
        <f t="shared" si="696"/>
        <v>122</v>
      </c>
    </row>
    <row r="2295" spans="3:12" x14ac:dyDescent="0.25">
      <c r="E2295" s="34">
        <f t="shared" si="694"/>
        <v>242</v>
      </c>
      <c r="F2295" s="34">
        <v>2</v>
      </c>
      <c r="G2295">
        <f t="shared" ref="G2295:G2300" si="697">G2294</f>
        <v>793</v>
      </c>
      <c r="J2295" t="str">
        <f t="shared" si="692"/>
        <v xml:space="preserve">db600.dbx242.2 := db4.dbx793.2; // </v>
      </c>
      <c r="L2295">
        <f t="shared" si="696"/>
        <v>122</v>
      </c>
    </row>
    <row r="2296" spans="3:12" x14ac:dyDescent="0.25">
      <c r="E2296" s="34">
        <f t="shared" si="694"/>
        <v>242</v>
      </c>
      <c r="F2296" s="34">
        <v>3</v>
      </c>
      <c r="G2296">
        <f t="shared" si="697"/>
        <v>793</v>
      </c>
      <c r="J2296" t="str">
        <f t="shared" si="692"/>
        <v xml:space="preserve">db600.dbx242.3 := db4.dbx793.3; // </v>
      </c>
      <c r="L2296">
        <f t="shared" si="696"/>
        <v>122</v>
      </c>
    </row>
    <row r="2297" spans="3:12" x14ac:dyDescent="0.25">
      <c r="E2297" s="34">
        <f t="shared" si="694"/>
        <v>242</v>
      </c>
      <c r="F2297" s="34">
        <v>4</v>
      </c>
      <c r="G2297">
        <f t="shared" si="697"/>
        <v>793</v>
      </c>
      <c r="J2297" t="str">
        <f t="shared" si="692"/>
        <v xml:space="preserve">db600.dbx242.4 := db4.dbx793.4; // </v>
      </c>
      <c r="L2297">
        <f t="shared" si="696"/>
        <v>122</v>
      </c>
    </row>
    <row r="2298" spans="3:12" x14ac:dyDescent="0.25">
      <c r="E2298" s="34">
        <f t="shared" si="694"/>
        <v>242</v>
      </c>
      <c r="F2298" s="34">
        <v>5</v>
      </c>
      <c r="G2298">
        <f t="shared" si="697"/>
        <v>793</v>
      </c>
      <c r="J2298" t="str">
        <f t="shared" si="692"/>
        <v xml:space="preserve">db600.dbx242.5 := db4.dbx793.5; // </v>
      </c>
      <c r="L2298">
        <f t="shared" si="696"/>
        <v>122</v>
      </c>
    </row>
    <row r="2299" spans="3:12" x14ac:dyDescent="0.25">
      <c r="E2299" s="34">
        <f t="shared" si="694"/>
        <v>242</v>
      </c>
      <c r="F2299" s="34">
        <v>6</v>
      </c>
      <c r="G2299">
        <f t="shared" si="697"/>
        <v>793</v>
      </c>
      <c r="J2299" t="str">
        <f t="shared" si="692"/>
        <v xml:space="preserve">db600.dbx242.6 := db4.dbx793.6; // </v>
      </c>
      <c r="L2299">
        <f t="shared" si="696"/>
        <v>122</v>
      </c>
    </row>
    <row r="2300" spans="3:12" x14ac:dyDescent="0.25">
      <c r="E2300" s="34">
        <f t="shared" si="694"/>
        <v>242</v>
      </c>
      <c r="F2300" s="34">
        <v>7</v>
      </c>
      <c r="G2300">
        <f t="shared" si="697"/>
        <v>793</v>
      </c>
      <c r="J2300" t="str">
        <f t="shared" si="692"/>
        <v xml:space="preserve">db600.dbx242.7 := db4.dbx793.7; // </v>
      </c>
      <c r="L2300">
        <f t="shared" si="696"/>
        <v>122</v>
      </c>
    </row>
    <row r="2301" spans="3:12" x14ac:dyDescent="0.25">
      <c r="C2301" s="9" t="s">
        <v>721</v>
      </c>
      <c r="E2301">
        <f>E2309+1</f>
        <v>245</v>
      </c>
      <c r="F2301" s="34">
        <v>0</v>
      </c>
      <c r="G2301">
        <f>G2285+44</f>
        <v>836</v>
      </c>
      <c r="J2301" t="str">
        <f t="shared" si="692"/>
        <v>db600.dbx245.0 := db4.dbx836.0; // Задание на ПЧ КРЛ3-2</v>
      </c>
      <c r="L2301">
        <f>L2299+1</f>
        <v>123</v>
      </c>
    </row>
    <row r="2302" spans="3:12" x14ac:dyDescent="0.25">
      <c r="E2302" s="34">
        <f>E2301</f>
        <v>245</v>
      </c>
      <c r="F2302" s="34">
        <v>1</v>
      </c>
      <c r="G2302">
        <f>G2301</f>
        <v>836</v>
      </c>
      <c r="J2302" t="str">
        <f t="shared" si="692"/>
        <v xml:space="preserve">db600.dbx245.1 := db4.dbx836.1; // </v>
      </c>
      <c r="L2302">
        <f>L2301</f>
        <v>123</v>
      </c>
    </row>
    <row r="2303" spans="3:12" x14ac:dyDescent="0.25">
      <c r="E2303" s="34">
        <f t="shared" ref="E2303:E2316" si="698">E2302</f>
        <v>245</v>
      </c>
      <c r="F2303" s="34">
        <v>2</v>
      </c>
      <c r="G2303">
        <f t="shared" ref="G2303:G2308" si="699">G2302</f>
        <v>836</v>
      </c>
      <c r="J2303" t="str">
        <f t="shared" si="692"/>
        <v xml:space="preserve">db600.dbx245.2 := db4.dbx836.2; // </v>
      </c>
      <c r="L2303">
        <f t="shared" ref="L2303:L2316" si="700">L2302</f>
        <v>123</v>
      </c>
    </row>
    <row r="2304" spans="3:12" x14ac:dyDescent="0.25">
      <c r="E2304" s="34">
        <f t="shared" si="698"/>
        <v>245</v>
      </c>
      <c r="F2304" s="34">
        <v>3</v>
      </c>
      <c r="G2304">
        <f t="shared" si="699"/>
        <v>836</v>
      </c>
      <c r="J2304" t="str">
        <f t="shared" si="692"/>
        <v xml:space="preserve">db600.dbx245.3 := db4.dbx836.3; // </v>
      </c>
      <c r="L2304">
        <f t="shared" si="700"/>
        <v>123</v>
      </c>
    </row>
    <row r="2305" spans="5:12" x14ac:dyDescent="0.25">
      <c r="E2305" s="34">
        <f t="shared" si="698"/>
        <v>245</v>
      </c>
      <c r="F2305" s="34">
        <v>4</v>
      </c>
      <c r="G2305">
        <f t="shared" si="699"/>
        <v>836</v>
      </c>
      <c r="J2305" t="str">
        <f t="shared" si="692"/>
        <v xml:space="preserve">db600.dbx245.4 := db4.dbx836.4; // </v>
      </c>
      <c r="L2305">
        <f t="shared" si="700"/>
        <v>123</v>
      </c>
    </row>
    <row r="2306" spans="5:12" x14ac:dyDescent="0.25">
      <c r="E2306" s="34">
        <f t="shared" si="698"/>
        <v>245</v>
      </c>
      <c r="F2306" s="34">
        <v>5</v>
      </c>
      <c r="G2306">
        <f t="shared" si="699"/>
        <v>836</v>
      </c>
      <c r="J2306" t="str">
        <f t="shared" si="692"/>
        <v xml:space="preserve">db600.dbx245.5 := db4.dbx836.5; // </v>
      </c>
      <c r="L2306">
        <f t="shared" si="700"/>
        <v>123</v>
      </c>
    </row>
    <row r="2307" spans="5:12" x14ac:dyDescent="0.25">
      <c r="E2307" s="34">
        <f t="shared" si="698"/>
        <v>245</v>
      </c>
      <c r="F2307" s="34">
        <v>6</v>
      </c>
      <c r="G2307">
        <f t="shared" si="699"/>
        <v>836</v>
      </c>
      <c r="J2307" t="str">
        <f t="shared" si="692"/>
        <v xml:space="preserve">db600.dbx245.6 := db4.dbx836.6; // </v>
      </c>
      <c r="L2307">
        <f t="shared" si="700"/>
        <v>123</v>
      </c>
    </row>
    <row r="2308" spans="5:12" x14ac:dyDescent="0.25">
      <c r="E2308" s="34">
        <f t="shared" si="698"/>
        <v>245</v>
      </c>
      <c r="F2308" s="34">
        <v>7</v>
      </c>
      <c r="G2308">
        <f t="shared" si="699"/>
        <v>836</v>
      </c>
      <c r="J2308" t="str">
        <f t="shared" si="692"/>
        <v xml:space="preserve">db600.dbx245.7 := db4.dbx836.7; // </v>
      </c>
      <c r="L2308">
        <f t="shared" si="700"/>
        <v>123</v>
      </c>
    </row>
    <row r="2309" spans="5:12" x14ac:dyDescent="0.25">
      <c r="E2309">
        <f>E2285+1</f>
        <v>244</v>
      </c>
      <c r="F2309" s="34">
        <v>0</v>
      </c>
      <c r="G2309">
        <f>G2308+1</f>
        <v>837</v>
      </c>
      <c r="J2309" t="str">
        <f t="shared" si="692"/>
        <v xml:space="preserve">db600.dbx244.0 := db4.dbx837.0; // </v>
      </c>
      <c r="L2309">
        <f t="shared" si="700"/>
        <v>123</v>
      </c>
    </row>
    <row r="2310" spans="5:12" x14ac:dyDescent="0.25">
      <c r="E2310" s="34">
        <f>E2309</f>
        <v>244</v>
      </c>
      <c r="F2310" s="34">
        <v>1</v>
      </c>
      <c r="G2310">
        <f>G2309</f>
        <v>837</v>
      </c>
      <c r="J2310" t="str">
        <f t="shared" si="692"/>
        <v xml:space="preserve">db600.dbx244.1 := db4.dbx837.1; // </v>
      </c>
      <c r="L2310">
        <f t="shared" si="700"/>
        <v>123</v>
      </c>
    </row>
    <row r="2311" spans="5:12" x14ac:dyDescent="0.25">
      <c r="E2311" s="34">
        <f t="shared" si="698"/>
        <v>244</v>
      </c>
      <c r="F2311" s="34">
        <v>2</v>
      </c>
      <c r="G2311">
        <f t="shared" ref="G2311:G2316" si="701">G2310</f>
        <v>837</v>
      </c>
      <c r="J2311" t="str">
        <f t="shared" si="692"/>
        <v xml:space="preserve">db600.dbx244.2 := db4.dbx837.2; // </v>
      </c>
      <c r="L2311">
        <f t="shared" si="700"/>
        <v>123</v>
      </c>
    </row>
    <row r="2312" spans="5:12" x14ac:dyDescent="0.25">
      <c r="E2312" s="34">
        <f t="shared" si="698"/>
        <v>244</v>
      </c>
      <c r="F2312" s="34">
        <v>3</v>
      </c>
      <c r="G2312">
        <f t="shared" si="701"/>
        <v>837</v>
      </c>
      <c r="J2312" t="str">
        <f t="shared" si="692"/>
        <v xml:space="preserve">db600.dbx244.3 := db4.dbx837.3; // </v>
      </c>
      <c r="L2312">
        <f t="shared" si="700"/>
        <v>123</v>
      </c>
    </row>
    <row r="2313" spans="5:12" x14ac:dyDescent="0.25">
      <c r="E2313" s="34">
        <f t="shared" si="698"/>
        <v>244</v>
      </c>
      <c r="F2313" s="34">
        <v>4</v>
      </c>
      <c r="G2313">
        <f t="shared" si="701"/>
        <v>837</v>
      </c>
      <c r="J2313" t="str">
        <f t="shared" si="692"/>
        <v xml:space="preserve">db600.dbx244.4 := db4.dbx837.4; // </v>
      </c>
      <c r="L2313">
        <f t="shared" si="700"/>
        <v>123</v>
      </c>
    </row>
    <row r="2314" spans="5:12" x14ac:dyDescent="0.25">
      <c r="E2314" s="34">
        <f t="shared" si="698"/>
        <v>244</v>
      </c>
      <c r="F2314" s="34">
        <v>5</v>
      </c>
      <c r="G2314">
        <f t="shared" si="701"/>
        <v>837</v>
      </c>
      <c r="J2314" t="str">
        <f t="shared" si="692"/>
        <v xml:space="preserve">db600.dbx244.5 := db4.dbx837.5; // </v>
      </c>
      <c r="L2314">
        <f t="shared" si="700"/>
        <v>123</v>
      </c>
    </row>
    <row r="2315" spans="5:12" x14ac:dyDescent="0.25">
      <c r="E2315" s="34">
        <f t="shared" si="698"/>
        <v>244</v>
      </c>
      <c r="F2315" s="34">
        <v>6</v>
      </c>
      <c r="G2315">
        <f t="shared" si="701"/>
        <v>837</v>
      </c>
      <c r="J2315" t="str">
        <f t="shared" si="692"/>
        <v xml:space="preserve">db600.dbx244.6 := db4.dbx837.6; // </v>
      </c>
      <c r="L2315">
        <f t="shared" si="700"/>
        <v>123</v>
      </c>
    </row>
    <row r="2316" spans="5:12" x14ac:dyDescent="0.25">
      <c r="E2316" s="34">
        <f t="shared" si="698"/>
        <v>244</v>
      </c>
      <c r="F2316" s="34">
        <v>7</v>
      </c>
      <c r="G2316">
        <f t="shared" si="701"/>
        <v>837</v>
      </c>
      <c r="J2316" t="str">
        <f t="shared" si="692"/>
        <v xml:space="preserve">db600.dbx244.7 := db4.dbx837.7; // </v>
      </c>
      <c r="L2316">
        <f t="shared" si="700"/>
        <v>123</v>
      </c>
    </row>
    <row r="2317" spans="5:12" x14ac:dyDescent="0.25">
      <c r="F2317" s="34"/>
    </row>
    <row r="2318" spans="5:12" x14ac:dyDescent="0.25">
      <c r="E2318" s="34"/>
      <c r="F2318" s="34"/>
    </row>
    <row r="2319" spans="5:12" x14ac:dyDescent="0.25">
      <c r="E2319" s="34"/>
      <c r="F2319" s="34"/>
    </row>
    <row r="2320" spans="5:12" x14ac:dyDescent="0.25">
      <c r="E2320" s="34"/>
      <c r="F2320" s="34"/>
    </row>
    <row r="2321" spans="5:6" x14ac:dyDescent="0.25">
      <c r="E2321" s="34"/>
      <c r="F2321" s="34"/>
    </row>
    <row r="2322" spans="5:6" x14ac:dyDescent="0.25">
      <c r="E2322" s="34"/>
      <c r="F2322" s="34"/>
    </row>
    <row r="2323" spans="5:6" x14ac:dyDescent="0.25">
      <c r="E2323" s="34"/>
      <c r="F2323" s="34"/>
    </row>
    <row r="2324" spans="5:6" x14ac:dyDescent="0.25">
      <c r="E2324" s="34"/>
      <c r="F2324" s="34"/>
    </row>
    <row r="2325" spans="5:6" x14ac:dyDescent="0.25">
      <c r="F2325" s="34"/>
    </row>
    <row r="2326" spans="5:6" x14ac:dyDescent="0.25">
      <c r="E2326" s="34"/>
      <c r="F2326" s="34"/>
    </row>
    <row r="2327" spans="5:6" x14ac:dyDescent="0.25">
      <c r="E2327" s="34"/>
      <c r="F2327" s="34"/>
    </row>
    <row r="2328" spans="5:6" x14ac:dyDescent="0.25">
      <c r="E2328" s="34"/>
      <c r="F2328" s="34"/>
    </row>
    <row r="2329" spans="5:6" x14ac:dyDescent="0.25">
      <c r="E2329" s="34"/>
      <c r="F2329" s="34"/>
    </row>
    <row r="2330" spans="5:6" x14ac:dyDescent="0.25">
      <c r="E2330" s="34"/>
      <c r="F2330" s="34"/>
    </row>
    <row r="2331" spans="5:6" x14ac:dyDescent="0.25">
      <c r="E2331" s="34"/>
      <c r="F2331" s="34"/>
    </row>
    <row r="2332" spans="5:6" x14ac:dyDescent="0.25">
      <c r="E2332" s="34"/>
      <c r="F2332" s="34"/>
    </row>
  </sheetData>
  <mergeCells count="1">
    <mergeCell ref="M1:Z1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6"/>
  <sheetViews>
    <sheetView workbookViewId="0">
      <selection activeCell="G2" sqref="G2:G16"/>
    </sheetView>
  </sheetViews>
  <sheetFormatPr defaultRowHeight="15" x14ac:dyDescent="0.25"/>
  <cols>
    <col min="1" max="1" width="3" style="192" bestFit="1" customWidth="1"/>
    <col min="3" max="3" width="13.85546875" bestFit="1" customWidth="1"/>
    <col min="4" max="4" width="11.7109375" bestFit="1" customWidth="1"/>
    <col min="6" max="6" width="11.140625" bestFit="1" customWidth="1"/>
    <col min="7" max="7" width="12.28515625" customWidth="1"/>
    <col min="8" max="8" width="21.140625" bestFit="1" customWidth="1"/>
    <col min="10" max="10" width="14" customWidth="1"/>
  </cols>
  <sheetData>
    <row r="1" spans="1:10" s="192" customFormat="1" x14ac:dyDescent="0.25">
      <c r="A1" s="192" t="s">
        <v>1303</v>
      </c>
      <c r="B1" s="192" t="s">
        <v>3995</v>
      </c>
      <c r="C1" s="192" t="s">
        <v>3996</v>
      </c>
      <c r="D1" s="192" t="s">
        <v>3997</v>
      </c>
      <c r="E1" s="192" t="s">
        <v>2990</v>
      </c>
      <c r="F1" s="192" t="s">
        <v>3998</v>
      </c>
      <c r="G1" s="192" t="s">
        <v>4018</v>
      </c>
      <c r="H1" s="192" t="s">
        <v>3999</v>
      </c>
    </row>
    <row r="2" spans="1:10" x14ac:dyDescent="0.25">
      <c r="A2" s="192">
        <v>1</v>
      </c>
      <c r="B2" s="192">
        <v>17</v>
      </c>
      <c r="C2" s="112" t="s">
        <v>3023</v>
      </c>
      <c r="D2" s="192" t="s">
        <v>2981</v>
      </c>
      <c r="F2">
        <v>272</v>
      </c>
      <c r="G2" s="192">
        <v>272</v>
      </c>
      <c r="I2">
        <v>13</v>
      </c>
      <c r="J2" t="s">
        <v>4000</v>
      </c>
    </row>
    <row r="3" spans="1:10" x14ac:dyDescent="0.25">
      <c r="A3" s="192">
        <v>2</v>
      </c>
      <c r="B3" s="192">
        <v>18</v>
      </c>
      <c r="C3" s="112" t="s">
        <v>3025</v>
      </c>
      <c r="D3" s="192" t="s">
        <v>3297</v>
      </c>
      <c r="F3">
        <f>F2+12</f>
        <v>284</v>
      </c>
      <c r="G3" s="192">
        <f>G2+12</f>
        <v>284</v>
      </c>
      <c r="J3" t="s">
        <v>4001</v>
      </c>
    </row>
    <row r="4" spans="1:10" x14ac:dyDescent="0.25">
      <c r="A4" s="192">
        <v>3</v>
      </c>
      <c r="B4" s="192">
        <v>19</v>
      </c>
      <c r="C4" s="112" t="s">
        <v>3024</v>
      </c>
      <c r="D4" s="192" t="s">
        <v>3298</v>
      </c>
      <c r="F4" s="192">
        <f t="shared" ref="F4:G16" si="0">F3+12</f>
        <v>296</v>
      </c>
      <c r="G4" s="192">
        <f t="shared" si="0"/>
        <v>296</v>
      </c>
      <c r="J4" t="s">
        <v>4002</v>
      </c>
    </row>
    <row r="5" spans="1:10" x14ac:dyDescent="0.25">
      <c r="A5" s="192">
        <v>4</v>
      </c>
      <c r="B5" s="192">
        <v>20</v>
      </c>
      <c r="C5" s="112" t="s">
        <v>3026</v>
      </c>
      <c r="D5" s="192" t="s">
        <v>3299</v>
      </c>
      <c r="F5" s="192">
        <f t="shared" si="0"/>
        <v>308</v>
      </c>
      <c r="G5" s="192">
        <f t="shared" si="0"/>
        <v>308</v>
      </c>
    </row>
    <row r="6" spans="1:10" x14ac:dyDescent="0.25">
      <c r="A6" s="192">
        <v>5</v>
      </c>
      <c r="B6" s="192">
        <v>21</v>
      </c>
      <c r="C6" s="112" t="s">
        <v>3027</v>
      </c>
      <c r="D6" s="192" t="s">
        <v>3300</v>
      </c>
      <c r="F6" s="192">
        <f t="shared" si="0"/>
        <v>320</v>
      </c>
      <c r="G6" s="192">
        <f t="shared" si="0"/>
        <v>320</v>
      </c>
    </row>
    <row r="7" spans="1:10" x14ac:dyDescent="0.25">
      <c r="A7" s="192">
        <v>6</v>
      </c>
      <c r="B7" s="192">
        <v>22</v>
      </c>
      <c r="C7" s="112" t="s">
        <v>3028</v>
      </c>
      <c r="D7" s="192" t="s">
        <v>2982</v>
      </c>
      <c r="F7" s="192">
        <f t="shared" si="0"/>
        <v>332</v>
      </c>
      <c r="G7" s="192">
        <f t="shared" si="0"/>
        <v>332</v>
      </c>
    </row>
    <row r="8" spans="1:10" x14ac:dyDescent="0.25">
      <c r="A8" s="192">
        <v>7</v>
      </c>
      <c r="B8" s="192">
        <v>23</v>
      </c>
      <c r="C8" s="112" t="s">
        <v>3029</v>
      </c>
      <c r="D8" s="192" t="s">
        <v>2983</v>
      </c>
      <c r="F8" s="192">
        <f t="shared" si="0"/>
        <v>344</v>
      </c>
      <c r="G8" s="192">
        <f t="shared" si="0"/>
        <v>344</v>
      </c>
    </row>
    <row r="9" spans="1:10" x14ac:dyDescent="0.25">
      <c r="A9" s="192">
        <v>8</v>
      </c>
      <c r="B9" s="192">
        <v>24</v>
      </c>
      <c r="C9" s="112" t="s">
        <v>3030</v>
      </c>
      <c r="D9" s="192" t="s">
        <v>2984</v>
      </c>
      <c r="F9" s="192">
        <f t="shared" si="0"/>
        <v>356</v>
      </c>
      <c r="G9" s="192">
        <f t="shared" si="0"/>
        <v>356</v>
      </c>
    </row>
    <row r="10" spans="1:10" x14ac:dyDescent="0.25">
      <c r="A10" s="192">
        <v>9</v>
      </c>
      <c r="B10" s="192">
        <v>25</v>
      </c>
      <c r="C10" s="112" t="s">
        <v>3031</v>
      </c>
      <c r="D10" s="192" t="s">
        <v>2985</v>
      </c>
      <c r="F10" s="192">
        <f t="shared" si="0"/>
        <v>368</v>
      </c>
      <c r="G10" s="192">
        <f t="shared" si="0"/>
        <v>368</v>
      </c>
    </row>
    <row r="11" spans="1:10" x14ac:dyDescent="0.25">
      <c r="A11" s="192">
        <v>10</v>
      </c>
      <c r="B11" s="192">
        <v>26</v>
      </c>
      <c r="C11" s="112" t="s">
        <v>3032</v>
      </c>
      <c r="D11" s="192" t="s">
        <v>2986</v>
      </c>
      <c r="F11" s="192">
        <f t="shared" si="0"/>
        <v>380</v>
      </c>
      <c r="G11" s="192">
        <f t="shared" si="0"/>
        <v>380</v>
      </c>
    </row>
    <row r="12" spans="1:10" x14ac:dyDescent="0.25">
      <c r="A12" s="192">
        <v>11</v>
      </c>
      <c r="B12" s="192">
        <v>27</v>
      </c>
      <c r="C12" s="112" t="s">
        <v>3033</v>
      </c>
      <c r="D12" s="192" t="s">
        <v>2987</v>
      </c>
      <c r="F12" s="192">
        <f t="shared" si="0"/>
        <v>392</v>
      </c>
      <c r="G12" s="192">
        <f t="shared" si="0"/>
        <v>392</v>
      </c>
    </row>
    <row r="13" spans="1:10" x14ac:dyDescent="0.25">
      <c r="A13" s="192">
        <v>12</v>
      </c>
      <c r="B13" s="192">
        <v>28</v>
      </c>
      <c r="C13" s="112" t="s">
        <v>3034</v>
      </c>
      <c r="D13" s="192" t="s">
        <v>2988</v>
      </c>
      <c r="F13" s="192">
        <f t="shared" si="0"/>
        <v>404</v>
      </c>
      <c r="G13" s="192">
        <f t="shared" si="0"/>
        <v>404</v>
      </c>
    </row>
    <row r="14" spans="1:10" x14ac:dyDescent="0.25">
      <c r="A14" s="192">
        <v>13</v>
      </c>
      <c r="B14" s="192">
        <v>29</v>
      </c>
      <c r="C14" s="112" t="s">
        <v>3035</v>
      </c>
      <c r="D14" s="192" t="s">
        <v>2989</v>
      </c>
      <c r="F14" s="192">
        <f t="shared" si="0"/>
        <v>416</v>
      </c>
      <c r="G14" s="192">
        <f t="shared" si="0"/>
        <v>416</v>
      </c>
    </row>
    <row r="15" spans="1:10" x14ac:dyDescent="0.25">
      <c r="A15" s="192">
        <v>14</v>
      </c>
      <c r="B15" s="192">
        <v>30</v>
      </c>
      <c r="C15" s="73" t="s">
        <v>3922</v>
      </c>
      <c r="D15" s="192" t="s">
        <v>3924</v>
      </c>
      <c r="F15" s="192">
        <f t="shared" si="0"/>
        <v>428</v>
      </c>
      <c r="G15" s="192">
        <f t="shared" si="0"/>
        <v>428</v>
      </c>
    </row>
    <row r="16" spans="1:10" x14ac:dyDescent="0.25">
      <c r="A16" s="192">
        <v>15</v>
      </c>
      <c r="B16" s="192">
        <v>31</v>
      </c>
      <c r="C16" s="73" t="s">
        <v>3923</v>
      </c>
      <c r="D16" s="192" t="s">
        <v>3925</v>
      </c>
      <c r="F16" s="192">
        <f t="shared" si="0"/>
        <v>440</v>
      </c>
      <c r="G16" s="24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401"/>
  <sheetViews>
    <sheetView workbookViewId="0">
      <selection activeCell="A2" sqref="A2"/>
    </sheetView>
  </sheetViews>
  <sheetFormatPr defaultRowHeight="15" x14ac:dyDescent="0.25"/>
  <cols>
    <col min="1" max="1" width="24" customWidth="1"/>
  </cols>
  <sheetData>
    <row r="1" spans="1:13" x14ac:dyDescent="0.25">
      <c r="A1" s="128" t="s">
        <v>4776</v>
      </c>
      <c r="B1" s="84" t="s">
        <v>4777</v>
      </c>
      <c r="C1" s="128"/>
      <c r="D1" s="128"/>
      <c r="E1" s="128"/>
      <c r="F1" s="128"/>
      <c r="G1" s="128"/>
      <c r="H1" s="128"/>
      <c r="I1" s="42"/>
      <c r="J1" s="128"/>
      <c r="K1" s="128"/>
      <c r="L1" s="128"/>
      <c r="M1" s="128"/>
    </row>
    <row r="2" spans="1:13" x14ac:dyDescent="0.25">
      <c r="A2" s="16">
        <f>70*7*76.52</f>
        <v>37494.799999999996</v>
      </c>
      <c r="B2" s="84">
        <f>4*121*76.52</f>
        <v>37035.68</v>
      </c>
      <c r="C2" s="128"/>
      <c r="D2" s="128"/>
      <c r="E2" s="128"/>
      <c r="F2" s="128"/>
      <c r="G2" s="128"/>
      <c r="H2" s="128"/>
      <c r="I2" s="42"/>
      <c r="J2" s="128"/>
      <c r="K2" s="128"/>
      <c r="L2" s="128"/>
      <c r="M2" s="128"/>
    </row>
    <row r="3" spans="1:13" x14ac:dyDescent="0.25">
      <c r="A3" s="12"/>
      <c r="B3" s="95"/>
      <c r="C3" s="96"/>
      <c r="D3" s="96"/>
      <c r="E3" s="96"/>
      <c r="F3" s="96"/>
      <c r="G3" s="96"/>
      <c r="H3" s="96"/>
      <c r="I3" s="97"/>
      <c r="J3" s="96"/>
      <c r="K3" s="96"/>
      <c r="L3" s="96"/>
      <c r="M3" s="96"/>
    </row>
    <row r="4" spans="1:13" x14ac:dyDescent="0.25">
      <c r="A4" s="12"/>
      <c r="B4" s="95"/>
      <c r="C4" s="96"/>
      <c r="D4" s="96"/>
      <c r="E4" s="96"/>
      <c r="F4" s="96"/>
      <c r="G4" s="96"/>
      <c r="H4" s="96"/>
      <c r="I4" s="97"/>
      <c r="J4" s="96"/>
      <c r="K4" s="96"/>
      <c r="L4" s="96"/>
      <c r="M4" s="96"/>
    </row>
    <row r="5" spans="1:13" x14ac:dyDescent="0.25">
      <c r="A5" s="12"/>
      <c r="B5" s="95"/>
      <c r="C5" s="96"/>
      <c r="D5" s="96"/>
      <c r="E5" s="96"/>
      <c r="F5" s="96"/>
      <c r="G5" s="96"/>
      <c r="H5" s="96"/>
      <c r="I5" s="97"/>
      <c r="J5" s="96"/>
      <c r="K5" s="96"/>
      <c r="L5" s="96"/>
      <c r="M5" s="96"/>
    </row>
    <row r="6" spans="1:13" x14ac:dyDescent="0.25">
      <c r="A6" s="12"/>
      <c r="B6" s="95"/>
      <c r="C6" s="96"/>
      <c r="D6" s="96"/>
      <c r="E6" s="96"/>
      <c r="F6" s="96"/>
      <c r="G6" s="96"/>
      <c r="H6" s="96"/>
      <c r="I6" s="97"/>
      <c r="J6" s="96"/>
      <c r="K6" s="96"/>
      <c r="L6" s="96"/>
      <c r="M6" s="96"/>
    </row>
    <row r="7" spans="1:13" x14ac:dyDescent="0.25">
      <c r="A7" s="12"/>
      <c r="B7" s="95"/>
      <c r="C7" s="96"/>
      <c r="D7" s="96"/>
      <c r="E7" s="96"/>
      <c r="F7" s="96"/>
      <c r="G7" s="96"/>
      <c r="H7" s="96"/>
      <c r="I7" s="97"/>
      <c r="J7" s="96"/>
      <c r="K7" s="96"/>
      <c r="L7" s="96"/>
      <c r="M7" s="96"/>
    </row>
    <row r="8" spans="1:13" x14ac:dyDescent="0.25">
      <c r="A8" s="12"/>
      <c r="B8" s="95"/>
      <c r="C8" s="96"/>
      <c r="D8" s="96"/>
      <c r="E8" s="96"/>
      <c r="F8" s="96"/>
      <c r="G8" s="96"/>
      <c r="H8" s="96"/>
      <c r="I8" s="97"/>
      <c r="J8" s="96"/>
      <c r="K8" s="96"/>
      <c r="L8" s="96"/>
      <c r="M8" s="96"/>
    </row>
    <row r="9" spans="1:13" x14ac:dyDescent="0.25">
      <c r="A9" s="12"/>
      <c r="B9" s="99"/>
      <c r="C9" s="96"/>
      <c r="D9" s="96"/>
      <c r="E9" s="96"/>
      <c r="F9" s="96"/>
      <c r="G9" s="96"/>
      <c r="H9" s="96"/>
      <c r="I9" s="97"/>
      <c r="J9" s="96"/>
      <c r="K9" s="96"/>
      <c r="L9" s="96"/>
      <c r="M9" s="96"/>
    </row>
    <row r="10" spans="1:13" x14ac:dyDescent="0.25">
      <c r="A10" s="12"/>
      <c r="B10" s="99"/>
      <c r="C10" s="96"/>
      <c r="D10" s="96"/>
      <c r="E10" s="96"/>
      <c r="F10" s="96"/>
      <c r="G10" s="96"/>
      <c r="H10" s="96"/>
      <c r="I10" s="97"/>
      <c r="J10" s="96"/>
      <c r="K10" s="96"/>
      <c r="L10" s="96"/>
      <c r="M10" s="96"/>
    </row>
    <row r="11" spans="1:13" x14ac:dyDescent="0.25">
      <c r="A11" s="12"/>
      <c r="B11" s="99"/>
      <c r="C11" s="96"/>
      <c r="D11" s="96"/>
      <c r="E11" s="96"/>
      <c r="F11" s="96"/>
      <c r="G11" s="96"/>
      <c r="H11" s="96"/>
      <c r="I11" s="97"/>
      <c r="J11" s="96"/>
      <c r="K11" s="96"/>
      <c r="L11" s="96"/>
      <c r="M11" s="96"/>
    </row>
    <row r="12" spans="1:13" x14ac:dyDescent="0.25">
      <c r="A12" s="12"/>
      <c r="B12" s="99"/>
      <c r="C12" s="96"/>
      <c r="D12" s="96"/>
      <c r="E12" s="96"/>
      <c r="F12" s="96"/>
      <c r="G12" s="96"/>
      <c r="H12" s="96"/>
      <c r="I12" s="97"/>
      <c r="J12" s="96"/>
      <c r="K12" s="96"/>
      <c r="L12" s="96"/>
      <c r="M12" s="96"/>
    </row>
    <row r="13" spans="1:13" x14ac:dyDescent="0.25">
      <c r="A13" s="12"/>
      <c r="B13" s="99"/>
      <c r="C13" s="96"/>
      <c r="D13" s="96"/>
      <c r="E13" s="96"/>
      <c r="F13" s="96"/>
      <c r="G13" s="96"/>
      <c r="H13" s="96"/>
      <c r="I13" s="97"/>
      <c r="J13" s="96"/>
      <c r="K13" s="96"/>
      <c r="L13" s="96"/>
      <c r="M13" s="96"/>
    </row>
    <row r="14" spans="1:13" x14ac:dyDescent="0.25">
      <c r="A14" s="12"/>
      <c r="B14" s="99"/>
      <c r="C14" s="96"/>
      <c r="D14" s="96"/>
      <c r="E14" s="96"/>
      <c r="F14" s="96"/>
      <c r="G14" s="96"/>
      <c r="H14" s="96"/>
      <c r="I14" s="97"/>
      <c r="J14" s="96"/>
      <c r="K14" s="96"/>
      <c r="L14" s="96"/>
      <c r="M14" s="96"/>
    </row>
    <row r="15" spans="1:13" x14ac:dyDescent="0.25">
      <c r="A15" s="12"/>
      <c r="B15" s="99"/>
      <c r="C15" s="96"/>
      <c r="D15" s="96"/>
      <c r="E15" s="96"/>
      <c r="F15" s="96"/>
      <c r="G15" s="96"/>
      <c r="H15" s="96"/>
      <c r="I15" s="97"/>
      <c r="J15" s="96"/>
      <c r="K15" s="96"/>
      <c r="L15" s="96"/>
      <c r="M15" s="96"/>
    </row>
    <row r="16" spans="1:13" x14ac:dyDescent="0.25">
      <c r="A16" s="12"/>
      <c r="B16" s="99"/>
      <c r="C16" s="96"/>
      <c r="D16" s="96"/>
      <c r="E16" s="96"/>
      <c r="F16" s="96"/>
      <c r="G16" s="96"/>
      <c r="H16" s="96"/>
      <c r="I16" s="97"/>
      <c r="J16" s="96"/>
      <c r="K16" s="96"/>
      <c r="L16" s="96"/>
      <c r="M16" s="96"/>
    </row>
    <row r="17" spans="1:13" x14ac:dyDescent="0.25">
      <c r="A17" s="12"/>
      <c r="B17" s="99"/>
      <c r="C17" s="96"/>
      <c r="D17" s="96"/>
      <c r="E17" s="96"/>
      <c r="F17" s="96"/>
      <c r="G17" s="96"/>
      <c r="H17" s="96"/>
      <c r="I17" s="97"/>
      <c r="J17" s="96"/>
      <c r="K17" s="96"/>
      <c r="L17" s="96"/>
      <c r="M17" s="96"/>
    </row>
    <row r="18" spans="1:13" x14ac:dyDescent="0.25">
      <c r="A18" s="12"/>
      <c r="B18" s="99"/>
      <c r="C18" s="96"/>
      <c r="D18" s="96"/>
      <c r="E18" s="96"/>
      <c r="F18" s="96"/>
      <c r="G18" s="96"/>
      <c r="H18" s="96"/>
      <c r="I18" s="97"/>
      <c r="J18" s="96"/>
      <c r="K18" s="96"/>
      <c r="L18" s="96"/>
      <c r="M18" s="96"/>
    </row>
    <row r="19" spans="1:13" x14ac:dyDescent="0.25">
      <c r="A19" s="12"/>
      <c r="B19" s="99"/>
      <c r="C19" s="96"/>
      <c r="D19" s="96"/>
      <c r="E19" s="96"/>
      <c r="F19" s="96"/>
      <c r="G19" s="96"/>
      <c r="H19" s="96"/>
      <c r="I19" s="97"/>
      <c r="J19" s="96"/>
      <c r="K19" s="96"/>
      <c r="L19" s="96"/>
      <c r="M19" s="96"/>
    </row>
    <row r="20" spans="1:13" x14ac:dyDescent="0.25">
      <c r="A20" s="12"/>
      <c r="B20" s="99"/>
      <c r="C20" s="96"/>
      <c r="D20" s="96"/>
      <c r="E20" s="96"/>
      <c r="F20" s="96"/>
      <c r="G20" s="96"/>
      <c r="H20" s="96"/>
      <c r="I20" s="97"/>
      <c r="J20" s="96"/>
      <c r="K20" s="96"/>
      <c r="L20" s="96"/>
      <c r="M20" s="96"/>
    </row>
    <row r="21" spans="1:13" x14ac:dyDescent="0.25">
      <c r="A21" s="12"/>
      <c r="B21" s="99"/>
      <c r="C21" s="96"/>
      <c r="D21" s="96"/>
      <c r="E21" s="96"/>
      <c r="F21" s="96"/>
      <c r="G21" s="96"/>
      <c r="H21" s="96"/>
      <c r="I21" s="97"/>
      <c r="J21" s="96"/>
      <c r="K21" s="96"/>
      <c r="L21" s="96"/>
      <c r="M21" s="96"/>
    </row>
    <row r="22" spans="1:13" x14ac:dyDescent="0.25">
      <c r="A22" s="12"/>
      <c r="B22" s="99"/>
      <c r="C22" s="96"/>
      <c r="D22" s="96"/>
      <c r="E22" s="96"/>
      <c r="F22" s="96"/>
      <c r="G22" s="96"/>
      <c r="H22" s="96"/>
      <c r="I22" s="97"/>
      <c r="J22" s="96"/>
      <c r="K22" s="96"/>
      <c r="L22" s="96"/>
      <c r="M22" s="96"/>
    </row>
    <row r="23" spans="1:13" x14ac:dyDescent="0.25">
      <c r="A23" s="12"/>
      <c r="B23" s="99"/>
      <c r="C23" s="96"/>
      <c r="D23" s="96"/>
      <c r="E23" s="96"/>
      <c r="F23" s="96"/>
      <c r="G23" s="96"/>
      <c r="H23" s="96"/>
      <c r="I23" s="97"/>
      <c r="J23" s="96"/>
      <c r="K23" s="96"/>
      <c r="L23" s="96"/>
      <c r="M23" s="96"/>
    </row>
    <row r="24" spans="1:13" x14ac:dyDescent="0.25">
      <c r="A24" s="12"/>
      <c r="B24" s="99"/>
      <c r="C24" s="96"/>
      <c r="D24" s="96"/>
      <c r="E24" s="96"/>
      <c r="F24" s="96"/>
      <c r="G24" s="96"/>
      <c r="H24" s="96"/>
      <c r="I24" s="97"/>
      <c r="J24" s="96"/>
      <c r="K24" s="96"/>
      <c r="L24" s="96"/>
      <c r="M24" s="96"/>
    </row>
    <row r="25" spans="1:13" x14ac:dyDescent="0.25">
      <c r="A25" s="12"/>
      <c r="B25" s="99"/>
      <c r="C25" s="96"/>
      <c r="D25" s="96"/>
      <c r="E25" s="96"/>
      <c r="F25" s="96"/>
      <c r="G25" s="96"/>
      <c r="H25" s="96"/>
      <c r="I25" s="97"/>
      <c r="J25" s="96"/>
      <c r="K25" s="96"/>
      <c r="L25" s="96"/>
      <c r="M25" s="96"/>
    </row>
    <row r="26" spans="1:13" x14ac:dyDescent="0.25">
      <c r="A26" s="12"/>
      <c r="B26" s="99"/>
      <c r="C26" s="96"/>
      <c r="D26" s="96"/>
      <c r="E26" s="96"/>
      <c r="F26" s="96"/>
      <c r="G26" s="96"/>
      <c r="H26" s="96"/>
      <c r="I26" s="97"/>
      <c r="J26" s="96"/>
      <c r="K26" s="96"/>
      <c r="L26" s="96"/>
      <c r="M26" s="96"/>
    </row>
    <row r="27" spans="1:13" x14ac:dyDescent="0.25">
      <c r="A27" s="12"/>
      <c r="B27" s="99"/>
      <c r="C27" s="96"/>
      <c r="D27" s="96"/>
      <c r="E27" s="96"/>
      <c r="F27" s="96"/>
      <c r="G27" s="96"/>
      <c r="H27" s="96"/>
      <c r="I27" s="97"/>
      <c r="J27" s="96"/>
      <c r="K27" s="96"/>
      <c r="L27" s="96"/>
      <c r="M27" s="96"/>
    </row>
    <row r="28" spans="1:13" x14ac:dyDescent="0.25">
      <c r="A28" s="12"/>
      <c r="B28" s="99"/>
      <c r="C28" s="96"/>
      <c r="D28" s="96"/>
      <c r="E28" s="96"/>
      <c r="F28" s="96"/>
      <c r="G28" s="96"/>
      <c r="H28" s="96"/>
      <c r="I28" s="97"/>
      <c r="J28" s="96"/>
      <c r="K28" s="96"/>
      <c r="L28" s="96"/>
      <c r="M28" s="96"/>
    </row>
    <row r="29" spans="1:13" x14ac:dyDescent="0.25">
      <c r="A29" s="12"/>
      <c r="B29" s="99"/>
      <c r="C29" s="96"/>
      <c r="D29" s="96"/>
      <c r="E29" s="96"/>
      <c r="F29" s="96"/>
      <c r="G29" s="96"/>
      <c r="H29" s="96"/>
      <c r="I29" s="97"/>
      <c r="J29" s="96"/>
      <c r="K29" s="96"/>
      <c r="L29" s="96"/>
      <c r="M29" s="96"/>
    </row>
    <row r="30" spans="1:13" x14ac:dyDescent="0.25">
      <c r="A30" s="12"/>
      <c r="B30" s="99"/>
      <c r="C30" s="96"/>
      <c r="D30" s="96"/>
      <c r="E30" s="96"/>
      <c r="F30" s="96"/>
      <c r="G30" s="96"/>
      <c r="H30" s="96"/>
      <c r="I30" s="97"/>
      <c r="J30" s="96"/>
      <c r="K30" s="96"/>
      <c r="L30" s="96"/>
      <c r="M30" s="96"/>
    </row>
    <row r="31" spans="1:13" x14ac:dyDescent="0.25">
      <c r="A31" s="12"/>
      <c r="B31" s="99"/>
      <c r="C31" s="96"/>
      <c r="D31" s="96"/>
      <c r="E31" s="96"/>
      <c r="F31" s="96"/>
      <c r="G31" s="96"/>
      <c r="H31" s="96"/>
      <c r="I31" s="97"/>
      <c r="J31" s="96"/>
      <c r="K31" s="96"/>
      <c r="L31" s="96"/>
      <c r="M31" s="96"/>
    </row>
    <row r="32" spans="1:13" x14ac:dyDescent="0.25">
      <c r="A32" s="12"/>
      <c r="B32" s="99"/>
      <c r="C32" s="96"/>
      <c r="D32" s="96"/>
      <c r="E32" s="96"/>
      <c r="F32" s="96"/>
      <c r="G32" s="96"/>
      <c r="H32" s="96"/>
      <c r="I32" s="97"/>
      <c r="J32" s="96"/>
      <c r="K32" s="96"/>
      <c r="L32" s="96"/>
      <c r="M32" s="96"/>
    </row>
    <row r="33" spans="1:13" x14ac:dyDescent="0.25">
      <c r="A33" s="217"/>
      <c r="B33" s="101"/>
      <c r="C33" s="14"/>
      <c r="D33" s="14"/>
      <c r="E33" s="14"/>
      <c r="F33" s="14"/>
      <c r="G33" s="14"/>
      <c r="H33" s="14"/>
      <c r="I33" s="218"/>
      <c r="J33" s="14"/>
      <c r="K33" s="14"/>
      <c r="L33" s="14"/>
      <c r="M33" s="14"/>
    </row>
    <row r="34" spans="1:13" x14ac:dyDescent="0.25">
      <c r="A34" s="217"/>
      <c r="B34" s="101"/>
      <c r="C34" s="14"/>
      <c r="D34" s="14"/>
      <c r="E34" s="14"/>
      <c r="F34" s="14"/>
      <c r="G34" s="14"/>
      <c r="H34" s="14"/>
      <c r="I34" s="218"/>
      <c r="J34" s="14"/>
      <c r="K34" s="14"/>
      <c r="L34" s="14"/>
      <c r="M34" s="14"/>
    </row>
    <row r="35" spans="1:13" x14ac:dyDescent="0.25">
      <c r="A35" s="217"/>
      <c r="B35" s="101"/>
      <c r="C35" s="14"/>
      <c r="D35" s="14"/>
      <c r="E35" s="14"/>
      <c r="F35" s="14"/>
      <c r="G35" s="14"/>
      <c r="H35" s="14"/>
      <c r="I35" s="218"/>
      <c r="J35" s="14"/>
      <c r="K35" s="14"/>
      <c r="L35" s="14"/>
      <c r="M35" s="14"/>
    </row>
    <row r="36" spans="1:13" x14ac:dyDescent="0.25">
      <c r="A36" s="217"/>
      <c r="B36" s="101"/>
      <c r="C36" s="14"/>
      <c r="D36" s="14"/>
      <c r="E36" s="14"/>
      <c r="F36" s="14"/>
      <c r="G36" s="14"/>
      <c r="H36" s="14"/>
      <c r="I36" s="218"/>
      <c r="J36" s="14"/>
      <c r="K36" s="14"/>
      <c r="L36" s="14"/>
      <c r="M36" s="14"/>
    </row>
    <row r="37" spans="1:13" x14ac:dyDescent="0.25">
      <c r="A37" s="217"/>
      <c r="B37" s="101"/>
      <c r="C37" s="14"/>
      <c r="D37" s="14"/>
      <c r="E37" s="14"/>
      <c r="F37" s="14"/>
      <c r="G37" s="14"/>
      <c r="H37" s="14"/>
      <c r="I37" s="218"/>
      <c r="J37" s="14"/>
      <c r="K37" s="14"/>
      <c r="L37" s="14"/>
      <c r="M37" s="14"/>
    </row>
    <row r="38" spans="1:13" x14ac:dyDescent="0.25">
      <c r="A38" s="88"/>
      <c r="B38" s="85"/>
      <c r="C38" s="128"/>
      <c r="D38" s="128"/>
      <c r="E38" s="128"/>
      <c r="F38" s="128"/>
      <c r="G38" s="128"/>
      <c r="H38" s="128"/>
      <c r="I38" s="42"/>
      <c r="J38" s="128"/>
      <c r="K38" s="128"/>
      <c r="L38" s="128"/>
      <c r="M38" s="128"/>
    </row>
    <row r="39" spans="1:13" x14ac:dyDescent="0.25">
      <c r="A39" s="88"/>
      <c r="B39" s="85"/>
      <c r="C39" s="128"/>
      <c r="D39" s="128"/>
      <c r="E39" s="128"/>
      <c r="F39" s="128"/>
      <c r="G39" s="128"/>
      <c r="H39" s="128"/>
      <c r="I39" s="42"/>
      <c r="J39" s="128"/>
      <c r="K39" s="128"/>
      <c r="L39" s="128"/>
      <c r="M39" s="128"/>
    </row>
    <row r="40" spans="1:13" x14ac:dyDescent="0.25">
      <c r="A40" s="217"/>
      <c r="B40" s="101"/>
      <c r="C40" s="14"/>
      <c r="D40" s="14"/>
      <c r="E40" s="14"/>
      <c r="F40" s="14"/>
      <c r="G40" s="14"/>
      <c r="H40" s="14"/>
      <c r="I40" s="218"/>
      <c r="J40" s="14"/>
      <c r="K40" s="14"/>
      <c r="L40" s="14"/>
      <c r="M40" s="14"/>
    </row>
    <row r="41" spans="1:13" x14ac:dyDescent="0.25">
      <c r="A41" s="217"/>
      <c r="B41" s="101"/>
      <c r="C41" s="14"/>
      <c r="D41" s="14"/>
      <c r="E41" s="14"/>
      <c r="F41" s="14"/>
      <c r="G41" s="14"/>
      <c r="H41" s="14"/>
      <c r="I41" s="218"/>
      <c r="J41" s="14"/>
      <c r="K41" s="14"/>
      <c r="L41" s="14"/>
      <c r="M41" s="14"/>
    </row>
    <row r="42" spans="1:13" x14ac:dyDescent="0.25">
      <c r="A42" s="12"/>
      <c r="B42" s="99"/>
      <c r="C42" s="96"/>
      <c r="D42" s="96"/>
      <c r="E42" s="96"/>
      <c r="F42" s="96"/>
      <c r="G42" s="96"/>
      <c r="H42" s="96"/>
      <c r="I42" s="97"/>
      <c r="J42" s="96"/>
      <c r="K42" s="96"/>
      <c r="L42" s="96"/>
      <c r="M42" s="96"/>
    </row>
    <row r="43" spans="1:13" x14ac:dyDescent="0.25">
      <c r="A43" s="12"/>
      <c r="B43" s="99"/>
      <c r="C43" s="96"/>
      <c r="D43" s="96"/>
      <c r="E43" s="96"/>
      <c r="F43" s="96"/>
      <c r="G43" s="96"/>
      <c r="H43" s="96"/>
      <c r="I43" s="97"/>
      <c r="J43" s="96"/>
      <c r="K43" s="96"/>
      <c r="L43" s="96"/>
      <c r="M43" s="96"/>
    </row>
    <row r="44" spans="1:13" x14ac:dyDescent="0.25">
      <c r="A44" s="12"/>
      <c r="B44" s="99"/>
      <c r="C44" s="96"/>
      <c r="D44" s="96"/>
      <c r="E44" s="96"/>
      <c r="F44" s="96"/>
      <c r="G44" s="96"/>
      <c r="H44" s="96"/>
      <c r="I44" s="97"/>
      <c r="J44" s="96"/>
      <c r="K44" s="96"/>
      <c r="L44" s="96"/>
      <c r="M44" s="96"/>
    </row>
    <row r="45" spans="1:13" x14ac:dyDescent="0.25">
      <c r="A45" s="12"/>
      <c r="B45" s="99"/>
      <c r="C45" s="96"/>
      <c r="D45" s="96"/>
      <c r="E45" s="96"/>
      <c r="F45" s="96"/>
      <c r="G45" s="96"/>
      <c r="H45" s="96"/>
      <c r="I45" s="97"/>
      <c r="J45" s="96"/>
      <c r="K45" s="96"/>
      <c r="L45" s="96"/>
      <c r="M45" s="96"/>
    </row>
    <row r="46" spans="1:13" x14ac:dyDescent="0.25">
      <c r="A46" s="12"/>
      <c r="B46" s="99"/>
      <c r="C46" s="96"/>
      <c r="D46" s="96"/>
      <c r="E46" s="96"/>
      <c r="F46" s="96"/>
      <c r="G46" s="96"/>
      <c r="H46" s="96"/>
      <c r="I46" s="97"/>
      <c r="J46" s="96"/>
      <c r="K46" s="96"/>
      <c r="L46" s="96"/>
      <c r="M46" s="96"/>
    </row>
    <row r="47" spans="1:13" x14ac:dyDescent="0.25">
      <c r="A47" s="12"/>
      <c r="B47" s="99"/>
      <c r="C47" s="96"/>
      <c r="D47" s="96"/>
      <c r="E47" s="96"/>
      <c r="F47" s="96"/>
      <c r="G47" s="96"/>
      <c r="H47" s="96"/>
      <c r="I47" s="97"/>
      <c r="J47" s="96"/>
      <c r="K47" s="96"/>
      <c r="L47" s="96"/>
      <c r="M47" s="96"/>
    </row>
    <row r="48" spans="1:13" x14ac:dyDescent="0.25">
      <c r="A48" s="12"/>
      <c r="B48" s="99"/>
      <c r="C48" s="96"/>
      <c r="D48" s="96"/>
      <c r="E48" s="96"/>
      <c r="F48" s="96"/>
      <c r="G48" s="96"/>
      <c r="H48" s="96"/>
      <c r="I48" s="97"/>
      <c r="J48" s="96"/>
      <c r="K48" s="96"/>
      <c r="L48" s="96"/>
      <c r="M48" s="96"/>
    </row>
    <row r="49" spans="1:13" x14ac:dyDescent="0.25">
      <c r="A49" s="219"/>
      <c r="B49" s="101"/>
      <c r="C49" s="14"/>
      <c r="D49" s="14"/>
      <c r="E49" s="14"/>
      <c r="F49" s="14"/>
      <c r="G49" s="14"/>
      <c r="H49" s="14"/>
      <c r="I49" s="218"/>
      <c r="J49" s="14"/>
      <c r="K49" s="14"/>
      <c r="L49" s="14"/>
      <c r="M49" s="14"/>
    </row>
    <row r="50" spans="1:13" x14ac:dyDescent="0.25">
      <c r="A50" s="219"/>
      <c r="B50" s="101"/>
      <c r="C50" s="14"/>
      <c r="D50" s="14"/>
      <c r="E50" s="14"/>
      <c r="F50" s="14"/>
      <c r="G50" s="14"/>
      <c r="H50" s="14"/>
      <c r="I50" s="218"/>
      <c r="J50" s="14"/>
      <c r="K50" s="14"/>
      <c r="L50" s="14"/>
      <c r="M50" s="14"/>
    </row>
    <row r="51" spans="1:13" x14ac:dyDescent="0.25">
      <c r="A51" s="219"/>
      <c r="B51" s="101"/>
      <c r="C51" s="14"/>
      <c r="D51" s="14"/>
      <c r="E51" s="14"/>
      <c r="F51" s="14"/>
      <c r="G51" s="14"/>
      <c r="H51" s="14"/>
      <c r="I51" s="218"/>
      <c r="J51" s="14"/>
      <c r="K51" s="14"/>
      <c r="L51" s="14"/>
      <c r="M51" s="14"/>
    </row>
    <row r="52" spans="1:13" x14ac:dyDescent="0.25">
      <c r="A52" s="219"/>
      <c r="B52" s="101"/>
      <c r="C52" s="14"/>
      <c r="D52" s="14"/>
      <c r="E52" s="14"/>
      <c r="F52" s="14"/>
      <c r="G52" s="14"/>
      <c r="H52" s="14"/>
      <c r="I52" s="218"/>
      <c r="J52" s="14"/>
      <c r="K52" s="14"/>
      <c r="L52" s="14"/>
      <c r="M52" s="14"/>
    </row>
    <row r="53" spans="1:13" x14ac:dyDescent="0.25">
      <c r="A53" s="219"/>
      <c r="B53" s="101"/>
      <c r="C53" s="14"/>
      <c r="D53" s="14"/>
      <c r="E53" s="14"/>
      <c r="F53" s="14"/>
      <c r="G53" s="14"/>
      <c r="H53" s="14"/>
      <c r="I53" s="218"/>
      <c r="J53" s="14"/>
      <c r="K53" s="14"/>
      <c r="L53" s="14"/>
      <c r="M53" s="14"/>
    </row>
    <row r="54" spans="1:13" x14ac:dyDescent="0.25">
      <c r="A54" s="219"/>
      <c r="B54" s="101"/>
      <c r="C54" s="14"/>
      <c r="D54" s="14"/>
      <c r="E54" s="14"/>
      <c r="F54" s="14"/>
      <c r="G54" s="14"/>
      <c r="H54" s="14"/>
      <c r="I54" s="218"/>
      <c r="J54" s="14"/>
      <c r="K54" s="14"/>
      <c r="L54" s="14"/>
      <c r="M54" s="14"/>
    </row>
    <row r="55" spans="1:13" x14ac:dyDescent="0.25">
      <c r="A55" s="89"/>
      <c r="B55" s="85"/>
      <c r="C55" s="128"/>
      <c r="D55" s="128"/>
      <c r="E55" s="128"/>
      <c r="F55" s="128"/>
      <c r="G55" s="128"/>
      <c r="H55" s="128"/>
      <c r="I55" s="42"/>
      <c r="J55" s="128"/>
      <c r="K55" s="128"/>
      <c r="L55" s="128"/>
      <c r="M55" s="128"/>
    </row>
    <row r="56" spans="1:13" x14ac:dyDescent="0.25">
      <c r="A56" s="89"/>
      <c r="B56" s="85"/>
      <c r="C56" s="128"/>
      <c r="D56" s="128"/>
      <c r="E56" s="128"/>
      <c r="F56" s="128"/>
      <c r="G56" s="128"/>
      <c r="H56" s="128"/>
      <c r="I56" s="42"/>
      <c r="J56" s="128"/>
      <c r="K56" s="128"/>
      <c r="L56" s="128"/>
      <c r="M56" s="128"/>
    </row>
    <row r="57" spans="1:13" x14ac:dyDescent="0.25">
      <c r="A57" s="219"/>
      <c r="B57" s="101"/>
      <c r="C57" s="14"/>
      <c r="D57" s="14"/>
      <c r="E57" s="14"/>
      <c r="F57" s="14"/>
      <c r="G57" s="14"/>
      <c r="H57" s="14"/>
      <c r="I57" s="218"/>
      <c r="J57" s="14"/>
      <c r="K57" s="14"/>
      <c r="L57" s="14"/>
      <c r="M57" s="14"/>
    </row>
    <row r="58" spans="1:13" x14ac:dyDescent="0.25">
      <c r="A58" s="219"/>
      <c r="B58" s="101"/>
      <c r="C58" s="14"/>
      <c r="D58" s="14"/>
      <c r="E58" s="14"/>
      <c r="F58" s="14"/>
      <c r="G58" s="14"/>
      <c r="H58" s="14"/>
      <c r="I58" s="218"/>
      <c r="J58" s="14"/>
      <c r="K58" s="14"/>
      <c r="L58" s="14"/>
      <c r="M58" s="14"/>
    </row>
    <row r="59" spans="1:13" x14ac:dyDescent="0.25">
      <c r="A59" s="219"/>
      <c r="B59" s="101"/>
      <c r="C59" s="14"/>
      <c r="D59" s="14"/>
      <c r="E59" s="14"/>
      <c r="F59" s="14"/>
      <c r="G59" s="14"/>
      <c r="H59" s="14"/>
      <c r="I59" s="218"/>
      <c r="J59" s="14"/>
      <c r="K59" s="14"/>
      <c r="L59" s="14"/>
      <c r="M59" s="14"/>
    </row>
    <row r="60" spans="1:13" x14ac:dyDescent="0.25">
      <c r="A60" s="12"/>
      <c r="B60" s="99"/>
      <c r="C60" s="96"/>
      <c r="D60" s="96"/>
      <c r="E60" s="96"/>
      <c r="F60" s="96"/>
      <c r="G60" s="96"/>
      <c r="H60" s="96"/>
      <c r="I60" s="97"/>
      <c r="J60" s="96"/>
      <c r="K60" s="96"/>
      <c r="L60" s="96"/>
      <c r="M60" s="96"/>
    </row>
    <row r="61" spans="1:13" x14ac:dyDescent="0.25">
      <c r="A61" s="12"/>
      <c r="B61" s="99"/>
      <c r="C61" s="96"/>
      <c r="D61" s="96"/>
      <c r="E61" s="96"/>
      <c r="F61" s="96"/>
      <c r="G61" s="96"/>
      <c r="H61" s="96"/>
      <c r="I61" s="97"/>
      <c r="J61" s="96"/>
      <c r="K61" s="96"/>
      <c r="L61" s="96"/>
      <c r="M61" s="96"/>
    </row>
    <row r="62" spans="1:13" x14ac:dyDescent="0.25">
      <c r="A62" s="12"/>
      <c r="B62" s="99"/>
      <c r="C62" s="96"/>
      <c r="D62" s="96"/>
      <c r="E62" s="96"/>
      <c r="F62" s="96"/>
      <c r="G62" s="96"/>
      <c r="H62" s="96"/>
      <c r="I62" s="97"/>
      <c r="J62" s="96"/>
      <c r="K62" s="96"/>
      <c r="L62" s="96"/>
      <c r="M62" s="96"/>
    </row>
    <row r="63" spans="1:13" x14ac:dyDescent="0.25">
      <c r="A63" s="12"/>
      <c r="B63" s="99"/>
      <c r="C63" s="96"/>
      <c r="D63" s="96"/>
      <c r="E63" s="96"/>
      <c r="F63" s="96"/>
      <c r="G63" s="96"/>
      <c r="H63" s="96"/>
      <c r="I63" s="97"/>
      <c r="J63" s="96"/>
      <c r="K63" s="96"/>
      <c r="L63" s="96"/>
      <c r="M63" s="96"/>
    </row>
    <row r="64" spans="1:13" x14ac:dyDescent="0.25">
      <c r="A64" s="12"/>
      <c r="B64" s="99"/>
      <c r="C64" s="96"/>
      <c r="D64" s="96"/>
      <c r="E64" s="96"/>
      <c r="F64" s="96"/>
      <c r="G64" s="96"/>
      <c r="H64" s="96"/>
      <c r="I64" s="97"/>
      <c r="J64" s="96"/>
      <c r="K64" s="96"/>
      <c r="L64" s="96"/>
      <c r="M64" s="96"/>
    </row>
    <row r="65" spans="1:13" x14ac:dyDescent="0.25">
      <c r="A65" s="219"/>
      <c r="B65" s="101"/>
      <c r="C65" s="14"/>
      <c r="D65" s="14"/>
      <c r="E65" s="14"/>
      <c r="F65" s="14"/>
      <c r="G65" s="14"/>
      <c r="H65" s="14"/>
      <c r="I65" s="218"/>
      <c r="J65" s="14"/>
      <c r="K65" s="14"/>
      <c r="L65" s="14"/>
      <c r="M65" s="14"/>
    </row>
    <row r="66" spans="1:13" x14ac:dyDescent="0.25">
      <c r="A66" s="219"/>
      <c r="B66" s="101"/>
      <c r="C66" s="14"/>
      <c r="D66" s="14"/>
      <c r="E66" s="14"/>
      <c r="F66" s="14"/>
      <c r="G66" s="14"/>
      <c r="H66" s="14"/>
      <c r="I66" s="218"/>
      <c r="J66" s="14"/>
      <c r="K66" s="14"/>
      <c r="L66" s="14"/>
      <c r="M66" s="14"/>
    </row>
    <row r="67" spans="1:13" x14ac:dyDescent="0.25">
      <c r="A67" s="219"/>
      <c r="B67" s="101"/>
      <c r="C67" s="14"/>
      <c r="D67" s="14"/>
      <c r="E67" s="14"/>
      <c r="F67" s="14"/>
      <c r="G67" s="14"/>
      <c r="H67" s="14"/>
      <c r="I67" s="218"/>
      <c r="J67" s="14"/>
      <c r="K67" s="14"/>
      <c r="L67" s="14"/>
      <c r="M67" s="14"/>
    </row>
    <row r="68" spans="1:13" x14ac:dyDescent="0.25">
      <c r="A68" s="219"/>
      <c r="B68" s="101"/>
      <c r="C68" s="14"/>
      <c r="D68" s="14"/>
      <c r="E68" s="14"/>
      <c r="F68" s="14"/>
      <c r="G68" s="14"/>
      <c r="H68" s="14"/>
      <c r="I68" s="218"/>
      <c r="J68" s="14"/>
      <c r="K68" s="14"/>
      <c r="L68" s="14"/>
      <c r="M68" s="14"/>
    </row>
    <row r="69" spans="1:13" x14ac:dyDescent="0.25">
      <c r="A69" s="219"/>
      <c r="B69" s="101"/>
      <c r="C69" s="14"/>
      <c r="D69" s="14"/>
      <c r="E69" s="14"/>
      <c r="F69" s="14"/>
      <c r="G69" s="14"/>
      <c r="H69" s="14"/>
      <c r="I69" s="218"/>
      <c r="J69" s="14"/>
      <c r="K69" s="14"/>
      <c r="L69" s="14"/>
      <c r="M69" s="14"/>
    </row>
    <row r="70" spans="1:13" x14ac:dyDescent="0.25">
      <c r="A70" s="219"/>
      <c r="B70" s="101"/>
      <c r="C70" s="14"/>
      <c r="D70" s="14"/>
      <c r="E70" s="14"/>
      <c r="F70" s="14"/>
      <c r="G70" s="14"/>
      <c r="H70" s="14"/>
      <c r="I70" s="218"/>
      <c r="J70" s="14"/>
      <c r="K70" s="14"/>
      <c r="L70" s="14"/>
      <c r="M70" s="14"/>
    </row>
    <row r="71" spans="1:13" x14ac:dyDescent="0.25">
      <c r="A71" s="219"/>
      <c r="B71" s="101"/>
      <c r="C71" s="14"/>
      <c r="D71" s="14"/>
      <c r="E71" s="14"/>
      <c r="F71" s="14"/>
      <c r="G71" s="14"/>
      <c r="H71" s="14"/>
      <c r="I71" s="218"/>
      <c r="J71" s="14"/>
      <c r="K71" s="14"/>
      <c r="L71" s="14"/>
      <c r="M71" s="14"/>
    </row>
    <row r="72" spans="1:13" x14ac:dyDescent="0.25">
      <c r="A72" s="219"/>
      <c r="B72" s="101"/>
      <c r="C72" s="14"/>
      <c r="D72" s="14"/>
      <c r="E72" s="14"/>
      <c r="F72" s="14"/>
      <c r="G72" s="14"/>
      <c r="H72" s="14"/>
      <c r="I72" s="218"/>
      <c r="J72" s="14"/>
      <c r="K72" s="14"/>
      <c r="L72" s="14"/>
      <c r="M72" s="14"/>
    </row>
    <row r="73" spans="1:13" x14ac:dyDescent="0.25">
      <c r="A73" s="219"/>
      <c r="B73" s="101"/>
      <c r="C73" s="14"/>
      <c r="D73" s="14"/>
      <c r="E73" s="14"/>
      <c r="F73" s="14"/>
      <c r="G73" s="14"/>
      <c r="H73" s="14"/>
      <c r="I73" s="218"/>
      <c r="J73" s="14"/>
      <c r="K73" s="14"/>
      <c r="L73" s="14"/>
      <c r="M73" s="14"/>
    </row>
    <row r="74" spans="1:13" x14ac:dyDescent="0.25">
      <c r="A74" s="89"/>
      <c r="B74" s="84"/>
      <c r="C74" s="128"/>
      <c r="D74" s="128"/>
      <c r="E74" s="128"/>
      <c r="F74" s="128"/>
      <c r="G74" s="128"/>
      <c r="H74" s="128"/>
      <c r="I74" s="42"/>
      <c r="J74" s="128"/>
      <c r="K74" s="128"/>
      <c r="L74" s="128"/>
      <c r="M74" s="128"/>
    </row>
    <row r="75" spans="1:13" x14ac:dyDescent="0.25">
      <c r="A75" s="89"/>
      <c r="B75" s="85"/>
      <c r="C75" s="128"/>
      <c r="D75" s="128"/>
      <c r="E75" s="128"/>
      <c r="F75" s="128"/>
      <c r="G75" s="128"/>
      <c r="H75" s="128"/>
      <c r="I75" s="42"/>
      <c r="J75" s="128"/>
      <c r="K75" s="128"/>
      <c r="L75" s="128"/>
      <c r="M75" s="128"/>
    </row>
    <row r="76" spans="1:13" x14ac:dyDescent="0.25">
      <c r="A76" s="220"/>
      <c r="B76" s="221"/>
      <c r="C76" s="220"/>
      <c r="D76" s="220"/>
      <c r="E76" s="220"/>
      <c r="F76" s="220"/>
      <c r="G76" s="220"/>
      <c r="H76" s="220"/>
      <c r="I76" s="222"/>
      <c r="J76" s="220"/>
      <c r="K76" s="220"/>
      <c r="L76" s="220"/>
      <c r="M76" s="220"/>
    </row>
    <row r="77" spans="1:13" x14ac:dyDescent="0.25">
      <c r="A77" s="12"/>
      <c r="B77" s="99"/>
      <c r="C77" s="96"/>
      <c r="D77" s="96"/>
      <c r="E77" s="96"/>
      <c r="F77" s="96"/>
      <c r="G77" s="96"/>
      <c r="H77" s="96"/>
      <c r="I77" s="97"/>
      <c r="J77" s="96"/>
      <c r="K77" s="96"/>
      <c r="L77" s="96"/>
      <c r="M77" s="96"/>
    </row>
    <row r="78" spans="1:13" x14ac:dyDescent="0.25">
      <c r="A78" s="12"/>
      <c r="B78" s="99"/>
      <c r="C78" s="96"/>
      <c r="D78" s="96"/>
      <c r="E78" s="96"/>
      <c r="F78" s="96"/>
      <c r="G78" s="96"/>
      <c r="H78" s="96"/>
      <c r="I78" s="97"/>
      <c r="J78" s="96"/>
      <c r="K78" s="96"/>
      <c r="L78" s="96"/>
      <c r="M78" s="96"/>
    </row>
    <row r="79" spans="1:13" x14ac:dyDescent="0.25">
      <c r="A79" s="12"/>
      <c r="B79" s="99"/>
      <c r="C79" s="96"/>
      <c r="D79" s="96"/>
      <c r="E79" s="96"/>
      <c r="F79" s="96"/>
      <c r="G79" s="96"/>
      <c r="H79" s="96"/>
      <c r="I79" s="97"/>
      <c r="J79" s="96"/>
      <c r="K79" s="96"/>
      <c r="L79" s="96"/>
      <c r="M79" s="96"/>
    </row>
    <row r="80" spans="1:13" x14ac:dyDescent="0.25">
      <c r="A80" s="12"/>
      <c r="B80" s="99"/>
      <c r="C80" s="96"/>
      <c r="D80" s="96"/>
      <c r="E80" s="96"/>
      <c r="F80" s="96"/>
      <c r="G80" s="96"/>
      <c r="H80" s="96"/>
      <c r="I80" s="97"/>
      <c r="J80" s="96"/>
      <c r="K80" s="96"/>
      <c r="L80" s="96"/>
      <c r="M80" s="96"/>
    </row>
    <row r="81" spans="1:13" x14ac:dyDescent="0.25">
      <c r="A81" s="219"/>
      <c r="B81" s="101"/>
      <c r="C81" s="14"/>
      <c r="D81" s="14"/>
      <c r="E81" s="14"/>
      <c r="F81" s="14"/>
      <c r="G81" s="14"/>
      <c r="H81" s="14"/>
      <c r="I81" s="218"/>
      <c r="J81" s="14"/>
      <c r="K81" s="14"/>
      <c r="L81" s="14"/>
      <c r="M81" s="14"/>
    </row>
    <row r="82" spans="1:13" x14ac:dyDescent="0.25">
      <c r="A82" s="219"/>
      <c r="B82" s="101"/>
      <c r="C82" s="14"/>
      <c r="D82" s="14"/>
      <c r="E82" s="14"/>
      <c r="F82" s="14"/>
      <c r="G82" s="14"/>
      <c r="H82" s="14"/>
      <c r="I82" s="218"/>
      <c r="J82" s="14"/>
      <c r="K82" s="14"/>
      <c r="L82" s="14"/>
      <c r="M82" s="14"/>
    </row>
    <row r="83" spans="1:13" x14ac:dyDescent="0.25">
      <c r="A83" s="219"/>
      <c r="B83" s="101"/>
      <c r="C83" s="14"/>
      <c r="D83" s="14"/>
      <c r="E83" s="14"/>
      <c r="F83" s="14"/>
      <c r="G83" s="14"/>
      <c r="H83" s="14"/>
      <c r="I83" s="218"/>
      <c r="J83" s="14"/>
      <c r="K83" s="14"/>
      <c r="L83" s="14"/>
      <c r="M83" s="14"/>
    </row>
    <row r="84" spans="1:13" x14ac:dyDescent="0.25">
      <c r="A84" s="219"/>
      <c r="B84" s="101"/>
      <c r="C84" s="14"/>
      <c r="D84" s="14"/>
      <c r="E84" s="14"/>
      <c r="F84" s="14"/>
      <c r="G84" s="14"/>
      <c r="H84" s="14"/>
      <c r="I84" s="218"/>
      <c r="J84" s="14"/>
      <c r="K84" s="14"/>
      <c r="L84" s="14"/>
      <c r="M84" s="14"/>
    </row>
    <row r="85" spans="1:13" x14ac:dyDescent="0.25">
      <c r="A85" s="219"/>
      <c r="B85" s="101"/>
      <c r="C85" s="14"/>
      <c r="D85" s="14"/>
      <c r="E85" s="14"/>
      <c r="F85" s="14"/>
      <c r="G85" s="14"/>
      <c r="H85" s="14"/>
      <c r="I85" s="218"/>
      <c r="J85" s="14"/>
      <c r="K85" s="14"/>
      <c r="L85" s="14"/>
      <c r="M85" s="14"/>
    </row>
    <row r="86" spans="1:13" x14ac:dyDescent="0.25">
      <c r="A86" s="219"/>
      <c r="B86" s="101"/>
      <c r="C86" s="14"/>
      <c r="D86" s="14"/>
      <c r="E86" s="14"/>
      <c r="F86" s="14"/>
      <c r="G86" s="14"/>
      <c r="H86" s="14"/>
      <c r="I86" s="218"/>
      <c r="J86" s="14"/>
      <c r="K86" s="14"/>
      <c r="L86" s="14"/>
      <c r="M86" s="14"/>
    </row>
    <row r="87" spans="1:13" x14ac:dyDescent="0.25">
      <c r="A87" s="89"/>
      <c r="B87" s="85"/>
      <c r="C87" s="128"/>
      <c r="D87" s="128"/>
      <c r="E87" s="128"/>
      <c r="F87" s="128"/>
      <c r="G87" s="128"/>
      <c r="H87" s="128"/>
      <c r="I87" s="42"/>
      <c r="J87" s="128"/>
      <c r="K87" s="128"/>
      <c r="L87" s="128"/>
      <c r="M87" s="128"/>
    </row>
    <row r="88" spans="1:13" x14ac:dyDescent="0.25">
      <c r="A88" s="89"/>
      <c r="B88" s="85"/>
      <c r="C88" s="128"/>
      <c r="D88" s="128"/>
      <c r="E88" s="128"/>
      <c r="F88" s="128"/>
      <c r="G88" s="128"/>
      <c r="H88" s="128"/>
      <c r="I88" s="42"/>
      <c r="J88" s="128"/>
      <c r="K88" s="128"/>
      <c r="L88" s="128"/>
      <c r="M88" s="128"/>
    </row>
    <row r="89" spans="1:13" x14ac:dyDescent="0.25">
      <c r="A89" s="12"/>
      <c r="B89" s="99"/>
      <c r="C89" s="96"/>
      <c r="D89" s="96"/>
      <c r="E89" s="96"/>
      <c r="F89" s="96"/>
      <c r="G89" s="96"/>
      <c r="H89" s="96"/>
      <c r="I89" s="97"/>
      <c r="J89" s="96"/>
      <c r="K89" s="96"/>
      <c r="L89" s="96"/>
      <c r="M89" s="96"/>
    </row>
    <row r="90" spans="1:13" x14ac:dyDescent="0.25">
      <c r="A90" s="12"/>
      <c r="B90" s="99"/>
      <c r="C90" s="96"/>
      <c r="D90" s="96"/>
      <c r="E90" s="96"/>
      <c r="F90" s="96"/>
      <c r="G90" s="96"/>
      <c r="H90" s="96"/>
      <c r="I90" s="97"/>
      <c r="J90" s="96"/>
      <c r="K90" s="96"/>
      <c r="L90" s="96"/>
      <c r="M90" s="96"/>
    </row>
    <row r="91" spans="1:13" x14ac:dyDescent="0.25">
      <c r="A91" s="12"/>
      <c r="B91" s="99"/>
      <c r="C91" s="96"/>
      <c r="D91" s="96"/>
      <c r="E91" s="96"/>
      <c r="F91" s="96"/>
      <c r="G91" s="96"/>
      <c r="H91" s="96"/>
      <c r="I91" s="97"/>
      <c r="J91" s="96"/>
      <c r="K91" s="96"/>
      <c r="L91" s="96"/>
      <c r="M91" s="96"/>
    </row>
    <row r="92" spans="1:13" x14ac:dyDescent="0.25">
      <c r="A92" s="12"/>
      <c r="B92" s="99"/>
      <c r="C92" s="96"/>
      <c r="D92" s="96"/>
      <c r="E92" s="96"/>
      <c r="F92" s="96"/>
      <c r="G92" s="96"/>
      <c r="H92" s="96"/>
      <c r="I92" s="97"/>
      <c r="J92" s="96"/>
      <c r="K92" s="96"/>
      <c r="L92" s="96"/>
      <c r="M92" s="96"/>
    </row>
    <row r="93" spans="1:13" x14ac:dyDescent="0.25">
      <c r="A93" s="12"/>
      <c r="B93" s="99"/>
      <c r="C93" s="96"/>
      <c r="D93" s="96"/>
      <c r="E93" s="96"/>
      <c r="F93" s="96"/>
      <c r="G93" s="96"/>
      <c r="H93" s="96"/>
      <c r="I93" s="97"/>
      <c r="J93" s="96"/>
      <c r="K93" s="96"/>
      <c r="L93" s="96"/>
      <c r="M93" s="96"/>
    </row>
    <row r="94" spans="1:13" x14ac:dyDescent="0.25">
      <c r="A94" s="12"/>
      <c r="B94" s="99"/>
      <c r="C94" s="96"/>
      <c r="D94" s="96"/>
      <c r="E94" s="96"/>
      <c r="F94" s="96"/>
      <c r="G94" s="96"/>
      <c r="H94" s="96"/>
      <c r="I94" s="97"/>
      <c r="J94" s="96"/>
      <c r="K94" s="96"/>
      <c r="L94" s="96"/>
      <c r="M94" s="96"/>
    </row>
    <row r="95" spans="1:13" x14ac:dyDescent="0.25">
      <c r="A95" s="12"/>
      <c r="B95" s="99"/>
      <c r="C95" s="96"/>
      <c r="D95" s="96"/>
      <c r="E95" s="96"/>
      <c r="F95" s="96"/>
      <c r="G95" s="96"/>
      <c r="H95" s="96"/>
      <c r="I95" s="97"/>
      <c r="J95" s="96"/>
      <c r="K95" s="96"/>
      <c r="L95" s="96"/>
      <c r="M95" s="96"/>
    </row>
    <row r="96" spans="1:13" x14ac:dyDescent="0.25">
      <c r="A96" s="12"/>
      <c r="B96" s="99"/>
      <c r="C96" s="96"/>
      <c r="D96" s="96"/>
      <c r="E96" s="96"/>
      <c r="F96" s="96"/>
      <c r="G96" s="96"/>
      <c r="H96" s="96"/>
      <c r="I96" s="97"/>
      <c r="J96" s="96"/>
      <c r="K96" s="96"/>
      <c r="L96" s="96"/>
      <c r="M96" s="96"/>
    </row>
    <row r="97" spans="1:13" x14ac:dyDescent="0.25">
      <c r="A97" s="219"/>
      <c r="B97" s="101"/>
      <c r="C97" s="14"/>
      <c r="D97" s="14"/>
      <c r="E97" s="14"/>
      <c r="F97" s="14"/>
      <c r="G97" s="14"/>
      <c r="H97" s="14"/>
      <c r="I97" s="218"/>
      <c r="J97" s="14"/>
      <c r="K97" s="14"/>
      <c r="L97" s="14"/>
      <c r="M97" s="14"/>
    </row>
    <row r="98" spans="1:13" x14ac:dyDescent="0.25">
      <c r="A98" s="219"/>
      <c r="B98" s="101"/>
      <c r="C98" s="14"/>
      <c r="D98" s="14"/>
      <c r="E98" s="14"/>
      <c r="F98" s="14"/>
      <c r="G98" s="14"/>
      <c r="H98" s="14"/>
      <c r="I98" s="218"/>
      <c r="J98" s="14"/>
      <c r="K98" s="14"/>
      <c r="L98" s="14"/>
      <c r="M98" s="14"/>
    </row>
    <row r="99" spans="1:13" x14ac:dyDescent="0.25">
      <c r="A99" s="219"/>
      <c r="B99" s="101"/>
      <c r="C99" s="14"/>
      <c r="D99" s="14"/>
      <c r="E99" s="14"/>
      <c r="F99" s="14"/>
      <c r="G99" s="14"/>
      <c r="H99" s="14"/>
      <c r="I99" s="218"/>
      <c r="J99" s="14"/>
      <c r="K99" s="14"/>
      <c r="L99" s="14"/>
      <c r="M99" s="14"/>
    </row>
    <row r="100" spans="1:13" x14ac:dyDescent="0.25">
      <c r="A100" s="219"/>
      <c r="B100" s="101"/>
      <c r="C100" s="14"/>
      <c r="D100" s="14"/>
      <c r="E100" s="14"/>
      <c r="F100" s="14"/>
      <c r="G100" s="14"/>
      <c r="H100" s="14"/>
      <c r="I100" s="218"/>
      <c r="J100" s="14"/>
      <c r="K100" s="14"/>
      <c r="L100" s="14"/>
      <c r="M100" s="14"/>
    </row>
    <row r="101" spans="1:13" x14ac:dyDescent="0.25">
      <c r="A101" s="219"/>
      <c r="B101" s="101"/>
      <c r="C101" s="14"/>
      <c r="D101" s="14"/>
      <c r="E101" s="14"/>
      <c r="F101" s="14"/>
      <c r="G101" s="14"/>
      <c r="H101" s="14"/>
      <c r="I101" s="218"/>
      <c r="J101" s="14"/>
      <c r="K101" s="14"/>
      <c r="L101" s="14"/>
      <c r="M101" s="14"/>
    </row>
    <row r="102" spans="1:13" x14ac:dyDescent="0.25">
      <c r="A102" s="219"/>
      <c r="B102" s="101"/>
      <c r="C102" s="14"/>
      <c r="D102" s="14"/>
      <c r="E102" s="14"/>
      <c r="F102" s="14"/>
      <c r="G102" s="14"/>
      <c r="H102" s="14"/>
      <c r="I102" s="218"/>
      <c r="J102" s="14"/>
      <c r="K102" s="14"/>
      <c r="L102" s="14"/>
      <c r="M102" s="14"/>
    </row>
    <row r="103" spans="1:13" x14ac:dyDescent="0.25">
      <c r="A103" s="219"/>
      <c r="B103" s="101"/>
      <c r="C103" s="14"/>
      <c r="D103" s="14"/>
      <c r="E103" s="14"/>
      <c r="F103" s="14"/>
      <c r="G103" s="14"/>
      <c r="H103" s="14"/>
      <c r="I103" s="218"/>
      <c r="J103" s="14"/>
      <c r="K103" s="14"/>
      <c r="L103" s="14"/>
      <c r="M103" s="14"/>
    </row>
    <row r="104" spans="1:13" x14ac:dyDescent="0.25">
      <c r="A104" s="219"/>
      <c r="B104" s="101"/>
      <c r="C104" s="14"/>
      <c r="D104" s="14"/>
      <c r="E104" s="14"/>
      <c r="F104" s="14"/>
      <c r="G104" s="14"/>
      <c r="H104" s="14"/>
      <c r="I104" s="218"/>
      <c r="J104" s="14"/>
      <c r="K104" s="14"/>
      <c r="L104" s="14"/>
      <c r="M104" s="14"/>
    </row>
    <row r="105" spans="1:13" x14ac:dyDescent="0.25">
      <c r="A105" s="219"/>
      <c r="B105" s="101"/>
      <c r="C105" s="14"/>
      <c r="D105" s="14"/>
      <c r="E105" s="14"/>
      <c r="F105" s="14"/>
      <c r="G105" s="14"/>
      <c r="H105" s="14"/>
      <c r="I105" s="218"/>
      <c r="J105" s="14"/>
      <c r="K105" s="14"/>
      <c r="L105" s="14"/>
      <c r="M105" s="14"/>
    </row>
    <row r="106" spans="1:13" x14ac:dyDescent="0.25">
      <c r="A106" s="219"/>
      <c r="B106" s="101"/>
      <c r="C106" s="14"/>
      <c r="D106" s="14"/>
      <c r="E106" s="14"/>
      <c r="F106" s="14"/>
      <c r="G106" s="14"/>
      <c r="H106" s="14"/>
      <c r="I106" s="218"/>
      <c r="J106" s="14"/>
      <c r="K106" s="14"/>
      <c r="L106" s="14"/>
      <c r="M106" s="14"/>
    </row>
    <row r="107" spans="1:13" x14ac:dyDescent="0.25">
      <c r="A107" s="219"/>
      <c r="B107" s="101"/>
      <c r="C107" s="14"/>
      <c r="D107" s="14"/>
      <c r="E107" s="14"/>
      <c r="F107" s="14"/>
      <c r="G107" s="14"/>
      <c r="H107" s="14"/>
      <c r="I107" s="218"/>
      <c r="J107" s="14"/>
      <c r="K107" s="14"/>
      <c r="L107" s="14"/>
      <c r="M107" s="14"/>
    </row>
    <row r="108" spans="1:13" x14ac:dyDescent="0.25">
      <c r="A108" s="219"/>
      <c r="B108" s="101"/>
      <c r="C108" s="14"/>
      <c r="D108" s="14"/>
      <c r="E108" s="14"/>
      <c r="F108" s="14"/>
      <c r="G108" s="14"/>
      <c r="H108" s="14"/>
      <c r="I108" s="218"/>
      <c r="J108" s="14"/>
      <c r="K108" s="14"/>
      <c r="L108" s="14"/>
      <c r="M108" s="14"/>
    </row>
    <row r="109" spans="1:13" x14ac:dyDescent="0.25">
      <c r="A109" s="219"/>
      <c r="B109" s="101"/>
      <c r="C109" s="14"/>
      <c r="D109" s="14"/>
      <c r="E109" s="14"/>
      <c r="F109" s="14"/>
      <c r="G109" s="14"/>
      <c r="H109" s="14"/>
      <c r="I109" s="218"/>
      <c r="J109" s="14"/>
      <c r="K109" s="14"/>
      <c r="L109" s="14"/>
      <c r="M109" s="14"/>
    </row>
    <row r="110" spans="1:13" x14ac:dyDescent="0.25">
      <c r="A110" s="219"/>
      <c r="B110" s="101"/>
      <c r="C110" s="14"/>
      <c r="D110" s="14"/>
      <c r="E110" s="14"/>
      <c r="F110" s="14"/>
      <c r="G110" s="14"/>
      <c r="H110" s="14"/>
      <c r="I110" s="218"/>
      <c r="J110" s="14"/>
      <c r="K110" s="14"/>
      <c r="L110" s="14"/>
      <c r="M110" s="14"/>
    </row>
    <row r="111" spans="1:13" x14ac:dyDescent="0.25">
      <c r="A111" s="219"/>
      <c r="B111" s="101"/>
      <c r="C111" s="14"/>
      <c r="D111" s="14"/>
      <c r="E111" s="14"/>
      <c r="F111" s="14"/>
      <c r="G111" s="14"/>
      <c r="H111" s="14"/>
      <c r="I111" s="218"/>
      <c r="J111" s="14"/>
      <c r="K111" s="14"/>
      <c r="L111" s="14"/>
      <c r="M111" s="14"/>
    </row>
    <row r="112" spans="1:13" x14ac:dyDescent="0.25">
      <c r="A112" s="219"/>
      <c r="B112" s="101"/>
      <c r="C112" s="14"/>
      <c r="D112" s="14"/>
      <c r="E112" s="14"/>
      <c r="F112" s="14"/>
      <c r="G112" s="14"/>
      <c r="H112" s="14"/>
      <c r="I112" s="218"/>
      <c r="J112" s="14"/>
      <c r="K112" s="14"/>
      <c r="L112" s="14"/>
      <c r="M112" s="14"/>
    </row>
    <row r="113" spans="1:13" x14ac:dyDescent="0.25">
      <c r="A113" s="219"/>
      <c r="B113" s="101"/>
      <c r="C113" s="14"/>
      <c r="D113" s="14"/>
      <c r="E113" s="14"/>
      <c r="F113" s="14"/>
      <c r="G113" s="14"/>
      <c r="H113" s="14"/>
      <c r="I113" s="218"/>
      <c r="J113" s="14"/>
      <c r="K113" s="14"/>
      <c r="L113" s="14"/>
      <c r="M113" s="14"/>
    </row>
    <row r="114" spans="1:13" x14ac:dyDescent="0.25">
      <c r="A114" s="219"/>
      <c r="B114" s="101"/>
      <c r="C114" s="14"/>
      <c r="D114" s="14"/>
      <c r="E114" s="14"/>
      <c r="F114" s="14"/>
      <c r="G114" s="14"/>
      <c r="H114" s="14"/>
      <c r="I114" s="218"/>
      <c r="J114" s="14"/>
      <c r="K114" s="14"/>
      <c r="L114" s="14"/>
      <c r="M114" s="14"/>
    </row>
    <row r="115" spans="1:13" x14ac:dyDescent="0.25">
      <c r="A115" s="219"/>
      <c r="B115" s="101"/>
      <c r="C115" s="14"/>
      <c r="D115" s="14"/>
      <c r="E115" s="14"/>
      <c r="F115" s="14"/>
      <c r="G115" s="14"/>
      <c r="H115" s="14"/>
      <c r="I115" s="218"/>
      <c r="J115" s="14"/>
      <c r="K115" s="14"/>
      <c r="L115" s="14"/>
      <c r="M115" s="14"/>
    </row>
    <row r="116" spans="1:13" x14ac:dyDescent="0.25">
      <c r="A116" s="219"/>
      <c r="B116" s="101"/>
      <c r="C116" s="14"/>
      <c r="D116" s="14"/>
      <c r="E116" s="14"/>
      <c r="F116" s="14"/>
      <c r="G116" s="14"/>
      <c r="H116" s="14"/>
      <c r="I116" s="218"/>
      <c r="J116" s="14"/>
      <c r="K116" s="14"/>
      <c r="L116" s="14"/>
      <c r="M116" s="14"/>
    </row>
    <row r="117" spans="1:13" x14ac:dyDescent="0.25">
      <c r="A117" s="219"/>
      <c r="B117" s="101"/>
      <c r="C117" s="14"/>
      <c r="D117" s="14"/>
      <c r="E117" s="14"/>
      <c r="F117" s="14"/>
      <c r="G117" s="14"/>
      <c r="H117" s="14"/>
      <c r="I117" s="218"/>
      <c r="J117" s="14"/>
      <c r="K117" s="14"/>
      <c r="L117" s="14"/>
      <c r="M117" s="14"/>
    </row>
    <row r="118" spans="1:13" x14ac:dyDescent="0.25">
      <c r="A118" s="219"/>
      <c r="B118" s="101"/>
      <c r="C118" s="14"/>
      <c r="D118" s="14"/>
      <c r="E118" s="14"/>
      <c r="F118" s="14"/>
      <c r="G118" s="14"/>
      <c r="H118" s="14"/>
      <c r="I118" s="218"/>
      <c r="J118" s="14"/>
      <c r="K118" s="14"/>
      <c r="L118" s="14"/>
      <c r="M118" s="14"/>
    </row>
    <row r="119" spans="1:13" x14ac:dyDescent="0.25">
      <c r="A119" s="219"/>
      <c r="B119" s="101"/>
      <c r="C119" s="14"/>
      <c r="D119" s="14"/>
      <c r="E119" s="14"/>
      <c r="F119" s="14"/>
      <c r="G119" s="14"/>
      <c r="H119" s="14"/>
      <c r="I119" s="218"/>
      <c r="J119" s="14"/>
      <c r="K119" s="14"/>
      <c r="L119" s="14"/>
      <c r="M119" s="14"/>
    </row>
    <row r="120" spans="1:13" x14ac:dyDescent="0.25">
      <c r="A120" s="219"/>
      <c r="B120" s="101"/>
      <c r="C120" s="14"/>
      <c r="D120" s="14"/>
      <c r="E120" s="14"/>
      <c r="F120" s="14"/>
      <c r="G120" s="14"/>
      <c r="H120" s="14"/>
      <c r="I120" s="218"/>
      <c r="J120" s="14"/>
      <c r="K120" s="14"/>
      <c r="L120" s="14"/>
      <c r="M120" s="14"/>
    </row>
    <row r="121" spans="1:13" x14ac:dyDescent="0.25">
      <c r="A121" s="219"/>
      <c r="B121" s="101"/>
      <c r="C121" s="14"/>
      <c r="D121" s="14"/>
      <c r="E121" s="14"/>
      <c r="F121" s="14"/>
      <c r="G121" s="14"/>
      <c r="H121" s="14"/>
      <c r="I121" s="218"/>
      <c r="J121" s="14"/>
      <c r="K121" s="14"/>
      <c r="L121" s="14"/>
      <c r="M121" s="14"/>
    </row>
    <row r="122" spans="1:13" x14ac:dyDescent="0.25">
      <c r="A122" s="219"/>
      <c r="B122" s="101"/>
      <c r="C122" s="14"/>
      <c r="D122" s="14"/>
      <c r="E122" s="14"/>
      <c r="F122" s="14"/>
      <c r="G122" s="14"/>
      <c r="H122" s="14"/>
      <c r="I122" s="218"/>
      <c r="J122" s="14"/>
      <c r="K122" s="14"/>
      <c r="L122" s="14"/>
      <c r="M122" s="14"/>
    </row>
    <row r="123" spans="1:13" x14ac:dyDescent="0.25">
      <c r="A123" s="219"/>
      <c r="B123" s="101"/>
      <c r="C123" s="14"/>
      <c r="D123" s="14"/>
      <c r="E123" s="14"/>
      <c r="F123" s="14"/>
      <c r="G123" s="14"/>
      <c r="H123" s="14"/>
      <c r="I123" s="218"/>
      <c r="J123" s="14"/>
      <c r="K123" s="14"/>
      <c r="L123" s="14"/>
      <c r="M123" s="14"/>
    </row>
    <row r="124" spans="1:13" x14ac:dyDescent="0.25">
      <c r="A124" s="219"/>
      <c r="B124" s="101"/>
      <c r="C124" s="14"/>
      <c r="D124" s="14"/>
      <c r="E124" s="14"/>
      <c r="F124" s="14"/>
      <c r="G124" s="14"/>
      <c r="H124" s="14"/>
      <c r="I124" s="218"/>
      <c r="J124" s="14"/>
      <c r="K124" s="14"/>
      <c r="L124" s="14"/>
      <c r="M124" s="14"/>
    </row>
    <row r="125" spans="1:13" x14ac:dyDescent="0.25">
      <c r="A125" s="219"/>
      <c r="B125" s="101"/>
      <c r="C125" s="14"/>
      <c r="D125" s="14"/>
      <c r="E125" s="14"/>
      <c r="F125" s="14"/>
      <c r="G125" s="14"/>
      <c r="H125" s="14"/>
      <c r="I125" s="218"/>
      <c r="J125" s="14"/>
      <c r="K125" s="14"/>
      <c r="L125" s="14"/>
      <c r="M125" s="14"/>
    </row>
    <row r="126" spans="1:13" x14ac:dyDescent="0.25">
      <c r="A126" s="219"/>
      <c r="B126" s="101"/>
      <c r="C126" s="14"/>
      <c r="D126" s="14"/>
      <c r="E126" s="14"/>
      <c r="F126" s="14"/>
      <c r="G126" s="14"/>
      <c r="H126" s="14"/>
      <c r="I126" s="218"/>
      <c r="J126" s="14"/>
      <c r="K126" s="14"/>
      <c r="L126" s="14"/>
      <c r="M126" s="14"/>
    </row>
    <row r="127" spans="1:13" x14ac:dyDescent="0.25">
      <c r="A127" s="89"/>
      <c r="B127" s="85"/>
      <c r="C127" s="128"/>
      <c r="D127" s="128"/>
      <c r="E127" s="128"/>
      <c r="F127" s="128"/>
      <c r="G127" s="128"/>
      <c r="H127" s="128"/>
      <c r="I127" s="42"/>
      <c r="J127" s="128"/>
      <c r="K127" s="128"/>
      <c r="L127" s="128"/>
      <c r="M127" s="128"/>
    </row>
    <row r="128" spans="1:13" x14ac:dyDescent="0.25">
      <c r="A128" s="89"/>
      <c r="B128" s="85"/>
      <c r="C128" s="128"/>
      <c r="D128" s="128"/>
      <c r="E128" s="128"/>
      <c r="F128" s="128"/>
      <c r="G128" s="128"/>
      <c r="H128" s="128"/>
      <c r="I128" s="42"/>
      <c r="J128" s="128"/>
      <c r="K128" s="128"/>
      <c r="L128" s="128"/>
      <c r="M128" s="128"/>
    </row>
    <row r="129" spans="1:13" x14ac:dyDescent="0.25">
      <c r="A129" s="12"/>
      <c r="B129" s="99"/>
      <c r="C129" s="96"/>
      <c r="D129" s="96"/>
      <c r="E129" s="96"/>
      <c r="F129" s="96"/>
      <c r="G129" s="96"/>
      <c r="H129" s="96"/>
      <c r="I129" s="97"/>
      <c r="J129" s="96"/>
      <c r="K129" s="96"/>
      <c r="L129" s="96"/>
      <c r="M129" s="96"/>
    </row>
    <row r="130" spans="1:13" x14ac:dyDescent="0.25">
      <c r="A130" s="12"/>
      <c r="B130" s="99"/>
      <c r="C130" s="96"/>
      <c r="D130" s="96"/>
      <c r="E130" s="96"/>
      <c r="F130" s="96"/>
      <c r="G130" s="96"/>
      <c r="H130" s="96"/>
      <c r="I130" s="97"/>
      <c r="J130" s="96"/>
      <c r="K130" s="96"/>
      <c r="L130" s="96"/>
      <c r="M130" s="96"/>
    </row>
    <row r="131" spans="1:13" x14ac:dyDescent="0.25">
      <c r="A131" s="12"/>
      <c r="B131" s="99"/>
      <c r="C131" s="96"/>
      <c r="D131" s="96"/>
      <c r="E131" s="96"/>
      <c r="F131" s="96"/>
      <c r="G131" s="96"/>
      <c r="H131" s="96"/>
      <c r="I131" s="97"/>
      <c r="J131" s="96"/>
      <c r="K131" s="96"/>
      <c r="L131" s="96"/>
      <c r="M131" s="96"/>
    </row>
    <row r="132" spans="1:13" x14ac:dyDescent="0.25">
      <c r="A132" s="12"/>
      <c r="B132" s="99"/>
      <c r="C132" s="96"/>
      <c r="D132" s="96"/>
      <c r="E132" s="96"/>
      <c r="F132" s="96"/>
      <c r="G132" s="96"/>
      <c r="H132" s="96"/>
      <c r="I132" s="97"/>
      <c r="J132" s="96"/>
      <c r="K132" s="96"/>
      <c r="L132" s="96"/>
      <c r="M132" s="96"/>
    </row>
    <row r="133" spans="1:13" x14ac:dyDescent="0.25">
      <c r="A133" s="12"/>
      <c r="B133" s="99"/>
      <c r="C133" s="96"/>
      <c r="D133" s="96"/>
      <c r="E133" s="96"/>
      <c r="F133" s="96"/>
      <c r="G133" s="96"/>
      <c r="H133" s="96"/>
      <c r="I133" s="97"/>
      <c r="J133" s="96"/>
      <c r="K133" s="96"/>
      <c r="L133" s="96"/>
      <c r="M133" s="96"/>
    </row>
    <row r="134" spans="1:13" x14ac:dyDescent="0.25">
      <c r="A134" s="12"/>
      <c r="B134" s="99"/>
      <c r="C134" s="96"/>
      <c r="D134" s="96"/>
      <c r="E134" s="96"/>
      <c r="F134" s="96"/>
      <c r="G134" s="96"/>
      <c r="H134" s="96"/>
      <c r="I134" s="97"/>
      <c r="J134" s="96"/>
      <c r="K134" s="96"/>
      <c r="L134" s="96"/>
      <c r="M134" s="96"/>
    </row>
    <row r="135" spans="1:13" x14ac:dyDescent="0.25">
      <c r="A135" s="12"/>
      <c r="B135" s="99"/>
      <c r="C135" s="96"/>
      <c r="D135" s="96"/>
      <c r="E135" s="96"/>
      <c r="F135" s="96"/>
      <c r="G135" s="96"/>
      <c r="H135" s="96"/>
      <c r="I135" s="97"/>
      <c r="J135" s="96"/>
      <c r="K135" s="96"/>
      <c r="L135" s="96"/>
      <c r="M135" s="96"/>
    </row>
    <row r="136" spans="1:13" x14ac:dyDescent="0.25">
      <c r="A136" s="12"/>
      <c r="B136" s="99"/>
      <c r="C136" s="96"/>
      <c r="D136" s="96"/>
      <c r="E136" s="96"/>
      <c r="F136" s="96"/>
      <c r="G136" s="96"/>
      <c r="H136" s="96"/>
      <c r="I136" s="97"/>
      <c r="J136" s="96"/>
      <c r="K136" s="96"/>
      <c r="L136" s="96"/>
      <c r="M136" s="96"/>
    </row>
    <row r="137" spans="1:13" x14ac:dyDescent="0.25">
      <c r="A137" s="219"/>
      <c r="B137" s="101"/>
      <c r="C137" s="14"/>
      <c r="D137" s="14"/>
      <c r="E137" s="14"/>
      <c r="F137" s="14"/>
      <c r="G137" s="14"/>
      <c r="H137" s="14"/>
      <c r="I137" s="218"/>
      <c r="J137" s="14"/>
      <c r="K137" s="14"/>
      <c r="L137" s="14"/>
      <c r="M137" s="14"/>
    </row>
    <row r="138" spans="1:13" x14ac:dyDescent="0.25">
      <c r="A138" s="219"/>
      <c r="B138" s="101"/>
      <c r="C138" s="14"/>
      <c r="D138" s="14"/>
      <c r="E138" s="14"/>
      <c r="F138" s="14"/>
      <c r="G138" s="14"/>
      <c r="H138" s="14"/>
      <c r="I138" s="218"/>
      <c r="J138" s="14"/>
      <c r="K138" s="14"/>
      <c r="L138" s="14"/>
      <c r="M138" s="14"/>
    </row>
    <row r="139" spans="1:13" x14ac:dyDescent="0.25">
      <c r="A139" s="219"/>
      <c r="B139" s="101"/>
      <c r="C139" s="14"/>
      <c r="D139" s="14"/>
      <c r="E139" s="14"/>
      <c r="F139" s="14"/>
      <c r="G139" s="14"/>
      <c r="H139" s="14"/>
      <c r="I139" s="218"/>
      <c r="J139" s="14"/>
      <c r="K139" s="14"/>
      <c r="L139" s="14"/>
      <c r="M139" s="14"/>
    </row>
    <row r="140" spans="1:13" x14ac:dyDescent="0.25">
      <c r="A140" s="219"/>
      <c r="B140" s="101"/>
      <c r="C140" s="14"/>
      <c r="D140" s="14"/>
      <c r="E140" s="14"/>
      <c r="F140" s="14"/>
      <c r="G140" s="14"/>
      <c r="H140" s="14"/>
      <c r="I140" s="218"/>
      <c r="J140" s="14"/>
      <c r="K140" s="14"/>
      <c r="L140" s="14"/>
      <c r="M140" s="14"/>
    </row>
    <row r="141" spans="1:13" x14ac:dyDescent="0.25">
      <c r="A141" s="219"/>
      <c r="B141" s="101"/>
      <c r="C141" s="14"/>
      <c r="D141" s="14"/>
      <c r="E141" s="14"/>
      <c r="F141" s="14"/>
      <c r="G141" s="14"/>
      <c r="H141" s="14"/>
      <c r="I141" s="218"/>
      <c r="J141" s="14"/>
      <c r="K141" s="14"/>
      <c r="L141" s="14"/>
      <c r="M141" s="14"/>
    </row>
    <row r="142" spans="1:13" x14ac:dyDescent="0.25">
      <c r="A142" s="219"/>
      <c r="B142" s="101"/>
      <c r="C142" s="14"/>
      <c r="D142" s="14"/>
      <c r="E142" s="14"/>
      <c r="F142" s="14"/>
      <c r="G142" s="14"/>
      <c r="H142" s="14"/>
      <c r="I142" s="218"/>
      <c r="J142" s="14"/>
      <c r="K142" s="14"/>
      <c r="L142" s="14"/>
      <c r="M142" s="14"/>
    </row>
    <row r="143" spans="1:13" x14ac:dyDescent="0.25">
      <c r="A143" s="219"/>
      <c r="B143" s="101"/>
      <c r="C143" s="14"/>
      <c r="D143" s="14"/>
      <c r="E143" s="14"/>
      <c r="F143" s="14"/>
      <c r="G143" s="14"/>
      <c r="H143" s="14"/>
      <c r="I143" s="218"/>
      <c r="J143" s="14"/>
      <c r="K143" s="14"/>
      <c r="L143" s="14"/>
      <c r="M143" s="14"/>
    </row>
    <row r="144" spans="1:13" x14ac:dyDescent="0.25">
      <c r="A144" s="219"/>
      <c r="B144" s="101"/>
      <c r="C144" s="14"/>
      <c r="D144" s="14"/>
      <c r="E144" s="14"/>
      <c r="F144" s="14"/>
      <c r="G144" s="14"/>
      <c r="H144" s="14"/>
      <c r="I144" s="218"/>
      <c r="J144" s="14"/>
      <c r="K144" s="14"/>
      <c r="L144" s="14"/>
      <c r="M144" s="14"/>
    </row>
    <row r="145" spans="1:13" x14ac:dyDescent="0.25">
      <c r="A145" s="219"/>
      <c r="B145" s="101"/>
      <c r="C145" s="14"/>
      <c r="D145" s="14"/>
      <c r="E145" s="14"/>
      <c r="F145" s="14"/>
      <c r="G145" s="14"/>
      <c r="H145" s="14"/>
      <c r="I145" s="218"/>
      <c r="J145" s="14"/>
      <c r="K145" s="14"/>
      <c r="L145" s="255"/>
      <c r="M145" s="14"/>
    </row>
    <row r="146" spans="1:13" x14ac:dyDescent="0.25">
      <c r="A146" s="219"/>
      <c r="B146" s="101"/>
      <c r="C146" s="14"/>
      <c r="D146" s="14"/>
      <c r="E146" s="14"/>
      <c r="F146" s="14"/>
      <c r="G146" s="14"/>
      <c r="H146" s="14"/>
      <c r="I146" s="218"/>
      <c r="J146" s="14"/>
      <c r="K146" s="14"/>
      <c r="L146" s="255"/>
      <c r="M146" s="14"/>
    </row>
    <row r="147" spans="1:13" x14ac:dyDescent="0.25">
      <c r="A147" s="219"/>
      <c r="B147" s="101"/>
      <c r="C147" s="14"/>
      <c r="D147" s="14"/>
      <c r="E147" s="14"/>
      <c r="F147" s="14"/>
      <c r="G147" s="14"/>
      <c r="H147" s="14"/>
      <c r="I147" s="218"/>
      <c r="J147" s="14"/>
      <c r="K147" s="14"/>
      <c r="L147" s="255"/>
      <c r="M147" s="14"/>
    </row>
    <row r="148" spans="1:13" x14ac:dyDescent="0.25">
      <c r="A148" s="219"/>
      <c r="B148" s="101"/>
      <c r="C148" s="14"/>
      <c r="D148" s="14"/>
      <c r="E148" s="14"/>
      <c r="F148" s="14"/>
      <c r="G148" s="14"/>
      <c r="H148" s="14"/>
      <c r="I148" s="218"/>
      <c r="J148" s="14"/>
      <c r="K148" s="14"/>
      <c r="L148" s="255"/>
      <c r="M148" s="14"/>
    </row>
    <row r="149" spans="1:13" x14ac:dyDescent="0.25">
      <c r="A149" s="219"/>
      <c r="B149" s="101"/>
      <c r="C149" s="14"/>
      <c r="D149" s="14"/>
      <c r="E149" s="14"/>
      <c r="F149" s="14"/>
      <c r="G149" s="14"/>
      <c r="H149" s="14"/>
      <c r="I149" s="218"/>
      <c r="J149" s="14"/>
      <c r="K149" s="14"/>
      <c r="L149" s="14"/>
      <c r="M149" s="14"/>
    </row>
    <row r="150" spans="1:13" x14ac:dyDescent="0.25">
      <c r="A150" s="219"/>
      <c r="B150" s="101"/>
      <c r="C150" s="14"/>
      <c r="D150" s="14"/>
      <c r="E150" s="14"/>
      <c r="F150" s="14"/>
      <c r="G150" s="14"/>
      <c r="H150" s="14"/>
      <c r="I150" s="218"/>
      <c r="J150" s="14"/>
      <c r="K150" s="14"/>
      <c r="L150" s="14"/>
      <c r="M150" s="14"/>
    </row>
    <row r="151" spans="1:13" x14ac:dyDescent="0.25">
      <c r="A151" s="219"/>
      <c r="B151" s="101"/>
      <c r="C151" s="14"/>
      <c r="D151" s="14"/>
      <c r="E151" s="14"/>
      <c r="F151" s="14"/>
      <c r="G151" s="14"/>
      <c r="H151" s="14"/>
      <c r="I151" s="218"/>
      <c r="J151" s="14"/>
      <c r="K151" s="14"/>
      <c r="L151" s="14"/>
      <c r="M151" s="14"/>
    </row>
    <row r="152" spans="1:13" x14ac:dyDescent="0.25">
      <c r="A152" s="219"/>
      <c r="B152" s="101"/>
      <c r="C152" s="14"/>
      <c r="D152" s="14"/>
      <c r="E152" s="14"/>
      <c r="F152" s="14"/>
      <c r="G152" s="14"/>
      <c r="H152" s="14"/>
      <c r="I152" s="218"/>
      <c r="J152" s="14"/>
      <c r="K152" s="14"/>
      <c r="L152" s="14"/>
      <c r="M152" s="14"/>
    </row>
    <row r="153" spans="1:13" x14ac:dyDescent="0.25">
      <c r="A153" s="89"/>
      <c r="B153" s="85"/>
      <c r="C153" s="128"/>
      <c r="D153" s="128"/>
      <c r="E153" s="128"/>
      <c r="F153" s="128"/>
      <c r="G153" s="128"/>
      <c r="H153" s="128"/>
      <c r="I153" s="42"/>
      <c r="J153" s="128"/>
      <c r="K153" s="128"/>
      <c r="L153" s="128"/>
      <c r="M153" s="128"/>
    </row>
    <row r="154" spans="1:13" x14ac:dyDescent="0.25">
      <c r="A154" s="89"/>
      <c r="B154" s="85"/>
      <c r="C154" s="128"/>
      <c r="D154" s="128"/>
      <c r="E154" s="128"/>
      <c r="F154" s="128"/>
      <c r="G154" s="128"/>
      <c r="H154" s="128"/>
      <c r="I154" s="42"/>
      <c r="J154" s="128"/>
      <c r="K154" s="128"/>
      <c r="L154" s="128"/>
      <c r="M154" s="128"/>
    </row>
    <row r="155" spans="1:13" x14ac:dyDescent="0.25">
      <c r="A155" s="12"/>
      <c r="B155" s="99"/>
      <c r="C155" s="96"/>
      <c r="D155" s="96"/>
      <c r="E155" s="96"/>
      <c r="F155" s="96"/>
      <c r="G155" s="96"/>
      <c r="H155" s="96"/>
      <c r="I155" s="97"/>
      <c r="J155" s="96"/>
      <c r="K155" s="96"/>
      <c r="L155" s="96"/>
      <c r="M155" s="96"/>
    </row>
    <row r="156" spans="1:13" x14ac:dyDescent="0.25">
      <c r="A156" s="12"/>
      <c r="B156" s="99"/>
      <c r="C156" s="96"/>
      <c r="D156" s="96"/>
      <c r="E156" s="96"/>
      <c r="F156" s="96"/>
      <c r="G156" s="96"/>
      <c r="H156" s="96"/>
      <c r="I156" s="97"/>
      <c r="J156" s="96"/>
      <c r="K156" s="96"/>
      <c r="L156" s="96"/>
      <c r="M156" s="96"/>
    </row>
    <row r="157" spans="1:13" x14ac:dyDescent="0.25">
      <c r="A157" s="12"/>
      <c r="B157" s="99"/>
      <c r="C157" s="96"/>
      <c r="D157" s="96"/>
      <c r="E157" s="96"/>
      <c r="F157" s="96"/>
      <c r="G157" s="96"/>
      <c r="H157" s="96"/>
      <c r="I157" s="97"/>
      <c r="J157" s="96"/>
      <c r="K157" s="96"/>
      <c r="L157" s="96"/>
      <c r="M157" s="96"/>
    </row>
    <row r="158" spans="1:13" x14ac:dyDescent="0.25">
      <c r="A158" s="12"/>
      <c r="B158" s="99"/>
      <c r="C158" s="96"/>
      <c r="D158" s="96"/>
      <c r="E158" s="96"/>
      <c r="F158" s="96"/>
      <c r="G158" s="96"/>
      <c r="H158" s="96"/>
      <c r="I158" s="97"/>
      <c r="J158" s="96"/>
      <c r="K158" s="96"/>
      <c r="L158" s="96"/>
      <c r="M158" s="96"/>
    </row>
    <row r="159" spans="1:13" x14ac:dyDescent="0.25">
      <c r="A159" s="12"/>
      <c r="B159" s="99"/>
      <c r="C159" s="96"/>
      <c r="D159" s="96"/>
      <c r="E159" s="96"/>
      <c r="F159" s="96"/>
      <c r="G159" s="96"/>
      <c r="H159" s="96"/>
      <c r="I159" s="97"/>
      <c r="J159" s="96"/>
      <c r="K159" s="96"/>
      <c r="L159" s="96"/>
      <c r="M159" s="96"/>
    </row>
    <row r="160" spans="1:13" x14ac:dyDescent="0.25">
      <c r="A160" s="12"/>
      <c r="B160" s="99"/>
      <c r="C160" s="96"/>
      <c r="D160" s="96"/>
      <c r="E160" s="96"/>
      <c r="F160" s="96"/>
      <c r="G160" s="96"/>
      <c r="H160" s="96"/>
      <c r="I160" s="97"/>
      <c r="J160" s="96"/>
      <c r="K160" s="96"/>
      <c r="L160" s="96"/>
      <c r="M160" s="96"/>
    </row>
    <row r="161" spans="1:13" x14ac:dyDescent="0.25">
      <c r="A161" s="219"/>
      <c r="B161" s="101"/>
      <c r="C161" s="14"/>
      <c r="D161" s="14"/>
      <c r="E161" s="14"/>
      <c r="F161" s="14"/>
      <c r="G161" s="14"/>
      <c r="H161" s="14"/>
      <c r="I161" s="218"/>
      <c r="J161" s="14"/>
      <c r="K161" s="14"/>
      <c r="L161" s="14"/>
      <c r="M161" s="14"/>
    </row>
    <row r="162" spans="1:13" x14ac:dyDescent="0.25">
      <c r="A162" s="219"/>
      <c r="B162" s="101"/>
      <c r="C162" s="14"/>
      <c r="D162" s="14"/>
      <c r="E162" s="14"/>
      <c r="F162" s="14"/>
      <c r="G162" s="14"/>
      <c r="H162" s="14"/>
      <c r="I162" s="218"/>
      <c r="J162" s="14"/>
      <c r="K162" s="14"/>
      <c r="L162" s="14"/>
      <c r="M162" s="14"/>
    </row>
    <row r="163" spans="1:13" x14ac:dyDescent="0.25">
      <c r="A163" s="219"/>
      <c r="B163" s="101"/>
      <c r="C163" s="14"/>
      <c r="D163" s="14"/>
      <c r="E163" s="14"/>
      <c r="F163" s="14"/>
      <c r="G163" s="14"/>
      <c r="H163" s="14"/>
      <c r="I163" s="218"/>
      <c r="J163" s="14"/>
      <c r="K163" s="14"/>
      <c r="L163" s="14"/>
      <c r="M163" s="14"/>
    </row>
    <row r="164" spans="1:13" x14ac:dyDescent="0.25">
      <c r="A164" s="219"/>
      <c r="B164" s="101"/>
      <c r="C164" s="14"/>
      <c r="D164" s="14"/>
      <c r="E164" s="14"/>
      <c r="F164" s="14"/>
      <c r="G164" s="14"/>
      <c r="H164" s="14"/>
      <c r="I164" s="218"/>
      <c r="J164" s="14"/>
      <c r="K164" s="14"/>
      <c r="L164" s="14"/>
      <c r="M164" s="14"/>
    </row>
    <row r="165" spans="1:13" x14ac:dyDescent="0.25">
      <c r="A165" s="219"/>
      <c r="B165" s="101"/>
      <c r="C165" s="14"/>
      <c r="D165" s="14"/>
      <c r="E165" s="14"/>
      <c r="F165" s="14"/>
      <c r="G165" s="14"/>
      <c r="H165" s="14"/>
      <c r="I165" s="218"/>
      <c r="J165" s="14"/>
      <c r="K165" s="14"/>
      <c r="L165" s="14"/>
      <c r="M165" s="14"/>
    </row>
    <row r="166" spans="1:13" x14ac:dyDescent="0.25">
      <c r="A166" s="219"/>
      <c r="B166" s="101"/>
      <c r="C166" s="14"/>
      <c r="D166" s="14"/>
      <c r="E166" s="14"/>
      <c r="F166" s="14"/>
      <c r="G166" s="14"/>
      <c r="H166" s="14"/>
      <c r="I166" s="218"/>
      <c r="J166" s="14"/>
      <c r="K166" s="14"/>
      <c r="L166" s="14"/>
      <c r="M166" s="14"/>
    </row>
    <row r="167" spans="1:13" x14ac:dyDescent="0.25">
      <c r="A167" s="219"/>
      <c r="B167" s="101"/>
      <c r="C167" s="14"/>
      <c r="D167" s="14"/>
      <c r="E167" s="14"/>
      <c r="F167" s="14"/>
      <c r="G167" s="14"/>
      <c r="H167" s="14"/>
      <c r="I167" s="218"/>
      <c r="J167" s="14"/>
      <c r="K167" s="14"/>
      <c r="L167" s="14"/>
      <c r="M167" s="14"/>
    </row>
    <row r="168" spans="1:13" x14ac:dyDescent="0.25">
      <c r="A168" s="219"/>
      <c r="B168" s="101"/>
      <c r="C168" s="14"/>
      <c r="D168" s="14"/>
      <c r="E168" s="14"/>
      <c r="F168" s="14"/>
      <c r="G168" s="14"/>
      <c r="H168" s="14"/>
      <c r="I168" s="218"/>
      <c r="J168" s="14"/>
      <c r="K168" s="14"/>
      <c r="L168" s="14"/>
      <c r="M168" s="14"/>
    </row>
    <row r="169" spans="1:13" x14ac:dyDescent="0.25">
      <c r="A169" s="219"/>
      <c r="B169" s="101"/>
      <c r="C169" s="14"/>
      <c r="D169" s="14"/>
      <c r="E169" s="14"/>
      <c r="F169" s="14"/>
      <c r="G169" s="14"/>
      <c r="H169" s="14"/>
      <c r="I169" s="218"/>
      <c r="J169" s="14"/>
      <c r="K169" s="14"/>
      <c r="L169" s="14"/>
      <c r="M169" s="14"/>
    </row>
    <row r="170" spans="1:13" x14ac:dyDescent="0.25">
      <c r="A170" s="219"/>
      <c r="B170" s="101"/>
      <c r="C170" s="14"/>
      <c r="D170" s="14"/>
      <c r="E170" s="14"/>
      <c r="F170" s="14"/>
      <c r="G170" s="14"/>
      <c r="H170" s="14"/>
      <c r="I170" s="218"/>
      <c r="J170" s="14"/>
      <c r="K170" s="14"/>
      <c r="L170" s="14"/>
      <c r="M170" s="14"/>
    </row>
    <row r="171" spans="1:13" x14ac:dyDescent="0.25">
      <c r="A171" s="219"/>
      <c r="B171" s="101"/>
      <c r="C171" s="14"/>
      <c r="D171" s="14"/>
      <c r="E171" s="14"/>
      <c r="F171" s="14"/>
      <c r="G171" s="14"/>
      <c r="H171" s="14"/>
      <c r="I171" s="218"/>
      <c r="J171" s="14"/>
      <c r="K171" s="14"/>
      <c r="L171" s="14"/>
      <c r="M171" s="14"/>
    </row>
    <row r="172" spans="1:13" x14ac:dyDescent="0.25">
      <c r="A172" s="219"/>
      <c r="B172" s="101"/>
      <c r="C172" s="14"/>
      <c r="D172" s="14"/>
      <c r="E172" s="14"/>
      <c r="F172" s="14"/>
      <c r="G172" s="14"/>
      <c r="H172" s="14"/>
      <c r="I172" s="218"/>
      <c r="J172" s="14"/>
      <c r="K172" s="14"/>
      <c r="L172" s="14"/>
      <c r="M172" s="14"/>
    </row>
    <row r="173" spans="1:13" x14ac:dyDescent="0.25">
      <c r="A173" s="219"/>
      <c r="B173" s="101"/>
      <c r="C173" s="14"/>
      <c r="D173" s="14"/>
      <c r="E173" s="14"/>
      <c r="F173" s="14"/>
      <c r="G173" s="14"/>
      <c r="H173" s="14"/>
      <c r="I173" s="218"/>
      <c r="J173" s="14"/>
      <c r="K173" s="14"/>
      <c r="L173" s="14"/>
      <c r="M173" s="14"/>
    </row>
    <row r="174" spans="1:13" x14ac:dyDescent="0.25">
      <c r="A174" s="219"/>
      <c r="B174" s="101"/>
      <c r="C174" s="14"/>
      <c r="D174" s="14"/>
      <c r="E174" s="14"/>
      <c r="F174" s="14"/>
      <c r="G174" s="14"/>
      <c r="H174" s="14"/>
      <c r="I174" s="218"/>
      <c r="J174" s="14"/>
      <c r="K174" s="14"/>
      <c r="L174" s="14"/>
      <c r="M174" s="14"/>
    </row>
    <row r="175" spans="1:13" x14ac:dyDescent="0.25">
      <c r="A175" s="219"/>
      <c r="B175" s="101"/>
      <c r="C175" s="14"/>
      <c r="D175" s="14"/>
      <c r="E175" s="14"/>
      <c r="F175" s="14"/>
      <c r="G175" s="14"/>
      <c r="H175" s="14"/>
      <c r="I175" s="218"/>
      <c r="J175" s="14"/>
      <c r="K175" s="14"/>
      <c r="L175" s="14"/>
      <c r="M175" s="14"/>
    </row>
    <row r="176" spans="1:13" x14ac:dyDescent="0.25">
      <c r="A176" s="219"/>
      <c r="B176" s="101"/>
      <c r="C176" s="14"/>
      <c r="D176" s="14"/>
      <c r="E176" s="14"/>
      <c r="F176" s="14"/>
      <c r="G176" s="14"/>
      <c r="H176" s="14"/>
      <c r="I176" s="218"/>
      <c r="J176" s="14"/>
      <c r="K176" s="14"/>
      <c r="L176" s="14"/>
      <c r="M176" s="14"/>
    </row>
    <row r="177" spans="1:13" x14ac:dyDescent="0.25">
      <c r="A177" s="219"/>
      <c r="B177" s="101"/>
      <c r="C177" s="14"/>
      <c r="D177" s="14"/>
      <c r="E177" s="14"/>
      <c r="F177" s="14"/>
      <c r="G177" s="14"/>
      <c r="H177" s="14"/>
      <c r="I177" s="218"/>
      <c r="J177" s="14"/>
      <c r="K177" s="14"/>
      <c r="L177" s="14"/>
      <c r="M177" s="14"/>
    </row>
    <row r="178" spans="1:13" x14ac:dyDescent="0.25">
      <c r="A178" s="219"/>
      <c r="B178" s="101"/>
      <c r="C178" s="14"/>
      <c r="D178" s="14"/>
      <c r="E178" s="14"/>
      <c r="F178" s="14"/>
      <c r="G178" s="14"/>
      <c r="H178" s="14"/>
      <c r="I178" s="218"/>
      <c r="J178" s="14"/>
      <c r="K178" s="14"/>
      <c r="L178" s="14"/>
      <c r="M178" s="14"/>
    </row>
    <row r="179" spans="1:13" x14ac:dyDescent="0.25">
      <c r="A179" s="219"/>
      <c r="B179" s="101"/>
      <c r="C179" s="14"/>
      <c r="D179" s="14"/>
      <c r="E179" s="14"/>
      <c r="F179" s="14"/>
      <c r="G179" s="14"/>
      <c r="H179" s="14"/>
      <c r="I179" s="218"/>
      <c r="J179" s="14"/>
      <c r="K179" s="14"/>
      <c r="L179" s="14"/>
      <c r="M179" s="14"/>
    </row>
    <row r="180" spans="1:13" x14ac:dyDescent="0.25">
      <c r="A180" s="219"/>
      <c r="B180" s="101"/>
      <c r="C180" s="14"/>
      <c r="D180" s="14"/>
      <c r="E180" s="14"/>
      <c r="F180" s="14"/>
      <c r="G180" s="14"/>
      <c r="H180" s="14"/>
      <c r="I180" s="218"/>
      <c r="J180" s="14"/>
      <c r="K180" s="14"/>
      <c r="L180" s="14"/>
      <c r="M180" s="14"/>
    </row>
    <row r="181" spans="1:13" x14ac:dyDescent="0.25">
      <c r="A181" s="89"/>
      <c r="B181" s="85"/>
      <c r="C181" s="16"/>
      <c r="D181" s="16"/>
      <c r="E181" s="16"/>
      <c r="F181" s="16"/>
      <c r="G181" s="16"/>
      <c r="H181" s="16"/>
      <c r="I181" s="103"/>
      <c r="J181" s="16"/>
      <c r="K181" s="16"/>
      <c r="L181" s="16"/>
      <c r="M181" s="128"/>
    </row>
    <row r="182" spans="1:13" x14ac:dyDescent="0.25">
      <c r="A182" s="89"/>
      <c r="B182" s="85"/>
      <c r="C182" s="16"/>
      <c r="D182" s="16"/>
      <c r="E182" s="16"/>
      <c r="F182" s="16"/>
      <c r="G182" s="16"/>
      <c r="H182" s="16"/>
      <c r="I182" s="103"/>
      <c r="J182" s="16"/>
      <c r="K182" s="16"/>
      <c r="L182" s="16"/>
      <c r="M182" s="128"/>
    </row>
    <row r="183" spans="1:13" x14ac:dyDescent="0.25">
      <c r="A183" s="12"/>
      <c r="B183" s="99"/>
      <c r="C183" s="12"/>
      <c r="D183" s="12"/>
      <c r="E183" s="12"/>
      <c r="F183" s="12"/>
      <c r="G183" s="12"/>
      <c r="H183" s="12"/>
      <c r="I183" s="104"/>
      <c r="J183" s="12"/>
      <c r="K183" s="12"/>
      <c r="L183" s="12"/>
      <c r="M183" s="96"/>
    </row>
    <row r="184" spans="1:13" x14ac:dyDescent="0.25">
      <c r="A184" s="12"/>
      <c r="B184" s="99"/>
      <c r="C184" s="12"/>
      <c r="D184" s="12"/>
      <c r="E184" s="12"/>
      <c r="F184" s="12"/>
      <c r="G184" s="12"/>
      <c r="H184" s="12"/>
      <c r="I184" s="104"/>
      <c r="J184" s="12"/>
      <c r="K184" s="12"/>
      <c r="L184" s="12"/>
      <c r="M184" s="96"/>
    </row>
    <row r="185" spans="1:13" x14ac:dyDescent="0.25">
      <c r="A185" s="219"/>
      <c r="B185" s="101"/>
      <c r="C185" s="14"/>
      <c r="D185" s="14"/>
      <c r="E185" s="14"/>
      <c r="F185" s="14"/>
      <c r="G185" s="14"/>
      <c r="H185" s="14"/>
      <c r="I185" s="218"/>
      <c r="J185" s="14"/>
      <c r="K185" s="14"/>
      <c r="L185" s="14"/>
      <c r="M185" s="14"/>
    </row>
    <row r="186" spans="1:13" x14ac:dyDescent="0.25">
      <c r="A186" s="219"/>
      <c r="B186" s="101"/>
      <c r="C186" s="14"/>
      <c r="D186" s="14"/>
      <c r="E186" s="14"/>
      <c r="F186" s="14"/>
      <c r="G186" s="14"/>
      <c r="H186" s="14"/>
      <c r="I186" s="218"/>
      <c r="J186" s="14"/>
      <c r="K186" s="14"/>
      <c r="L186" s="14"/>
      <c r="M186" s="14"/>
    </row>
    <row r="187" spans="1:13" x14ac:dyDescent="0.25">
      <c r="A187" s="219"/>
      <c r="B187" s="101"/>
      <c r="C187" s="14"/>
      <c r="D187" s="14"/>
      <c r="E187" s="14"/>
      <c r="F187" s="14"/>
      <c r="G187" s="14"/>
      <c r="H187" s="14"/>
      <c r="I187" s="218"/>
      <c r="J187" s="14"/>
      <c r="K187" s="14"/>
      <c r="L187" s="14"/>
      <c r="M187" s="14"/>
    </row>
    <row r="188" spans="1:13" x14ac:dyDescent="0.25">
      <c r="A188" s="219"/>
      <c r="B188" s="101"/>
      <c r="C188" s="14"/>
      <c r="D188" s="14"/>
      <c r="E188" s="14"/>
      <c r="F188" s="14"/>
      <c r="G188" s="14"/>
      <c r="H188" s="14"/>
      <c r="I188" s="218"/>
      <c r="J188" s="14"/>
      <c r="K188" s="14"/>
      <c r="L188" s="14"/>
      <c r="M188" s="14"/>
    </row>
    <row r="189" spans="1:13" x14ac:dyDescent="0.25">
      <c r="A189" s="219"/>
      <c r="B189" s="101"/>
      <c r="C189" s="14"/>
      <c r="D189" s="14"/>
      <c r="E189" s="14"/>
      <c r="F189" s="14"/>
      <c r="G189" s="14"/>
      <c r="H189" s="14"/>
      <c r="I189" s="218"/>
      <c r="J189" s="14"/>
      <c r="K189" s="14"/>
      <c r="L189" s="14"/>
      <c r="M189" s="14"/>
    </row>
    <row r="190" spans="1:13" x14ac:dyDescent="0.25">
      <c r="A190" s="219"/>
      <c r="B190" s="101"/>
      <c r="C190" s="14"/>
      <c r="D190" s="14"/>
      <c r="E190" s="14"/>
      <c r="F190" s="14"/>
      <c r="G190" s="14"/>
      <c r="H190" s="14"/>
      <c r="I190" s="218"/>
      <c r="J190" s="14"/>
      <c r="K190" s="14"/>
      <c r="L190" s="14"/>
      <c r="M190" s="14"/>
    </row>
    <row r="191" spans="1:13" x14ac:dyDescent="0.25">
      <c r="A191" s="219"/>
      <c r="B191" s="101"/>
      <c r="C191" s="14"/>
      <c r="D191" s="14"/>
      <c r="E191" s="14"/>
      <c r="F191" s="14"/>
      <c r="G191" s="14"/>
      <c r="H191" s="14"/>
      <c r="I191" s="218"/>
      <c r="J191" s="14"/>
      <c r="K191" s="14"/>
      <c r="L191" s="14"/>
      <c r="M191" s="14"/>
    </row>
    <row r="192" spans="1:13" x14ac:dyDescent="0.25">
      <c r="A192" s="219"/>
      <c r="B192" s="101"/>
      <c r="C192" s="14"/>
      <c r="D192" s="14"/>
      <c r="E192" s="14"/>
      <c r="F192" s="14"/>
      <c r="G192" s="14"/>
      <c r="H192" s="14"/>
      <c r="I192" s="218"/>
      <c r="J192" s="14"/>
      <c r="K192" s="14"/>
      <c r="L192" s="14"/>
      <c r="M192" s="14"/>
    </row>
    <row r="193" spans="1:13" x14ac:dyDescent="0.25">
      <c r="A193" s="219"/>
      <c r="B193" s="101"/>
      <c r="C193" s="14"/>
      <c r="D193" s="14"/>
      <c r="E193" s="14"/>
      <c r="F193" s="14"/>
      <c r="G193" s="14"/>
      <c r="H193" s="14"/>
      <c r="I193" s="218"/>
      <c r="J193" s="14"/>
      <c r="K193" s="14"/>
      <c r="L193" s="14"/>
      <c r="M193" s="14"/>
    </row>
    <row r="194" spans="1:13" x14ac:dyDescent="0.25">
      <c r="A194" s="219"/>
      <c r="B194" s="101"/>
      <c r="C194" s="14"/>
      <c r="D194" s="14"/>
      <c r="E194" s="14"/>
      <c r="F194" s="14"/>
      <c r="G194" s="14"/>
      <c r="H194" s="14"/>
      <c r="I194" s="218"/>
      <c r="J194" s="14"/>
      <c r="K194" s="14"/>
      <c r="L194" s="14"/>
      <c r="M194" s="14"/>
    </row>
    <row r="195" spans="1:13" x14ac:dyDescent="0.25">
      <c r="A195" s="219"/>
      <c r="B195" s="101"/>
      <c r="C195" s="14"/>
      <c r="D195" s="14"/>
      <c r="E195" s="14"/>
      <c r="F195" s="14"/>
      <c r="G195" s="14"/>
      <c r="H195" s="14"/>
      <c r="I195" s="218"/>
      <c r="J195" s="14"/>
      <c r="K195" s="14"/>
      <c r="L195" s="14"/>
      <c r="M195" s="14"/>
    </row>
    <row r="196" spans="1:13" x14ac:dyDescent="0.25">
      <c r="A196" s="219"/>
      <c r="B196" s="101"/>
      <c r="C196" s="14"/>
      <c r="D196" s="14"/>
      <c r="E196" s="14"/>
      <c r="F196" s="14"/>
      <c r="G196" s="14"/>
      <c r="H196" s="14"/>
      <c r="I196" s="218"/>
      <c r="J196" s="14"/>
      <c r="K196" s="14"/>
      <c r="L196" s="14"/>
      <c r="M196" s="14"/>
    </row>
    <row r="197" spans="1:13" x14ac:dyDescent="0.25">
      <c r="A197" s="219"/>
      <c r="B197" s="101"/>
      <c r="C197" s="14"/>
      <c r="D197" s="14"/>
      <c r="E197" s="14"/>
      <c r="F197" s="14"/>
      <c r="G197" s="14"/>
      <c r="H197" s="14"/>
      <c r="I197" s="218"/>
      <c r="J197" s="14"/>
      <c r="K197" s="14"/>
      <c r="L197" s="14"/>
      <c r="M197" s="14"/>
    </row>
    <row r="198" spans="1:13" x14ac:dyDescent="0.25">
      <c r="A198" s="219"/>
      <c r="B198" s="101"/>
      <c r="C198" s="14"/>
      <c r="D198" s="14"/>
      <c r="E198" s="14"/>
      <c r="F198" s="14"/>
      <c r="G198" s="14"/>
      <c r="H198" s="14"/>
      <c r="I198" s="218"/>
      <c r="J198" s="14"/>
      <c r="K198" s="14"/>
      <c r="L198" s="14"/>
      <c r="M198" s="14"/>
    </row>
    <row r="199" spans="1:13" x14ac:dyDescent="0.25">
      <c r="A199" s="219"/>
      <c r="B199" s="101"/>
      <c r="C199" s="14"/>
      <c r="D199" s="14"/>
      <c r="E199" s="14"/>
      <c r="F199" s="14"/>
      <c r="G199" s="14"/>
      <c r="H199" s="14"/>
      <c r="I199" s="218"/>
      <c r="J199" s="14"/>
      <c r="K199" s="14"/>
      <c r="L199" s="14"/>
      <c r="M199" s="14"/>
    </row>
    <row r="200" spans="1:13" x14ac:dyDescent="0.25">
      <c r="A200" s="219"/>
      <c r="B200" s="101"/>
      <c r="C200" s="14"/>
      <c r="D200" s="14"/>
      <c r="E200" s="14"/>
      <c r="F200" s="14"/>
      <c r="G200" s="14"/>
      <c r="H200" s="14"/>
      <c r="I200" s="218"/>
      <c r="J200" s="14"/>
      <c r="K200" s="14"/>
      <c r="L200" s="14"/>
      <c r="M200" s="14"/>
    </row>
    <row r="201" spans="1:13" x14ac:dyDescent="0.25">
      <c r="A201" s="219"/>
      <c r="B201" s="101"/>
      <c r="C201" s="14"/>
      <c r="D201" s="14"/>
      <c r="E201" s="14"/>
      <c r="F201" s="14"/>
      <c r="G201" s="14"/>
      <c r="H201" s="14"/>
      <c r="I201" s="218"/>
      <c r="J201" s="14"/>
      <c r="K201" s="14"/>
      <c r="L201" s="14"/>
      <c r="M201" s="14"/>
    </row>
    <row r="202" spans="1:13" x14ac:dyDescent="0.25">
      <c r="A202" s="219"/>
      <c r="B202" s="101"/>
      <c r="C202" s="14"/>
      <c r="D202" s="14"/>
      <c r="E202" s="14"/>
      <c r="F202" s="14"/>
      <c r="G202" s="14"/>
      <c r="H202" s="14"/>
      <c r="I202" s="218"/>
      <c r="J202" s="14"/>
      <c r="K202" s="14"/>
      <c r="L202" s="14"/>
      <c r="M202" s="14"/>
    </row>
    <row r="203" spans="1:13" x14ac:dyDescent="0.25">
      <c r="A203" s="219"/>
      <c r="B203" s="101"/>
      <c r="C203" s="14"/>
      <c r="D203" s="14"/>
      <c r="E203" s="14"/>
      <c r="F203" s="14"/>
      <c r="G203" s="14"/>
      <c r="H203" s="14"/>
      <c r="I203" s="218"/>
      <c r="J203" s="14"/>
      <c r="K203" s="14"/>
      <c r="L203" s="14"/>
      <c r="M203" s="14"/>
    </row>
    <row r="204" spans="1:13" x14ac:dyDescent="0.25">
      <c r="A204" s="219"/>
      <c r="B204" s="101"/>
      <c r="C204" s="14"/>
      <c r="D204" s="14"/>
      <c r="E204" s="14"/>
      <c r="F204" s="14"/>
      <c r="G204" s="14"/>
      <c r="H204" s="14"/>
      <c r="I204" s="218"/>
      <c r="J204" s="14"/>
      <c r="K204" s="14"/>
      <c r="L204" s="14"/>
      <c r="M204" s="14"/>
    </row>
    <row r="205" spans="1:13" x14ac:dyDescent="0.25">
      <c r="A205" s="89"/>
      <c r="B205" s="85"/>
      <c r="C205" s="16"/>
      <c r="D205" s="16"/>
      <c r="E205" s="16"/>
      <c r="F205" s="16"/>
      <c r="G205" s="16"/>
      <c r="H205" s="16"/>
      <c r="I205" s="103"/>
      <c r="J205" s="16"/>
      <c r="K205" s="16"/>
      <c r="L205" s="16"/>
      <c r="M205" s="128"/>
    </row>
    <row r="206" spans="1:13" x14ac:dyDescent="0.25">
      <c r="A206" s="89"/>
      <c r="B206" s="85"/>
      <c r="C206" s="16"/>
      <c r="D206" s="16"/>
      <c r="E206" s="16"/>
      <c r="F206" s="16"/>
      <c r="G206" s="16"/>
      <c r="H206" s="16"/>
      <c r="I206" s="103"/>
      <c r="J206" s="16"/>
      <c r="K206" s="16"/>
      <c r="L206" s="16"/>
      <c r="M206" s="128"/>
    </row>
    <row r="207" spans="1:13" x14ac:dyDescent="0.25">
      <c r="A207" s="12"/>
      <c r="B207" s="99"/>
      <c r="C207" s="12"/>
      <c r="D207" s="12"/>
      <c r="E207" s="12"/>
      <c r="F207" s="12"/>
      <c r="G207" s="12"/>
      <c r="H207" s="12"/>
      <c r="I207" s="104"/>
      <c r="J207" s="12"/>
      <c r="K207" s="12"/>
      <c r="L207" s="12"/>
      <c r="M207" s="96"/>
    </row>
    <row r="208" spans="1:13" x14ac:dyDescent="0.25">
      <c r="A208" s="12"/>
      <c r="B208" s="99"/>
      <c r="C208" s="12"/>
      <c r="D208" s="12"/>
      <c r="E208" s="12"/>
      <c r="F208" s="12"/>
      <c r="G208" s="12"/>
      <c r="H208" s="12"/>
      <c r="I208" s="104"/>
      <c r="J208" s="12"/>
      <c r="K208" s="12"/>
      <c r="L208" s="12"/>
      <c r="M208" s="96"/>
    </row>
    <row r="209" spans="1:13" x14ac:dyDescent="0.25">
      <c r="A209" s="219"/>
      <c r="B209" s="101"/>
      <c r="C209" s="14"/>
      <c r="D209" s="14"/>
      <c r="E209" s="14"/>
      <c r="F209" s="14"/>
      <c r="G209" s="14"/>
      <c r="H209" s="14"/>
      <c r="I209" s="218"/>
      <c r="J209" s="14"/>
      <c r="K209" s="14"/>
      <c r="L209" s="14"/>
      <c r="M209" s="14"/>
    </row>
    <row r="210" spans="1:13" x14ac:dyDescent="0.25">
      <c r="A210" s="219"/>
      <c r="B210" s="101"/>
      <c r="C210" s="14"/>
      <c r="D210" s="14"/>
      <c r="E210" s="14"/>
      <c r="F210" s="14"/>
      <c r="G210" s="14"/>
      <c r="H210" s="14"/>
      <c r="I210" s="218"/>
      <c r="J210" s="14"/>
      <c r="K210" s="14"/>
      <c r="L210" s="14"/>
      <c r="M210" s="14"/>
    </row>
    <row r="211" spans="1:13" x14ac:dyDescent="0.25">
      <c r="A211" s="219"/>
      <c r="B211" s="101"/>
      <c r="C211" s="14"/>
      <c r="D211" s="14"/>
      <c r="E211" s="14"/>
      <c r="F211" s="14"/>
      <c r="G211" s="14"/>
      <c r="H211" s="14"/>
      <c r="I211" s="218"/>
      <c r="J211" s="14"/>
      <c r="K211" s="14"/>
      <c r="L211" s="14"/>
      <c r="M211" s="14"/>
    </row>
    <row r="212" spans="1:13" x14ac:dyDescent="0.25">
      <c r="A212" s="219"/>
      <c r="B212" s="101"/>
      <c r="C212" s="14"/>
      <c r="D212" s="14"/>
      <c r="E212" s="14"/>
      <c r="F212" s="14"/>
      <c r="G212" s="14"/>
      <c r="H212" s="14"/>
      <c r="I212" s="218"/>
      <c r="J212" s="14"/>
      <c r="K212" s="14"/>
      <c r="L212" s="14"/>
      <c r="M212" s="14"/>
    </row>
    <row r="213" spans="1:13" x14ac:dyDescent="0.25">
      <c r="A213" s="219"/>
      <c r="B213" s="101"/>
      <c r="C213" s="14"/>
      <c r="D213" s="14"/>
      <c r="E213" s="14"/>
      <c r="F213" s="14"/>
      <c r="G213" s="14"/>
      <c r="H213" s="14"/>
      <c r="I213" s="218"/>
      <c r="J213" s="14"/>
      <c r="K213" s="14"/>
      <c r="L213" s="14"/>
      <c r="M213" s="14"/>
    </row>
    <row r="214" spans="1:13" x14ac:dyDescent="0.25">
      <c r="A214" s="219"/>
      <c r="B214" s="101"/>
      <c r="C214" s="14"/>
      <c r="D214" s="14"/>
      <c r="E214" s="14"/>
      <c r="F214" s="14"/>
      <c r="G214" s="14"/>
      <c r="H214" s="14"/>
      <c r="I214" s="218"/>
      <c r="J214" s="14"/>
      <c r="K214" s="14"/>
      <c r="L214" s="14"/>
      <c r="M214" s="14"/>
    </row>
    <row r="215" spans="1:13" x14ac:dyDescent="0.25">
      <c r="A215" s="219"/>
      <c r="B215" s="101"/>
      <c r="C215" s="14"/>
      <c r="D215" s="14"/>
      <c r="E215" s="14"/>
      <c r="F215" s="14"/>
      <c r="G215" s="14"/>
      <c r="H215" s="14"/>
      <c r="I215" s="218"/>
      <c r="J215" s="14"/>
      <c r="K215" s="14"/>
      <c r="L215" s="14"/>
      <c r="M215" s="14"/>
    </row>
    <row r="216" spans="1:13" x14ac:dyDescent="0.25">
      <c r="A216" s="219"/>
      <c r="B216" s="101"/>
      <c r="C216" s="14"/>
      <c r="D216" s="14"/>
      <c r="E216" s="14"/>
      <c r="F216" s="14"/>
      <c r="G216" s="14"/>
      <c r="H216" s="14"/>
      <c r="I216" s="218"/>
      <c r="J216" s="14"/>
      <c r="K216" s="14"/>
      <c r="L216" s="14"/>
      <c r="M216" s="14"/>
    </row>
    <row r="217" spans="1:13" x14ac:dyDescent="0.25">
      <c r="A217" s="219"/>
      <c r="B217" s="101"/>
      <c r="C217" s="14"/>
      <c r="D217" s="14"/>
      <c r="E217" s="14"/>
      <c r="F217" s="14"/>
      <c r="G217" s="14"/>
      <c r="H217" s="14"/>
      <c r="I217" s="218"/>
      <c r="J217" s="14"/>
      <c r="K217" s="14"/>
      <c r="L217" s="14"/>
      <c r="M217" s="14"/>
    </row>
    <row r="218" spans="1:13" x14ac:dyDescent="0.25">
      <c r="A218" s="219"/>
      <c r="B218" s="101"/>
      <c r="C218" s="14"/>
      <c r="D218" s="14"/>
      <c r="E218" s="14"/>
      <c r="F218" s="14"/>
      <c r="G218" s="14"/>
      <c r="H218" s="14"/>
      <c r="I218" s="218"/>
      <c r="J218" s="14"/>
      <c r="K218" s="14"/>
      <c r="L218" s="14"/>
      <c r="M218" s="14"/>
    </row>
    <row r="219" spans="1:13" x14ac:dyDescent="0.25">
      <c r="A219" s="219"/>
      <c r="B219" s="101"/>
      <c r="C219" s="14"/>
      <c r="D219" s="14"/>
      <c r="E219" s="14"/>
      <c r="F219" s="14"/>
      <c r="G219" s="14"/>
      <c r="H219" s="14"/>
      <c r="I219" s="218"/>
      <c r="J219" s="14"/>
      <c r="K219" s="14"/>
      <c r="L219" s="14"/>
      <c r="M219" s="14"/>
    </row>
    <row r="220" spans="1:13" x14ac:dyDescent="0.25">
      <c r="A220" s="219"/>
      <c r="B220" s="101"/>
      <c r="C220" s="14"/>
      <c r="D220" s="14"/>
      <c r="E220" s="14"/>
      <c r="F220" s="14"/>
      <c r="G220" s="14"/>
      <c r="H220" s="14"/>
      <c r="I220" s="218"/>
      <c r="J220" s="14"/>
      <c r="K220" s="14"/>
      <c r="L220" s="14"/>
      <c r="M220" s="14"/>
    </row>
    <row r="221" spans="1:13" x14ac:dyDescent="0.25">
      <c r="A221" s="219"/>
      <c r="B221" s="101"/>
      <c r="C221" s="14"/>
      <c r="D221" s="14"/>
      <c r="E221" s="14"/>
      <c r="F221" s="14"/>
      <c r="G221" s="14"/>
      <c r="H221" s="14"/>
      <c r="I221" s="218"/>
      <c r="J221" s="14"/>
      <c r="K221" s="14"/>
      <c r="L221" s="14"/>
      <c r="M221" s="14"/>
    </row>
    <row r="222" spans="1:13" x14ac:dyDescent="0.25">
      <c r="A222" s="219"/>
      <c r="B222" s="101"/>
      <c r="C222" s="14"/>
      <c r="D222" s="14"/>
      <c r="E222" s="14"/>
      <c r="F222" s="14"/>
      <c r="G222" s="14"/>
      <c r="H222" s="14"/>
      <c r="I222" s="218"/>
      <c r="J222" s="14"/>
      <c r="K222" s="14"/>
      <c r="L222" s="14"/>
      <c r="M222" s="14"/>
    </row>
    <row r="223" spans="1:13" x14ac:dyDescent="0.25">
      <c r="A223" s="219"/>
      <c r="B223" s="101"/>
      <c r="C223" s="14"/>
      <c r="D223" s="14"/>
      <c r="E223" s="14"/>
      <c r="F223" s="14"/>
      <c r="G223" s="14"/>
      <c r="H223" s="14"/>
      <c r="I223" s="218"/>
      <c r="J223" s="14"/>
      <c r="K223" s="14"/>
      <c r="L223" s="14"/>
      <c r="M223" s="14"/>
    </row>
    <row r="224" spans="1:13" x14ac:dyDescent="0.25">
      <c r="A224" s="89"/>
      <c r="B224" s="85"/>
      <c r="C224" s="16"/>
      <c r="D224" s="16"/>
      <c r="E224" s="16"/>
      <c r="F224" s="16"/>
      <c r="G224" s="16"/>
      <c r="H224" s="16"/>
      <c r="I224" s="103"/>
      <c r="J224" s="16"/>
      <c r="K224" s="16"/>
      <c r="L224" s="16"/>
      <c r="M224" s="128"/>
    </row>
    <row r="225" spans="1:13" x14ac:dyDescent="0.25">
      <c r="A225" s="89"/>
      <c r="B225" s="85"/>
      <c r="C225" s="16"/>
      <c r="D225" s="16"/>
      <c r="E225" s="16"/>
      <c r="F225" s="16"/>
      <c r="G225" s="16"/>
      <c r="H225" s="16"/>
      <c r="I225" s="103"/>
      <c r="J225" s="16"/>
      <c r="K225" s="16"/>
      <c r="L225" s="16"/>
      <c r="M225" s="128"/>
    </row>
    <row r="226" spans="1:13" x14ac:dyDescent="0.25">
      <c r="A226" s="224"/>
      <c r="B226" s="225"/>
      <c r="C226" s="226"/>
      <c r="D226" s="226"/>
      <c r="E226" s="226"/>
      <c r="F226" s="226"/>
      <c r="G226" s="226"/>
      <c r="H226" s="226"/>
      <c r="I226" s="227"/>
      <c r="J226" s="226"/>
      <c r="K226" s="226"/>
      <c r="L226" s="226"/>
      <c r="M226" s="224"/>
    </row>
    <row r="227" spans="1:13" x14ac:dyDescent="0.25">
      <c r="A227" s="224"/>
      <c r="B227" s="225"/>
      <c r="C227" s="226"/>
      <c r="D227" s="226"/>
      <c r="E227" s="226"/>
      <c r="F227" s="226"/>
      <c r="G227" s="226"/>
      <c r="H227" s="226"/>
      <c r="I227" s="227"/>
      <c r="J227" s="226"/>
      <c r="K227" s="226"/>
      <c r="L227" s="226"/>
      <c r="M227" s="224"/>
    </row>
    <row r="228" spans="1:13" x14ac:dyDescent="0.25">
      <c r="A228" s="224"/>
      <c r="B228" s="225"/>
      <c r="C228" s="226"/>
      <c r="D228" s="226"/>
      <c r="E228" s="226"/>
      <c r="F228" s="226"/>
      <c r="G228" s="226"/>
      <c r="H228" s="226"/>
      <c r="I228" s="227"/>
      <c r="J228" s="226"/>
      <c r="K228" s="226"/>
      <c r="L228" s="226"/>
      <c r="M228" s="224"/>
    </row>
    <row r="229" spans="1:13" x14ac:dyDescent="0.25">
      <c r="A229" s="224"/>
      <c r="B229" s="225"/>
      <c r="C229" s="226"/>
      <c r="D229" s="226"/>
      <c r="E229" s="226"/>
      <c r="F229" s="226"/>
      <c r="G229" s="226"/>
      <c r="H229" s="226"/>
      <c r="I229" s="227"/>
      <c r="J229" s="226"/>
      <c r="K229" s="226"/>
      <c r="L229" s="226"/>
      <c r="M229" s="224"/>
    </row>
    <row r="230" spans="1:13" x14ac:dyDescent="0.25">
      <c r="A230" s="224"/>
      <c r="B230" s="225"/>
      <c r="C230" s="226"/>
      <c r="D230" s="226"/>
      <c r="E230" s="226"/>
      <c r="F230" s="226"/>
      <c r="G230" s="226"/>
      <c r="H230" s="226"/>
      <c r="I230" s="227"/>
      <c r="J230" s="226"/>
      <c r="K230" s="226"/>
      <c r="L230" s="226"/>
      <c r="M230" s="224"/>
    </row>
    <row r="231" spans="1:13" x14ac:dyDescent="0.25">
      <c r="A231" s="224"/>
      <c r="B231" s="225"/>
      <c r="C231" s="226"/>
      <c r="D231" s="226"/>
      <c r="E231" s="226"/>
      <c r="F231" s="226"/>
      <c r="G231" s="226"/>
      <c r="H231" s="226"/>
      <c r="I231" s="227"/>
      <c r="J231" s="226"/>
      <c r="K231" s="226"/>
      <c r="L231" s="226"/>
      <c r="M231" s="224"/>
    </row>
    <row r="232" spans="1:13" x14ac:dyDescent="0.25">
      <c r="A232" s="224"/>
      <c r="B232" s="225"/>
      <c r="C232" s="226"/>
      <c r="D232" s="226"/>
      <c r="E232" s="226"/>
      <c r="F232" s="226"/>
      <c r="G232" s="226"/>
      <c r="H232" s="226"/>
      <c r="I232" s="227"/>
      <c r="J232" s="226"/>
      <c r="K232" s="226"/>
      <c r="L232" s="226"/>
      <c r="M232" s="224"/>
    </row>
    <row r="233" spans="1:13" x14ac:dyDescent="0.25">
      <c r="A233" s="224"/>
      <c r="B233" s="225"/>
      <c r="C233" s="226"/>
      <c r="D233" s="226"/>
      <c r="E233" s="226"/>
      <c r="F233" s="226"/>
      <c r="G233" s="226"/>
      <c r="H233" s="226"/>
      <c r="I233" s="227"/>
      <c r="J233" s="226"/>
      <c r="K233" s="226"/>
      <c r="L233" s="226"/>
      <c r="M233" s="224"/>
    </row>
    <row r="234" spans="1:13" x14ac:dyDescent="0.25">
      <c r="A234" s="224"/>
      <c r="B234" s="225"/>
      <c r="C234" s="226"/>
      <c r="D234" s="226"/>
      <c r="E234" s="226"/>
      <c r="F234" s="226"/>
      <c r="G234" s="226"/>
      <c r="H234" s="226"/>
      <c r="I234" s="227"/>
      <c r="J234" s="226"/>
      <c r="K234" s="226"/>
      <c r="L234" s="226"/>
      <c r="M234" s="224"/>
    </row>
    <row r="235" spans="1:13" x14ac:dyDescent="0.25">
      <c r="A235" s="224"/>
      <c r="B235" s="225"/>
      <c r="C235" s="226"/>
      <c r="D235" s="226"/>
      <c r="E235" s="226"/>
      <c r="F235" s="226"/>
      <c r="G235" s="226"/>
      <c r="H235" s="226"/>
      <c r="I235" s="227"/>
      <c r="J235" s="226"/>
      <c r="K235" s="226"/>
      <c r="L235" s="226"/>
      <c r="M235" s="224"/>
    </row>
    <row r="236" spans="1:13" x14ac:dyDescent="0.25">
      <c r="A236" s="224"/>
      <c r="B236" s="225"/>
      <c r="C236" s="226"/>
      <c r="D236" s="226"/>
      <c r="E236" s="226"/>
      <c r="F236" s="226"/>
      <c r="G236" s="226"/>
      <c r="H236" s="226"/>
      <c r="I236" s="227"/>
      <c r="J236" s="226"/>
      <c r="K236" s="226"/>
      <c r="L236" s="226"/>
      <c r="M236" s="224"/>
    </row>
    <row r="237" spans="1:13" x14ac:dyDescent="0.25">
      <c r="A237" s="224"/>
      <c r="B237" s="225"/>
      <c r="C237" s="226"/>
      <c r="D237" s="226"/>
      <c r="E237" s="226"/>
      <c r="F237" s="226"/>
      <c r="G237" s="226"/>
      <c r="H237" s="226"/>
      <c r="I237" s="227"/>
      <c r="J237" s="226"/>
      <c r="K237" s="226"/>
      <c r="L237" s="226"/>
      <c r="M237" s="224"/>
    </row>
    <row r="238" spans="1:13" x14ac:dyDescent="0.25">
      <c r="A238" s="224"/>
      <c r="B238" s="225"/>
      <c r="C238" s="226"/>
      <c r="D238" s="226"/>
      <c r="E238" s="226"/>
      <c r="F238" s="226"/>
      <c r="G238" s="226"/>
      <c r="H238" s="226"/>
      <c r="I238" s="227"/>
      <c r="J238" s="226"/>
      <c r="K238" s="226"/>
      <c r="L238" s="226"/>
      <c r="M238" s="224"/>
    </row>
    <row r="239" spans="1:13" x14ac:dyDescent="0.25">
      <c r="A239" s="224"/>
      <c r="B239" s="225"/>
      <c r="C239" s="226"/>
      <c r="D239" s="226"/>
      <c r="E239" s="226"/>
      <c r="F239" s="226"/>
      <c r="G239" s="226"/>
      <c r="H239" s="226"/>
      <c r="I239" s="227"/>
      <c r="J239" s="226"/>
      <c r="K239" s="226"/>
      <c r="L239" s="226"/>
      <c r="M239" s="224"/>
    </row>
    <row r="240" spans="1:13" x14ac:dyDescent="0.25">
      <c r="A240" s="220"/>
      <c r="B240" s="221"/>
      <c r="C240" s="14"/>
      <c r="D240" s="220"/>
      <c r="E240" s="220"/>
      <c r="F240" s="220"/>
      <c r="G240" s="220"/>
      <c r="H240" s="220"/>
      <c r="I240" s="222"/>
      <c r="J240" s="220"/>
      <c r="K240" s="220"/>
      <c r="L240" s="220"/>
      <c r="M240" s="220"/>
    </row>
    <row r="241" spans="1:13" x14ac:dyDescent="0.25">
      <c r="A241" s="96"/>
      <c r="B241" s="99"/>
      <c r="C241" s="12"/>
      <c r="D241" s="193"/>
      <c r="E241" s="193"/>
      <c r="F241" s="12"/>
      <c r="G241" s="202"/>
      <c r="H241" s="193"/>
      <c r="I241" s="194"/>
      <c r="J241" s="193"/>
      <c r="K241" s="193"/>
      <c r="L241" s="12"/>
      <c r="M241" s="96"/>
    </row>
    <row r="242" spans="1:13" x14ac:dyDescent="0.25">
      <c r="A242" s="36"/>
      <c r="B242" s="203"/>
      <c r="C242" s="204"/>
      <c r="D242" s="204"/>
      <c r="E242" s="204"/>
      <c r="F242" s="204"/>
      <c r="G242" s="204"/>
      <c r="H242" s="204"/>
      <c r="I242" s="205"/>
      <c r="J242" s="204"/>
      <c r="K242" s="204"/>
      <c r="L242" s="204"/>
      <c r="M242" s="36"/>
    </row>
    <row r="243" spans="1:13" x14ac:dyDescent="0.25">
      <c r="A243" s="96"/>
      <c r="B243" s="99"/>
      <c r="C243" s="16"/>
      <c r="D243" s="193"/>
      <c r="E243" s="193"/>
      <c r="F243" s="12"/>
      <c r="G243" s="202"/>
      <c r="H243" s="193"/>
      <c r="I243" s="194"/>
      <c r="J243" s="193"/>
      <c r="K243" s="193"/>
      <c r="L243" s="12"/>
      <c r="M243" s="96"/>
    </row>
    <row r="244" spans="1:13" x14ac:dyDescent="0.25">
      <c r="A244" s="96"/>
      <c r="B244" s="99"/>
      <c r="C244" s="16"/>
      <c r="D244" s="193"/>
      <c r="E244" s="193"/>
      <c r="F244" s="12"/>
      <c r="G244" s="202"/>
      <c r="H244" s="193"/>
      <c r="I244" s="194"/>
      <c r="J244" s="193"/>
      <c r="K244" s="193"/>
      <c r="L244" s="12"/>
      <c r="M244" s="96"/>
    </row>
    <row r="245" spans="1:13" x14ac:dyDescent="0.25">
      <c r="A245" s="96"/>
      <c r="B245" s="99"/>
      <c r="C245" s="16"/>
      <c r="D245" s="193"/>
      <c r="E245" s="193"/>
      <c r="F245" s="12"/>
      <c r="G245" s="202"/>
      <c r="H245" s="193"/>
      <c r="I245" s="194"/>
      <c r="J245" s="193"/>
      <c r="K245" s="193"/>
      <c r="L245" s="12"/>
      <c r="M245" s="96"/>
    </row>
    <row r="246" spans="1:13" x14ac:dyDescent="0.25">
      <c r="A246" s="96"/>
      <c r="B246" s="99"/>
      <c r="C246" s="16"/>
      <c r="D246" s="193"/>
      <c r="E246" s="193"/>
      <c r="F246" s="12"/>
      <c r="G246" s="202"/>
      <c r="H246" s="193"/>
      <c r="I246" s="194"/>
      <c r="J246" s="193"/>
      <c r="K246" s="193"/>
      <c r="L246" s="12"/>
      <c r="M246" s="96"/>
    </row>
    <row r="247" spans="1:13" x14ac:dyDescent="0.25">
      <c r="A247" s="96"/>
      <c r="B247" s="99"/>
      <c r="C247" s="16"/>
      <c r="D247" s="193"/>
      <c r="E247" s="193"/>
      <c r="F247" s="12"/>
      <c r="G247" s="202"/>
      <c r="H247" s="193"/>
      <c r="I247" s="194"/>
      <c r="J247" s="193"/>
      <c r="K247" s="193"/>
      <c r="L247" s="12"/>
      <c r="M247" s="96"/>
    </row>
    <row r="248" spans="1:13" x14ac:dyDescent="0.25">
      <c r="A248" s="96"/>
      <c r="B248" s="99"/>
      <c r="C248" s="16"/>
      <c r="D248" s="12"/>
      <c r="E248" s="12"/>
      <c r="F248" s="12"/>
      <c r="G248" s="202"/>
      <c r="H248" s="12"/>
      <c r="I248" s="104"/>
      <c r="J248" s="12"/>
      <c r="K248" s="12"/>
      <c r="L248" s="12"/>
      <c r="M248" s="96"/>
    </row>
    <row r="249" spans="1:13" x14ac:dyDescent="0.25">
      <c r="A249" s="219"/>
      <c r="B249" s="101"/>
      <c r="C249" s="14"/>
      <c r="D249" s="14"/>
      <c r="E249" s="14"/>
      <c r="F249" s="14"/>
      <c r="G249" s="14"/>
      <c r="H249" s="14"/>
      <c r="I249" s="218"/>
      <c r="J249" s="14"/>
      <c r="K249" s="14"/>
      <c r="L249" s="14"/>
      <c r="M249" s="14"/>
    </row>
    <row r="250" spans="1:13" x14ac:dyDescent="0.25">
      <c r="A250" s="219"/>
      <c r="B250" s="228"/>
      <c r="C250" s="14"/>
      <c r="D250" s="14"/>
      <c r="E250" s="14"/>
      <c r="F250" s="14"/>
      <c r="G250" s="14"/>
      <c r="H250" s="14"/>
      <c r="I250" s="218"/>
      <c r="J250" s="14"/>
      <c r="K250" s="14"/>
      <c r="L250" s="14"/>
      <c r="M250" s="14"/>
    </row>
    <row r="251" spans="1:13" x14ac:dyDescent="0.25">
      <c r="A251" s="219"/>
      <c r="B251" s="101"/>
      <c r="C251" s="14"/>
      <c r="D251" s="14"/>
      <c r="E251" s="14"/>
      <c r="F251" s="14"/>
      <c r="G251" s="14"/>
      <c r="H251" s="14"/>
      <c r="I251" s="218"/>
      <c r="J251" s="14"/>
      <c r="K251" s="14"/>
      <c r="L251" s="14"/>
      <c r="M251" s="14"/>
    </row>
    <row r="252" spans="1:13" x14ac:dyDescent="0.25">
      <c r="A252" s="219"/>
      <c r="B252" s="101"/>
      <c r="C252" s="14"/>
      <c r="D252" s="14"/>
      <c r="E252" s="14"/>
      <c r="F252" s="14"/>
      <c r="G252" s="14"/>
      <c r="H252" s="14"/>
      <c r="I252" s="218"/>
      <c r="J252" s="14"/>
      <c r="K252" s="14"/>
      <c r="L252" s="14"/>
      <c r="M252" s="14"/>
    </row>
    <row r="253" spans="1:13" x14ac:dyDescent="0.25">
      <c r="A253" s="219"/>
      <c r="B253" s="101"/>
      <c r="C253" s="14"/>
      <c r="D253" s="14"/>
      <c r="E253" s="14"/>
      <c r="F253" s="14"/>
      <c r="G253" s="14"/>
      <c r="H253" s="14"/>
      <c r="I253" s="218"/>
      <c r="J253" s="14"/>
      <c r="K253" s="14"/>
      <c r="L253" s="14"/>
      <c r="M253" s="14"/>
    </row>
    <row r="254" spans="1:13" x14ac:dyDescent="0.25">
      <c r="A254" s="219"/>
      <c r="B254" s="101"/>
      <c r="C254" s="14"/>
      <c r="D254" s="14"/>
      <c r="E254" s="14"/>
      <c r="F254" s="14"/>
      <c r="G254" s="14"/>
      <c r="H254" s="14"/>
      <c r="I254" s="218"/>
      <c r="J254" s="14"/>
      <c r="K254" s="14"/>
      <c r="L254" s="14"/>
      <c r="M254" s="14"/>
    </row>
    <row r="255" spans="1:13" x14ac:dyDescent="0.25">
      <c r="A255" s="219"/>
      <c r="B255" s="101"/>
      <c r="C255" s="14"/>
      <c r="D255" s="14"/>
      <c r="E255" s="14"/>
      <c r="F255" s="14"/>
      <c r="G255" s="14"/>
      <c r="H255" s="14"/>
      <c r="I255" s="218"/>
      <c r="J255" s="14"/>
      <c r="K255" s="14"/>
      <c r="L255" s="14"/>
      <c r="M255" s="14"/>
    </row>
    <row r="256" spans="1:13" x14ac:dyDescent="0.25">
      <c r="A256" s="219"/>
      <c r="B256" s="101"/>
      <c r="C256" s="14"/>
      <c r="D256" s="14"/>
      <c r="E256" s="14"/>
      <c r="F256" s="14"/>
      <c r="G256" s="14"/>
      <c r="H256" s="14"/>
      <c r="I256" s="218"/>
      <c r="J256" s="14"/>
      <c r="K256" s="14"/>
      <c r="L256" s="14"/>
      <c r="M256" s="14"/>
    </row>
    <row r="257" spans="1:13" x14ac:dyDescent="0.25">
      <c r="A257" s="219"/>
      <c r="B257" s="101"/>
      <c r="C257" s="14"/>
      <c r="D257" s="14"/>
      <c r="E257" s="14"/>
      <c r="F257" s="14"/>
      <c r="G257" s="14"/>
      <c r="H257" s="14"/>
      <c r="I257" s="218"/>
      <c r="J257" s="14"/>
      <c r="K257" s="14"/>
      <c r="L257" s="14"/>
      <c r="M257" s="14"/>
    </row>
    <row r="258" spans="1:13" x14ac:dyDescent="0.25">
      <c r="A258" s="219"/>
      <c r="B258" s="101"/>
      <c r="C258" s="14"/>
      <c r="D258" s="14"/>
      <c r="E258" s="14"/>
      <c r="F258" s="14"/>
      <c r="G258" s="14"/>
      <c r="H258" s="14"/>
      <c r="I258" s="218"/>
      <c r="J258" s="14"/>
      <c r="K258" s="14"/>
      <c r="L258" s="14"/>
      <c r="M258" s="14"/>
    </row>
    <row r="259" spans="1:13" x14ac:dyDescent="0.25">
      <c r="A259" s="219"/>
      <c r="B259" s="101"/>
      <c r="C259" s="14"/>
      <c r="D259" s="14"/>
      <c r="E259" s="14"/>
      <c r="F259" s="14"/>
      <c r="G259" s="14"/>
      <c r="H259" s="14"/>
      <c r="I259" s="218"/>
      <c r="J259" s="14"/>
      <c r="K259" s="14"/>
      <c r="L259" s="14"/>
      <c r="M259" s="14"/>
    </row>
    <row r="260" spans="1:13" x14ac:dyDescent="0.25">
      <c r="A260" s="219"/>
      <c r="B260" s="101"/>
      <c r="C260" s="14"/>
      <c r="D260" s="14"/>
      <c r="E260" s="14"/>
      <c r="F260" s="14"/>
      <c r="G260" s="14"/>
      <c r="H260" s="14"/>
      <c r="I260" s="218"/>
      <c r="J260" s="14"/>
      <c r="K260" s="14"/>
      <c r="L260" s="14"/>
      <c r="M260" s="14"/>
    </row>
    <row r="261" spans="1:13" x14ac:dyDescent="0.25">
      <c r="A261" s="219"/>
      <c r="B261" s="101"/>
      <c r="C261" s="14"/>
      <c r="D261" s="14"/>
      <c r="E261" s="14"/>
      <c r="F261" s="14"/>
      <c r="G261" s="14"/>
      <c r="H261" s="14"/>
      <c r="I261" s="218"/>
      <c r="J261" s="14"/>
      <c r="K261" s="14"/>
      <c r="L261" s="14"/>
      <c r="M261" s="14"/>
    </row>
    <row r="262" spans="1:13" x14ac:dyDescent="0.25">
      <c r="A262" s="219"/>
      <c r="B262" s="101"/>
      <c r="C262" s="14"/>
      <c r="D262" s="14"/>
      <c r="E262" s="14"/>
      <c r="F262" s="14"/>
      <c r="G262" s="14"/>
      <c r="H262" s="14"/>
      <c r="I262" s="218"/>
      <c r="J262" s="14"/>
      <c r="K262" s="14"/>
      <c r="L262" s="14"/>
      <c r="M262" s="14"/>
    </row>
    <row r="263" spans="1:13" x14ac:dyDescent="0.25">
      <c r="A263" s="219"/>
      <c r="B263" s="101"/>
      <c r="C263" s="14"/>
      <c r="D263" s="14"/>
      <c r="E263" s="14"/>
      <c r="F263" s="14"/>
      <c r="G263" s="14"/>
      <c r="H263" s="14"/>
      <c r="I263" s="218"/>
      <c r="J263" s="14"/>
      <c r="K263" s="14"/>
      <c r="L263" s="14"/>
      <c r="M263" s="14"/>
    </row>
    <row r="264" spans="1:13" x14ac:dyDescent="0.25">
      <c r="A264" s="89"/>
      <c r="B264" s="85"/>
      <c r="C264" s="16"/>
      <c r="D264" s="16"/>
      <c r="E264" s="16"/>
      <c r="F264" s="16"/>
      <c r="G264" s="16"/>
      <c r="H264" s="16"/>
      <c r="I264" s="103"/>
      <c r="J264" s="16"/>
      <c r="K264" s="16"/>
      <c r="L264" s="16"/>
      <c r="M264" s="128"/>
    </row>
    <row r="265" spans="1:13" x14ac:dyDescent="0.25">
      <c r="A265" s="89"/>
      <c r="B265" s="85"/>
      <c r="C265" s="16"/>
      <c r="D265" s="16"/>
      <c r="E265" s="16"/>
      <c r="F265" s="16"/>
      <c r="G265" s="16"/>
      <c r="H265" s="16"/>
      <c r="I265" s="103"/>
      <c r="J265" s="16"/>
      <c r="K265" s="16"/>
      <c r="L265" s="16"/>
      <c r="M265" s="128"/>
    </row>
    <row r="266" spans="1:13" x14ac:dyDescent="0.25">
      <c r="A266" s="224"/>
      <c r="B266" s="225"/>
      <c r="C266" s="226"/>
      <c r="D266" s="226"/>
      <c r="E266" s="226"/>
      <c r="F266" s="226"/>
      <c r="G266" s="226"/>
      <c r="H266" s="226"/>
      <c r="I266" s="227"/>
      <c r="J266" s="226"/>
      <c r="K266" s="226"/>
      <c r="L266" s="226"/>
      <c r="M266" s="224"/>
    </row>
    <row r="267" spans="1:13" x14ac:dyDescent="0.25">
      <c r="A267" s="224"/>
      <c r="B267" s="225"/>
      <c r="C267" s="226"/>
      <c r="D267" s="226"/>
      <c r="E267" s="226"/>
      <c r="F267" s="226"/>
      <c r="G267" s="226"/>
      <c r="H267" s="226"/>
      <c r="I267" s="227"/>
      <c r="J267" s="226"/>
      <c r="K267" s="226"/>
      <c r="L267" s="226"/>
      <c r="M267" s="224"/>
    </row>
    <row r="268" spans="1:13" x14ac:dyDescent="0.25">
      <c r="A268" s="224"/>
      <c r="B268" s="225"/>
      <c r="C268" s="226"/>
      <c r="D268" s="226"/>
      <c r="E268" s="226"/>
      <c r="F268" s="226"/>
      <c r="G268" s="226"/>
      <c r="H268" s="226"/>
      <c r="I268" s="227"/>
      <c r="J268" s="226"/>
      <c r="K268" s="226"/>
      <c r="L268" s="226"/>
      <c r="M268" s="224"/>
    </row>
    <row r="269" spans="1:13" x14ac:dyDescent="0.25">
      <c r="A269" s="224"/>
      <c r="B269" s="225"/>
      <c r="C269" s="226"/>
      <c r="D269" s="226"/>
      <c r="E269" s="226"/>
      <c r="F269" s="226"/>
      <c r="G269" s="226"/>
      <c r="H269" s="226"/>
      <c r="I269" s="227"/>
      <c r="J269" s="226"/>
      <c r="K269" s="226"/>
      <c r="L269" s="226"/>
      <c r="M269" s="224"/>
    </row>
    <row r="270" spans="1:13" x14ac:dyDescent="0.25">
      <c r="A270" s="224"/>
      <c r="B270" s="225"/>
      <c r="C270" s="226"/>
      <c r="D270" s="226"/>
      <c r="E270" s="226"/>
      <c r="F270" s="226"/>
      <c r="G270" s="226"/>
      <c r="H270" s="226"/>
      <c r="I270" s="227"/>
      <c r="J270" s="226"/>
      <c r="K270" s="226"/>
      <c r="L270" s="226"/>
      <c r="M270" s="224"/>
    </row>
    <row r="271" spans="1:13" x14ac:dyDescent="0.25">
      <c r="A271" s="224"/>
      <c r="B271" s="225"/>
      <c r="C271" s="226"/>
      <c r="D271" s="226"/>
      <c r="E271" s="226"/>
      <c r="F271" s="226"/>
      <c r="G271" s="226"/>
      <c r="H271" s="226"/>
      <c r="I271" s="227"/>
      <c r="J271" s="226"/>
      <c r="K271" s="226"/>
      <c r="L271" s="226"/>
      <c r="M271" s="224"/>
    </row>
    <row r="272" spans="1:13" x14ac:dyDescent="0.25">
      <c r="A272" s="224"/>
      <c r="B272" s="225"/>
      <c r="C272" s="226"/>
      <c r="D272" s="226"/>
      <c r="E272" s="226"/>
      <c r="F272" s="226"/>
      <c r="G272" s="226"/>
      <c r="H272" s="226"/>
      <c r="I272" s="227"/>
      <c r="J272" s="226"/>
      <c r="K272" s="226"/>
      <c r="L272" s="226"/>
      <c r="M272" s="224"/>
    </row>
    <row r="273" spans="1:13" x14ac:dyDescent="0.25">
      <c r="A273" s="224"/>
      <c r="B273" s="225"/>
      <c r="C273" s="226"/>
      <c r="D273" s="226"/>
      <c r="E273" s="226"/>
      <c r="F273" s="226"/>
      <c r="G273" s="14"/>
      <c r="H273" s="226"/>
      <c r="I273" s="227"/>
      <c r="J273" s="226"/>
      <c r="K273" s="226"/>
      <c r="L273" s="226"/>
      <c r="M273" s="224"/>
    </row>
    <row r="274" spans="1:13" x14ac:dyDescent="0.25">
      <c r="A274" s="224"/>
      <c r="B274" s="225"/>
      <c r="C274" s="226"/>
      <c r="D274" s="226"/>
      <c r="E274" s="226"/>
      <c r="F274" s="226"/>
      <c r="G274" s="14"/>
      <c r="H274" s="226"/>
      <c r="I274" s="227"/>
      <c r="J274" s="226"/>
      <c r="K274" s="226"/>
      <c r="L274" s="226"/>
      <c r="M274" s="224"/>
    </row>
    <row r="275" spans="1:13" x14ac:dyDescent="0.25">
      <c r="A275" s="224"/>
      <c r="B275" s="225"/>
      <c r="C275" s="226"/>
      <c r="D275" s="226"/>
      <c r="E275" s="226"/>
      <c r="F275" s="226"/>
      <c r="G275" s="14"/>
      <c r="H275" s="226"/>
      <c r="I275" s="227"/>
      <c r="J275" s="226"/>
      <c r="K275" s="226"/>
      <c r="L275" s="226"/>
      <c r="M275" s="224"/>
    </row>
    <row r="276" spans="1:13" x14ac:dyDescent="0.25">
      <c r="A276" s="224"/>
      <c r="B276" s="225"/>
      <c r="C276" s="226"/>
      <c r="D276" s="226"/>
      <c r="E276" s="226"/>
      <c r="F276" s="226"/>
      <c r="G276" s="14"/>
      <c r="H276" s="226"/>
      <c r="I276" s="227"/>
      <c r="J276" s="226"/>
      <c r="K276" s="226"/>
      <c r="L276" s="226"/>
      <c r="M276" s="224"/>
    </row>
    <row r="277" spans="1:13" x14ac:dyDescent="0.25">
      <c r="A277" s="224"/>
      <c r="B277" s="225"/>
      <c r="C277" s="226"/>
      <c r="D277" s="226"/>
      <c r="E277" s="226"/>
      <c r="F277" s="226"/>
      <c r="G277" s="14"/>
      <c r="H277" s="226"/>
      <c r="I277" s="227"/>
      <c r="J277" s="226"/>
      <c r="K277" s="226"/>
      <c r="L277" s="226"/>
      <c r="M277" s="224"/>
    </row>
    <row r="278" spans="1:13" x14ac:dyDescent="0.25">
      <c r="A278" s="224"/>
      <c r="B278" s="225"/>
      <c r="C278" s="226"/>
      <c r="D278" s="226"/>
      <c r="E278" s="226"/>
      <c r="F278" s="226"/>
      <c r="G278" s="14"/>
      <c r="H278" s="226"/>
      <c r="I278" s="227"/>
      <c r="J278" s="226"/>
      <c r="K278" s="226"/>
      <c r="L278" s="226"/>
      <c r="M278" s="224"/>
    </row>
    <row r="279" spans="1:13" x14ac:dyDescent="0.25">
      <c r="A279" s="224"/>
      <c r="B279" s="225"/>
      <c r="C279" s="226"/>
      <c r="D279" s="226"/>
      <c r="E279" s="226"/>
      <c r="F279" s="226"/>
      <c r="G279" s="14"/>
      <c r="H279" s="226"/>
      <c r="I279" s="227"/>
      <c r="J279" s="226"/>
      <c r="K279" s="226"/>
      <c r="L279" s="226"/>
      <c r="M279" s="224"/>
    </row>
    <row r="280" spans="1:13" x14ac:dyDescent="0.25">
      <c r="A280" s="220"/>
      <c r="B280" s="221"/>
      <c r="C280" s="226"/>
      <c r="D280" s="220"/>
      <c r="E280" s="220"/>
      <c r="F280" s="220"/>
      <c r="G280" s="14"/>
      <c r="H280" s="220"/>
      <c r="I280" s="222"/>
      <c r="J280" s="220"/>
      <c r="K280" s="220"/>
      <c r="L280" s="220"/>
      <c r="M280" s="220"/>
    </row>
    <row r="281" spans="1:13" x14ac:dyDescent="0.25">
      <c r="A281" s="96"/>
      <c r="B281" s="99"/>
      <c r="C281" s="12"/>
      <c r="D281" s="193"/>
      <c r="E281" s="193"/>
      <c r="F281" s="12"/>
      <c r="G281" s="202"/>
      <c r="H281" s="193"/>
      <c r="I281" s="194"/>
      <c r="J281" s="193"/>
      <c r="K281" s="193"/>
      <c r="L281" s="12"/>
      <c r="M281" s="96"/>
    </row>
    <row r="282" spans="1:13" x14ac:dyDescent="0.25">
      <c r="A282" s="36"/>
      <c r="B282" s="203"/>
      <c r="C282" s="204"/>
      <c r="D282" s="204"/>
      <c r="E282" s="204"/>
      <c r="F282" s="204"/>
      <c r="G282" s="204"/>
      <c r="H282" s="204"/>
      <c r="I282" s="205"/>
      <c r="J282" s="204"/>
      <c r="K282" s="204"/>
      <c r="L282" s="204"/>
      <c r="M282" s="36"/>
    </row>
    <row r="283" spans="1:13" x14ac:dyDescent="0.25">
      <c r="A283" s="96"/>
      <c r="B283" s="99"/>
      <c r="C283" s="16"/>
      <c r="D283" s="193"/>
      <c r="E283" s="193"/>
      <c r="F283" s="12"/>
      <c r="G283" s="202"/>
      <c r="H283" s="193"/>
      <c r="I283" s="194"/>
      <c r="J283" s="193"/>
      <c r="K283" s="193"/>
      <c r="L283" s="12"/>
      <c r="M283" s="96"/>
    </row>
    <row r="284" spans="1:13" x14ac:dyDescent="0.25">
      <c r="A284" s="96"/>
      <c r="B284" s="99"/>
      <c r="C284" s="16"/>
      <c r="D284" s="193"/>
      <c r="E284" s="193"/>
      <c r="F284" s="12"/>
      <c r="G284" s="202"/>
      <c r="H284" s="193"/>
      <c r="I284" s="194"/>
      <c r="J284" s="193"/>
      <c r="K284" s="193"/>
      <c r="L284" s="12"/>
      <c r="M284" s="96"/>
    </row>
    <row r="285" spans="1:13" x14ac:dyDescent="0.25">
      <c r="A285" s="96"/>
      <c r="B285" s="99"/>
      <c r="C285" s="16"/>
      <c r="D285" s="193"/>
      <c r="E285" s="193"/>
      <c r="F285" s="12"/>
      <c r="G285" s="202"/>
      <c r="H285" s="193"/>
      <c r="I285" s="194"/>
      <c r="J285" s="193"/>
      <c r="K285" s="193"/>
      <c r="L285" s="12"/>
      <c r="M285" s="96"/>
    </row>
    <row r="286" spans="1:13" x14ac:dyDescent="0.25">
      <c r="A286" s="96"/>
      <c r="B286" s="99"/>
      <c r="C286" s="16"/>
      <c r="D286" s="193"/>
      <c r="E286" s="193"/>
      <c r="F286" s="12"/>
      <c r="G286" s="202"/>
      <c r="H286" s="193"/>
      <c r="I286" s="194"/>
      <c r="J286" s="193"/>
      <c r="K286" s="193"/>
      <c r="L286" s="12"/>
      <c r="M286" s="96"/>
    </row>
    <row r="287" spans="1:13" x14ac:dyDescent="0.25">
      <c r="A287" s="96"/>
      <c r="B287" s="99"/>
      <c r="C287" s="16"/>
      <c r="D287" s="193"/>
      <c r="E287" s="193"/>
      <c r="F287" s="12"/>
      <c r="G287" s="202"/>
      <c r="H287" s="193"/>
      <c r="I287" s="194"/>
      <c r="J287" s="193"/>
      <c r="K287" s="193"/>
      <c r="L287" s="12"/>
      <c r="M287" s="96"/>
    </row>
    <row r="288" spans="1:13" x14ac:dyDescent="0.25">
      <c r="A288" s="96"/>
      <c r="B288" s="99"/>
      <c r="C288" s="16"/>
      <c r="D288" s="12"/>
      <c r="E288" s="12"/>
      <c r="F288" s="12"/>
      <c r="G288" s="202"/>
      <c r="H288" s="12"/>
      <c r="I288" s="104"/>
      <c r="J288" s="12"/>
      <c r="K288" s="12"/>
      <c r="L288" s="12"/>
      <c r="M288" s="96"/>
    </row>
    <row r="289" spans="1:13" x14ac:dyDescent="0.25">
      <c r="A289" s="219"/>
      <c r="B289" s="101"/>
      <c r="C289" s="14"/>
      <c r="D289" s="14"/>
      <c r="E289" s="14"/>
      <c r="F289" s="14"/>
      <c r="G289" s="14"/>
      <c r="H289" s="14"/>
      <c r="I289" s="218"/>
      <c r="J289" s="14"/>
      <c r="K289" s="14"/>
      <c r="L289" s="14"/>
      <c r="M289" s="14"/>
    </row>
    <row r="290" spans="1:13" x14ac:dyDescent="0.25">
      <c r="A290" s="219"/>
      <c r="B290" s="101"/>
      <c r="C290" s="14"/>
      <c r="D290" s="14"/>
      <c r="E290" s="14"/>
      <c r="F290" s="14"/>
      <c r="G290" s="14"/>
      <c r="H290" s="14"/>
      <c r="I290" s="218"/>
      <c r="J290" s="14"/>
      <c r="K290" s="14"/>
      <c r="L290" s="14"/>
      <c r="M290" s="14"/>
    </row>
    <row r="291" spans="1:13" x14ac:dyDescent="0.25">
      <c r="A291" s="219"/>
      <c r="B291" s="101"/>
      <c r="C291" s="14"/>
      <c r="D291" s="14"/>
      <c r="E291" s="14"/>
      <c r="F291" s="14"/>
      <c r="G291" s="14"/>
      <c r="H291" s="14"/>
      <c r="I291" s="218"/>
      <c r="J291" s="14"/>
      <c r="K291" s="14"/>
      <c r="L291" s="14"/>
      <c r="M291" s="14"/>
    </row>
    <row r="292" spans="1:13" x14ac:dyDescent="0.25">
      <c r="A292" s="219"/>
      <c r="B292" s="101"/>
      <c r="C292" s="14"/>
      <c r="D292" s="14"/>
      <c r="E292" s="14"/>
      <c r="F292" s="14"/>
      <c r="G292" s="14"/>
      <c r="H292" s="14"/>
      <c r="I292" s="218"/>
      <c r="J292" s="14"/>
      <c r="K292" s="14"/>
      <c r="L292" s="14"/>
      <c r="M292" s="14"/>
    </row>
    <row r="293" spans="1:13" x14ac:dyDescent="0.25">
      <c r="A293" s="219"/>
      <c r="B293" s="101"/>
      <c r="C293" s="14"/>
      <c r="D293" s="14"/>
      <c r="E293" s="14"/>
      <c r="F293" s="14"/>
      <c r="G293" s="14"/>
      <c r="H293" s="14"/>
      <c r="I293" s="218"/>
      <c r="J293" s="14"/>
      <c r="K293" s="14"/>
      <c r="L293" s="14"/>
      <c r="M293" s="14"/>
    </row>
    <row r="294" spans="1:13" x14ac:dyDescent="0.25">
      <c r="A294" s="219"/>
      <c r="B294" s="101"/>
      <c r="C294" s="14"/>
      <c r="D294" s="14"/>
      <c r="E294" s="14"/>
      <c r="F294" s="14"/>
      <c r="G294" s="14"/>
      <c r="H294" s="14"/>
      <c r="I294" s="218"/>
      <c r="J294" s="14"/>
      <c r="K294" s="14"/>
      <c r="L294" s="14"/>
      <c r="M294" s="14"/>
    </row>
    <row r="295" spans="1:13" x14ac:dyDescent="0.25">
      <c r="A295" s="219"/>
      <c r="B295" s="101"/>
      <c r="C295" s="14"/>
      <c r="D295" s="14"/>
      <c r="E295" s="14"/>
      <c r="F295" s="14"/>
      <c r="G295" s="14"/>
      <c r="H295" s="14"/>
      <c r="I295" s="218"/>
      <c r="J295" s="14"/>
      <c r="K295" s="14"/>
      <c r="L295" s="14"/>
      <c r="M295" s="14"/>
    </row>
    <row r="296" spans="1:13" x14ac:dyDescent="0.25">
      <c r="A296" s="219"/>
      <c r="B296" s="101"/>
      <c r="C296" s="14"/>
      <c r="D296" s="14"/>
      <c r="E296" s="14"/>
      <c r="F296" s="14"/>
      <c r="G296" s="14"/>
      <c r="H296" s="14"/>
      <c r="I296" s="218"/>
      <c r="J296" s="14"/>
      <c r="K296" s="14"/>
      <c r="L296" s="14"/>
      <c r="M296" s="14"/>
    </row>
    <row r="297" spans="1:13" x14ac:dyDescent="0.25">
      <c r="A297" s="219"/>
      <c r="B297" s="101"/>
      <c r="C297" s="14"/>
      <c r="D297" s="14"/>
      <c r="E297" s="14"/>
      <c r="F297" s="14"/>
      <c r="G297" s="14"/>
      <c r="H297" s="14"/>
      <c r="I297" s="218"/>
      <c r="J297" s="14"/>
      <c r="K297" s="14"/>
      <c r="L297" s="14"/>
      <c r="M297" s="14"/>
    </row>
    <row r="298" spans="1:13" x14ac:dyDescent="0.25">
      <c r="A298" s="219"/>
      <c r="B298" s="228"/>
      <c r="C298" s="14"/>
      <c r="D298" s="14"/>
      <c r="E298" s="14"/>
      <c r="F298" s="14"/>
      <c r="G298" s="14"/>
      <c r="H298" s="14"/>
      <c r="I298" s="218"/>
      <c r="J298" s="14"/>
      <c r="K298" s="14"/>
      <c r="L298" s="14"/>
      <c r="M298" s="14"/>
    </row>
    <row r="299" spans="1:13" x14ac:dyDescent="0.25">
      <c r="A299" s="219"/>
      <c r="B299" s="101"/>
      <c r="C299" s="14"/>
      <c r="D299" s="14"/>
      <c r="E299" s="14"/>
      <c r="F299" s="14"/>
      <c r="G299" s="14"/>
      <c r="H299" s="14"/>
      <c r="I299" s="218"/>
      <c r="J299" s="14"/>
      <c r="K299" s="14"/>
      <c r="L299" s="14"/>
      <c r="M299" s="14"/>
    </row>
    <row r="300" spans="1:13" x14ac:dyDescent="0.25">
      <c r="A300" s="219"/>
      <c r="B300" s="101"/>
      <c r="C300" s="14"/>
      <c r="D300" s="14"/>
      <c r="E300" s="14"/>
      <c r="F300" s="14"/>
      <c r="G300" s="14"/>
      <c r="H300" s="14"/>
      <c r="I300" s="218"/>
      <c r="J300" s="14"/>
      <c r="K300" s="14"/>
      <c r="L300" s="14"/>
      <c r="M300" s="14"/>
    </row>
    <row r="301" spans="1:13" x14ac:dyDescent="0.25">
      <c r="A301" s="219"/>
      <c r="B301" s="101"/>
      <c r="C301" s="14"/>
      <c r="D301" s="14"/>
      <c r="E301" s="14"/>
      <c r="F301" s="14"/>
      <c r="G301" s="14"/>
      <c r="H301" s="14"/>
      <c r="I301" s="218"/>
      <c r="J301" s="14"/>
      <c r="K301" s="14"/>
      <c r="L301" s="14"/>
      <c r="M301" s="14"/>
    </row>
    <row r="302" spans="1:13" x14ac:dyDescent="0.25">
      <c r="A302" s="219"/>
      <c r="B302" s="101"/>
      <c r="C302" s="14"/>
      <c r="D302" s="14"/>
      <c r="E302" s="14"/>
      <c r="F302" s="14"/>
      <c r="G302" s="14"/>
      <c r="H302" s="14"/>
      <c r="I302" s="218"/>
      <c r="J302" s="14"/>
      <c r="K302" s="14"/>
      <c r="L302" s="14"/>
      <c r="M302" s="14"/>
    </row>
    <row r="303" spans="1:13" x14ac:dyDescent="0.25">
      <c r="A303" s="219"/>
      <c r="B303" s="101"/>
      <c r="C303" s="14"/>
      <c r="D303" s="14"/>
      <c r="E303" s="14"/>
      <c r="F303" s="14"/>
      <c r="G303" s="14"/>
      <c r="H303" s="14"/>
      <c r="I303" s="218"/>
      <c r="J303" s="14"/>
      <c r="K303" s="14"/>
      <c r="L303" s="14"/>
      <c r="M303" s="14"/>
    </row>
    <row r="304" spans="1:13" x14ac:dyDescent="0.25">
      <c r="A304" s="219"/>
      <c r="B304" s="101"/>
      <c r="C304" s="14"/>
      <c r="D304" s="14"/>
      <c r="E304" s="14"/>
      <c r="F304" s="14"/>
      <c r="G304" s="14"/>
      <c r="H304" s="14"/>
      <c r="I304" s="218"/>
      <c r="J304" s="14"/>
      <c r="K304" s="14"/>
      <c r="L304" s="14"/>
      <c r="M304" s="14"/>
    </row>
    <row r="305" spans="1:13" x14ac:dyDescent="0.25">
      <c r="A305" s="219"/>
      <c r="B305" s="101"/>
      <c r="C305" s="14"/>
      <c r="D305" s="14"/>
      <c r="E305" s="14"/>
      <c r="F305" s="14"/>
      <c r="G305" s="14"/>
      <c r="H305" s="14"/>
      <c r="I305" s="218"/>
      <c r="J305" s="14"/>
      <c r="K305" s="14"/>
      <c r="L305" s="14"/>
      <c r="M305" s="14"/>
    </row>
    <row r="306" spans="1:13" x14ac:dyDescent="0.25">
      <c r="A306" s="89"/>
      <c r="B306" s="85"/>
      <c r="C306" s="16"/>
      <c r="D306" s="16"/>
      <c r="E306" s="16"/>
      <c r="F306" s="16"/>
      <c r="G306" s="16"/>
      <c r="H306" s="16"/>
      <c r="I306" s="103"/>
      <c r="J306" s="16"/>
      <c r="K306" s="16"/>
      <c r="L306" s="16"/>
      <c r="M306" s="128"/>
    </row>
    <row r="307" spans="1:13" x14ac:dyDescent="0.25">
      <c r="A307" s="89"/>
      <c r="B307" s="85"/>
      <c r="C307" s="16"/>
      <c r="D307" s="16"/>
      <c r="E307" s="16"/>
      <c r="F307" s="16"/>
      <c r="G307" s="16"/>
      <c r="H307" s="16"/>
      <c r="I307" s="103"/>
      <c r="J307" s="16"/>
      <c r="K307" s="16"/>
      <c r="L307" s="16"/>
      <c r="M307" s="128"/>
    </row>
    <row r="308" spans="1:13" x14ac:dyDescent="0.25">
      <c r="A308" s="12"/>
      <c r="B308" s="85"/>
      <c r="C308" s="16"/>
      <c r="D308" s="16"/>
      <c r="E308" s="16"/>
      <c r="F308" s="16"/>
      <c r="G308" s="16"/>
      <c r="H308" s="16"/>
      <c r="I308" s="103"/>
      <c r="J308" s="16"/>
      <c r="K308" s="16"/>
      <c r="L308" s="16"/>
      <c r="M308" s="96"/>
    </row>
    <row r="309" spans="1:13" x14ac:dyDescent="0.25">
      <c r="A309" s="219"/>
      <c r="B309" s="101"/>
      <c r="C309" s="14"/>
      <c r="D309" s="14"/>
      <c r="E309" s="14"/>
      <c r="F309" s="14"/>
      <c r="G309" s="14"/>
      <c r="H309" s="14"/>
      <c r="I309" s="218"/>
      <c r="J309" s="14"/>
      <c r="K309" s="14"/>
      <c r="L309" s="14"/>
      <c r="M309" s="14"/>
    </row>
    <row r="310" spans="1:13" x14ac:dyDescent="0.25">
      <c r="A310" s="219"/>
      <c r="B310" s="101"/>
      <c r="C310" s="14"/>
      <c r="D310" s="14"/>
      <c r="E310" s="14"/>
      <c r="F310" s="14"/>
      <c r="G310" s="14"/>
      <c r="H310" s="14"/>
      <c r="I310" s="218"/>
      <c r="J310" s="14"/>
      <c r="K310" s="14"/>
      <c r="L310" s="14"/>
      <c r="M310" s="14"/>
    </row>
    <row r="311" spans="1:13" x14ac:dyDescent="0.25">
      <c r="A311" s="89"/>
      <c r="B311" s="85"/>
      <c r="C311" s="16"/>
      <c r="D311" s="16"/>
      <c r="E311" s="16"/>
      <c r="F311" s="16"/>
      <c r="G311" s="16"/>
      <c r="H311" s="16"/>
      <c r="I311" s="103"/>
      <c r="J311" s="16"/>
      <c r="K311" s="16"/>
      <c r="L311" s="16"/>
      <c r="M311" s="128"/>
    </row>
    <row r="312" spans="1:13" x14ac:dyDescent="0.25">
      <c r="A312" s="89"/>
      <c r="B312" s="85"/>
      <c r="C312" s="16"/>
      <c r="D312" s="16"/>
      <c r="E312" s="16"/>
      <c r="F312" s="16"/>
      <c r="G312" s="16"/>
      <c r="H312" s="16"/>
      <c r="I312" s="103"/>
      <c r="J312" s="16"/>
      <c r="K312" s="16"/>
      <c r="L312" s="16"/>
      <c r="M312" s="128"/>
    </row>
    <row r="313" spans="1:13" x14ac:dyDescent="0.25">
      <c r="A313" s="89"/>
      <c r="B313" s="85"/>
      <c r="C313" s="16"/>
      <c r="D313" s="16"/>
      <c r="E313" s="16"/>
      <c r="F313" s="16"/>
      <c r="G313" s="16"/>
      <c r="H313" s="16"/>
      <c r="I313" s="103"/>
      <c r="J313" s="16"/>
      <c r="K313" s="16"/>
      <c r="L313" s="16"/>
      <c r="M313" s="128"/>
    </row>
    <row r="314" spans="1:13" x14ac:dyDescent="0.25">
      <c r="A314" s="89"/>
      <c r="B314" s="85"/>
      <c r="C314" s="16"/>
      <c r="D314" s="16"/>
      <c r="E314" s="16"/>
      <c r="F314" s="16"/>
      <c r="G314" s="16"/>
      <c r="H314" s="16"/>
      <c r="I314" s="103"/>
      <c r="J314" s="16"/>
      <c r="K314" s="16"/>
      <c r="L314" s="16"/>
      <c r="M314" s="128"/>
    </row>
    <row r="315" spans="1:13" x14ac:dyDescent="0.25">
      <c r="A315" s="12"/>
      <c r="B315" s="99"/>
      <c r="C315" s="12"/>
      <c r="D315" s="12"/>
      <c r="E315" s="12"/>
      <c r="F315" s="12"/>
      <c r="G315" s="12"/>
      <c r="H315" s="12"/>
      <c r="I315" s="104"/>
      <c r="J315" s="12"/>
      <c r="K315" s="12"/>
      <c r="L315" s="12"/>
      <c r="M315" s="96"/>
    </row>
    <row r="316" spans="1:13" x14ac:dyDescent="0.25">
      <c r="A316" s="12"/>
      <c r="B316" s="99"/>
      <c r="C316" s="12"/>
      <c r="D316" s="12"/>
      <c r="E316" s="12"/>
      <c r="F316" s="12"/>
      <c r="G316" s="12"/>
      <c r="H316" s="12"/>
      <c r="I316" s="104"/>
      <c r="J316" s="12"/>
      <c r="K316" s="12"/>
      <c r="L316" s="12"/>
      <c r="M316" s="96"/>
    </row>
    <row r="317" spans="1:13" x14ac:dyDescent="0.25">
      <c r="A317" s="12"/>
      <c r="B317" s="99"/>
      <c r="C317" s="12"/>
      <c r="D317" s="12"/>
      <c r="E317" s="12"/>
      <c r="F317" s="12"/>
      <c r="G317" s="12"/>
      <c r="H317" s="12"/>
      <c r="I317" s="104"/>
      <c r="J317" s="12"/>
      <c r="K317" s="12"/>
      <c r="L317" s="12"/>
      <c r="M317" s="96"/>
    </row>
    <row r="318" spans="1:13" x14ac:dyDescent="0.25">
      <c r="A318" s="12"/>
      <c r="B318" s="99"/>
      <c r="C318" s="12"/>
      <c r="D318" s="12"/>
      <c r="E318" s="12"/>
      <c r="F318" s="12"/>
      <c r="G318" s="12"/>
      <c r="H318" s="12"/>
      <c r="I318" s="104"/>
      <c r="J318" s="12"/>
      <c r="K318" s="12"/>
      <c r="L318" s="12"/>
      <c r="M318" s="96"/>
    </row>
    <row r="319" spans="1:13" x14ac:dyDescent="0.25">
      <c r="A319" s="12"/>
      <c r="B319" s="99"/>
      <c r="C319" s="12"/>
      <c r="D319" s="12"/>
      <c r="E319" s="12"/>
      <c r="F319" s="12"/>
      <c r="G319" s="12"/>
      <c r="H319" s="12"/>
      <c r="I319" s="104"/>
      <c r="J319" s="12"/>
      <c r="K319" s="12"/>
      <c r="L319" s="12"/>
      <c r="M319" s="96"/>
    </row>
    <row r="320" spans="1:13" x14ac:dyDescent="0.25">
      <c r="A320" s="12"/>
      <c r="B320" s="99"/>
      <c r="C320" s="12"/>
      <c r="D320" s="12"/>
      <c r="E320" s="12"/>
      <c r="F320" s="12"/>
      <c r="G320" s="12"/>
      <c r="H320" s="12"/>
      <c r="I320" s="104"/>
      <c r="J320" s="12"/>
      <c r="K320" s="12"/>
      <c r="L320" s="12"/>
      <c r="M320" s="96"/>
    </row>
    <row r="321" spans="1:13" x14ac:dyDescent="0.25">
      <c r="A321" s="219"/>
      <c r="B321" s="101"/>
      <c r="C321" s="14"/>
      <c r="D321" s="14"/>
      <c r="E321" s="14"/>
      <c r="F321" s="14"/>
      <c r="G321" s="14"/>
      <c r="H321" s="14"/>
      <c r="I321" s="218"/>
      <c r="J321" s="14"/>
      <c r="K321" s="14"/>
      <c r="L321" s="14"/>
      <c r="M321" s="14"/>
    </row>
    <row r="322" spans="1:13" x14ac:dyDescent="0.25">
      <c r="A322" s="219"/>
      <c r="B322" s="101"/>
      <c r="C322" s="14"/>
      <c r="D322" s="14"/>
      <c r="E322" s="14"/>
      <c r="F322" s="14"/>
      <c r="G322" s="14"/>
      <c r="H322" s="14"/>
      <c r="I322" s="218"/>
      <c r="J322" s="14"/>
      <c r="K322" s="14"/>
      <c r="L322" s="14"/>
      <c r="M322" s="14"/>
    </row>
    <row r="323" spans="1:13" x14ac:dyDescent="0.25">
      <c r="A323" s="219"/>
      <c r="B323" s="101"/>
      <c r="C323" s="14"/>
      <c r="D323" s="14"/>
      <c r="E323" s="14"/>
      <c r="F323" s="14"/>
      <c r="G323" s="14"/>
      <c r="H323" s="14"/>
      <c r="I323" s="218"/>
      <c r="J323" s="14"/>
      <c r="K323" s="14"/>
      <c r="L323" s="14"/>
      <c r="M323" s="14"/>
    </row>
    <row r="324" spans="1:13" x14ac:dyDescent="0.25">
      <c r="A324" s="219"/>
      <c r="B324" s="101"/>
      <c r="C324" s="14"/>
      <c r="D324" s="14"/>
      <c r="E324" s="14"/>
      <c r="F324" s="14"/>
      <c r="G324" s="14"/>
      <c r="H324" s="14"/>
      <c r="I324" s="218"/>
      <c r="J324" s="14"/>
      <c r="K324" s="14"/>
      <c r="L324" s="14"/>
      <c r="M324" s="14"/>
    </row>
    <row r="325" spans="1:13" x14ac:dyDescent="0.25">
      <c r="A325" s="219"/>
      <c r="B325" s="101"/>
      <c r="C325" s="14"/>
      <c r="D325" s="14"/>
      <c r="E325" s="14"/>
      <c r="F325" s="14"/>
      <c r="G325" s="14"/>
      <c r="H325" s="14"/>
      <c r="I325" s="218"/>
      <c r="J325" s="14"/>
      <c r="K325" s="14"/>
      <c r="L325" s="14"/>
      <c r="M325" s="14"/>
    </row>
    <row r="326" spans="1:13" x14ac:dyDescent="0.25">
      <c r="A326" s="89"/>
      <c r="B326" s="85"/>
      <c r="C326" s="16"/>
      <c r="D326" s="16"/>
      <c r="E326" s="16"/>
      <c r="F326" s="16"/>
      <c r="G326" s="16"/>
      <c r="H326" s="16"/>
      <c r="I326" s="103"/>
      <c r="J326" s="16"/>
      <c r="K326" s="16"/>
      <c r="L326" s="16"/>
      <c r="M326" s="128"/>
    </row>
    <row r="327" spans="1:13" x14ac:dyDescent="0.25">
      <c r="A327" s="89"/>
      <c r="B327" s="85"/>
      <c r="C327" s="16"/>
      <c r="D327" s="16"/>
      <c r="E327" s="16"/>
      <c r="F327" s="16"/>
      <c r="G327" s="16"/>
      <c r="H327" s="16"/>
      <c r="I327" s="103"/>
      <c r="J327" s="16"/>
      <c r="K327" s="16"/>
      <c r="L327" s="16"/>
      <c r="M327" s="128"/>
    </row>
    <row r="328" spans="1:13" x14ac:dyDescent="0.25">
      <c r="A328" s="12"/>
      <c r="B328" s="99"/>
      <c r="C328" s="12"/>
      <c r="D328" s="12"/>
      <c r="E328" s="12"/>
      <c r="F328" s="12"/>
      <c r="G328" s="12"/>
      <c r="H328" s="12"/>
      <c r="I328" s="104"/>
      <c r="J328" s="12"/>
      <c r="K328" s="12"/>
      <c r="L328" s="12"/>
      <c r="M328" s="96"/>
    </row>
    <row r="329" spans="1:13" x14ac:dyDescent="0.25">
      <c r="A329" s="219"/>
      <c r="B329" s="101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x14ac:dyDescent="0.25">
      <c r="A330" s="219"/>
      <c r="B330" s="101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x14ac:dyDescent="0.25">
      <c r="A331" s="219"/>
      <c r="B331" s="101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x14ac:dyDescent="0.25">
      <c r="A332" s="219"/>
      <c r="B332" s="101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x14ac:dyDescent="0.25">
      <c r="A333" s="219"/>
      <c r="B333" s="101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x14ac:dyDescent="0.25">
      <c r="A334" s="219"/>
      <c r="B334" s="101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x14ac:dyDescent="0.25">
      <c r="A335" s="219"/>
      <c r="B335" s="101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x14ac:dyDescent="0.25">
      <c r="A336" s="219"/>
      <c r="B336" s="101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x14ac:dyDescent="0.25">
      <c r="A337" s="89"/>
      <c r="B337" s="85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28"/>
    </row>
    <row r="338" spans="1:13" x14ac:dyDescent="0.25">
      <c r="A338" s="89"/>
      <c r="B338" s="85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28"/>
    </row>
    <row r="339" spans="1:13" x14ac:dyDescent="0.25">
      <c r="A339" s="12"/>
      <c r="B339" s="99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96"/>
    </row>
    <row r="340" spans="1:13" x14ac:dyDescent="0.25">
      <c r="A340" s="12"/>
      <c r="B340" s="99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96"/>
    </row>
    <row r="341" spans="1:13" x14ac:dyDescent="0.25">
      <c r="A341" s="12"/>
      <c r="B341" s="99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96"/>
    </row>
    <row r="342" spans="1:13" x14ac:dyDescent="0.25">
      <c r="A342" s="12"/>
      <c r="B342" s="99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96"/>
    </row>
    <row r="343" spans="1:13" x14ac:dyDescent="0.25">
      <c r="A343" s="12"/>
      <c r="B343" s="99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96"/>
    </row>
    <row r="344" spans="1:13" x14ac:dyDescent="0.25">
      <c r="A344" s="12"/>
      <c r="B344" s="99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96"/>
    </row>
    <row r="345" spans="1:13" x14ac:dyDescent="0.25">
      <c r="A345" s="219"/>
      <c r="B345" s="101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x14ac:dyDescent="0.25">
      <c r="A346" s="219"/>
      <c r="B346" s="101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x14ac:dyDescent="0.25">
      <c r="A347" s="219"/>
      <c r="B347" s="101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x14ac:dyDescent="0.25">
      <c r="A348" s="219"/>
      <c r="B348" s="101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x14ac:dyDescent="0.25">
      <c r="A349" s="219"/>
      <c r="B349" s="101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x14ac:dyDescent="0.25">
      <c r="A350" s="219"/>
      <c r="B350" s="101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x14ac:dyDescent="0.25">
      <c r="A351" s="219"/>
      <c r="B351" s="101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x14ac:dyDescent="0.25">
      <c r="A352" s="219"/>
      <c r="B352" s="101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x14ac:dyDescent="0.25">
      <c r="A353" s="219"/>
      <c r="B353" s="101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x14ac:dyDescent="0.25">
      <c r="A354" s="219"/>
      <c r="B354" s="101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x14ac:dyDescent="0.25">
      <c r="A355" s="219"/>
      <c r="B355" s="101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x14ac:dyDescent="0.25">
      <c r="A356" s="219"/>
      <c r="B356" s="101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x14ac:dyDescent="0.25">
      <c r="A357" s="219"/>
      <c r="B357" s="101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x14ac:dyDescent="0.25">
      <c r="A358" s="219"/>
      <c r="B358" s="101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x14ac:dyDescent="0.25">
      <c r="A359" s="219"/>
      <c r="B359" s="101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x14ac:dyDescent="0.25">
      <c r="A360" s="219"/>
      <c r="B360" s="101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x14ac:dyDescent="0.25">
      <c r="A361" s="219"/>
      <c r="B361" s="101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x14ac:dyDescent="0.25">
      <c r="A362" s="219"/>
      <c r="B362" s="101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x14ac:dyDescent="0.25">
      <c r="A363" s="219"/>
      <c r="B363" s="101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x14ac:dyDescent="0.25">
      <c r="A364" s="219"/>
      <c r="B364" s="101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x14ac:dyDescent="0.25">
      <c r="A365" s="89"/>
      <c r="B365" s="85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28"/>
    </row>
    <row r="366" spans="1:13" x14ac:dyDescent="0.25">
      <c r="A366" s="89"/>
      <c r="B366" s="85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28"/>
    </row>
    <row r="367" spans="1:13" x14ac:dyDescent="0.25">
      <c r="A367" s="16"/>
      <c r="B367" s="85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96"/>
    </row>
    <row r="368" spans="1:13" x14ac:dyDescent="0.25">
      <c r="A368" s="16"/>
      <c r="B368" s="87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96"/>
    </row>
    <row r="369" spans="1:13" x14ac:dyDescent="0.25">
      <c r="A369" s="219"/>
      <c r="B369" s="101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x14ac:dyDescent="0.25">
      <c r="A370" s="219"/>
      <c r="B370" s="101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x14ac:dyDescent="0.25">
      <c r="A371" s="219"/>
      <c r="B371" s="101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x14ac:dyDescent="0.25">
      <c r="A372" s="219"/>
      <c r="B372" s="101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x14ac:dyDescent="0.25">
      <c r="A373" s="219"/>
      <c r="B373" s="101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x14ac:dyDescent="0.25">
      <c r="A374" s="219"/>
      <c r="B374" s="101"/>
      <c r="C374" s="14"/>
      <c r="D374" s="14"/>
      <c r="E374" s="14"/>
      <c r="F374" s="14"/>
      <c r="G374" s="14"/>
      <c r="H374" s="14"/>
      <c r="I374" s="218"/>
      <c r="J374" s="14"/>
      <c r="K374" s="14"/>
      <c r="L374" s="14"/>
      <c r="M374" s="14"/>
    </row>
    <row r="375" spans="1:13" x14ac:dyDescent="0.25">
      <c r="A375" s="219"/>
      <c r="B375" s="101"/>
      <c r="C375" s="14"/>
      <c r="D375" s="14"/>
      <c r="E375" s="14"/>
      <c r="F375" s="14"/>
      <c r="G375" s="14"/>
      <c r="H375" s="14"/>
      <c r="I375" s="218"/>
      <c r="J375" s="14"/>
      <c r="K375" s="14"/>
      <c r="L375" s="14"/>
      <c r="M375" s="14"/>
    </row>
    <row r="376" spans="1:13" x14ac:dyDescent="0.25">
      <c r="A376" s="219"/>
      <c r="B376" s="101"/>
      <c r="C376" s="14"/>
      <c r="D376" s="14"/>
      <c r="E376" s="14"/>
      <c r="F376" s="14"/>
      <c r="G376" s="14"/>
      <c r="H376" s="14"/>
      <c r="I376" s="218"/>
      <c r="J376" s="14"/>
      <c r="K376" s="14"/>
      <c r="L376" s="14"/>
      <c r="M376" s="14"/>
    </row>
    <row r="377" spans="1:13" x14ac:dyDescent="0.25">
      <c r="A377" s="219"/>
      <c r="B377" s="101"/>
      <c r="C377" s="14"/>
      <c r="D377" s="14"/>
      <c r="E377" s="14"/>
      <c r="F377" s="14"/>
      <c r="G377" s="14"/>
      <c r="H377" s="14"/>
      <c r="I377" s="218"/>
      <c r="J377" s="14"/>
      <c r="K377" s="14"/>
      <c r="L377" s="14"/>
      <c r="M377" s="14"/>
    </row>
    <row r="378" spans="1:13" x14ac:dyDescent="0.25">
      <c r="A378" s="219"/>
      <c r="B378" s="101"/>
      <c r="C378" s="14"/>
      <c r="D378" s="14"/>
      <c r="E378" s="14"/>
      <c r="F378" s="14"/>
      <c r="G378" s="14"/>
      <c r="H378" s="14"/>
      <c r="I378" s="218"/>
      <c r="J378" s="14"/>
      <c r="K378" s="14"/>
      <c r="L378" s="14"/>
      <c r="M378" s="14"/>
    </row>
    <row r="379" spans="1:13" x14ac:dyDescent="0.25">
      <c r="A379" s="219"/>
      <c r="B379" s="101"/>
      <c r="C379" s="14"/>
      <c r="D379" s="14"/>
      <c r="E379" s="14"/>
      <c r="F379" s="14"/>
      <c r="G379" s="14"/>
      <c r="H379" s="14"/>
      <c r="I379" s="218"/>
      <c r="J379" s="14"/>
      <c r="K379" s="14"/>
      <c r="L379" s="14"/>
      <c r="M379" s="14"/>
    </row>
    <row r="380" spans="1:13" x14ac:dyDescent="0.25">
      <c r="A380" s="219"/>
      <c r="B380" s="101"/>
      <c r="C380" s="14"/>
      <c r="D380" s="14"/>
      <c r="E380" s="14"/>
      <c r="F380" s="14"/>
      <c r="G380" s="14"/>
      <c r="H380" s="14"/>
      <c r="I380" s="218"/>
      <c r="J380" s="14"/>
      <c r="K380" s="14"/>
      <c r="L380" s="14"/>
      <c r="M380" s="14"/>
    </row>
    <row r="381" spans="1:13" x14ac:dyDescent="0.25">
      <c r="A381" s="89"/>
      <c r="B381" s="85"/>
      <c r="C381" s="16"/>
      <c r="D381" s="16"/>
      <c r="E381" s="16"/>
      <c r="F381" s="16"/>
      <c r="G381" s="16"/>
      <c r="H381" s="16"/>
      <c r="I381" s="103"/>
      <c r="J381" s="16"/>
      <c r="K381" s="16"/>
      <c r="L381" s="16"/>
      <c r="M381" s="128"/>
    </row>
    <row r="382" spans="1:13" x14ac:dyDescent="0.25">
      <c r="A382" s="89"/>
      <c r="B382" s="85"/>
      <c r="C382" s="16"/>
      <c r="D382" s="16"/>
      <c r="E382" s="16"/>
      <c r="F382" s="16"/>
      <c r="G382" s="16"/>
      <c r="H382" s="16"/>
      <c r="I382" s="103"/>
      <c r="J382" s="16"/>
      <c r="K382" s="16"/>
      <c r="L382" s="16"/>
      <c r="M382" s="128"/>
    </row>
    <row r="383" spans="1:13" x14ac:dyDescent="0.25">
      <c r="A383" s="16"/>
      <c r="B383" s="85"/>
      <c r="C383" s="16"/>
      <c r="D383" s="16"/>
      <c r="E383" s="16"/>
      <c r="F383" s="16"/>
      <c r="G383" s="16"/>
      <c r="H383" s="16"/>
      <c r="I383" s="103"/>
      <c r="J383" s="16"/>
      <c r="K383" s="16"/>
      <c r="L383" s="16"/>
      <c r="M383" s="96"/>
    </row>
    <row r="384" spans="1:13" x14ac:dyDescent="0.25">
      <c r="A384" s="16"/>
      <c r="B384" s="85"/>
      <c r="C384" s="16"/>
      <c r="D384" s="16"/>
      <c r="E384" s="16"/>
      <c r="F384" s="16"/>
      <c r="G384" s="16"/>
      <c r="H384" s="16"/>
      <c r="I384" s="103"/>
      <c r="J384" s="16"/>
      <c r="K384" s="16"/>
      <c r="L384" s="16"/>
      <c r="M384" s="96"/>
    </row>
    <row r="385" spans="1:13" x14ac:dyDescent="0.25">
      <c r="A385" s="219"/>
      <c r="B385" s="101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x14ac:dyDescent="0.25">
      <c r="A386" s="219"/>
      <c r="B386" s="101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x14ac:dyDescent="0.25">
      <c r="A387" s="89"/>
      <c r="B387" s="85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28"/>
    </row>
    <row r="388" spans="1:13" x14ac:dyDescent="0.25">
      <c r="A388" s="89"/>
      <c r="B388" s="85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28"/>
    </row>
    <row r="389" spans="1:13" x14ac:dyDescent="0.25">
      <c r="A389" s="219"/>
      <c r="B389" s="101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x14ac:dyDescent="0.25">
      <c r="A390" s="219"/>
      <c r="B390" s="101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x14ac:dyDescent="0.25">
      <c r="A391" s="219"/>
      <c r="B391" s="101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x14ac:dyDescent="0.25">
      <c r="A392" s="219"/>
      <c r="B392" s="101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x14ac:dyDescent="0.25">
      <c r="A393" s="89"/>
      <c r="B393" s="85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28"/>
    </row>
    <row r="394" spans="1:13" x14ac:dyDescent="0.25">
      <c r="A394" s="89"/>
      <c r="B394" s="85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28"/>
    </row>
    <row r="395" spans="1:13" x14ac:dyDescent="0.25">
      <c r="A395" s="219"/>
      <c r="B395" s="101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x14ac:dyDescent="0.25">
      <c r="A396" s="219"/>
      <c r="B396" s="101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x14ac:dyDescent="0.25">
      <c r="A397" s="219"/>
      <c r="B397" s="101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x14ac:dyDescent="0.25">
      <c r="A398" s="219"/>
      <c r="B398" s="101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x14ac:dyDescent="0.25">
      <c r="A399" s="219"/>
      <c r="B399" s="101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x14ac:dyDescent="0.25">
      <c r="A400" s="89"/>
      <c r="B400" s="85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28"/>
    </row>
    <row r="401" spans="1:13" x14ac:dyDescent="0.25">
      <c r="A401" s="89"/>
      <c r="B401" s="85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Лист2</vt:lpstr>
      <vt:lpstr>ШУ</vt:lpstr>
      <vt:lpstr>di</vt:lpstr>
      <vt:lpstr>do</vt:lpstr>
      <vt:lpstr>ai</vt:lpstr>
      <vt:lpstr>ao</vt:lpstr>
      <vt:lpstr>емкости</vt:lpstr>
      <vt:lpstr>am</vt:lpstr>
      <vt:lpstr>_am</vt:lpstr>
      <vt:lpstr>MesCRS</vt:lpstr>
      <vt:lpstr>MesALR</vt:lpstr>
      <vt:lpstr>MesWRN</vt:lpstr>
      <vt:lpstr>MesAUF</vt:lpstr>
      <vt:lpstr>MesBTN</vt:lpstr>
      <vt:lpstr>MesMDE</vt:lpstr>
      <vt:lpstr>MesDI</vt:lpstr>
      <vt:lpstr>MBWrite</vt:lpstr>
      <vt:lpstr>MBAI</vt:lpstr>
      <vt:lpstr>расход</vt:lpstr>
      <vt:lpstr>СД</vt:lpstr>
      <vt:lpstr>Фильтры</vt:lpstr>
      <vt:lpstr>ПИД</vt:lpstr>
      <vt:lpstr>MBM</vt:lpstr>
      <vt:lpstr>MBS</vt:lpstr>
      <vt:lpstr>PN</vt:lpstr>
      <vt:lpstr>Лист1</vt:lpstr>
    </vt:vector>
  </TitlesOfParts>
  <Company>aqms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Грудяева</dc:creator>
  <cp:lastModifiedBy>Полина</cp:lastModifiedBy>
  <cp:lastPrinted>2015-04-08T12:26:25Z</cp:lastPrinted>
  <dcterms:created xsi:type="dcterms:W3CDTF">2013-09-12T12:50:49Z</dcterms:created>
  <dcterms:modified xsi:type="dcterms:W3CDTF">2023-11-20T10:46:32Z</dcterms:modified>
</cp:coreProperties>
</file>