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8"/>
  <workbookPr defaultThemeVersion="124226"/>
  <mc:AlternateContent xmlns:mc="http://schemas.openxmlformats.org/markup-compatibility/2006">
    <mc:Choice Requires="x15">
      <x15ac:absPath xmlns:x15ac="http://schemas.microsoft.com/office/spreadsheetml/2010/11/ac" url="D:\Downloads\"/>
    </mc:Choice>
  </mc:AlternateContent>
  <xr:revisionPtr revIDLastSave="0" documentId="8_{FF551EA9-E979-4B45-80D0-73C0E4BFF213}" xr6:coauthVersionLast="47" xr6:coauthVersionMax="47" xr10:uidLastSave="{00000000-0000-0000-0000-000000000000}"/>
  <bookViews>
    <workbookView xWindow="-120" yWindow="-120" windowWidth="29040" windowHeight="15840" firstSheet="5" activeTab="5" xr2:uid="{00000000-000D-0000-FFFF-FFFF00000000}"/>
  </bookViews>
  <sheets>
    <sheet name="Copyright" sheetId="10" r:id="rId1"/>
    <sheet name="EX 6 - Capacity Utilization" sheetId="6" r:id="rId2"/>
    <sheet name="EX 7 - Income Statement" sheetId="1" r:id="rId3"/>
    <sheet name="EX 8 - Cash Flow Statement" sheetId="3" r:id="rId4"/>
    <sheet name="EX 9 - Balance Sheet" sheetId="2" r:id="rId5"/>
    <sheet name="Common Size Income Statement" sheetId="7" r:id="rId6"/>
    <sheet name="Common Size Balance Sheet" sheetId="8" r:id="rId7"/>
    <sheet name="Ratios" sheetId="4" r:id="rId8"/>
    <sheet name="DuPont Analysis" sheetId="5" r:id="rId9"/>
    <sheet name="Average Revenue per Vehicle" sheetId="9"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 i="7" l="1"/>
  <c r="B78" i="8"/>
  <c r="C78" i="8"/>
  <c r="D78" i="8"/>
  <c r="E78" i="8"/>
  <c r="F78" i="8"/>
  <c r="G78" i="8"/>
  <c r="B8" i="8"/>
  <c r="C8" i="8"/>
  <c r="D8" i="8"/>
  <c r="E8" i="8"/>
  <c r="F8" i="8"/>
  <c r="G8" i="8"/>
  <c r="B4" i="7" a="1"/>
  <c r="B4" i="7"/>
  <c r="E5" i="4"/>
  <c r="F5" i="4"/>
  <c r="G5" i="4"/>
  <c r="H5" i="4"/>
  <c r="I5" i="4"/>
  <c r="D5" i="4"/>
  <c r="E14" i="4" l="1"/>
  <c r="F14" i="4"/>
  <c r="G14" i="4"/>
  <c r="H14" i="4"/>
  <c r="I14" i="4"/>
  <c r="E15" i="4"/>
  <c r="F15" i="4"/>
  <c r="G15" i="4"/>
  <c r="H15" i="4"/>
  <c r="I15" i="4"/>
  <c r="E16" i="4"/>
  <c r="F16" i="4"/>
  <c r="G16" i="4"/>
  <c r="H16" i="4"/>
  <c r="I16" i="4"/>
  <c r="I17" i="4" s="1"/>
  <c r="D16" i="4"/>
  <c r="D15" i="4"/>
  <c r="D14" i="4"/>
  <c r="B49" i="8"/>
  <c r="C49" i="8"/>
  <c r="D49" i="8"/>
  <c r="E49" i="8"/>
  <c r="F49" i="8"/>
  <c r="G49" i="8"/>
  <c r="B50" i="8"/>
  <c r="C50" i="8"/>
  <c r="D50" i="8"/>
  <c r="E50" i="8"/>
  <c r="F50" i="8"/>
  <c r="G50" i="8"/>
  <c r="B51" i="8"/>
  <c r="C51" i="8"/>
  <c r="D51" i="8"/>
  <c r="E51" i="8"/>
  <c r="F51" i="8"/>
  <c r="G51" i="8"/>
  <c r="B52" i="8"/>
  <c r="C52" i="8"/>
  <c r="D52" i="8"/>
  <c r="E52" i="8"/>
  <c r="F52" i="8"/>
  <c r="G52" i="8"/>
  <c r="B53" i="8"/>
  <c r="C53" i="8"/>
  <c r="D53" i="8"/>
  <c r="E53" i="8"/>
  <c r="F53" i="8"/>
  <c r="G53" i="8"/>
  <c r="B54" i="8"/>
  <c r="C54" i="8"/>
  <c r="D54" i="8"/>
  <c r="E54" i="8"/>
  <c r="F54" i="8"/>
  <c r="G54" i="8"/>
  <c r="B55" i="8"/>
  <c r="C55" i="8"/>
  <c r="D55" i="8"/>
  <c r="E55" i="8"/>
  <c r="F55" i="8"/>
  <c r="G55" i="8"/>
  <c r="B56" i="8"/>
  <c r="C56" i="8"/>
  <c r="D56" i="8"/>
  <c r="E56" i="8"/>
  <c r="F56" i="8"/>
  <c r="G56" i="8"/>
  <c r="B57" i="8"/>
  <c r="C57" i="8"/>
  <c r="D57" i="8"/>
  <c r="E57" i="8"/>
  <c r="F57" i="8"/>
  <c r="G57" i="8"/>
  <c r="B58" i="8"/>
  <c r="C58" i="8"/>
  <c r="D58" i="8"/>
  <c r="E58" i="8"/>
  <c r="F58" i="8"/>
  <c r="G58" i="8"/>
  <c r="B59" i="8"/>
  <c r="C59" i="8"/>
  <c r="D59" i="8"/>
  <c r="E59" i="8"/>
  <c r="F59" i="8"/>
  <c r="G59" i="8"/>
  <c r="B60" i="8"/>
  <c r="C60" i="8"/>
  <c r="D60" i="8"/>
  <c r="E60" i="8"/>
  <c r="F60" i="8"/>
  <c r="G60" i="8"/>
  <c r="B61" i="8"/>
  <c r="C61" i="8"/>
  <c r="D61" i="8"/>
  <c r="E61" i="8"/>
  <c r="F61" i="8"/>
  <c r="G61" i="8"/>
  <c r="B62" i="8"/>
  <c r="C62" i="8"/>
  <c r="D62" i="8"/>
  <c r="E62" i="8"/>
  <c r="F62" i="8"/>
  <c r="G62" i="8"/>
  <c r="B63" i="8"/>
  <c r="C63" i="8"/>
  <c r="D63" i="8"/>
  <c r="E63" i="8"/>
  <c r="F63" i="8"/>
  <c r="G63" i="8"/>
  <c r="B64" i="8"/>
  <c r="C64" i="8"/>
  <c r="D64" i="8"/>
  <c r="E64" i="8"/>
  <c r="F64" i="8"/>
  <c r="G64" i="8"/>
  <c r="B65" i="8"/>
  <c r="C65" i="8"/>
  <c r="D65" i="8"/>
  <c r="E65" i="8"/>
  <c r="F65" i="8"/>
  <c r="G65" i="8"/>
  <c r="B66" i="8"/>
  <c r="C66" i="8"/>
  <c r="D66" i="8"/>
  <c r="E66" i="8"/>
  <c r="F66" i="8"/>
  <c r="G66" i="8"/>
  <c r="B67" i="8"/>
  <c r="C67" i="8"/>
  <c r="D67" i="8"/>
  <c r="E67" i="8"/>
  <c r="F67" i="8"/>
  <c r="G67" i="8"/>
  <c r="B68" i="8"/>
  <c r="C68" i="8"/>
  <c r="D68" i="8"/>
  <c r="E68" i="8"/>
  <c r="F68" i="8"/>
  <c r="G68" i="8"/>
  <c r="B69" i="8"/>
  <c r="C69" i="8"/>
  <c r="D69" i="8"/>
  <c r="E69" i="8"/>
  <c r="F69" i="8"/>
  <c r="G69" i="8"/>
  <c r="B70" i="8"/>
  <c r="C70" i="8"/>
  <c r="D70" i="8"/>
  <c r="E70" i="8"/>
  <c r="F70" i="8"/>
  <c r="G70" i="8"/>
  <c r="B71" i="8"/>
  <c r="C71" i="8"/>
  <c r="D71" i="8"/>
  <c r="E71" i="8"/>
  <c r="F71" i="8"/>
  <c r="G71" i="8"/>
  <c r="B72" i="8"/>
  <c r="C72" i="8"/>
  <c r="D72" i="8"/>
  <c r="E72" i="8"/>
  <c r="F72" i="8"/>
  <c r="G72" i="8"/>
  <c r="B73" i="8"/>
  <c r="C73" i="8"/>
  <c r="D73" i="8"/>
  <c r="E73" i="8"/>
  <c r="F73" i="8"/>
  <c r="G73" i="8"/>
  <c r="B74" i="8"/>
  <c r="C74" i="8"/>
  <c r="D74" i="8"/>
  <c r="E74" i="8"/>
  <c r="F74" i="8"/>
  <c r="G74" i="8"/>
  <c r="B75" i="8"/>
  <c r="C75" i="8"/>
  <c r="D75" i="8"/>
  <c r="E75" i="8"/>
  <c r="F75" i="8"/>
  <c r="G75" i="8"/>
  <c r="B76" i="8"/>
  <c r="C76" i="8"/>
  <c r="D76" i="8"/>
  <c r="E76" i="8"/>
  <c r="F76" i="8"/>
  <c r="G76" i="8"/>
  <c r="B77" i="8"/>
  <c r="C77" i="8"/>
  <c r="D77" i="8"/>
  <c r="E77" i="8"/>
  <c r="F77" i="8"/>
  <c r="G77" i="8"/>
  <c r="B5" i="8"/>
  <c r="C5" i="8"/>
  <c r="D5" i="8"/>
  <c r="E5" i="8"/>
  <c r="F5" i="8"/>
  <c r="B6" i="8"/>
  <c r="C6" i="8"/>
  <c r="D6" i="8"/>
  <c r="E6" i="8"/>
  <c r="F6" i="8"/>
  <c r="B7" i="8"/>
  <c r="C7" i="8"/>
  <c r="D7" i="8"/>
  <c r="E7" i="8"/>
  <c r="F7" i="8"/>
  <c r="B9" i="8"/>
  <c r="C9" i="8"/>
  <c r="D9" i="8"/>
  <c r="E9" i="8"/>
  <c r="F9" i="8"/>
  <c r="B10" i="8"/>
  <c r="C10" i="8"/>
  <c r="D10" i="8"/>
  <c r="E10" i="8"/>
  <c r="F10" i="8"/>
  <c r="B11" i="8"/>
  <c r="C11" i="8"/>
  <c r="D11" i="8"/>
  <c r="E11" i="8"/>
  <c r="F11" i="8"/>
  <c r="B12" i="8"/>
  <c r="C12" i="8"/>
  <c r="D12" i="8"/>
  <c r="E12" i="8"/>
  <c r="F12" i="8"/>
  <c r="B13" i="8"/>
  <c r="C13" i="8"/>
  <c r="D13" i="8"/>
  <c r="E13" i="8"/>
  <c r="F13" i="8"/>
  <c r="B14" i="8"/>
  <c r="C14" i="8"/>
  <c r="D14" i="8"/>
  <c r="E14" i="8"/>
  <c r="F14" i="8"/>
  <c r="B15" i="8"/>
  <c r="C15" i="8"/>
  <c r="D15" i="8"/>
  <c r="E15" i="8"/>
  <c r="F15" i="8"/>
  <c r="B16" i="8"/>
  <c r="C16" i="8"/>
  <c r="D16" i="8"/>
  <c r="E16" i="8"/>
  <c r="F16" i="8"/>
  <c r="B17" i="8"/>
  <c r="C17" i="8"/>
  <c r="D17" i="8"/>
  <c r="E17" i="8"/>
  <c r="F17" i="8"/>
  <c r="B18" i="8"/>
  <c r="C18" i="8"/>
  <c r="D18" i="8"/>
  <c r="E18" i="8"/>
  <c r="F18" i="8"/>
  <c r="B19" i="8"/>
  <c r="C19" i="8"/>
  <c r="D19" i="8"/>
  <c r="E19" i="8"/>
  <c r="F19" i="8"/>
  <c r="B20" i="8"/>
  <c r="C20" i="8"/>
  <c r="D20" i="8"/>
  <c r="E20" i="8"/>
  <c r="F20" i="8"/>
  <c r="B21" i="8"/>
  <c r="C21" i="8"/>
  <c r="D21" i="8"/>
  <c r="E21" i="8"/>
  <c r="F21" i="8"/>
  <c r="B22" i="8"/>
  <c r="C22" i="8"/>
  <c r="D22" i="8"/>
  <c r="E22" i="8"/>
  <c r="F22" i="8"/>
  <c r="B23" i="8"/>
  <c r="C23" i="8"/>
  <c r="D23" i="8"/>
  <c r="E23" i="8"/>
  <c r="F23" i="8"/>
  <c r="B24" i="8"/>
  <c r="C24" i="8"/>
  <c r="D24" i="8"/>
  <c r="E24" i="8"/>
  <c r="F24" i="8"/>
  <c r="B25" i="8"/>
  <c r="C25" i="8"/>
  <c r="D25" i="8"/>
  <c r="E25" i="8"/>
  <c r="F25" i="8"/>
  <c r="B26" i="8"/>
  <c r="C26" i="8"/>
  <c r="D26" i="8"/>
  <c r="E26" i="8"/>
  <c r="F26" i="8"/>
  <c r="B27" i="8"/>
  <c r="C27" i="8"/>
  <c r="D27" i="8"/>
  <c r="E27" i="8"/>
  <c r="F27" i="8"/>
  <c r="B28" i="8"/>
  <c r="C28" i="8"/>
  <c r="D28" i="8"/>
  <c r="E28" i="8"/>
  <c r="F28" i="8"/>
  <c r="B29" i="8"/>
  <c r="C29" i="8"/>
  <c r="D29" i="8"/>
  <c r="E29" i="8"/>
  <c r="F29" i="8"/>
  <c r="B30" i="8"/>
  <c r="C30" i="8"/>
  <c r="D30" i="8"/>
  <c r="E30" i="8"/>
  <c r="F30" i="8"/>
  <c r="B31" i="8"/>
  <c r="C31" i="8"/>
  <c r="D31" i="8"/>
  <c r="E31" i="8"/>
  <c r="F31" i="8"/>
  <c r="B32" i="8"/>
  <c r="C32" i="8"/>
  <c r="D32" i="8"/>
  <c r="E32" i="8"/>
  <c r="F32" i="8"/>
  <c r="B33" i="8"/>
  <c r="C33" i="8"/>
  <c r="D33" i="8"/>
  <c r="E33" i="8"/>
  <c r="F33" i="8"/>
  <c r="B34" i="8"/>
  <c r="C34" i="8"/>
  <c r="D34" i="8"/>
  <c r="E34" i="8"/>
  <c r="F34" i="8"/>
  <c r="B35" i="8"/>
  <c r="C35" i="8"/>
  <c r="D35" i="8"/>
  <c r="E35" i="8"/>
  <c r="F35" i="8"/>
  <c r="B36" i="8"/>
  <c r="C36" i="8"/>
  <c r="D36" i="8"/>
  <c r="E36" i="8"/>
  <c r="F36" i="8"/>
  <c r="B37" i="8"/>
  <c r="C37" i="8"/>
  <c r="D37" i="8"/>
  <c r="E37" i="8"/>
  <c r="F37" i="8"/>
  <c r="B38" i="8"/>
  <c r="C38" i="8"/>
  <c r="D38" i="8"/>
  <c r="E38" i="8"/>
  <c r="F38" i="8"/>
  <c r="B39" i="8"/>
  <c r="C39" i="8"/>
  <c r="D39" i="8"/>
  <c r="E39" i="8"/>
  <c r="F39" i="8"/>
  <c r="B40" i="8"/>
  <c r="C40" i="8"/>
  <c r="D40" i="8"/>
  <c r="E40" i="8"/>
  <c r="F40" i="8"/>
  <c r="B41" i="8"/>
  <c r="C41" i="8"/>
  <c r="D41" i="8"/>
  <c r="E41" i="8"/>
  <c r="F41" i="8"/>
  <c r="B42" i="8"/>
  <c r="C42" i="8"/>
  <c r="D42" i="8"/>
  <c r="E42" i="8"/>
  <c r="F42" i="8"/>
  <c r="B43" i="8"/>
  <c r="C43" i="8"/>
  <c r="D43" i="8"/>
  <c r="E43" i="8"/>
  <c r="F43" i="8"/>
  <c r="B44" i="8"/>
  <c r="C44" i="8"/>
  <c r="D44" i="8"/>
  <c r="E44" i="8"/>
  <c r="F44" i="8"/>
  <c r="B45" i="8"/>
  <c r="C45" i="8"/>
  <c r="D45" i="8"/>
  <c r="E45" i="8"/>
  <c r="F45" i="8"/>
  <c r="G45" i="8"/>
  <c r="G44" i="8"/>
  <c r="G43" i="8"/>
  <c r="G42" i="8"/>
  <c r="G41" i="8"/>
  <c r="G40" i="8"/>
  <c r="G39" i="8"/>
  <c r="G38" i="8"/>
  <c r="G37" i="8"/>
  <c r="G36" i="8"/>
  <c r="G35" i="8"/>
  <c r="G34" i="8"/>
  <c r="G33" i="8"/>
  <c r="G32" i="8"/>
  <c r="G31" i="8"/>
  <c r="G30" i="8"/>
  <c r="G29" i="8"/>
  <c r="G28" i="8"/>
  <c r="G27" i="8"/>
  <c r="G26" i="8"/>
  <c r="G25" i="8"/>
  <c r="G24" i="8"/>
  <c r="G23" i="8"/>
  <c r="G22" i="8"/>
  <c r="G21" i="8"/>
  <c r="G20" i="8"/>
  <c r="G19" i="8"/>
  <c r="G18" i="8"/>
  <c r="G17" i="8"/>
  <c r="G16" i="8"/>
  <c r="G15" i="8"/>
  <c r="G14" i="8"/>
  <c r="G13" i="8"/>
  <c r="G12" i="8"/>
  <c r="G11" i="8"/>
  <c r="G10" i="8"/>
  <c r="G9" i="8"/>
  <c r="G7" i="8"/>
  <c r="G6" i="8"/>
  <c r="G5" i="8"/>
  <c r="D15" i="5"/>
  <c r="E15" i="5"/>
  <c r="E16" i="5" s="1"/>
  <c r="F15" i="5"/>
  <c r="G15" i="5"/>
  <c r="H15" i="5"/>
  <c r="D14" i="5"/>
  <c r="D16" i="5" s="1"/>
  <c r="E14" i="5"/>
  <c r="F14" i="5"/>
  <c r="F16" i="5" s="1"/>
  <c r="G14" i="5"/>
  <c r="G16" i="5" s="1"/>
  <c r="H14" i="5"/>
  <c r="H16" i="5" s="1"/>
  <c r="C15" i="5"/>
  <c r="C16" i="5" s="1"/>
  <c r="C14" i="5"/>
  <c r="D8" i="5"/>
  <c r="E8" i="5"/>
  <c r="F8" i="5"/>
  <c r="G8" i="5"/>
  <c r="H8" i="5"/>
  <c r="D6" i="5"/>
  <c r="E6" i="5"/>
  <c r="F6" i="5"/>
  <c r="G6" i="5"/>
  <c r="H6" i="5"/>
  <c r="C6" i="5"/>
  <c r="C8" i="5"/>
  <c r="D11" i="5"/>
  <c r="E11" i="5"/>
  <c r="F11" i="5"/>
  <c r="G11" i="5"/>
  <c r="H11" i="5"/>
  <c r="C11" i="5"/>
  <c r="D21" i="4"/>
  <c r="E21" i="4"/>
  <c r="F21" i="4"/>
  <c r="G21" i="4"/>
  <c r="H21" i="4"/>
  <c r="I21" i="4"/>
  <c r="D20" i="4"/>
  <c r="E25" i="4"/>
  <c r="F25" i="4"/>
  <c r="G25" i="4"/>
  <c r="H25" i="4"/>
  <c r="I25" i="4"/>
  <c r="E26" i="4"/>
  <c r="F26" i="4"/>
  <c r="G26" i="4"/>
  <c r="H26" i="4"/>
  <c r="I26" i="4"/>
  <c r="E27" i="4"/>
  <c r="F27" i="4"/>
  <c r="G27" i="4"/>
  <c r="H27" i="4"/>
  <c r="I27" i="4"/>
  <c r="D27" i="4"/>
  <c r="D26" i="4"/>
  <c r="D25" i="4"/>
  <c r="E20" i="4"/>
  <c r="F20" i="4"/>
  <c r="G20" i="4"/>
  <c r="H20" i="4"/>
  <c r="I20" i="4"/>
  <c r="E19" i="4"/>
  <c r="F19" i="4"/>
  <c r="G19" i="4"/>
  <c r="H19" i="4"/>
  <c r="I19" i="4"/>
  <c r="D19" i="4"/>
  <c r="H17" i="4"/>
  <c r="E12" i="4"/>
  <c r="F12" i="4"/>
  <c r="G12" i="4"/>
  <c r="H12" i="4"/>
  <c r="I12" i="4"/>
  <c r="D12" i="4"/>
  <c r="E11" i="4"/>
  <c r="F11" i="4"/>
  <c r="G11" i="4"/>
  <c r="H11" i="4"/>
  <c r="I11" i="4"/>
  <c r="D11" i="4"/>
  <c r="E10" i="4"/>
  <c r="F10" i="4"/>
  <c r="G10" i="4"/>
  <c r="H10" i="4"/>
  <c r="I10" i="4"/>
  <c r="D10" i="4"/>
  <c r="E6" i="4"/>
  <c r="F6" i="4"/>
  <c r="G6" i="4"/>
  <c r="H6" i="4"/>
  <c r="I6" i="4"/>
  <c r="E7" i="4"/>
  <c r="F7" i="4"/>
  <c r="G7" i="4"/>
  <c r="H7" i="4"/>
  <c r="I7" i="4"/>
  <c r="E8" i="4"/>
  <c r="F8" i="4"/>
  <c r="G8" i="4"/>
  <c r="H8" i="4"/>
  <c r="I8" i="4"/>
  <c r="E29" i="4"/>
  <c r="D9" i="5" s="1"/>
  <c r="F29" i="4"/>
  <c r="E9" i="5" s="1"/>
  <c r="G29" i="4"/>
  <c r="F9" i="5" s="1"/>
  <c r="H29" i="4"/>
  <c r="G9" i="5" s="1"/>
  <c r="I29" i="4"/>
  <c r="E30" i="4"/>
  <c r="E23" i="4" s="1"/>
  <c r="F30" i="4"/>
  <c r="G30" i="4"/>
  <c r="G23" i="4" s="1"/>
  <c r="H30" i="4"/>
  <c r="H23" i="4" s="1"/>
  <c r="I30" i="4"/>
  <c r="I23" i="4" s="1"/>
  <c r="E31" i="4"/>
  <c r="E22" i="4" s="1"/>
  <c r="F31" i="4"/>
  <c r="F22" i="4" s="1"/>
  <c r="G31" i="4"/>
  <c r="G22" i="4" s="1"/>
  <c r="H31" i="4"/>
  <c r="H22" i="4" s="1"/>
  <c r="I31" i="4"/>
  <c r="I22" i="4" s="1"/>
  <c r="D7" i="4"/>
  <c r="C18" i="9"/>
  <c r="D18" i="9"/>
  <c r="B18" i="9"/>
  <c r="F12" i="6"/>
  <c r="E12" i="6"/>
  <c r="F11" i="6"/>
  <c r="E11" i="6"/>
  <c r="F10" i="6"/>
  <c r="E10" i="6"/>
  <c r="F8" i="6"/>
  <c r="E8" i="6"/>
  <c r="F6" i="6"/>
  <c r="E6" i="6"/>
  <c r="D13" i="5"/>
  <c r="E13" i="5"/>
  <c r="F13" i="5"/>
  <c r="G13" i="5"/>
  <c r="H13" i="5"/>
  <c r="C13" i="5"/>
  <c r="B79" i="2"/>
  <c r="H9" i="5"/>
  <c r="D31" i="4"/>
  <c r="D22" i="4" s="1"/>
  <c r="B15" i="1"/>
  <c r="D30" i="4"/>
  <c r="D23" i="4" s="1"/>
  <c r="D29" i="4"/>
  <c r="C5" i="5"/>
  <c r="D6" i="4"/>
  <c r="D8" i="4"/>
  <c r="C20" i="9"/>
  <c r="D20" i="9"/>
  <c r="B20" i="9"/>
  <c r="D19" i="9"/>
  <c r="B19" i="9"/>
  <c r="C19" i="9"/>
  <c r="C7" i="7"/>
  <c r="D7" i="7"/>
  <c r="E7" i="7"/>
  <c r="F7" i="7"/>
  <c r="G7" i="7"/>
  <c r="B8" i="7"/>
  <c r="C8" i="7"/>
  <c r="D8" i="7"/>
  <c r="E8" i="7"/>
  <c r="F8" i="7"/>
  <c r="G8" i="7"/>
  <c r="B9" i="7"/>
  <c r="C9" i="7"/>
  <c r="D9" i="7"/>
  <c r="E9" i="7"/>
  <c r="F9" i="7"/>
  <c r="G9" i="7"/>
  <c r="B10" i="7"/>
  <c r="C10" i="7"/>
  <c r="D10" i="7"/>
  <c r="E10" i="7"/>
  <c r="F10" i="7"/>
  <c r="G10" i="7"/>
  <c r="B11" i="7"/>
  <c r="C11" i="7"/>
  <c r="D11" i="7"/>
  <c r="E11" i="7"/>
  <c r="F11" i="7"/>
  <c r="G11" i="7"/>
  <c r="B12" i="7"/>
  <c r="C12" i="7"/>
  <c r="D12" i="7"/>
  <c r="E12" i="7"/>
  <c r="F12" i="7"/>
  <c r="G12" i="7"/>
  <c r="B13" i="7"/>
  <c r="C13" i="7"/>
  <c r="D13" i="7"/>
  <c r="E13" i="7"/>
  <c r="F13" i="7"/>
  <c r="G13" i="7"/>
  <c r="B14" i="7"/>
  <c r="C14" i="7"/>
  <c r="D14" i="7"/>
  <c r="E14" i="7"/>
  <c r="F14" i="7"/>
  <c r="G14" i="7"/>
  <c r="B15" i="7"/>
  <c r="C15" i="7"/>
  <c r="D15" i="7"/>
  <c r="E15" i="7"/>
  <c r="F15" i="7"/>
  <c r="G15" i="7"/>
  <c r="B16" i="7"/>
  <c r="C16" i="7"/>
  <c r="D16" i="7"/>
  <c r="E16" i="7"/>
  <c r="F16" i="7"/>
  <c r="G16" i="7"/>
  <c r="B17" i="7"/>
  <c r="C17" i="7"/>
  <c r="D17" i="7"/>
  <c r="E17" i="7"/>
  <c r="F17" i="7"/>
  <c r="G17" i="7"/>
  <c r="B18" i="7"/>
  <c r="C18" i="7"/>
  <c r="D18" i="7"/>
  <c r="E18" i="7"/>
  <c r="F18" i="7"/>
  <c r="G18" i="7"/>
  <c r="B19" i="7"/>
  <c r="C19" i="7"/>
  <c r="D19" i="7"/>
  <c r="E19" i="7"/>
  <c r="F19" i="7"/>
  <c r="G19" i="7"/>
  <c r="B20" i="7"/>
  <c r="C20" i="7"/>
  <c r="D20" i="7"/>
  <c r="E20" i="7"/>
  <c r="F20" i="7"/>
  <c r="G20" i="7"/>
  <c r="B21" i="7"/>
  <c r="C21" i="7"/>
  <c r="D21" i="7"/>
  <c r="E21" i="7"/>
  <c r="F21" i="7"/>
  <c r="G21" i="7"/>
  <c r="B22" i="7"/>
  <c r="C22" i="7"/>
  <c r="D22" i="7"/>
  <c r="E22" i="7"/>
  <c r="F22" i="7"/>
  <c r="G22" i="7"/>
  <c r="B23" i="7"/>
  <c r="C23" i="7"/>
  <c r="D23" i="7"/>
  <c r="E23" i="7"/>
  <c r="F23" i="7"/>
  <c r="G23" i="7"/>
  <c r="B24" i="7"/>
  <c r="C24" i="7"/>
  <c r="D24" i="7"/>
  <c r="E24" i="7"/>
  <c r="F24" i="7"/>
  <c r="G24" i="7"/>
  <c r="B25" i="7"/>
  <c r="C25" i="7"/>
  <c r="D25" i="7"/>
  <c r="E25" i="7"/>
  <c r="F25" i="7"/>
  <c r="G25" i="7"/>
  <c r="C6" i="7"/>
  <c r="D6" i="7"/>
  <c r="E6" i="7"/>
  <c r="F6" i="7"/>
  <c r="G6" i="7"/>
  <c r="B6" i="7"/>
  <c r="G15" i="1"/>
  <c r="G16" i="1" s="1"/>
  <c r="G19" i="1" s="1"/>
  <c r="G21" i="1" s="1"/>
  <c r="G24" i="1" s="1"/>
  <c r="G26" i="1" s="1"/>
  <c r="F15" i="1"/>
  <c r="F16" i="1" s="1"/>
  <c r="F19" i="1" s="1"/>
  <c r="F21" i="1" s="1"/>
  <c r="F24" i="1" s="1"/>
  <c r="F26" i="1" s="1"/>
  <c r="E15" i="1"/>
  <c r="E16" i="1" s="1"/>
  <c r="E19" i="1" s="1"/>
  <c r="E21" i="1" s="1"/>
  <c r="E24" i="1" s="1"/>
  <c r="E26" i="1" s="1"/>
  <c r="D15" i="1"/>
  <c r="D16" i="1" s="1"/>
  <c r="D19" i="1" s="1"/>
  <c r="D21" i="1" s="1"/>
  <c r="D24" i="1" s="1"/>
  <c r="D26" i="1" s="1"/>
  <c r="C15" i="1"/>
  <c r="C16" i="1" s="1"/>
  <c r="C19" i="1" s="1"/>
  <c r="C21" i="1" s="1"/>
  <c r="C24" i="1" s="1"/>
  <c r="C26" i="1" s="1"/>
  <c r="B16" i="1"/>
  <c r="B19" i="1" s="1"/>
  <c r="B21" i="1" s="1"/>
  <c r="B24" i="1" s="1"/>
  <c r="B26" i="1" s="1"/>
  <c r="G6" i="1"/>
  <c r="C9" i="5" l="1"/>
  <c r="C7" i="5"/>
  <c r="E5" i="5"/>
  <c r="F23" i="4"/>
  <c r="D17" i="4"/>
  <c r="E17" i="4"/>
  <c r="C10" i="5"/>
  <c r="D7" i="5"/>
  <c r="G17" i="4"/>
  <c r="H5" i="5"/>
  <c r="F17" i="4"/>
  <c r="H7" i="5"/>
  <c r="G7" i="5"/>
  <c r="F7" i="5"/>
  <c r="D5" i="5"/>
  <c r="D10" i="5" s="1"/>
  <c r="E7" i="5"/>
  <c r="E10" i="5" s="1"/>
  <c r="G5" i="5"/>
  <c r="F5" i="5"/>
  <c r="F10" i="5" s="1"/>
  <c r="G10" i="5" l="1"/>
  <c r="H10"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<sst xmlns="http://schemas.openxmlformats.org/spreadsheetml/2006/main" count="442" uniqueCount="313">
  <si>
    <t>Product Number:</t>
  </si>
  <si>
    <t>7B20N001</t>
  </si>
  <si>
    <t>Title:</t>
  </si>
  <si>
    <t>Tata Motors: Can the Turnaround Plan Improve Performance? - Student Spreadsheet</t>
  </si>
  <si>
    <t>This spreadsheet supports the product Tata Motors: Will the Turnaround Plan Improve Performance?(9B20N001)</t>
  </si>
  <si>
    <t>Prepared by:</t>
  </si>
  <si>
    <t>Shernaz Bodhanwala, Ruzbeh Bodhanwala</t>
  </si>
  <si>
    <t>Last Revised:</t>
  </si>
  <si>
    <t xml:space="preserve">No part of this file may be reproduced, stored in a retrieval system, posted to the Internet, or transmitted in any form or by any means without the permission of Ivey Business School Foundation.  To order copies or request permission to reproduce materials, contact Ivey Publishing, Ivey Business School, Western University, London, Ontario, Canada, N6G 0N1; (t) 519.661.3208; (e) cases@ivey.ca; www.iveycases.com. Our goal is to publish materials of the highest quality; submit any errata to publishcases@ivey.ca. </t>
  </si>
  <si>
    <t>© 2020 Ivey Business School Foundation</t>
  </si>
  <si>
    <t>Exhibit 6: Tata Motors' Consolidated Production Capacity Utilization</t>
  </si>
  <si>
    <t>Installed Production Capacity</t>
  </si>
  <si>
    <t>Production (units)</t>
  </si>
  <si>
    <t>Capacity Utilization Ratio</t>
  </si>
  <si>
    <t>FY 2017</t>
  </si>
  <si>
    <t>FY 2018</t>
  </si>
  <si>
    <t>Tata Motors' plants in India</t>
  </si>
  <si>
    <t>Medium and heavy commercial vehicles, light commercial vehicles, utility vehicles, and passenger vehicles</t>
  </si>
  <si>
    <t>Jaguar Land Rover</t>
  </si>
  <si>
    <t>Utility vehicles, passenger cars</t>
  </si>
  <si>
    <t>Other subsidiary companies’ plants (excluding Jaguar Land Rover)</t>
  </si>
  <si>
    <t>Medium and heavy commercial vehicles, buses, bus bodies, and pickup trucks</t>
  </si>
  <si>
    <t>Joint operations (passenger vehicles)</t>
  </si>
  <si>
    <t xml:space="preserve">Total </t>
  </si>
  <si>
    <t>Source: Created by the case authors based on Tata Motors Limited, Form 20-F for the Fiscal Year Ended March 31, 2018, filed with the United States Securities and Exchange Commission, July 31, 2018, 71, accessed February 1, 2019, www.tatamotors.com/wp-content/uploads/2015/09/22043312/20F-for-2018.pdf.</t>
  </si>
  <si>
    <t>Case Exhibit 7: Consolidated Income Statements of Tata Motors and Subsidiaries</t>
  </si>
  <si>
    <t>Fiscal year ended March 31
(in ₹ million except per share data)</t>
  </si>
  <si>
    <t>Revenue</t>
  </si>
  <si>
    <t>Cost of Revenue</t>
  </si>
  <si>
    <t>Gross Profit</t>
  </si>
  <si>
    <t>Selling/General/Administrative Expenses</t>
  </si>
  <si>
    <t>Selling/General/Administrative Expense</t>
  </si>
  <si>
    <t>Labour and Related Expense</t>
  </si>
  <si>
    <t>Advertising Expense</t>
  </si>
  <si>
    <t>Research and Development</t>
  </si>
  <si>
    <t>Depreciation and Amortization</t>
  </si>
  <si>
    <t>Unusual Expense (Income)</t>
  </si>
  <si>
    <t>Other Operating Expense</t>
  </si>
  <si>
    <t>Total Operating Expense (including Cost of Revenue)</t>
  </si>
  <si>
    <t>Operating Income</t>
  </si>
  <si>
    <t>EBIT</t>
  </si>
  <si>
    <t>Interest Income (Expense), Net</t>
  </si>
  <si>
    <t>Other Expense/Income, Net</t>
  </si>
  <si>
    <t>Net Income before Taxes</t>
  </si>
  <si>
    <t>EBT</t>
  </si>
  <si>
    <t>Provision for Income Taxes</t>
  </si>
  <si>
    <t>Net Income after Taxes</t>
  </si>
  <si>
    <t>Minority Interest</t>
  </si>
  <si>
    <t>Equity in Affiliates</t>
  </si>
  <si>
    <t xml:space="preserve">Net Income </t>
  </si>
  <si>
    <t>Basic Weighted Average Shares</t>
  </si>
  <si>
    <t>Basic EPS Excluding Extraordinary Items</t>
  </si>
  <si>
    <t>Basic EPS Including Extraordinary Items</t>
  </si>
  <si>
    <t>Note: EPS = earnings per share.</t>
  </si>
  <si>
    <t>Source: Compiled by the case authors from Tata Motors Limited, “Consolidated Income Statements,” Thomson Reuters Eikon, accessed January 30, 2019.</t>
  </si>
  <si>
    <t>Case Exhibit 8: Consolidated Cash Flow Statement of Tata Motors and Subsidiaries</t>
  </si>
  <si>
    <t>Fiscal year ended March 31
(in ₹ millions)</t>
  </si>
  <si>
    <t>Cash Flow, Operating Activities</t>
  </si>
  <si>
    <t>Net Income/Starting Line</t>
  </si>
  <si>
    <t>Depreciation/Depletion</t>
  </si>
  <si>
    <t>Non-Cash Items</t>
  </si>
  <si>
    <t>Unusual Items</t>
  </si>
  <si>
    <t>Equity in Net Earnings (Loss)</t>
  </si>
  <si>
    <t>Other Non-Cash Items</t>
  </si>
  <si>
    <t>Changes in Working Capital</t>
  </si>
  <si>
    <t>Accounts Receivable</t>
  </si>
  <si>
    <t>Inventories</t>
  </si>
  <si>
    <t>Other Assets</t>
  </si>
  <si>
    <t>Accounts Payable</t>
  </si>
  <si>
    <t>Other Liabilities</t>
  </si>
  <si>
    <t>Other Operating Cash Flow</t>
  </si>
  <si>
    <t>Cash from Operating Activities</t>
  </si>
  <si>
    <t>Cash Flow, Investing Activities</t>
  </si>
  <si>
    <t>Capital Expenditures</t>
  </si>
  <si>
    <t>Purchase of Fixed Assets</t>
  </si>
  <si>
    <t>Purchase/Acquisition of Intangibles</t>
  </si>
  <si>
    <t>—</t>
  </si>
  <si>
    <t>Other Investing Cash Flow Items</t>
  </si>
  <si>
    <t>Acquisition of Business</t>
  </si>
  <si>
    <t>Sale of Business</t>
  </si>
  <si>
    <t>Sale of Fixed Assets</t>
  </si>
  <si>
    <t>Sale/Maturity of Investment</t>
  </si>
  <si>
    <t>Investment, Net</t>
  </si>
  <si>
    <t>Purchase of Investments</t>
  </si>
  <si>
    <t>Other Investing Cash Flow</t>
  </si>
  <si>
    <t>Cash from Investing Activities</t>
  </si>
  <si>
    <t>Cash Flow, Financing Activities</t>
  </si>
  <si>
    <t>Financing Cash Flow Items</t>
  </si>
  <si>
    <t>Total Cash Dividends Paid</t>
  </si>
  <si>
    <t>Issuance (Retirement) of Stock, Net</t>
  </si>
  <si>
    <t>Issuance (Retirement) of Debt, Net</t>
  </si>
  <si>
    <t>Cash from Financing Activities</t>
  </si>
  <si>
    <t>Foreign Exchange Effects</t>
  </si>
  <si>
    <t>Net Cash, Beginning Balance</t>
  </si>
  <si>
    <t>Net Cash, Ending Balance</t>
  </si>
  <si>
    <t>Cash Interest Paid</t>
  </si>
  <si>
    <t>Cash Taxes Paid</t>
  </si>
  <si>
    <t>Free Cash Flow</t>
  </si>
  <si>
    <t>Source: Compiled by the case authors from Tata Motors Limited, “Consolidated Cash Flow Statements,” Thomson Reuters Eikon, accessed January 30, 2019.</t>
  </si>
  <si>
    <t>Case Exhibit 9: Consolidated Balance Sheet of Tata Motors and Subsidiaries</t>
  </si>
  <si>
    <t>Assets</t>
  </si>
  <si>
    <t>Cash and Short-Term Investments</t>
  </si>
  <si>
    <t>Cash</t>
  </si>
  <si>
    <t>Cash and Equivalents</t>
  </si>
  <si>
    <t>Short-Term Investments</t>
  </si>
  <si>
    <t>Accounts Receivable, Trade, Gross</t>
  </si>
  <si>
    <t>Provision for Doubtful Accounts</t>
  </si>
  <si>
    <t>Notes Receivable, Short-Term</t>
  </si>
  <si>
    <t>Receivables, Other</t>
  </si>
  <si>
    <t>Total Inventory</t>
  </si>
  <si>
    <t>Inventories, Finished Goods</t>
  </si>
  <si>
    <t>Inventories, Work in Progress</t>
  </si>
  <si>
    <t>Inventories, Raw Materials</t>
  </si>
  <si>
    <t>Inventories, Other</t>
  </si>
  <si>
    <t>Prepaid Expenses</t>
  </si>
  <si>
    <t>Other Current Assets, Total</t>
  </si>
  <si>
    <t>Restricted Cash, Current</t>
  </si>
  <si>
    <t>Discontinued Operations, Current Asset</t>
  </si>
  <si>
    <t>Other Current Assets</t>
  </si>
  <si>
    <t>Total Current Assets</t>
  </si>
  <si>
    <t>Property/Plant/Equipment (Net)</t>
  </si>
  <si>
    <t>Buildings, Gross</t>
  </si>
  <si>
    <t>Land/Improvements, Gross</t>
  </si>
  <si>
    <t>Machinery/Equipment, Gross</t>
  </si>
  <si>
    <t>Construction in Progress, Gross</t>
  </si>
  <si>
    <t>Leases, Gross</t>
  </si>
  <si>
    <t>Other Property/Plant/Equipment, Gross</t>
  </si>
  <si>
    <t>Accumulated Depreciation, Total</t>
  </si>
  <si>
    <t>Goodwill, Net</t>
  </si>
  <si>
    <t>Intangibles, Net</t>
  </si>
  <si>
    <t>Intangibles, Gross</t>
  </si>
  <si>
    <t>Accumulated Intangible Amortization</t>
  </si>
  <si>
    <t>Long Term (LT) Investments</t>
  </si>
  <si>
    <t>LT Investment, Affiliate Companies</t>
  </si>
  <si>
    <t>LT Investments, Other</t>
  </si>
  <si>
    <t>Note Receivable, Long Term</t>
  </si>
  <si>
    <t>Other Long-Term Assets, Total</t>
  </si>
  <si>
    <t>Deferred Charges</t>
  </si>
  <si>
    <t>Deferred Income Tax, Long-Term Asset</t>
  </si>
  <si>
    <t>Restricted Cash, Long-Term</t>
  </si>
  <si>
    <t>Other Long-Term Assets</t>
  </si>
  <si>
    <t>Total Assets</t>
  </si>
  <si>
    <t>Liabilities and Equities</t>
  </si>
  <si>
    <t>Liabilities</t>
  </si>
  <si>
    <t>Accrued Expenses</t>
  </si>
  <si>
    <t>Notes Payable/Short-Term Debt</t>
  </si>
  <si>
    <t>Current Portion of LT Debt/Capital Leases</t>
  </si>
  <si>
    <t>Other Current Liabilities</t>
  </si>
  <si>
    <t>Dividends Payable</t>
  </si>
  <si>
    <t>Customer Advances</t>
  </si>
  <si>
    <t>Income Taxes Payable</t>
  </si>
  <si>
    <t>Other Payables</t>
  </si>
  <si>
    <t>Discontinued Operations, Current Liability</t>
  </si>
  <si>
    <t>Total Current Liabilities</t>
  </si>
  <si>
    <t>Total Long-Term Debt</t>
  </si>
  <si>
    <t>Long-Term Debt</t>
  </si>
  <si>
    <t>Capital Lease Obligations</t>
  </si>
  <si>
    <t>Deferred Income Tax</t>
  </si>
  <si>
    <t>Other Long-Term Liabilities</t>
  </si>
  <si>
    <t>Total Liabilities</t>
  </si>
  <si>
    <t>Shareholders' Equity</t>
  </si>
  <si>
    <t>Common Stock, Total</t>
  </si>
  <si>
    <t>Additional Paid-In Capital</t>
  </si>
  <si>
    <t>Retained Earnings (Accumulated Deficit)</t>
  </si>
  <si>
    <t>Unrealized Gain (Loss)</t>
  </si>
  <si>
    <t>Other Equity, Total</t>
  </si>
  <si>
    <t>Translation Adjustment</t>
  </si>
  <si>
    <t>Other Equity</t>
  </si>
  <si>
    <t>Minimum Pension Liability Adjustment</t>
  </si>
  <si>
    <t>Other Comprehensive Income</t>
  </si>
  <si>
    <t>Total Equity</t>
  </si>
  <si>
    <t>Total Liabilities and Shareholders' Equity</t>
  </si>
  <si>
    <t>Source: Compiled by the case authors from Tata Motors Limited, “Consolidated Balance Sheet,” Thomson Reuters Eikon, accessed January 30, 2019.</t>
  </si>
  <si>
    <t>Tata Motors' Common Size Income Statement</t>
  </si>
  <si>
    <t>Fiscal year ended March 31
(in percentages)</t>
  </si>
  <si>
    <t>Revenue ( in ₹)</t>
  </si>
  <si>
    <t>Other Expense (Income), Net</t>
  </si>
  <si>
    <t>Tata Motors' Common Size Balance Sheet</t>
  </si>
  <si>
    <t>Property/Plant/Equipment, Net</t>
  </si>
  <si>
    <t>Key Financial Ratios for Tata Motors</t>
  </si>
  <si>
    <t>Ratio</t>
  </si>
  <si>
    <t>Formula</t>
  </si>
  <si>
    <t>Industry Median</t>
  </si>
  <si>
    <t>FY 2013</t>
  </si>
  <si>
    <t>FY 2014</t>
  </si>
  <si>
    <t>FY 2015</t>
  </si>
  <si>
    <t>FY 2016</t>
  </si>
  <si>
    <t>Profitability Ratios</t>
  </si>
  <si>
    <t>company’s ability to generate profit from its resources</t>
  </si>
  <si>
    <t>Gross Margin</t>
  </si>
  <si>
    <t>Gross Profit ÷ Revenue</t>
  </si>
  <si>
    <t>23.9% </t>
  </si>
  <si>
    <t>Well above Industry</t>
  </si>
  <si>
    <t>EBITDA Margin</t>
  </si>
  <si>
    <t>(Operating Profit (EBIT) + Depreciation and Amortization) ÷ Revenue</t>
  </si>
  <si>
    <t>10.9% </t>
  </si>
  <si>
    <t>2017 was the crisis year in Tata Motors</t>
  </si>
  <si>
    <t>Operating Margin</t>
  </si>
  <si>
    <t>Operating Profit (EBIT) ÷ Revenue</t>
  </si>
  <si>
    <t>7.3% </t>
  </si>
  <si>
    <t>Operating margins dipped below industry median in 2017.</t>
  </si>
  <si>
    <t>Net Margin</t>
  </si>
  <si>
    <t>Net Profit after Taxes ÷ Revenue</t>
  </si>
  <si>
    <t>8.1% </t>
  </si>
  <si>
    <t>Net margins consistently below industry median, major drop in 2017.</t>
  </si>
  <si>
    <t>Liquidity Ratios</t>
  </si>
  <si>
    <t>company’s ability to meet short-term debt obligations</t>
  </si>
  <si>
    <t>Quick Ratio</t>
  </si>
  <si>
    <t>(Cash + Marketable Securities + Receivables) ÷ Current Liabilities</t>
  </si>
  <si>
    <t>1.01 </t>
  </si>
  <si>
    <t>Lower liquidity, struggling to meet short-term obligations</t>
  </si>
  <si>
    <t>Current Ratio</t>
  </si>
  <si>
    <t>Current Assets ÷ Current Liabilities</t>
  </si>
  <si>
    <t>1.20 </t>
  </si>
  <si>
    <t>Slightly improving but still below industry median</t>
  </si>
  <si>
    <t>Net Working Capital to Total Assets Ratio</t>
  </si>
  <si>
    <t>(Current Assets − Current Liabilities) ÷ Total Assets</t>
  </si>
  <si>
    <t>Working Capital Cycle</t>
  </si>
  <si>
    <t>time it takes for a company to convert its net working capital (current assets minus current liabilities) into cash</t>
  </si>
  <si>
    <t>Average Accounts Receivable Days</t>
  </si>
  <si>
    <t>(Average Accounts Receivable ÷ Revenue) × 360</t>
  </si>
  <si>
    <t>51.1 </t>
  </si>
  <si>
    <t>Faster collection than industry, improved efficiency</t>
  </si>
  <si>
    <t>Average Inventory Days</t>
  </si>
  <si>
    <t>(Average Inventory ÷ Cost of Goods Sold) × 360</t>
  </si>
  <si>
    <t>31.2 </t>
  </si>
  <si>
    <t>Higher inventory days indicating slower turnover</t>
  </si>
  <si>
    <t>Average Accounts Payable Days</t>
  </si>
  <si>
    <t>(Average Accounts Payable ÷ Cost of Goods Sold) × 360</t>
  </si>
  <si>
    <t>68.0 </t>
  </si>
  <si>
    <t>Takes longer to pay suppliers, better cash flow management</t>
  </si>
  <si>
    <t>Cash Cycle (Days)</t>
  </si>
  <si>
    <t>(Accounts Receivable Days + Inventory Days) − Accounts Payable Days</t>
  </si>
  <si>
    <t>29.9 </t>
  </si>
  <si>
    <t>Negative cash cycle, benefiting from extended payables</t>
  </si>
  <si>
    <t>Leverage Ratios</t>
  </si>
  <si>
    <t>how a firm uses debt and equity to finance its operations</t>
  </si>
  <si>
    <t>Assets to Equity</t>
  </si>
  <si>
    <t>Total Assets ÷ Equity</t>
  </si>
  <si>
    <t>2.25 </t>
  </si>
  <si>
    <t>Higher leverage, greater reliance on debt</t>
  </si>
  <si>
    <t>Debt to Equity</t>
  </si>
  <si>
    <t>Total Debt (Long-Term Debt + Short-Term Debt + Current Portion of Long-Term Debt) ÷ Equity</t>
  </si>
  <si>
    <t>0.12 </t>
  </si>
  <si>
    <t>High debt levels compared to equity, risky capital structure</t>
  </si>
  <si>
    <t>Long-Term Debt to Total Capital</t>
  </si>
  <si>
    <t>Long-Term Debt ÷ (Total Debt + Equity)</t>
  </si>
  <si>
    <t>6.1% </t>
  </si>
  <si>
    <t>Significant long-term debt, impacting financial stability</t>
  </si>
  <si>
    <t>Net Debt to EBITDA</t>
  </si>
  <si>
    <t>(Total Debt − Cash and Short-Term Investments) ÷ EBITDA</t>
  </si>
  <si>
    <t>0.71 </t>
  </si>
  <si>
    <t>High variability, generally higher leverage than industry</t>
  </si>
  <si>
    <t>Times Interest Earned to Interest Coverage</t>
  </si>
  <si>
    <t>EBIT ÷ Cash Interest Payments</t>
  </si>
  <si>
    <t>11.1 </t>
  </si>
  <si>
    <t>Lower interest coverage, indicating higher risk</t>
  </si>
  <si>
    <t>Efficiency Ratios</t>
  </si>
  <si>
    <t>how efficiently a company is utilizing its assets and resources</t>
  </si>
  <si>
    <t>Fixed Asset Turnover</t>
  </si>
  <si>
    <t>Sales ÷ Fixed Assets (Property, Plant, and Equipment)</t>
  </si>
  <si>
    <t>4.12 </t>
  </si>
  <si>
    <t>Declining efficiency in utilizing fixed assets</t>
  </si>
  <si>
    <t>Accounts Receivable Turnover</t>
  </si>
  <si>
    <t>Sales ÷ Accounts Receivable</t>
  </si>
  <si>
    <t>7.1 </t>
  </si>
  <si>
    <t>Higher turnover, indicating efficient credit management</t>
  </si>
  <si>
    <t>Inventory Turnover</t>
  </si>
  <si>
    <t>Sales ÷ Inventory</t>
  </si>
  <si>
    <t>11.7 </t>
  </si>
  <si>
    <t>Lower turnover, slow-moving inventory</t>
  </si>
  <si>
    <t>EBITDA</t>
  </si>
  <si>
    <t>Tata Motors' DuPont Analysis</t>
  </si>
  <si>
    <t>DuPont Ratios</t>
  </si>
  <si>
    <t>Five-Part Analysis</t>
  </si>
  <si>
    <t>Operating Profit Margin (A)</t>
  </si>
  <si>
    <t>EBIT ÷ Sales</t>
  </si>
  <si>
    <t>Capital Turnover (B)</t>
  </si>
  <si>
    <t>Sales ÷ Invested Capital (Invested Capital = Equity + LT Debt)</t>
  </si>
  <si>
    <t>Financial Cost Ratio (C)</t>
  </si>
  <si>
    <t>EBT ÷ EBIT</t>
  </si>
  <si>
    <t>Financial Structure Ratio (D)</t>
  </si>
  <si>
    <t>Invested Capital ÷ Equity</t>
  </si>
  <si>
    <t>Tax Effect Ratio (E)</t>
  </si>
  <si>
    <t>PAT ÷ EBT</t>
  </si>
  <si>
    <t>ROE (A × B × C × D × E)</t>
  </si>
  <si>
    <t xml:space="preserve">ROE </t>
  </si>
  <si>
    <t>PAT ÷ Shareholder Fund</t>
  </si>
  <si>
    <t>Three-Part Analysis</t>
  </si>
  <si>
    <t>Profit Margin (A)</t>
  </si>
  <si>
    <t>Net Income ÷ Revenue</t>
  </si>
  <si>
    <t>Asset Turnover (B)</t>
  </si>
  <si>
    <t>Revenue ÷ Assets</t>
  </si>
  <si>
    <t>Financial Leverage (C)</t>
  </si>
  <si>
    <t>Assets ÷ Equity</t>
  </si>
  <si>
    <t>ROE (A × B × C)</t>
  </si>
  <si>
    <t>Average Revenue per Vehicle for Tata Motors and Jaguar Land Rover</t>
  </si>
  <si>
    <t>Units Sold</t>
  </si>
  <si>
    <t>Tata Motors</t>
  </si>
  <si>
    <t>Passenger Cars and Utility Vehicles</t>
  </si>
  <si>
    <t>1 ₹</t>
  </si>
  <si>
    <t>0.011 Euro</t>
  </si>
  <si>
    <t>Commercial Vehicles</t>
  </si>
  <si>
    <t>1 Eur</t>
  </si>
  <si>
    <t xml:space="preserve">Jaguar Land Rover </t>
  </si>
  <si>
    <t>Jaguar</t>
  </si>
  <si>
    <t>Land Rover</t>
  </si>
  <si>
    <t>Tata Motors Group (Consolidated)</t>
  </si>
  <si>
    <t>Tata Motors (in ₹ millions)</t>
  </si>
  <si>
    <t>Jaguar and Land Rover (in ₹ millions)</t>
  </si>
  <si>
    <t>Average Revenue per Vehicle</t>
  </si>
  <si>
    <t>Jaguar Land Rover (in ₹ millions)</t>
  </si>
  <si>
    <t>Tata Motors Group (Consolidated) (in ₹ millions)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</si>
</sst>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Red]\(0.0%\)"/>
    <numFmt numFmtId="165" formatCode="#,##0.0_);[Red]\(#,##0.0\)"/>
    <numFmt numFmtId="166" formatCode="0.0%"/>
    <numFmt numFmtId="167" formatCode="0.00_);[Red]\(0.00\)"/>
    <numFmt numFmtId="168" formatCode="[$-409]mmmm\ d\,\ yyyy;@"/>
  </numFmts>
  <fonts count="16">
    <font>
      <sz val="11"/>
      <color theme="1"/>
      <name val="Calibri"/>
      <family val="2"/>
      <scheme val="minor"/>
    </font>
    <font>
      <sz val="11"/>
      <color theme="1"/>
      <name val="Calibri"/>
      <family val="2"/>
      <scheme val="minor"/>
    </font>
    <font>
      <b/>
      <sz val="10"/>
      <color theme="1"/>
      <name val="Arial"/>
      <family val="2"/>
    </font>
    <font>
      <sz val="10"/>
      <color theme="1"/>
      <name val="Arial"/>
      <family val="2"/>
    </font>
    <font>
      <b/>
      <sz val="10"/>
      <name val="Arial"/>
      <family val="2"/>
    </font>
    <font>
      <sz val="10"/>
      <name val="Arial"/>
      <family val="2"/>
    </font>
    <font>
      <b/>
      <sz val="10"/>
      <color rgb="FF000000"/>
      <name val="Arial"/>
      <family val="2"/>
    </font>
    <font>
      <sz val="10"/>
      <color rgb="FF000000"/>
      <name val="Arial"/>
      <family val="2"/>
    </font>
    <font>
      <i/>
      <sz val="10"/>
      <name val="Arial"/>
      <family val="2"/>
    </font>
    <font>
      <b/>
      <i/>
      <sz val="10"/>
      <name val="Arial"/>
      <family val="2"/>
    </font>
    <font>
      <i/>
      <sz val="11"/>
      <name val="Calibri"/>
      <family val="2"/>
      <scheme val="minor"/>
    </font>
    <font>
      <sz val="8.5"/>
      <color theme="1"/>
      <name val="Arial"/>
      <family val="2"/>
    </font>
    <font>
      <sz val="11"/>
      <color theme="1"/>
      <name val="Calibri"/>
      <family val="2"/>
    </font>
    <font>
      <i/>
      <sz val="11"/>
      <color theme="1"/>
      <name val="Calibri"/>
      <family val="2"/>
      <scheme val="minor"/>
    </font>
    <font>
      <b/>
      <sz val="11"/>
      <color theme="1"/>
      <name val="Calibri"/>
      <family val="2"/>
      <scheme val="minor"/>
    </font>
    <font>
      <sz val="10"/>
      <color theme="1"/>
      <name val="Arial"/>
    </font>
  </fonts>
  <fills count="5">
    <fill>
      <patternFill patternType="none"/>
    </fill>
    <fill>
      <patternFill patternType="gray125"/>
    </fill>
    <fill>
      <patternFill patternType="solid">
        <fgColor theme="2" tint="-9.9978637043366805E-2"/>
        <bgColor indexed="64"/>
      </patternFill>
    </fill>
    <fill>
      <patternFill patternType="solid">
        <fgColor rgb="FFEEECE1"/>
        <bgColor rgb="FF000000"/>
      </patternFill>
    </fill>
    <fill>
      <patternFill patternType="solid">
        <fgColor theme="2"/>
        <bgColor indexed="64"/>
      </patternFill>
    </fill>
  </fills>
  <borders count="8">
    <border>
      <left/>
      <right/>
      <top/>
      <bottom/>
      <diagonal/>
    </border>
    <border>
      <left/>
      <right/>
      <top style="thin">
        <color indexed="64"/>
      </top>
      <bottom style="medium">
        <color indexed="64"/>
      </bottom>
      <diagonal/>
    </border>
    <border>
      <left/>
      <right/>
      <top/>
      <bottom style="thin">
        <color indexed="64"/>
      </bottom>
      <diagonal/>
    </border>
    <border>
      <left/>
      <right/>
      <top style="thin">
        <color indexed="64"/>
      </top>
      <bottom/>
      <diagonal/>
    </border>
    <border>
      <left/>
      <right/>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right/>
      <top style="thin">
        <color indexed="64"/>
      </top>
      <bottom style="double">
        <color indexed="64"/>
      </bottom>
      <diagonal/>
    </border>
  </borders>
  <cellStyleXfs count="2">
    <xf numFmtId="0" fontId="0" fillId="0" borderId="0"/>
    <xf numFmtId="9" fontId="1" fillId="0" borderId="0" applyFont="0" applyFill="0" applyBorder="0" applyAlignment="0" applyProtection="0"/>
  </cellStyleXfs>
  <cellXfs count="125">
    <xf numFmtId="0" fontId="0" fillId="0" borderId="0" xfId="0"/>
    <xf numFmtId="0" fontId="4" fillId="0" borderId="0" xfId="0" applyFont="1" applyAlignment="1">
      <alignment vertical="center"/>
    </xf>
    <xf numFmtId="0" fontId="5" fillId="0" borderId="0" xfId="0" applyFont="1"/>
    <xf numFmtId="0" fontId="4" fillId="0" borderId="1" xfId="0" applyFont="1" applyBorder="1" applyAlignment="1">
      <alignment horizontal="right" wrapText="1"/>
    </xf>
    <xf numFmtId="0" fontId="4" fillId="0" borderId="0" xfId="0" applyFont="1" applyAlignment="1">
      <alignment horizontal="left" wrapText="1"/>
    </xf>
    <xf numFmtId="38" fontId="5" fillId="0" borderId="0" xfId="0" applyNumberFormat="1" applyFont="1" applyAlignment="1">
      <alignment horizontal="right" wrapText="1"/>
    </xf>
    <xf numFmtId="0" fontId="5" fillId="0" borderId="0" xfId="0" applyFont="1" applyAlignment="1">
      <alignment horizontal="left" wrapText="1"/>
    </xf>
    <xf numFmtId="0" fontId="5" fillId="0" borderId="0" xfId="0" applyFont="1" applyAlignment="1">
      <alignment horizontal="left" indent="2"/>
    </xf>
    <xf numFmtId="40" fontId="5" fillId="0" borderId="0" xfId="0" applyNumberFormat="1" applyFont="1" applyAlignment="1">
      <alignment horizontal="right" wrapText="1"/>
    </xf>
    <xf numFmtId="0" fontId="5" fillId="0" borderId="2" xfId="0" applyFont="1" applyBorder="1" applyAlignment="1">
      <alignment horizontal="left" wrapText="1"/>
    </xf>
    <xf numFmtId="40" fontId="5" fillId="0" borderId="2" xfId="0" applyNumberFormat="1" applyFont="1" applyBorder="1" applyAlignment="1">
      <alignment horizontal="right" wrapText="1"/>
    </xf>
    <xf numFmtId="0" fontId="2" fillId="0" borderId="0" xfId="0" applyFont="1" applyAlignment="1">
      <alignment vertical="center"/>
    </xf>
    <xf numFmtId="0" fontId="3" fillId="0" borderId="0" xfId="0" applyFont="1" applyAlignment="1">
      <alignment vertical="center"/>
    </xf>
    <xf numFmtId="0" fontId="6" fillId="0" borderId="1" xfId="0" applyFont="1" applyBorder="1" applyAlignment="1">
      <alignment horizontal="right" vertical="center" wrapText="1"/>
    </xf>
    <xf numFmtId="0" fontId="6" fillId="0" borderId="0" xfId="0" applyFont="1" applyAlignment="1">
      <alignment horizontal="left" vertical="center"/>
    </xf>
    <xf numFmtId="0" fontId="7" fillId="0" borderId="0" xfId="0" applyFont="1" applyAlignment="1">
      <alignment horizontal="left" vertical="center"/>
    </xf>
    <xf numFmtId="38" fontId="6" fillId="0" borderId="0" xfId="0" applyNumberFormat="1" applyFont="1" applyAlignment="1">
      <alignment horizontal="right" vertical="center" wrapText="1"/>
    </xf>
    <xf numFmtId="0" fontId="7" fillId="0" borderId="0" xfId="0" applyFont="1" applyAlignment="1">
      <alignment horizontal="left" vertical="center" indent="2"/>
    </xf>
    <xf numFmtId="38" fontId="7" fillId="0" borderId="0" xfId="0" applyNumberFormat="1" applyFont="1" applyAlignment="1">
      <alignment horizontal="right" vertical="center" wrapText="1"/>
    </xf>
    <xf numFmtId="0" fontId="6" fillId="0" borderId="2" xfId="0" applyFont="1" applyBorder="1" applyAlignment="1">
      <alignment horizontal="left" vertical="center"/>
    </xf>
    <xf numFmtId="38" fontId="6" fillId="0" borderId="2" xfId="0" applyNumberFormat="1" applyFont="1" applyBorder="1" applyAlignment="1">
      <alignment horizontal="right" vertical="center" wrapText="1"/>
    </xf>
    <xf numFmtId="0" fontId="3" fillId="0" borderId="0" xfId="0" applyFont="1" applyAlignment="1">
      <alignment horizontal="left" vertical="center"/>
    </xf>
    <xf numFmtId="38" fontId="2" fillId="0" borderId="2" xfId="0" applyNumberFormat="1" applyFont="1" applyBorder="1" applyAlignment="1">
      <alignment horizontal="right" vertical="center"/>
    </xf>
    <xf numFmtId="0" fontId="2" fillId="0" borderId="0" xfId="0" applyFont="1"/>
    <xf numFmtId="0" fontId="3" fillId="0" borderId="0" xfId="0" applyFont="1"/>
    <xf numFmtId="0" fontId="6" fillId="0" borderId="1" xfId="0" applyFont="1" applyBorder="1" applyAlignment="1">
      <alignment horizontal="right" wrapText="1"/>
    </xf>
    <xf numFmtId="0" fontId="6" fillId="0" borderId="0" xfId="0" applyFont="1" applyAlignment="1">
      <alignment horizontal="left"/>
    </xf>
    <xf numFmtId="0" fontId="7" fillId="0" borderId="0" xfId="0" applyFont="1" applyAlignment="1">
      <alignment horizontal="left"/>
    </xf>
    <xf numFmtId="38" fontId="7" fillId="0" borderId="0" xfId="0" applyNumberFormat="1" applyFont="1" applyAlignment="1">
      <alignment horizontal="right" wrapText="1"/>
    </xf>
    <xf numFmtId="0" fontId="7" fillId="0" borderId="0" xfId="0" applyFont="1" applyAlignment="1">
      <alignment horizontal="left" indent="2"/>
    </xf>
    <xf numFmtId="0" fontId="6" fillId="0" borderId="2" xfId="0" applyFont="1" applyBorder="1" applyAlignment="1">
      <alignment horizontal="left"/>
    </xf>
    <xf numFmtId="38" fontId="6" fillId="0" borderId="2" xfId="0" applyNumberFormat="1" applyFont="1" applyBorder="1" applyAlignment="1">
      <alignment horizontal="right" wrapText="1"/>
    </xf>
    <xf numFmtId="0" fontId="7" fillId="0" borderId="2" xfId="0" applyFont="1" applyBorder="1"/>
    <xf numFmtId="38" fontId="7" fillId="0" borderId="2" xfId="0" applyNumberFormat="1" applyFont="1" applyBorder="1" applyAlignment="1">
      <alignment horizontal="right" wrapText="1"/>
    </xf>
    <xf numFmtId="0" fontId="6" fillId="0" borderId="1" xfId="0" applyFont="1" applyBorder="1" applyAlignment="1">
      <alignment vertical="center" wrapText="1"/>
    </xf>
    <xf numFmtId="0" fontId="6" fillId="0" borderId="1" xfId="0" applyFont="1" applyBorder="1" applyAlignment="1">
      <alignment vertical="center"/>
    </xf>
    <xf numFmtId="0" fontId="6" fillId="0" borderId="0" xfId="0" applyFont="1" applyAlignment="1">
      <alignment vertical="center" wrapText="1"/>
    </xf>
    <xf numFmtId="0" fontId="7" fillId="0" borderId="0" xfId="0" applyFont="1" applyAlignment="1">
      <alignment vertical="center"/>
    </xf>
    <xf numFmtId="0" fontId="7" fillId="0" borderId="0" xfId="0" applyFont="1" applyAlignment="1">
      <alignment horizontal="right" vertical="center" wrapText="1"/>
    </xf>
    <xf numFmtId="0" fontId="7" fillId="0" borderId="0" xfId="0" applyFont="1" applyAlignment="1">
      <alignment horizontal="left" vertical="center" wrapText="1"/>
    </xf>
    <xf numFmtId="164" fontId="7" fillId="0" borderId="0" xfId="0" applyNumberFormat="1" applyFont="1" applyAlignment="1">
      <alignment horizontal="right" vertical="center"/>
    </xf>
    <xf numFmtId="0" fontId="7" fillId="0" borderId="0" xfId="0" applyFont="1" applyAlignment="1">
      <alignment vertical="center" wrapText="1"/>
    </xf>
    <xf numFmtId="40" fontId="7" fillId="0" borderId="0" xfId="0" applyNumberFormat="1" applyFont="1" applyAlignment="1">
      <alignment horizontal="right" vertical="center"/>
    </xf>
    <xf numFmtId="0" fontId="7" fillId="0" borderId="2" xfId="0" applyFont="1" applyBorder="1" applyAlignment="1">
      <alignment horizontal="left" vertical="center" wrapText="1"/>
    </xf>
    <xf numFmtId="0" fontId="7" fillId="0" borderId="2" xfId="0" applyFont="1" applyBorder="1" applyAlignment="1">
      <alignment vertical="center" wrapText="1"/>
    </xf>
    <xf numFmtId="167" fontId="3" fillId="0" borderId="2" xfId="0" applyNumberFormat="1" applyFont="1" applyBorder="1" applyAlignment="1">
      <alignment vertical="center"/>
    </xf>
    <xf numFmtId="0" fontId="6" fillId="0" borderId="0" xfId="0" applyFont="1" applyAlignment="1">
      <alignment horizontal="left" vertical="center" wrapText="1"/>
    </xf>
    <xf numFmtId="0" fontId="3" fillId="0" borderId="0" xfId="0" applyFont="1" applyAlignment="1">
      <alignment vertical="center" wrapText="1"/>
    </xf>
    <xf numFmtId="165" fontId="7" fillId="0" borderId="0" xfId="0" applyNumberFormat="1" applyFont="1" applyAlignment="1">
      <alignment horizontal="right" vertical="center"/>
    </xf>
    <xf numFmtId="165" fontId="7" fillId="0" borderId="2" xfId="0" applyNumberFormat="1" applyFont="1" applyBorder="1" applyAlignment="1">
      <alignment horizontal="right" vertical="center"/>
    </xf>
    <xf numFmtId="0" fontId="8" fillId="0" borderId="0" xfId="0" applyFont="1" applyAlignment="1">
      <alignment vertical="center"/>
    </xf>
    <xf numFmtId="0" fontId="9" fillId="0" borderId="1" xfId="0" applyFont="1" applyBorder="1" applyAlignment="1">
      <alignment horizontal="center" vertical="center" wrapText="1"/>
    </xf>
    <xf numFmtId="0" fontId="8" fillId="0" borderId="0" xfId="0" applyFont="1" applyAlignment="1">
      <alignment horizontal="left" vertical="center"/>
    </xf>
    <xf numFmtId="38" fontId="8" fillId="0" borderId="0" xfId="0" applyNumberFormat="1" applyFont="1" applyAlignment="1">
      <alignment horizontal="right" vertical="center" wrapText="1"/>
    </xf>
    <xf numFmtId="0" fontId="8" fillId="0" borderId="2" xfId="0" applyFont="1" applyBorder="1" applyAlignment="1">
      <alignment vertical="center"/>
    </xf>
    <xf numFmtId="38" fontId="8" fillId="0" borderId="2" xfId="0" applyNumberFormat="1" applyFont="1" applyBorder="1" applyAlignment="1">
      <alignment horizontal="right" vertical="center" wrapText="1"/>
    </xf>
    <xf numFmtId="0" fontId="10" fillId="0" borderId="0" xfId="0" applyFont="1"/>
    <xf numFmtId="0" fontId="2" fillId="0" borderId="1" xfId="0" applyFont="1" applyBorder="1" applyAlignment="1">
      <alignment vertical="center" wrapText="1"/>
    </xf>
    <xf numFmtId="0" fontId="2" fillId="0" borderId="1" xfId="0" applyFont="1" applyBorder="1" applyAlignment="1">
      <alignment horizontal="center" vertical="center"/>
    </xf>
    <xf numFmtId="0" fontId="2" fillId="0" borderId="0" xfId="0" applyFont="1" applyAlignment="1">
      <alignment vertical="center" wrapText="1"/>
    </xf>
    <xf numFmtId="166" fontId="3" fillId="0" borderId="0" xfId="1" applyNumberFormat="1" applyFont="1" applyAlignment="1">
      <alignment vertical="center"/>
    </xf>
    <xf numFmtId="0" fontId="3" fillId="0" borderId="2" xfId="0" applyFont="1" applyBorder="1" applyAlignment="1">
      <alignment vertical="center" wrapText="1"/>
    </xf>
    <xf numFmtId="166" fontId="3" fillId="0" borderId="2" xfId="1" applyNumberFormat="1" applyFont="1" applyBorder="1" applyAlignment="1">
      <alignment vertical="center"/>
    </xf>
    <xf numFmtId="0" fontId="3" fillId="0" borderId="3" xfId="0" applyFont="1" applyBorder="1" applyAlignment="1">
      <alignment vertical="center"/>
    </xf>
    <xf numFmtId="0" fontId="6" fillId="0" borderId="3" xfId="0" applyFont="1" applyBorder="1" applyAlignment="1">
      <alignment horizontal="center" vertical="center" wrapText="1"/>
    </xf>
    <xf numFmtId="0" fontId="3" fillId="0" borderId="4" xfId="0" applyFont="1" applyBorder="1" applyAlignment="1">
      <alignment vertical="center"/>
    </xf>
    <xf numFmtId="0" fontId="6" fillId="0" borderId="4" xfId="0" applyFont="1" applyBorder="1" applyAlignment="1">
      <alignment horizontal="center" vertical="center" wrapText="1"/>
    </xf>
    <xf numFmtId="0" fontId="6" fillId="0" borderId="4" xfId="0" applyFont="1" applyBorder="1" applyAlignment="1">
      <alignment horizontal="center" vertical="center"/>
    </xf>
    <xf numFmtId="0" fontId="6" fillId="0" borderId="0" xfId="0" applyFont="1" applyAlignment="1">
      <alignment vertical="center"/>
    </xf>
    <xf numFmtId="0" fontId="6" fillId="0" borderId="0" xfId="0" applyFont="1" applyAlignment="1">
      <alignment horizontal="center" vertical="center"/>
    </xf>
    <xf numFmtId="3" fontId="3" fillId="0" borderId="2" xfId="0" applyNumberFormat="1" applyFont="1" applyBorder="1" applyAlignment="1">
      <alignment horizontal="right" vertical="center"/>
    </xf>
    <xf numFmtId="0" fontId="3" fillId="0" borderId="2" xfId="0" applyFont="1" applyBorder="1" applyAlignment="1">
      <alignment vertical="center"/>
    </xf>
    <xf numFmtId="0" fontId="6" fillId="0" borderId="5" xfId="0" applyFont="1" applyBorder="1" applyAlignment="1">
      <alignment vertical="center"/>
    </xf>
    <xf numFmtId="3" fontId="3" fillId="0" borderId="5" xfId="0" applyNumberFormat="1" applyFont="1" applyBorder="1" applyAlignment="1">
      <alignment horizontal="right" vertical="center"/>
    </xf>
    <xf numFmtId="0" fontId="6" fillId="0" borderId="2" xfId="0" applyFont="1" applyBorder="1" applyAlignment="1">
      <alignment vertical="center"/>
    </xf>
    <xf numFmtId="3" fontId="6" fillId="0" borderId="2" xfId="0" applyNumberFormat="1" applyFont="1" applyBorder="1" applyAlignment="1">
      <alignment horizontal="right" vertical="center"/>
    </xf>
    <xf numFmtId="0" fontId="3" fillId="0" borderId="0" xfId="0" applyFont="1" applyAlignment="1">
      <alignment horizontal="right" vertical="center"/>
    </xf>
    <xf numFmtId="0" fontId="2" fillId="0" borderId="1" xfId="0" applyFont="1" applyBorder="1" applyAlignment="1">
      <alignment horizontal="right" vertical="center" wrapText="1"/>
    </xf>
    <xf numFmtId="0" fontId="2" fillId="0" borderId="0" xfId="0" applyFont="1" applyAlignment="1">
      <alignment horizontal="left" vertical="center" wrapText="1"/>
    </xf>
    <xf numFmtId="0" fontId="2" fillId="0" borderId="2" xfId="0" applyFont="1" applyBorder="1" applyAlignment="1">
      <alignment horizontal="left" vertical="center" wrapText="1"/>
    </xf>
    <xf numFmtId="0" fontId="3" fillId="0" borderId="0" xfId="0" applyFont="1" applyAlignment="1">
      <alignment horizontal="left" vertical="center" wrapText="1"/>
    </xf>
    <xf numFmtId="0" fontId="3" fillId="0" borderId="0" xfId="0" applyFont="1" applyAlignment="1">
      <alignment horizontal="left" vertical="center" indent="2"/>
    </xf>
    <xf numFmtId="0" fontId="2" fillId="0" borderId="6" xfId="0" applyFont="1" applyBorder="1" applyAlignment="1">
      <alignment horizontal="justify" vertical="center"/>
    </xf>
    <xf numFmtId="0" fontId="2" fillId="0" borderId="6" xfId="0" applyFont="1" applyBorder="1" applyAlignment="1">
      <alignment vertical="center"/>
    </xf>
    <xf numFmtId="0" fontId="2" fillId="0" borderId="0" xfId="0" applyFont="1" applyAlignment="1">
      <alignment horizontal="justify" vertical="center"/>
    </xf>
    <xf numFmtId="0" fontId="3" fillId="0" borderId="0" xfId="0" applyFont="1" applyAlignment="1">
      <alignment horizontal="justify" vertical="center"/>
    </xf>
    <xf numFmtId="3" fontId="3" fillId="0" borderId="0" xfId="0" applyNumberFormat="1" applyFont="1" applyAlignment="1">
      <alignment vertical="center"/>
    </xf>
    <xf numFmtId="0" fontId="2" fillId="0" borderId="2" xfId="0" applyFont="1" applyBorder="1" applyAlignment="1">
      <alignment horizontal="justify" vertical="center"/>
    </xf>
    <xf numFmtId="3" fontId="2" fillId="0" borderId="2" xfId="0" applyNumberFormat="1" applyFont="1" applyBorder="1" applyAlignment="1">
      <alignment vertical="center"/>
    </xf>
    <xf numFmtId="0" fontId="2" fillId="0" borderId="7" xfId="0" applyFont="1" applyBorder="1" applyAlignment="1">
      <alignment horizontal="justify" vertical="center"/>
    </xf>
    <xf numFmtId="3" fontId="2" fillId="0" borderId="7" xfId="0" applyNumberFormat="1" applyFont="1" applyBorder="1" applyAlignment="1">
      <alignment vertical="center"/>
    </xf>
    <xf numFmtId="0" fontId="3" fillId="0" borderId="2" xfId="0" applyFont="1" applyBorder="1" applyAlignment="1">
      <alignment horizontal="justify" vertical="center"/>
    </xf>
    <xf numFmtId="3" fontId="3" fillId="0" borderId="2" xfId="0" applyNumberFormat="1" applyFont="1" applyBorder="1" applyAlignment="1">
      <alignment vertical="center"/>
    </xf>
    <xf numFmtId="0" fontId="11" fillId="0" borderId="0" xfId="0" applyFont="1"/>
    <xf numFmtId="0" fontId="6" fillId="0" borderId="1" xfId="0" applyFont="1" applyBorder="1" applyAlignment="1">
      <alignment horizontal="center"/>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0" fillId="0" borderId="0" xfId="0" applyAlignment="1">
      <alignment horizontal="left" vertical="top"/>
    </xf>
    <xf numFmtId="0" fontId="12" fillId="0" borderId="0" xfId="0" applyFont="1"/>
    <xf numFmtId="0" fontId="0" fillId="0" borderId="0" xfId="0" applyAlignment="1">
      <alignment vertical="top" wrapText="1"/>
    </xf>
    <xf numFmtId="0" fontId="0" fillId="0" borderId="0" xfId="0" applyAlignment="1">
      <alignment vertical="top"/>
    </xf>
    <xf numFmtId="168" fontId="0" fillId="0" borderId="0" xfId="0" applyNumberFormat="1" applyAlignment="1">
      <alignment horizontal="left"/>
    </xf>
    <xf numFmtId="10" fontId="3" fillId="0" borderId="0" xfId="0" applyNumberFormat="1" applyFont="1" applyAlignment="1">
      <alignment horizontal="right" vertical="center"/>
    </xf>
    <xf numFmtId="38" fontId="3" fillId="0" borderId="0" xfId="0" applyNumberFormat="1" applyFont="1"/>
    <xf numFmtId="10" fontId="3" fillId="0" borderId="0" xfId="0" applyNumberFormat="1" applyFont="1"/>
    <xf numFmtId="4" fontId="3" fillId="0" borderId="0" xfId="0" applyNumberFormat="1" applyFont="1" applyAlignment="1">
      <alignment vertical="center"/>
    </xf>
    <xf numFmtId="38" fontId="3" fillId="0" borderId="0" xfId="0" applyNumberFormat="1" applyFont="1" applyAlignment="1">
      <alignment vertical="center"/>
    </xf>
    <xf numFmtId="38" fontId="0" fillId="0" borderId="0" xfId="0" applyNumberFormat="1"/>
    <xf numFmtId="2" fontId="2" fillId="2" borderId="0" xfId="0" applyNumberFormat="1" applyFont="1" applyFill="1" applyAlignment="1">
      <alignment vertical="center"/>
    </xf>
    <xf numFmtId="0" fontId="14" fillId="2" borderId="2" xfId="0" applyFont="1" applyFill="1" applyBorder="1"/>
    <xf numFmtId="9" fontId="7" fillId="3" borderId="2" xfId="0" applyNumberFormat="1" applyFont="1" applyFill="1" applyBorder="1" applyAlignment="1">
      <alignment horizontal="right" vertical="center"/>
    </xf>
    <xf numFmtId="0" fontId="7" fillId="3" borderId="0" xfId="0" applyFont="1" applyFill="1" applyAlignment="1">
      <alignment horizontal="right" vertical="center"/>
    </xf>
    <xf numFmtId="10" fontId="0" fillId="0" borderId="0" xfId="0" applyNumberFormat="1"/>
    <xf numFmtId="10" fontId="3" fillId="0" borderId="0" xfId="0" applyNumberFormat="1" applyFont="1" applyAlignment="1">
      <alignment horizontal="right" vertical="center" wrapText="1"/>
    </xf>
    <xf numFmtId="10" fontId="7" fillId="0" borderId="2" xfId="0" applyNumberFormat="1" applyFont="1" applyBorder="1" applyAlignment="1">
      <alignment horizontal="right" wrapText="1"/>
    </xf>
    <xf numFmtId="10" fontId="3" fillId="0" borderId="2" xfId="0" applyNumberFormat="1" applyFont="1" applyBorder="1"/>
    <xf numFmtId="38" fontId="3" fillId="0" borderId="0" xfId="0" applyNumberFormat="1" applyFont="1" applyAlignment="1">
      <alignment horizontal="right" vertical="center"/>
    </xf>
    <xf numFmtId="0" fontId="15" fillId="0" borderId="0" xfId="0" applyFont="1" applyAlignment="1">
      <alignment horizontal="right" vertical="center"/>
    </xf>
    <xf numFmtId="0" fontId="0" fillId="4" borderId="0" xfId="0" applyFill="1"/>
    <xf numFmtId="10" fontId="7" fillId="0" borderId="0" xfId="0" applyNumberFormat="1" applyFont="1" applyAlignment="1">
      <alignment horizontal="right" vertical="center"/>
    </xf>
    <xf numFmtId="0" fontId="13" fillId="0" borderId="0" xfId="0" applyFont="1" applyAlignment="1">
      <alignment vertical="top" wrapText="1"/>
    </xf>
    <xf numFmtId="0" fontId="6" fillId="0" borderId="3" xfId="0" applyFont="1" applyBorder="1" applyAlignment="1">
      <alignment horizontal="center" vertical="center"/>
    </xf>
    <xf numFmtId="0" fontId="6" fillId="0" borderId="3" xfId="0" applyFont="1" applyBorder="1" applyAlignment="1">
      <alignment horizontal="center" vertical="center" wrapText="1"/>
    </xf>
    <xf numFmtId="0" fontId="0" fillId="0" borderId="0" xfId="0" applyAlignment="1"/>
    <xf numFmtId="0" fontId="12" fillId="0" borderId="0" xfId="0" applyFont="1" applyAlignme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219075</xdr:colOff>
      <xdr:row>0</xdr:row>
      <xdr:rowOff>276225</xdr:rowOff>
    </xdr:from>
    <xdr:to>
      <xdr:col>1</xdr:col>
      <xdr:colOff>3607204</xdr:colOff>
      <xdr:row>0</xdr:row>
      <xdr:rowOff>1269596</xdr:rowOff>
    </xdr:to>
    <xdr:pic>
      <xdr:nvPicPr>
        <xdr:cNvPr id="2" name="Picture 1">
          <a:extLst>
            <a:ext uri="{FF2B5EF4-FFF2-40B4-BE49-F238E27FC236}">
              <a16:creationId xmlns:a16="http://schemas.microsoft.com/office/drawing/2014/main" id="{00000000-0008-0000-0000-000002000000}"/>
            </a:ext>
          </a:extLst>
        </xdr:cNvPr>
        <xdr:cNvPicPr preferRelativeResize="0">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276225"/>
          <a:ext cx="4721629" cy="993371"/>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showGridLines="0" workbookViewId="0">
      <selection activeCell="C10" sqref="C10"/>
    </sheetView>
  </sheetViews>
  <sheetFormatPr defaultRowHeight="15"/>
  <cols>
    <col min="1" max="1" width="20" customWidth="1"/>
    <col min="2" max="2" width="58.7109375" customWidth="1"/>
  </cols>
  <sheetData>
    <row r="1" spans="1:7" ht="106.5" customHeight="1">
      <c r="A1" s="123"/>
      <c r="B1" s="123"/>
    </row>
    <row r="3" spans="1:7">
      <c r="A3" s="97" t="s">
        <v>0</v>
      </c>
      <c r="B3" s="100" t="s">
        <v>1</v>
      </c>
    </row>
    <row r="4" spans="1:7" ht="30">
      <c r="A4" s="97" t="s">
        <v>2</v>
      </c>
      <c r="B4" s="99" t="s">
        <v>3</v>
      </c>
    </row>
    <row r="5" spans="1:7" ht="30">
      <c r="A5" s="97"/>
      <c r="B5" s="99" t="s">
        <v>4</v>
      </c>
    </row>
    <row r="6" spans="1:7">
      <c r="A6" s="97" t="s">
        <v>5</v>
      </c>
      <c r="B6" s="99" t="s">
        <v>6</v>
      </c>
    </row>
    <row r="8" spans="1:7">
      <c r="A8" s="98" t="s">
        <v>7</v>
      </c>
      <c r="B8" s="101">
        <v>43844</v>
      </c>
    </row>
    <row r="10" spans="1:7" ht="104.25" customHeight="1">
      <c r="A10" s="120" t="s">
        <v>8</v>
      </c>
      <c r="B10" s="120"/>
      <c r="C10" s="99"/>
      <c r="D10" s="99"/>
      <c r="E10" s="99"/>
      <c r="F10" s="99"/>
      <c r="G10" s="99"/>
    </row>
    <row r="11" spans="1:7">
      <c r="A11" s="98"/>
    </row>
    <row r="12" spans="1:7">
      <c r="A12" s="124" t="s">
        <v>9</v>
      </c>
      <c r="B12" s="123"/>
    </row>
  </sheetData>
  <sheetProtection algorithmName="SHA-512" hashValue="seaq+oUc6633JZ8kVT0LGqVQU/ZJBBzLwyz9DxOj62E6uVt8gchLDcXcD3cuGk311qkVNXURFOHAoezi2JAtzw==" saltValue="RM16zyzhomdOmoKfsVElVg==" spinCount="100000" sheet="1" objects="1" scenarios="1"/>
  <mergeCells count="3">
    <mergeCell ref="A1:B1"/>
    <mergeCell ref="A10:B10"/>
    <mergeCell ref="A12:B1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4"/>
  <sheetViews>
    <sheetView zoomScale="125" zoomScaleNormal="125" workbookViewId="0">
      <selection activeCell="I9" sqref="I9"/>
    </sheetView>
  </sheetViews>
  <sheetFormatPr defaultColWidth="8.85546875" defaultRowHeight="12.75"/>
  <cols>
    <col min="1" max="1" width="43.42578125" style="24" customWidth="1"/>
    <col min="2" max="6" width="10.85546875" style="24" customWidth="1"/>
    <col min="7" max="16384" width="8.85546875" style="24"/>
  </cols>
  <sheetData>
    <row r="1" spans="1:6">
      <c r="A1" s="11" t="s">
        <v>10</v>
      </c>
      <c r="B1" s="12"/>
      <c r="C1" s="12"/>
      <c r="D1" s="12"/>
      <c r="E1" s="12"/>
      <c r="F1" s="12"/>
    </row>
    <row r="2" spans="1:6">
      <c r="A2" s="12"/>
      <c r="B2" s="12"/>
      <c r="C2" s="12"/>
      <c r="D2" s="12"/>
      <c r="E2" s="12"/>
      <c r="F2" s="12"/>
    </row>
    <row r="3" spans="1:6" ht="42.95" customHeight="1">
      <c r="A3" s="63"/>
      <c r="B3" s="64" t="s">
        <v>11</v>
      </c>
      <c r="C3" s="121" t="s">
        <v>12</v>
      </c>
      <c r="D3" s="121"/>
      <c r="E3" s="122" t="s">
        <v>13</v>
      </c>
      <c r="F3" s="122"/>
    </row>
    <row r="4" spans="1:6" ht="27.95" customHeight="1" thickBot="1">
      <c r="A4" s="65"/>
      <c r="B4" s="66"/>
      <c r="C4" s="67" t="s">
        <v>14</v>
      </c>
      <c r="D4" s="67" t="s">
        <v>15</v>
      </c>
      <c r="E4" s="66" t="s">
        <v>14</v>
      </c>
      <c r="F4" s="66" t="s">
        <v>15</v>
      </c>
    </row>
    <row r="5" spans="1:6">
      <c r="A5" s="68" t="s">
        <v>16</v>
      </c>
      <c r="B5" s="12"/>
      <c r="C5" s="69"/>
      <c r="D5" s="69"/>
      <c r="E5" s="69"/>
      <c r="F5" s="69"/>
    </row>
    <row r="6" spans="1:6" ht="38.25">
      <c r="A6" s="61" t="s">
        <v>17</v>
      </c>
      <c r="B6" s="70">
        <v>1622920</v>
      </c>
      <c r="C6" s="70">
        <v>529927</v>
      </c>
      <c r="D6" s="70">
        <v>601695</v>
      </c>
      <c r="E6" s="110">
        <f>C6/$B6</f>
        <v>0.32652687748009762</v>
      </c>
      <c r="F6" s="110">
        <f>D6/$B6</f>
        <v>0.37074840411110838</v>
      </c>
    </row>
    <row r="7" spans="1:6">
      <c r="A7" s="68" t="s">
        <v>18</v>
      </c>
      <c r="B7" s="12"/>
      <c r="C7" s="12"/>
      <c r="D7" s="12"/>
      <c r="E7" s="111"/>
      <c r="F7" s="111"/>
    </row>
    <row r="8" spans="1:6">
      <c r="A8" s="71" t="s">
        <v>19</v>
      </c>
      <c r="B8" s="70">
        <v>841000</v>
      </c>
      <c r="C8" s="70">
        <v>620287</v>
      </c>
      <c r="D8" s="70">
        <v>618000</v>
      </c>
      <c r="E8" s="110">
        <f t="shared" ref="E8:F8" si="0">C8/$B8</f>
        <v>0.7375588585017836</v>
      </c>
      <c r="F8" s="110">
        <f t="shared" si="0"/>
        <v>0.73483947681331752</v>
      </c>
    </row>
    <row r="9" spans="1:6" ht="25.5">
      <c r="A9" s="36" t="s">
        <v>20</v>
      </c>
      <c r="B9" s="12"/>
      <c r="C9" s="12"/>
      <c r="D9" s="12"/>
      <c r="E9" s="111"/>
      <c r="F9" s="111"/>
    </row>
    <row r="10" spans="1:6" ht="25.5">
      <c r="A10" s="61" t="s">
        <v>21</v>
      </c>
      <c r="B10" s="70">
        <v>52000</v>
      </c>
      <c r="C10" s="70">
        <v>21858</v>
      </c>
      <c r="D10" s="70">
        <v>21036</v>
      </c>
      <c r="E10" s="110">
        <f t="shared" ref="E10:F12" si="1">C10/$B10</f>
        <v>0.42034615384615387</v>
      </c>
      <c r="F10" s="110">
        <f t="shared" si="1"/>
        <v>0.40453846153846151</v>
      </c>
    </row>
    <row r="11" spans="1:6">
      <c r="A11" s="72" t="s">
        <v>22</v>
      </c>
      <c r="B11" s="73">
        <v>100000</v>
      </c>
      <c r="C11" s="73">
        <v>12234</v>
      </c>
      <c r="D11" s="73">
        <v>30655</v>
      </c>
      <c r="E11" s="110">
        <f t="shared" si="1"/>
        <v>0.12234</v>
      </c>
      <c r="F11" s="110">
        <f t="shared" si="1"/>
        <v>0.30654999999999999</v>
      </c>
    </row>
    <row r="12" spans="1:6">
      <c r="A12" s="74" t="s">
        <v>23</v>
      </c>
      <c r="B12" s="75">
        <v>2615920</v>
      </c>
      <c r="C12" s="75">
        <v>1184306</v>
      </c>
      <c r="D12" s="75">
        <v>1271386</v>
      </c>
      <c r="E12" s="110">
        <f t="shared" si="1"/>
        <v>0.45273020581669166</v>
      </c>
      <c r="F12" s="110">
        <f t="shared" si="1"/>
        <v>0.48601868558671518</v>
      </c>
    </row>
    <row r="13" spans="1:6">
      <c r="A13" s="12"/>
      <c r="B13" s="12"/>
      <c r="C13" s="12"/>
      <c r="D13" s="12"/>
      <c r="E13" s="12"/>
      <c r="F13" s="12"/>
    </row>
    <row r="14" spans="1:6" s="93" customFormat="1" ht="11.25">
      <c r="A14" s="93" t="s">
        <v>24</v>
      </c>
    </row>
  </sheetData>
  <mergeCells count="2">
    <mergeCell ref="C3:D3"/>
    <mergeCell ref="E3:F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0"/>
  <sheetViews>
    <sheetView zoomScale="125" zoomScaleNormal="125" workbookViewId="0">
      <selection activeCell="A21" sqref="A21"/>
    </sheetView>
  </sheetViews>
  <sheetFormatPr defaultColWidth="8.85546875" defaultRowHeight="15"/>
  <cols>
    <col min="1" max="1" width="58.42578125" customWidth="1"/>
    <col min="2" max="7" width="9.7109375" bestFit="1" customWidth="1"/>
  </cols>
  <sheetData>
    <row r="1" spans="1:13">
      <c r="A1" s="1" t="s">
        <v>25</v>
      </c>
      <c r="B1" s="2"/>
      <c r="C1" s="2"/>
      <c r="D1" s="2"/>
      <c r="E1" s="2"/>
      <c r="F1" s="2"/>
      <c r="G1" s="2"/>
    </row>
    <row r="2" spans="1:13">
      <c r="A2" s="1"/>
      <c r="B2" s="2"/>
      <c r="C2" s="2"/>
      <c r="D2" s="2"/>
      <c r="E2" s="2"/>
      <c r="F2" s="2"/>
      <c r="G2" s="2"/>
    </row>
    <row r="3" spans="1:13" ht="27" thickBot="1">
      <c r="A3" s="3" t="s">
        <v>26</v>
      </c>
      <c r="B3" s="3">
        <v>2013</v>
      </c>
      <c r="C3" s="3">
        <v>2014</v>
      </c>
      <c r="D3" s="3">
        <v>2015</v>
      </c>
      <c r="E3" s="3">
        <v>2016</v>
      </c>
      <c r="F3" s="3">
        <v>2017</v>
      </c>
      <c r="G3" s="3">
        <v>2018</v>
      </c>
    </row>
    <row r="4" spans="1:13">
      <c r="A4" s="4" t="s">
        <v>27</v>
      </c>
      <c r="B4" s="5">
        <v>1887927</v>
      </c>
      <c r="C4" s="5">
        <v>2328337</v>
      </c>
      <c r="D4" s="5">
        <v>2631590</v>
      </c>
      <c r="E4" s="5">
        <v>2776606</v>
      </c>
      <c r="F4" s="5">
        <v>2744921</v>
      </c>
      <c r="G4" s="5">
        <v>2954093</v>
      </c>
    </row>
    <row r="5" spans="1:13">
      <c r="A5" s="4" t="s">
        <v>28</v>
      </c>
      <c r="B5" s="5">
        <v>1138471</v>
      </c>
      <c r="C5" s="5">
        <v>1339531</v>
      </c>
      <c r="D5" s="5">
        <v>1484710</v>
      </c>
      <c r="E5" s="5">
        <v>1534433</v>
      </c>
      <c r="F5" s="5">
        <v>1593453</v>
      </c>
      <c r="G5" s="5">
        <v>1742884</v>
      </c>
    </row>
    <row r="6" spans="1:13">
      <c r="A6" s="4" t="s">
        <v>29</v>
      </c>
      <c r="B6" s="5">
        <v>749456</v>
      </c>
      <c r="C6" s="5">
        <v>988805</v>
      </c>
      <c r="D6" s="5">
        <v>1146880</v>
      </c>
      <c r="E6" s="5">
        <v>1242173</v>
      </c>
      <c r="F6" s="5">
        <v>1151468</v>
      </c>
      <c r="G6" s="5">
        <f>+G4-G5</f>
        <v>1211209</v>
      </c>
    </row>
    <row r="7" spans="1:13">
      <c r="A7" s="6" t="s">
        <v>30</v>
      </c>
      <c r="B7" s="5">
        <v>478948</v>
      </c>
      <c r="C7" s="5">
        <v>630911</v>
      </c>
      <c r="D7" s="5">
        <v>682237</v>
      </c>
      <c r="E7" s="5">
        <v>813697</v>
      </c>
      <c r="F7" s="5">
        <v>780936</v>
      </c>
      <c r="G7" s="5">
        <v>854120</v>
      </c>
    </row>
    <row r="8" spans="1:13">
      <c r="A8" s="7" t="s">
        <v>31</v>
      </c>
      <c r="B8" s="5">
        <v>246555</v>
      </c>
      <c r="C8" s="5">
        <v>334706</v>
      </c>
      <c r="D8" s="5">
        <v>341734</v>
      </c>
      <c r="E8" s="5">
        <v>437203</v>
      </c>
      <c r="F8" s="5">
        <v>410620</v>
      </c>
      <c r="G8" s="5">
        <v>461433</v>
      </c>
    </row>
    <row r="9" spans="1:13">
      <c r="A9" s="7" t="s">
        <v>32</v>
      </c>
      <c r="B9" s="5">
        <v>166322</v>
      </c>
      <c r="C9" s="5">
        <v>215564</v>
      </c>
      <c r="D9" s="5">
        <v>255490</v>
      </c>
      <c r="E9" s="5">
        <v>288809</v>
      </c>
      <c r="F9" s="5">
        <v>283329</v>
      </c>
      <c r="G9" s="5">
        <v>303001</v>
      </c>
    </row>
    <row r="10" spans="1:13">
      <c r="A10" s="7" t="s">
        <v>33</v>
      </c>
      <c r="B10" s="5">
        <v>66071</v>
      </c>
      <c r="C10" s="5">
        <v>80641</v>
      </c>
      <c r="D10" s="5">
        <v>85014</v>
      </c>
      <c r="E10" s="5">
        <v>87685</v>
      </c>
      <c r="F10" s="5">
        <v>86987</v>
      </c>
      <c r="G10" s="5">
        <v>89686</v>
      </c>
    </row>
    <row r="11" spans="1:13">
      <c r="A11" s="6" t="s">
        <v>34</v>
      </c>
      <c r="B11" s="5">
        <v>20216</v>
      </c>
      <c r="C11" s="5">
        <v>25652</v>
      </c>
      <c r="D11" s="5">
        <v>28752</v>
      </c>
      <c r="E11" s="5">
        <v>34688</v>
      </c>
      <c r="F11" s="5">
        <v>34136</v>
      </c>
      <c r="G11" s="5">
        <v>35319</v>
      </c>
    </row>
    <row r="12" spans="1:13">
      <c r="A12" s="6" t="s">
        <v>35</v>
      </c>
      <c r="B12" s="5">
        <v>76013</v>
      </c>
      <c r="C12" s="5">
        <v>110782</v>
      </c>
      <c r="D12" s="5">
        <v>133886</v>
      </c>
      <c r="E12" s="5">
        <v>167108</v>
      </c>
      <c r="F12" s="5">
        <v>179050</v>
      </c>
      <c r="G12" s="5">
        <v>215536</v>
      </c>
      <c r="I12" s="107"/>
      <c r="J12" s="107"/>
      <c r="K12" s="107"/>
      <c r="L12" s="107"/>
      <c r="M12" s="107"/>
    </row>
    <row r="13" spans="1:13">
      <c r="A13" s="6" t="s">
        <v>36</v>
      </c>
      <c r="B13" s="5">
        <v>6027</v>
      </c>
      <c r="C13" s="5">
        <v>9854</v>
      </c>
      <c r="D13" s="5">
        <v>1847</v>
      </c>
      <c r="E13" s="5">
        <v>18504</v>
      </c>
      <c r="F13" s="5">
        <v>-11146</v>
      </c>
      <c r="G13" s="5">
        <v>-19751</v>
      </c>
    </row>
    <row r="14" spans="1:13">
      <c r="A14" s="6" t="s">
        <v>37</v>
      </c>
      <c r="B14" s="5"/>
      <c r="C14" s="5"/>
      <c r="D14" s="5">
        <v>43110</v>
      </c>
      <c r="E14" s="5"/>
      <c r="F14" s="5"/>
      <c r="G14" s="5"/>
    </row>
    <row r="15" spans="1:13">
      <c r="A15" s="4" t="s">
        <v>38</v>
      </c>
      <c r="B15" s="5">
        <f>+B5+B7+B11+B12+B13+B14</f>
        <v>1719675</v>
      </c>
      <c r="C15" s="5">
        <f>+C5+C7+C11+C12+C13+C14</f>
        <v>2116730</v>
      </c>
      <c r="D15" s="5">
        <f>+D5+D7+D11+D12+D13+D14</f>
        <v>2374542</v>
      </c>
      <c r="E15" s="5">
        <f>+E5+E7+E11+E12+E13+E14</f>
        <v>2568430</v>
      </c>
      <c r="F15" s="5">
        <f>+F5+F7+F11+F12+F13+F14</f>
        <v>2576429</v>
      </c>
      <c r="G15" s="5">
        <f t="shared" ref="G15" si="0">+G5+G7+G11+G12+G13+G14</f>
        <v>2828108</v>
      </c>
    </row>
    <row r="16" spans="1:13">
      <c r="A16" s="4" t="s">
        <v>39</v>
      </c>
      <c r="B16" s="5">
        <f>+B4-B15</f>
        <v>168252</v>
      </c>
      <c r="C16" s="5">
        <f>+C4-C15</f>
        <v>211607</v>
      </c>
      <c r="D16" s="5">
        <f>+D4-D15</f>
        <v>257048</v>
      </c>
      <c r="E16" s="5">
        <f>+E4-E15</f>
        <v>208176</v>
      </c>
      <c r="F16" s="5">
        <f>+F4-F15</f>
        <v>168492</v>
      </c>
      <c r="G16" s="5">
        <f t="shared" ref="G16" si="1">+G4-G15</f>
        <v>125985</v>
      </c>
      <c r="H16" t="s">
        <v>40</v>
      </c>
    </row>
    <row r="17" spans="1:8">
      <c r="A17" s="6" t="s">
        <v>41</v>
      </c>
      <c r="B17" s="5">
        <v>-24828</v>
      </c>
      <c r="C17" s="5">
        <v>-16367</v>
      </c>
      <c r="D17" s="5">
        <v>8540</v>
      </c>
      <c r="E17" s="5">
        <v>-59230</v>
      </c>
      <c r="F17" s="5">
        <v>-67810</v>
      </c>
      <c r="G17" s="5">
        <v>-4617</v>
      </c>
    </row>
    <row r="18" spans="1:8">
      <c r="A18" s="6" t="s">
        <v>42</v>
      </c>
      <c r="B18" s="5">
        <v>-6952</v>
      </c>
      <c r="C18" s="5">
        <v>-6551</v>
      </c>
      <c r="D18" s="5">
        <v>-8126</v>
      </c>
      <c r="E18" s="5">
        <v>-7690</v>
      </c>
      <c r="F18" s="5">
        <v>-7534</v>
      </c>
      <c r="G18" s="5">
        <v>-9820</v>
      </c>
    </row>
    <row r="19" spans="1:8">
      <c r="A19" s="4" t="s">
        <v>43</v>
      </c>
      <c r="B19" s="5">
        <f>+B16+B17+B18</f>
        <v>136472</v>
      </c>
      <c r="C19" s="5">
        <f>+C16+C17+C18</f>
        <v>188689</v>
      </c>
      <c r="D19" s="5">
        <f>+D16+D17+D18</f>
        <v>257462</v>
      </c>
      <c r="E19" s="5">
        <f>+E16+E17+E18</f>
        <v>141256</v>
      </c>
      <c r="F19" s="5">
        <f>+F16+F17+F18</f>
        <v>93148</v>
      </c>
      <c r="G19" s="5">
        <f t="shared" ref="G19" si="2">+G16+G17+G18</f>
        <v>111548</v>
      </c>
      <c r="H19" t="s">
        <v>44</v>
      </c>
    </row>
    <row r="20" spans="1:8">
      <c r="A20" s="6" t="s">
        <v>45</v>
      </c>
      <c r="B20" s="5">
        <v>37767</v>
      </c>
      <c r="C20" s="5">
        <v>47648</v>
      </c>
      <c r="D20" s="5">
        <v>76429</v>
      </c>
      <c r="E20" s="5">
        <v>30251</v>
      </c>
      <c r="F20" s="5">
        <v>32512</v>
      </c>
      <c r="G20" s="5">
        <v>43419</v>
      </c>
    </row>
    <row r="21" spans="1:8">
      <c r="A21" s="4" t="s">
        <v>46</v>
      </c>
      <c r="B21" s="5">
        <f>+B19-B20</f>
        <v>98705</v>
      </c>
      <c r="C21" s="5">
        <f>+C19-C20</f>
        <v>141041</v>
      </c>
      <c r="D21" s="5">
        <f>+D19-D20</f>
        <v>181033</v>
      </c>
      <c r="E21" s="5">
        <f>+E19-E20</f>
        <v>111005</v>
      </c>
      <c r="F21" s="5">
        <f>+F19-F20</f>
        <v>60636</v>
      </c>
      <c r="G21" s="5">
        <f t="shared" ref="G21" si="3">+G19-G20</f>
        <v>68129</v>
      </c>
    </row>
    <row r="22" spans="1:8">
      <c r="A22" s="6" t="s">
        <v>47</v>
      </c>
      <c r="B22" s="5">
        <v>-837</v>
      </c>
      <c r="C22" s="5">
        <v>-595</v>
      </c>
      <c r="D22" s="5">
        <v>-868</v>
      </c>
      <c r="E22" s="5">
        <v>-989</v>
      </c>
      <c r="F22" s="5">
        <v>-1022</v>
      </c>
      <c r="G22" s="5">
        <v>-1025</v>
      </c>
    </row>
    <row r="23" spans="1:8">
      <c r="A23" s="6" t="s">
        <v>48</v>
      </c>
      <c r="B23" s="5">
        <v>1056</v>
      </c>
      <c r="C23" s="5">
        <v>-537</v>
      </c>
      <c r="D23" s="5">
        <v>134</v>
      </c>
      <c r="E23" s="5">
        <v>5775</v>
      </c>
      <c r="F23" s="5">
        <v>14930</v>
      </c>
      <c r="G23" s="5">
        <v>22783</v>
      </c>
    </row>
    <row r="24" spans="1:8">
      <c r="A24" s="4" t="s">
        <v>49</v>
      </c>
      <c r="B24" s="5">
        <f>+B21+B22+B23</f>
        <v>98924</v>
      </c>
      <c r="C24" s="5">
        <f>+C21+C22+C23</f>
        <v>139909</v>
      </c>
      <c r="D24" s="5">
        <f>+D21+D22+D23</f>
        <v>180299</v>
      </c>
      <c r="E24" s="5">
        <f>+E21+E22+E23</f>
        <v>115791</v>
      </c>
      <c r="F24" s="5">
        <f>+F21+F22+F23</f>
        <v>74544</v>
      </c>
      <c r="G24" s="5">
        <f t="shared" ref="G24" si="4">+G21+G22+G23</f>
        <v>89887</v>
      </c>
    </row>
    <row r="25" spans="1:8">
      <c r="A25" s="6" t="s">
        <v>50</v>
      </c>
      <c r="B25" s="5">
        <v>3222</v>
      </c>
      <c r="C25" s="5">
        <v>3249</v>
      </c>
      <c r="D25" s="5">
        <v>3253</v>
      </c>
      <c r="E25" s="5">
        <v>3379</v>
      </c>
      <c r="F25" s="5">
        <v>3396</v>
      </c>
      <c r="G25" s="5">
        <v>3396</v>
      </c>
    </row>
    <row r="26" spans="1:8">
      <c r="A26" s="6" t="s">
        <v>51</v>
      </c>
      <c r="B26" s="8">
        <f>+B24/B25</f>
        <v>30.702669149596524</v>
      </c>
      <c r="C26" s="8">
        <f>+C24/C25</f>
        <v>43.062172976300403</v>
      </c>
      <c r="D26" s="8">
        <f>+D24/D25</f>
        <v>55.425453427605291</v>
      </c>
      <c r="E26" s="8">
        <f>+E24/E25</f>
        <v>34.267830719147675</v>
      </c>
      <c r="F26" s="8">
        <f>+F24/F25</f>
        <v>21.950530035335689</v>
      </c>
      <c r="G26" s="8">
        <f t="shared" ref="G26" si="5">+G24/G25</f>
        <v>26.468492343934042</v>
      </c>
    </row>
    <row r="27" spans="1:8">
      <c r="A27" s="9" t="s">
        <v>52</v>
      </c>
      <c r="B27" s="10">
        <v>30.7</v>
      </c>
      <c r="C27" s="10">
        <v>43.07</v>
      </c>
      <c r="D27" s="10">
        <v>55.43</v>
      </c>
      <c r="E27" s="10">
        <v>34.270000000000003</v>
      </c>
      <c r="F27" s="10">
        <v>21.95</v>
      </c>
      <c r="G27" s="10">
        <v>26.47</v>
      </c>
    </row>
    <row r="28" spans="1:8">
      <c r="A28" s="2"/>
      <c r="B28" s="2"/>
      <c r="C28" s="2"/>
      <c r="D28" s="2"/>
      <c r="E28" s="2"/>
      <c r="F28" s="2"/>
      <c r="G28" s="2"/>
    </row>
    <row r="29" spans="1:8" s="93" customFormat="1" ht="11.25">
      <c r="A29" s="93" t="s">
        <v>53</v>
      </c>
    </row>
    <row r="30" spans="1:8" s="93" customFormat="1" ht="11.25">
      <c r="A30" s="93" t="s">
        <v>54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5"/>
  <sheetViews>
    <sheetView topLeftCell="A24" zoomScale="125" zoomScaleNormal="125" workbookViewId="0">
      <selection activeCell="B41" sqref="B41:G41"/>
    </sheetView>
  </sheetViews>
  <sheetFormatPr defaultColWidth="8.85546875" defaultRowHeight="15"/>
  <cols>
    <col min="1" max="1" width="32.42578125" bestFit="1" customWidth="1"/>
    <col min="2" max="7" width="9.42578125" bestFit="1" customWidth="1"/>
  </cols>
  <sheetData>
    <row r="1" spans="1:7">
      <c r="A1" s="23" t="s">
        <v>55</v>
      </c>
      <c r="B1" s="24"/>
      <c r="C1" s="24"/>
      <c r="D1" s="24"/>
      <c r="E1" s="24"/>
      <c r="F1" s="24"/>
      <c r="G1" s="24"/>
    </row>
    <row r="2" spans="1:7">
      <c r="A2" s="24"/>
      <c r="B2" s="24"/>
      <c r="C2" s="24"/>
      <c r="D2" s="24"/>
      <c r="E2" s="24"/>
      <c r="F2" s="24"/>
      <c r="G2" s="24"/>
    </row>
    <row r="3" spans="1:7" ht="27" thickBot="1">
      <c r="A3" s="25" t="s">
        <v>56</v>
      </c>
      <c r="B3" s="94">
        <v>2013</v>
      </c>
      <c r="C3" s="94">
        <v>2014</v>
      </c>
      <c r="D3" s="94">
        <v>2015</v>
      </c>
      <c r="E3" s="94">
        <v>2016</v>
      </c>
      <c r="F3" s="94">
        <v>2017</v>
      </c>
      <c r="G3" s="94">
        <v>2018</v>
      </c>
    </row>
    <row r="4" spans="1:7">
      <c r="A4" s="26" t="s">
        <v>57</v>
      </c>
      <c r="B4" s="27"/>
      <c r="C4" s="27"/>
      <c r="D4" s="27"/>
      <c r="E4" s="27"/>
      <c r="F4" s="27"/>
      <c r="G4" s="27"/>
    </row>
    <row r="5" spans="1:7">
      <c r="A5" s="27" t="s">
        <v>58</v>
      </c>
      <c r="B5" s="28">
        <v>98926</v>
      </c>
      <c r="C5" s="28">
        <v>139910</v>
      </c>
      <c r="D5" s="28">
        <v>139863</v>
      </c>
      <c r="E5" s="28">
        <v>116782</v>
      </c>
      <c r="F5" s="28">
        <v>75566</v>
      </c>
      <c r="G5" s="28">
        <v>90914</v>
      </c>
    </row>
    <row r="6" spans="1:7">
      <c r="A6" s="27" t="s">
        <v>59</v>
      </c>
      <c r="B6" s="28">
        <v>75968</v>
      </c>
      <c r="C6" s="28">
        <v>110736</v>
      </c>
      <c r="D6" s="28">
        <v>133864</v>
      </c>
      <c r="E6" s="28">
        <v>167108</v>
      </c>
      <c r="F6" s="28">
        <v>179050</v>
      </c>
      <c r="G6" s="28">
        <v>215536</v>
      </c>
    </row>
    <row r="7" spans="1:7">
      <c r="A7" s="27" t="s">
        <v>60</v>
      </c>
      <c r="B7" s="28">
        <v>69162</v>
      </c>
      <c r="C7" s="28">
        <v>96204</v>
      </c>
      <c r="D7" s="28">
        <v>160245</v>
      </c>
      <c r="E7" s="28">
        <v>102372</v>
      </c>
      <c r="F7" s="28">
        <v>33786</v>
      </c>
      <c r="G7" s="28">
        <v>26673</v>
      </c>
    </row>
    <row r="8" spans="1:7">
      <c r="A8" s="29" t="s">
        <v>61</v>
      </c>
      <c r="B8" s="28">
        <v>-1069</v>
      </c>
      <c r="C8" s="28">
        <v>16</v>
      </c>
      <c r="D8" s="28">
        <v>4016</v>
      </c>
      <c r="E8" s="28">
        <v>33380</v>
      </c>
      <c r="F8" s="28">
        <v>-7270</v>
      </c>
      <c r="G8" s="28">
        <v>-7976</v>
      </c>
    </row>
    <row r="9" spans="1:7">
      <c r="A9" s="29" t="s">
        <v>62</v>
      </c>
      <c r="B9" s="28">
        <v>-1056</v>
      </c>
      <c r="C9" s="28">
        <v>537</v>
      </c>
      <c r="D9" s="28">
        <v>-134</v>
      </c>
      <c r="E9" s="28">
        <v>-5775</v>
      </c>
      <c r="F9" s="28">
        <v>-14930</v>
      </c>
      <c r="G9" s="28">
        <v>-22783</v>
      </c>
    </row>
    <row r="10" spans="1:7">
      <c r="A10" s="29" t="s">
        <v>63</v>
      </c>
      <c r="B10" s="28">
        <v>71287</v>
      </c>
      <c r="C10" s="28">
        <v>95651</v>
      </c>
      <c r="D10" s="28">
        <v>156363</v>
      </c>
      <c r="E10" s="28">
        <v>74766</v>
      </c>
      <c r="F10" s="28">
        <v>55985</v>
      </c>
      <c r="G10" s="28">
        <v>57432</v>
      </c>
    </row>
    <row r="11" spans="1:7">
      <c r="A11" s="27" t="s">
        <v>64</v>
      </c>
      <c r="B11" s="28">
        <v>-22429</v>
      </c>
      <c r="C11" s="28">
        <v>15066</v>
      </c>
      <c r="D11" s="28">
        <v>-78654</v>
      </c>
      <c r="E11" s="28">
        <v>-7266</v>
      </c>
      <c r="F11" s="28">
        <v>13591</v>
      </c>
      <c r="G11" s="28">
        <v>-96988</v>
      </c>
    </row>
    <row r="12" spans="1:7">
      <c r="A12" s="29" t="s">
        <v>65</v>
      </c>
      <c r="B12" s="28">
        <v>-51767</v>
      </c>
      <c r="C12" s="28">
        <v>20626</v>
      </c>
      <c r="D12" s="28">
        <v>-31790</v>
      </c>
      <c r="E12" s="28">
        <v>-27434</v>
      </c>
      <c r="F12" s="28">
        <v>-37724</v>
      </c>
      <c r="G12" s="28">
        <v>-140312</v>
      </c>
    </row>
    <row r="13" spans="1:7">
      <c r="A13" s="29" t="s">
        <v>66</v>
      </c>
      <c r="B13" s="28">
        <v>-26558</v>
      </c>
      <c r="C13" s="28">
        <v>-28526</v>
      </c>
      <c r="D13" s="28">
        <v>-36924</v>
      </c>
      <c r="E13" s="28">
        <v>-57434</v>
      </c>
      <c r="F13" s="28">
        <v>-66207</v>
      </c>
      <c r="G13" s="28">
        <v>-35604</v>
      </c>
    </row>
    <row r="14" spans="1:7">
      <c r="A14" s="29" t="s">
        <v>67</v>
      </c>
      <c r="B14" s="28">
        <v>-9990</v>
      </c>
      <c r="C14" s="28">
        <v>11239</v>
      </c>
      <c r="D14" s="28">
        <v>-6246</v>
      </c>
      <c r="E14" s="28">
        <v>549</v>
      </c>
      <c r="F14" s="28">
        <v>-12750</v>
      </c>
      <c r="G14" s="28">
        <v>1513</v>
      </c>
    </row>
    <row r="15" spans="1:7">
      <c r="A15" s="29" t="s">
        <v>68</v>
      </c>
      <c r="B15" s="28">
        <v>81322</v>
      </c>
      <c r="C15" s="28">
        <v>46939</v>
      </c>
      <c r="D15" s="28">
        <v>35978</v>
      </c>
      <c r="E15" s="28">
        <v>39475</v>
      </c>
      <c r="F15" s="28">
        <v>93006</v>
      </c>
      <c r="G15" s="28">
        <v>73203</v>
      </c>
    </row>
    <row r="16" spans="1:7">
      <c r="A16" s="29" t="s">
        <v>69</v>
      </c>
      <c r="B16" s="28">
        <v>6965</v>
      </c>
      <c r="C16" s="28">
        <v>7465</v>
      </c>
      <c r="D16" s="28">
        <v>2264</v>
      </c>
      <c r="E16" s="28">
        <v>57976</v>
      </c>
      <c r="F16" s="28">
        <v>56217</v>
      </c>
      <c r="G16" s="28">
        <v>36863</v>
      </c>
    </row>
    <row r="17" spans="1:7">
      <c r="A17" s="29" t="s">
        <v>70</v>
      </c>
      <c r="B17" s="28">
        <v>-22401</v>
      </c>
      <c r="C17" s="28">
        <v>-42678</v>
      </c>
      <c r="D17" s="28">
        <v>-41936</v>
      </c>
      <c r="E17" s="28">
        <v>-20398</v>
      </c>
      <c r="F17" s="28">
        <v>-18951</v>
      </c>
      <c r="G17" s="28">
        <v>-32651</v>
      </c>
    </row>
    <row r="18" spans="1:7">
      <c r="A18" s="30" t="s">
        <v>71</v>
      </c>
      <c r="B18" s="31">
        <v>221626</v>
      </c>
      <c r="C18" s="31">
        <v>361917</v>
      </c>
      <c r="D18" s="31">
        <v>355317</v>
      </c>
      <c r="E18" s="31">
        <v>378995</v>
      </c>
      <c r="F18" s="31">
        <v>301993</v>
      </c>
      <c r="G18" s="31">
        <v>236135</v>
      </c>
    </row>
    <row r="19" spans="1:7">
      <c r="A19" s="26" t="s">
        <v>72</v>
      </c>
      <c r="B19" s="27"/>
      <c r="C19" s="27"/>
      <c r="D19" s="27"/>
      <c r="E19" s="27"/>
      <c r="F19" s="27"/>
      <c r="G19" s="27"/>
    </row>
    <row r="20" spans="1:7">
      <c r="A20" s="27" t="s">
        <v>73</v>
      </c>
      <c r="B20" s="28">
        <v>-188626</v>
      </c>
      <c r="C20" s="28">
        <v>-269751</v>
      </c>
      <c r="D20" s="28">
        <v>-319622</v>
      </c>
      <c r="E20" s="28">
        <v>-315030</v>
      </c>
      <c r="F20" s="28">
        <v>-304669</v>
      </c>
      <c r="G20" s="28">
        <v>-350789</v>
      </c>
    </row>
    <row r="21" spans="1:7">
      <c r="A21" s="29" t="s">
        <v>74</v>
      </c>
      <c r="B21" s="28">
        <v>-188626</v>
      </c>
      <c r="C21" s="28">
        <v>-269751</v>
      </c>
      <c r="D21" s="28">
        <v>-319622</v>
      </c>
      <c r="E21" s="28">
        <v>-161359</v>
      </c>
      <c r="F21" s="28">
        <v>-160718</v>
      </c>
      <c r="G21" s="28">
        <v>-198654</v>
      </c>
    </row>
    <row r="22" spans="1:7">
      <c r="A22" s="29" t="s">
        <v>75</v>
      </c>
      <c r="B22" s="28" t="s">
        <v>76</v>
      </c>
      <c r="C22" s="28" t="s">
        <v>76</v>
      </c>
      <c r="D22" s="28" t="s">
        <v>76</v>
      </c>
      <c r="E22" s="28">
        <v>-153671</v>
      </c>
      <c r="F22" s="28">
        <v>-143951</v>
      </c>
      <c r="G22" s="28">
        <v>-152135</v>
      </c>
    </row>
    <row r="23" spans="1:7">
      <c r="A23" s="27" t="s">
        <v>77</v>
      </c>
      <c r="B23" s="28">
        <v>-46288</v>
      </c>
      <c r="C23" s="28">
        <v>-29179</v>
      </c>
      <c r="D23" s="28">
        <v>-29051</v>
      </c>
      <c r="E23" s="28">
        <v>-60014</v>
      </c>
      <c r="F23" s="28">
        <v>-76130</v>
      </c>
      <c r="G23" s="28">
        <v>88773</v>
      </c>
    </row>
    <row r="24" spans="1:7">
      <c r="A24" s="29" t="s">
        <v>78</v>
      </c>
      <c r="B24" s="28">
        <v>0</v>
      </c>
      <c r="C24" s="28">
        <v>-1846</v>
      </c>
      <c r="D24" s="28">
        <v>0</v>
      </c>
      <c r="E24" s="28">
        <v>-1114</v>
      </c>
      <c r="F24" s="28">
        <v>0</v>
      </c>
      <c r="G24" s="28" t="s">
        <v>76</v>
      </c>
    </row>
    <row r="25" spans="1:7">
      <c r="A25" s="29" t="s">
        <v>79</v>
      </c>
      <c r="B25" s="28" t="s">
        <v>76</v>
      </c>
      <c r="C25" s="28" t="s">
        <v>76</v>
      </c>
      <c r="D25" s="28" t="s">
        <v>76</v>
      </c>
      <c r="E25" s="28" t="s">
        <v>76</v>
      </c>
      <c r="F25" s="28" t="s">
        <v>76</v>
      </c>
      <c r="G25" s="28">
        <v>145</v>
      </c>
    </row>
    <row r="26" spans="1:7">
      <c r="A26" s="29" t="s">
        <v>80</v>
      </c>
      <c r="B26" s="28">
        <v>367</v>
      </c>
      <c r="C26" s="28">
        <v>499</v>
      </c>
      <c r="D26" s="28">
        <v>742</v>
      </c>
      <c r="E26" s="28">
        <v>588</v>
      </c>
      <c r="F26" s="28">
        <v>534</v>
      </c>
      <c r="G26" s="28">
        <v>303</v>
      </c>
    </row>
    <row r="27" spans="1:7">
      <c r="A27" s="29" t="s">
        <v>81</v>
      </c>
      <c r="B27" s="28">
        <v>8495</v>
      </c>
      <c r="C27" s="28">
        <v>10669</v>
      </c>
      <c r="D27" s="28">
        <v>306156</v>
      </c>
      <c r="E27" s="28">
        <v>470882</v>
      </c>
      <c r="F27" s="28">
        <v>342834</v>
      </c>
      <c r="G27" s="28">
        <v>525766</v>
      </c>
    </row>
    <row r="28" spans="1:7">
      <c r="A28" s="29" t="s">
        <v>82</v>
      </c>
      <c r="B28" s="28">
        <v>2071</v>
      </c>
      <c r="C28" s="28">
        <v>-4111</v>
      </c>
      <c r="D28" s="28">
        <v>-53930</v>
      </c>
      <c r="E28" s="28">
        <v>-47147</v>
      </c>
      <c r="F28" s="28">
        <v>19144</v>
      </c>
      <c r="G28" s="28">
        <v>23611</v>
      </c>
    </row>
    <row r="29" spans="1:7">
      <c r="A29" s="29" t="s">
        <v>83</v>
      </c>
      <c r="B29" s="28">
        <v>-69777</v>
      </c>
      <c r="C29" s="28">
        <v>-54938</v>
      </c>
      <c r="D29" s="28">
        <v>-289208</v>
      </c>
      <c r="E29" s="28">
        <v>-491835</v>
      </c>
      <c r="F29" s="28">
        <v>-452755</v>
      </c>
      <c r="G29" s="28">
        <v>-485930</v>
      </c>
    </row>
    <row r="30" spans="1:7">
      <c r="A30" s="29" t="s">
        <v>84</v>
      </c>
      <c r="B30" s="28">
        <v>12556</v>
      </c>
      <c r="C30" s="28">
        <v>20547</v>
      </c>
      <c r="D30" s="28">
        <v>7189</v>
      </c>
      <c r="E30" s="28">
        <v>8612</v>
      </c>
      <c r="F30" s="28">
        <v>14114</v>
      </c>
      <c r="G30" s="28">
        <v>24879</v>
      </c>
    </row>
    <row r="31" spans="1:7">
      <c r="A31" s="30" t="s">
        <v>85</v>
      </c>
      <c r="B31" s="31">
        <v>-234914</v>
      </c>
      <c r="C31" s="31">
        <v>-298930</v>
      </c>
      <c r="D31" s="31">
        <v>-348672</v>
      </c>
      <c r="E31" s="31">
        <v>-375044</v>
      </c>
      <c r="F31" s="31">
        <v>-380799</v>
      </c>
      <c r="G31" s="31">
        <v>-262016</v>
      </c>
    </row>
    <row r="32" spans="1:7">
      <c r="A32" s="26" t="s">
        <v>86</v>
      </c>
      <c r="B32" s="27"/>
      <c r="C32" s="27"/>
      <c r="D32" s="27"/>
      <c r="E32" s="27"/>
      <c r="F32" s="27"/>
      <c r="G32" s="27"/>
    </row>
    <row r="33" spans="1:7">
      <c r="A33" s="27" t="s">
        <v>87</v>
      </c>
      <c r="B33" s="28">
        <v>-76335</v>
      </c>
      <c r="C33" s="28">
        <v>-73120</v>
      </c>
      <c r="D33" s="28">
        <v>-71477</v>
      </c>
      <c r="E33" s="28">
        <v>-58236</v>
      </c>
      <c r="F33" s="28">
        <v>-53839</v>
      </c>
      <c r="G33" s="28">
        <v>-55066</v>
      </c>
    </row>
    <row r="34" spans="1:7">
      <c r="A34" s="27" t="s">
        <v>88</v>
      </c>
      <c r="B34" s="28">
        <v>-15272</v>
      </c>
      <c r="C34" s="28">
        <v>-6886</v>
      </c>
      <c r="D34" s="28">
        <v>-6811</v>
      </c>
      <c r="E34" s="28">
        <v>0</v>
      </c>
      <c r="F34" s="28">
        <v>-730</v>
      </c>
      <c r="G34" s="28">
        <v>0</v>
      </c>
    </row>
    <row r="35" spans="1:7">
      <c r="A35" s="27" t="s">
        <v>89</v>
      </c>
      <c r="B35" s="28">
        <v>2</v>
      </c>
      <c r="C35" s="28">
        <v>1</v>
      </c>
      <c r="D35" s="28">
        <v>0</v>
      </c>
      <c r="E35" s="28">
        <v>74332</v>
      </c>
      <c r="F35" s="28">
        <v>46</v>
      </c>
      <c r="G35" s="28">
        <v>0</v>
      </c>
    </row>
    <row r="36" spans="1:7">
      <c r="A36" s="27" t="s">
        <v>90</v>
      </c>
      <c r="B36" s="28">
        <v>74685</v>
      </c>
      <c r="C36" s="28">
        <v>41173</v>
      </c>
      <c r="D36" s="28">
        <v>130302</v>
      </c>
      <c r="E36" s="28">
        <v>-54048</v>
      </c>
      <c r="F36" s="28">
        <v>116577</v>
      </c>
      <c r="G36" s="28">
        <v>75183</v>
      </c>
    </row>
    <row r="37" spans="1:7">
      <c r="A37" s="30" t="s">
        <v>91</v>
      </c>
      <c r="B37" s="31">
        <v>-16921</v>
      </c>
      <c r="C37" s="31">
        <v>-38832</v>
      </c>
      <c r="D37" s="31">
        <v>52014</v>
      </c>
      <c r="E37" s="31">
        <v>-37951</v>
      </c>
      <c r="F37" s="31">
        <v>62053</v>
      </c>
      <c r="G37" s="31">
        <v>20117</v>
      </c>
    </row>
    <row r="38" spans="1:7">
      <c r="A38" s="27" t="s">
        <v>92</v>
      </c>
      <c r="B38" s="28">
        <v>5219</v>
      </c>
      <c r="C38" s="28">
        <v>18616</v>
      </c>
      <c r="D38" s="28">
        <v>-13656</v>
      </c>
      <c r="E38" s="28">
        <v>8105</v>
      </c>
      <c r="F38" s="28">
        <v>-14915</v>
      </c>
      <c r="G38" s="28">
        <v>13064</v>
      </c>
    </row>
    <row r="39" spans="1:7">
      <c r="A39" s="27" t="s">
        <v>93</v>
      </c>
      <c r="B39" s="28">
        <v>148499</v>
      </c>
      <c r="C39" s="28">
        <v>123510</v>
      </c>
      <c r="D39" s="28">
        <v>166280</v>
      </c>
      <c r="E39" s="28">
        <v>197431</v>
      </c>
      <c r="F39" s="28">
        <v>171536</v>
      </c>
      <c r="G39" s="28">
        <v>139868</v>
      </c>
    </row>
    <row r="40" spans="1:7">
      <c r="A40" s="27" t="s">
        <v>94</v>
      </c>
      <c r="B40" s="28">
        <v>123510</v>
      </c>
      <c r="C40" s="28">
        <v>166280</v>
      </c>
      <c r="D40" s="28">
        <v>211283</v>
      </c>
      <c r="E40" s="28">
        <v>171536</v>
      </c>
      <c r="F40" s="28">
        <v>139868</v>
      </c>
      <c r="G40" s="28">
        <v>147168</v>
      </c>
    </row>
    <row r="41" spans="1:7">
      <c r="A41" s="27" t="s">
        <v>95</v>
      </c>
      <c r="B41" s="28">
        <v>46656</v>
      </c>
      <c r="C41" s="28">
        <v>61706</v>
      </c>
      <c r="D41" s="28">
        <v>63070</v>
      </c>
      <c r="E41" s="28">
        <v>57157</v>
      </c>
      <c r="F41" s="28">
        <v>53363</v>
      </c>
      <c r="G41" s="28">
        <v>54106</v>
      </c>
    </row>
    <row r="42" spans="1:7">
      <c r="A42" s="27" t="s">
        <v>96</v>
      </c>
      <c r="B42" s="28">
        <v>22401</v>
      </c>
      <c r="C42" s="28">
        <v>43083</v>
      </c>
      <c r="D42" s="28">
        <v>41940</v>
      </c>
      <c r="E42" s="28">
        <v>20398</v>
      </c>
      <c r="F42" s="28">
        <v>18951</v>
      </c>
      <c r="G42" s="28">
        <v>30212</v>
      </c>
    </row>
    <row r="43" spans="1:7">
      <c r="A43" s="32" t="s">
        <v>97</v>
      </c>
      <c r="B43" s="33">
        <v>33000</v>
      </c>
      <c r="C43" s="33">
        <v>92165</v>
      </c>
      <c r="D43" s="33">
        <v>35696</v>
      </c>
      <c r="E43" s="33">
        <v>63966</v>
      </c>
      <c r="F43" s="33">
        <v>-2676</v>
      </c>
      <c r="G43" s="33">
        <v>-114654</v>
      </c>
    </row>
    <row r="44" spans="1:7">
      <c r="A44" s="24"/>
      <c r="B44" s="24"/>
      <c r="C44" s="24"/>
      <c r="D44" s="24"/>
      <c r="E44" s="24"/>
      <c r="F44" s="24"/>
      <c r="G44" s="24"/>
    </row>
    <row r="45" spans="1:7" s="93" customFormat="1" ht="11.25">
      <c r="A45" s="93" t="s">
        <v>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81"/>
  <sheetViews>
    <sheetView topLeftCell="A50" zoomScale="125" zoomScaleNormal="125" workbookViewId="0">
      <selection activeCell="A78" sqref="A78"/>
    </sheetView>
  </sheetViews>
  <sheetFormatPr defaultColWidth="8.85546875" defaultRowHeight="15"/>
  <cols>
    <col min="1" max="1" width="52.85546875" bestFit="1" customWidth="1"/>
    <col min="2" max="2" width="11" customWidth="1"/>
    <col min="3" max="8" width="9.7109375" bestFit="1" customWidth="1"/>
  </cols>
  <sheetData>
    <row r="1" spans="1:8">
      <c r="A1" s="11" t="s">
        <v>99</v>
      </c>
      <c r="B1" s="12"/>
      <c r="C1" s="12"/>
      <c r="D1" s="12"/>
      <c r="E1" s="12"/>
      <c r="F1" s="12"/>
      <c r="G1" s="12"/>
      <c r="H1" s="12"/>
    </row>
    <row r="2" spans="1:8">
      <c r="A2" s="12"/>
      <c r="B2" s="12"/>
      <c r="C2" s="12"/>
      <c r="D2" s="12"/>
      <c r="E2" s="12"/>
      <c r="F2" s="12"/>
      <c r="G2" s="12"/>
      <c r="H2" s="12"/>
    </row>
    <row r="3" spans="1:8" ht="26.25" thickBot="1">
      <c r="A3" s="13" t="s">
        <v>56</v>
      </c>
      <c r="B3" s="95">
        <v>2012</v>
      </c>
      <c r="C3" s="95">
        <v>2013</v>
      </c>
      <c r="D3" s="95">
        <v>2014</v>
      </c>
      <c r="E3" s="95">
        <v>2015</v>
      </c>
      <c r="F3" s="95">
        <v>2016</v>
      </c>
      <c r="G3" s="95">
        <v>2017</v>
      </c>
      <c r="H3" s="95">
        <v>2018</v>
      </c>
    </row>
    <row r="4" spans="1:8">
      <c r="A4" s="14" t="s">
        <v>100</v>
      </c>
      <c r="B4" s="15"/>
      <c r="C4" s="15"/>
      <c r="D4" s="15"/>
      <c r="E4" s="15"/>
      <c r="F4" s="15"/>
      <c r="G4" s="15"/>
      <c r="H4" s="15"/>
    </row>
    <row r="5" spans="1:8">
      <c r="A5" s="14" t="s">
        <v>101</v>
      </c>
      <c r="B5" s="16">
        <v>244345</v>
      </c>
      <c r="C5" s="16">
        <v>223163</v>
      </c>
      <c r="D5" s="16">
        <v>298170</v>
      </c>
      <c r="E5" s="16">
        <v>442570</v>
      </c>
      <c r="F5" s="16">
        <v>491676</v>
      </c>
      <c r="G5" s="16">
        <v>508807</v>
      </c>
      <c r="H5" s="16">
        <v>492811</v>
      </c>
    </row>
    <row r="6" spans="1:8">
      <c r="A6" s="17" t="s">
        <v>102</v>
      </c>
      <c r="B6" s="18">
        <v>64191</v>
      </c>
      <c r="C6" s="18">
        <v>78779</v>
      </c>
      <c r="D6" s="18">
        <v>77295</v>
      </c>
      <c r="E6" s="18">
        <v>370</v>
      </c>
      <c r="F6" s="18">
        <v>401</v>
      </c>
      <c r="G6" s="18">
        <v>139868</v>
      </c>
      <c r="H6" s="18">
        <v>147168</v>
      </c>
    </row>
    <row r="7" spans="1:8">
      <c r="A7" s="17" t="s">
        <v>103</v>
      </c>
      <c r="B7" s="18">
        <v>84139</v>
      </c>
      <c r="C7" s="18">
        <v>0</v>
      </c>
      <c r="D7" s="18">
        <v>0</v>
      </c>
      <c r="E7" s="18">
        <v>197061</v>
      </c>
      <c r="F7" s="18">
        <v>171135</v>
      </c>
      <c r="G7" s="18">
        <v>0</v>
      </c>
      <c r="H7" s="18">
        <v>0</v>
      </c>
    </row>
    <row r="8" spans="1:8">
      <c r="A8" s="17" t="s">
        <v>104</v>
      </c>
      <c r="B8" s="18">
        <v>96014</v>
      </c>
      <c r="C8" s="18">
        <v>144385</v>
      </c>
      <c r="D8" s="18">
        <v>220875</v>
      </c>
      <c r="E8" s="18">
        <v>245139</v>
      </c>
      <c r="F8" s="18">
        <v>320140</v>
      </c>
      <c r="G8" s="18">
        <v>368939</v>
      </c>
      <c r="H8" s="18">
        <v>345644</v>
      </c>
    </row>
    <row r="9" spans="1:8">
      <c r="A9" s="14" t="s">
        <v>65</v>
      </c>
      <c r="B9" s="16">
        <v>190722</v>
      </c>
      <c r="C9" s="16">
        <v>226822</v>
      </c>
      <c r="D9" s="16">
        <v>237965</v>
      </c>
      <c r="E9" s="16">
        <v>185209</v>
      </c>
      <c r="F9" s="16">
        <v>202629</v>
      </c>
      <c r="G9" s="16">
        <v>211810</v>
      </c>
      <c r="H9" s="16">
        <v>289383</v>
      </c>
    </row>
    <row r="10" spans="1:8">
      <c r="A10" s="17" t="s">
        <v>105</v>
      </c>
      <c r="B10" s="18">
        <v>85631</v>
      </c>
      <c r="C10" s="18">
        <v>112813</v>
      </c>
      <c r="D10" s="18">
        <v>111959</v>
      </c>
      <c r="E10" s="18">
        <v>137485</v>
      </c>
      <c r="F10" s="18">
        <v>148452</v>
      </c>
      <c r="G10" s="18">
        <v>154530</v>
      </c>
      <c r="H10" s="18">
        <v>211550</v>
      </c>
    </row>
    <row r="11" spans="1:8">
      <c r="A11" s="17" t="s">
        <v>106</v>
      </c>
      <c r="B11" s="18">
        <v>-3262</v>
      </c>
      <c r="C11" s="18">
        <v>-3217</v>
      </c>
      <c r="D11" s="18">
        <v>-6217</v>
      </c>
      <c r="E11" s="18">
        <v>-7757</v>
      </c>
      <c r="F11" s="18">
        <v>-12743</v>
      </c>
      <c r="G11" s="18">
        <v>-13774</v>
      </c>
      <c r="H11" s="18">
        <v>-12617</v>
      </c>
    </row>
    <row r="12" spans="1:8">
      <c r="A12" s="17" t="s">
        <v>107</v>
      </c>
      <c r="B12" s="18">
        <v>108353</v>
      </c>
      <c r="C12" s="18">
        <v>64382</v>
      </c>
      <c r="D12" s="18">
        <v>85624</v>
      </c>
      <c r="E12" s="18">
        <v>51523</v>
      </c>
      <c r="F12" s="18">
        <v>63397</v>
      </c>
      <c r="G12" s="18">
        <v>68820</v>
      </c>
      <c r="H12" s="18">
        <v>84247</v>
      </c>
    </row>
    <row r="13" spans="1:8">
      <c r="A13" s="17" t="s">
        <v>108</v>
      </c>
      <c r="B13" s="18"/>
      <c r="C13" s="18">
        <v>52844</v>
      </c>
      <c r="D13" s="18">
        <v>46599</v>
      </c>
      <c r="E13" s="18">
        <v>3958</v>
      </c>
      <c r="F13" s="18">
        <v>3523</v>
      </c>
      <c r="G13" s="18">
        <v>2234</v>
      </c>
      <c r="H13" s="18">
        <v>6203</v>
      </c>
    </row>
    <row r="14" spans="1:8">
      <c r="A14" s="14" t="s">
        <v>109</v>
      </c>
      <c r="B14" s="16">
        <v>182160</v>
      </c>
      <c r="C14" s="16">
        <v>210368</v>
      </c>
      <c r="D14" s="16">
        <v>272709</v>
      </c>
      <c r="E14" s="16">
        <v>296433</v>
      </c>
      <c r="F14" s="16">
        <v>335865</v>
      </c>
      <c r="G14" s="16">
        <v>357697</v>
      </c>
      <c r="H14" s="16">
        <v>443981</v>
      </c>
    </row>
    <row r="15" spans="1:8">
      <c r="A15" s="17" t="s">
        <v>110</v>
      </c>
      <c r="B15" s="18">
        <v>140131</v>
      </c>
      <c r="C15" s="18">
        <v>166711</v>
      </c>
      <c r="D15" s="18">
        <v>225108</v>
      </c>
      <c r="E15" s="18">
        <v>229415</v>
      </c>
      <c r="F15" s="18">
        <v>254870</v>
      </c>
      <c r="G15" s="18">
        <v>287694</v>
      </c>
      <c r="H15" s="18">
        <v>344909</v>
      </c>
    </row>
    <row r="16" spans="1:8">
      <c r="A16" s="17" t="s">
        <v>111</v>
      </c>
      <c r="B16" s="18">
        <v>19248</v>
      </c>
      <c r="C16" s="18">
        <v>21640</v>
      </c>
      <c r="D16" s="18">
        <v>26570</v>
      </c>
      <c r="E16" s="18">
        <v>33645</v>
      </c>
      <c r="F16" s="18">
        <v>42589</v>
      </c>
      <c r="G16" s="18">
        <v>36426</v>
      </c>
      <c r="H16" s="18">
        <v>40432</v>
      </c>
    </row>
    <row r="17" spans="1:9">
      <c r="A17" s="17" t="s">
        <v>112</v>
      </c>
      <c r="B17" s="18">
        <v>21900</v>
      </c>
      <c r="C17" s="18">
        <v>21021</v>
      </c>
      <c r="D17" s="18">
        <v>19701</v>
      </c>
      <c r="E17" s="18">
        <v>25224</v>
      </c>
      <c r="F17" s="18">
        <v>26259</v>
      </c>
      <c r="G17" s="18">
        <v>23757</v>
      </c>
      <c r="H17" s="18">
        <v>32280</v>
      </c>
    </row>
    <row r="18" spans="1:9">
      <c r="A18" s="17" t="s">
        <v>113</v>
      </c>
      <c r="B18" s="18">
        <v>881</v>
      </c>
      <c r="C18" s="18">
        <v>997</v>
      </c>
      <c r="D18" s="18">
        <v>1330</v>
      </c>
      <c r="E18" s="18">
        <v>8149</v>
      </c>
      <c r="F18" s="18">
        <v>12147</v>
      </c>
      <c r="G18" s="18">
        <v>9820</v>
      </c>
      <c r="H18" s="18">
        <v>26361</v>
      </c>
    </row>
    <row r="19" spans="1:9">
      <c r="A19" s="14" t="s">
        <v>114</v>
      </c>
      <c r="B19" s="18">
        <v>4499</v>
      </c>
      <c r="C19" s="18">
        <v>15206</v>
      </c>
      <c r="D19" s="18">
        <v>18652</v>
      </c>
      <c r="E19" s="18">
        <v>10584</v>
      </c>
      <c r="F19" s="18">
        <v>11174</v>
      </c>
      <c r="G19" s="18"/>
      <c r="H19" s="18"/>
    </row>
    <row r="20" spans="1:9">
      <c r="A20" s="14" t="s">
        <v>115</v>
      </c>
      <c r="B20" s="16">
        <v>22890</v>
      </c>
      <c r="C20" s="16">
        <v>65976</v>
      </c>
      <c r="D20" s="16">
        <v>130959</v>
      </c>
      <c r="E20" s="16">
        <v>60773</v>
      </c>
      <c r="F20" s="16">
        <v>57892</v>
      </c>
      <c r="G20" s="16">
        <v>82885</v>
      </c>
      <c r="H20" s="16">
        <v>133553</v>
      </c>
    </row>
    <row r="21" spans="1:9">
      <c r="A21" s="17" t="s">
        <v>116</v>
      </c>
      <c r="B21" s="18">
        <v>13299</v>
      </c>
      <c r="C21" s="18">
        <v>63408</v>
      </c>
      <c r="D21" s="18">
        <v>95046</v>
      </c>
      <c r="E21" s="18">
        <v>2347</v>
      </c>
      <c r="F21" s="18">
        <v>5308</v>
      </c>
      <c r="G21" s="18">
        <v>2384</v>
      </c>
      <c r="H21" s="18">
        <v>4939</v>
      </c>
    </row>
    <row r="22" spans="1:9">
      <c r="A22" s="17" t="s">
        <v>117</v>
      </c>
      <c r="B22" s="18"/>
      <c r="C22" s="18"/>
      <c r="D22" s="18"/>
      <c r="E22" s="18"/>
      <c r="F22" s="18"/>
      <c r="G22" s="18">
        <v>0</v>
      </c>
      <c r="H22" s="18">
        <v>25852</v>
      </c>
    </row>
    <row r="23" spans="1:9">
      <c r="A23" s="17" t="s">
        <v>118</v>
      </c>
      <c r="B23" s="18">
        <v>9591</v>
      </c>
      <c r="C23" s="18">
        <v>2568</v>
      </c>
      <c r="D23" s="18">
        <v>35912</v>
      </c>
      <c r="E23" s="18">
        <v>58426</v>
      </c>
      <c r="F23" s="18">
        <v>52584</v>
      </c>
      <c r="G23" s="18">
        <v>80502</v>
      </c>
      <c r="H23" s="18">
        <v>102762</v>
      </c>
    </row>
    <row r="24" spans="1:9">
      <c r="A24" s="14" t="s">
        <v>119</v>
      </c>
      <c r="B24" s="16">
        <v>644615</v>
      </c>
      <c r="C24" s="16">
        <v>741536</v>
      </c>
      <c r="D24" s="16">
        <v>958453</v>
      </c>
      <c r="E24" s="16">
        <v>995569</v>
      </c>
      <c r="F24" s="16">
        <v>1099237</v>
      </c>
      <c r="G24" s="16">
        <v>1161198</v>
      </c>
      <c r="H24" s="16">
        <v>1359728</v>
      </c>
      <c r="I24" s="107"/>
    </row>
    <row r="25" spans="1:9">
      <c r="A25" s="14" t="s">
        <v>120</v>
      </c>
      <c r="B25" s="16">
        <v>302401</v>
      </c>
      <c r="C25" s="16">
        <v>370741</v>
      </c>
      <c r="D25" s="16">
        <v>508316</v>
      </c>
      <c r="E25" s="16">
        <v>631173</v>
      </c>
      <c r="F25" s="16">
        <v>714780</v>
      </c>
      <c r="G25" s="16">
        <v>697814</v>
      </c>
      <c r="H25" s="16">
        <v>900108</v>
      </c>
    </row>
    <row r="26" spans="1:9">
      <c r="A26" s="17" t="s">
        <v>121</v>
      </c>
      <c r="B26" s="18">
        <v>89677</v>
      </c>
      <c r="C26" s="18">
        <v>82679</v>
      </c>
      <c r="D26" s="18">
        <v>109465</v>
      </c>
      <c r="E26" s="18">
        <v>98656</v>
      </c>
      <c r="F26" s="18">
        <v>121642</v>
      </c>
      <c r="G26" s="18">
        <v>120143</v>
      </c>
      <c r="H26" s="18">
        <v>164929</v>
      </c>
    </row>
    <row r="27" spans="1:9">
      <c r="A27" s="17" t="s">
        <v>122</v>
      </c>
      <c r="B27" s="18">
        <v>16975</v>
      </c>
      <c r="C27" s="18">
        <v>16936</v>
      </c>
      <c r="D27" s="18">
        <v>20280</v>
      </c>
      <c r="E27" s="18">
        <v>66531</v>
      </c>
      <c r="F27" s="18">
        <v>71615</v>
      </c>
      <c r="G27" s="18">
        <v>67620</v>
      </c>
      <c r="H27" s="18">
        <v>73386</v>
      </c>
    </row>
    <row r="28" spans="1:9">
      <c r="A28" s="17" t="s">
        <v>123</v>
      </c>
      <c r="B28" s="18">
        <v>585532</v>
      </c>
      <c r="C28" s="18">
        <v>642165</v>
      </c>
      <c r="D28" s="18">
        <v>804579</v>
      </c>
      <c r="E28" s="18">
        <v>663011</v>
      </c>
      <c r="F28" s="18">
        <v>813923</v>
      </c>
      <c r="G28" s="18">
        <v>816179</v>
      </c>
      <c r="H28" s="18">
        <v>1023635</v>
      </c>
    </row>
    <row r="29" spans="1:9">
      <c r="A29" s="17" t="s">
        <v>124</v>
      </c>
      <c r="B29" s="18">
        <v>31215</v>
      </c>
      <c r="C29" s="18">
        <v>43451</v>
      </c>
      <c r="D29" s="18">
        <v>101373</v>
      </c>
      <c r="E29" s="18">
        <v>88527</v>
      </c>
      <c r="F29" s="18">
        <v>65510</v>
      </c>
      <c r="G29" s="18">
        <v>101868</v>
      </c>
      <c r="H29" s="18">
        <v>161429</v>
      </c>
    </row>
    <row r="30" spans="1:9">
      <c r="A30" s="17" t="s">
        <v>125</v>
      </c>
      <c r="B30" s="18">
        <v>3959</v>
      </c>
      <c r="C30" s="18">
        <v>4022</v>
      </c>
      <c r="D30" s="18">
        <v>4043</v>
      </c>
      <c r="E30" s="18">
        <v>234</v>
      </c>
      <c r="F30" s="18">
        <v>797</v>
      </c>
      <c r="G30" s="18">
        <v>667</v>
      </c>
      <c r="H30" s="18">
        <v>930</v>
      </c>
    </row>
    <row r="31" spans="1:9">
      <c r="A31" s="17" t="s">
        <v>126</v>
      </c>
      <c r="B31" s="18">
        <v>10702</v>
      </c>
      <c r="C31" s="18">
        <v>12234</v>
      </c>
      <c r="D31" s="18">
        <v>15394</v>
      </c>
      <c r="E31" s="18">
        <v>23243</v>
      </c>
      <c r="F31" s="18">
        <v>26204</v>
      </c>
      <c r="G31" s="18">
        <v>23904</v>
      </c>
      <c r="H31" s="18">
        <v>21884</v>
      </c>
    </row>
    <row r="32" spans="1:9">
      <c r="A32" s="17" t="s">
        <v>127</v>
      </c>
      <c r="B32" s="18">
        <v>-435660</v>
      </c>
      <c r="C32" s="18">
        <v>-430746</v>
      </c>
      <c r="D32" s="18">
        <v>-546817</v>
      </c>
      <c r="E32" s="18">
        <v>-309029</v>
      </c>
      <c r="F32" s="18">
        <v>-384910</v>
      </c>
      <c r="G32" s="18">
        <v>-432566</v>
      </c>
      <c r="H32" s="18">
        <v>-546086</v>
      </c>
      <c r="I32" s="107"/>
    </row>
    <row r="33" spans="1:9">
      <c r="A33" s="14" t="s">
        <v>128</v>
      </c>
      <c r="B33" s="18">
        <v>40937</v>
      </c>
      <c r="C33" s="18">
        <v>41024</v>
      </c>
      <c r="D33" s="18">
        <v>49788</v>
      </c>
      <c r="E33" s="18">
        <v>7320</v>
      </c>
      <c r="F33" s="18">
        <v>7598</v>
      </c>
      <c r="G33" s="18">
        <v>6733</v>
      </c>
      <c r="H33" s="18">
        <v>1165</v>
      </c>
    </row>
    <row r="34" spans="1:9">
      <c r="A34" s="14" t="s">
        <v>129</v>
      </c>
      <c r="B34" s="16">
        <v>259724</v>
      </c>
      <c r="C34" s="16">
        <v>327889</v>
      </c>
      <c r="D34" s="16">
        <v>465438</v>
      </c>
      <c r="E34" s="16">
        <v>530637</v>
      </c>
      <c r="F34" s="16">
        <v>609129</v>
      </c>
      <c r="G34" s="16">
        <v>591882</v>
      </c>
      <c r="H34" s="16">
        <v>713201</v>
      </c>
    </row>
    <row r="35" spans="1:9">
      <c r="A35" s="17" t="s">
        <v>130</v>
      </c>
      <c r="B35" s="18">
        <v>319189</v>
      </c>
      <c r="C35" s="18">
        <v>414369</v>
      </c>
      <c r="D35" s="18">
        <v>606775</v>
      </c>
      <c r="E35" s="18">
        <v>716431</v>
      </c>
      <c r="F35" s="18">
        <v>841307</v>
      </c>
      <c r="G35" s="18">
        <v>834997</v>
      </c>
      <c r="H35" s="18">
        <v>1085067</v>
      </c>
    </row>
    <row r="36" spans="1:9">
      <c r="A36" s="17" t="s">
        <v>131</v>
      </c>
      <c r="B36" s="18">
        <v>-59465</v>
      </c>
      <c r="C36" s="18">
        <v>-86480</v>
      </c>
      <c r="D36" s="18">
        <v>-141337</v>
      </c>
      <c r="E36" s="18">
        <v>-185795</v>
      </c>
      <c r="F36" s="18">
        <v>-232178</v>
      </c>
      <c r="G36" s="18">
        <v>-243115</v>
      </c>
      <c r="H36" s="18">
        <v>-371866</v>
      </c>
    </row>
    <row r="37" spans="1:9">
      <c r="A37" s="14" t="s">
        <v>132</v>
      </c>
      <c r="B37" s="16">
        <v>13915</v>
      </c>
      <c r="C37" s="16">
        <v>12224</v>
      </c>
      <c r="D37" s="16">
        <v>11144</v>
      </c>
      <c r="E37" s="16">
        <v>39434</v>
      </c>
      <c r="F37" s="16">
        <v>45350</v>
      </c>
      <c r="G37" s="16">
        <v>52968</v>
      </c>
      <c r="H37" s="16">
        <v>56517</v>
      </c>
    </row>
    <row r="38" spans="1:9">
      <c r="A38" s="17" t="s">
        <v>133</v>
      </c>
      <c r="B38" s="18">
        <v>6686</v>
      </c>
      <c r="C38" s="18">
        <v>4517</v>
      </c>
      <c r="D38" s="18">
        <v>3830</v>
      </c>
      <c r="E38" s="18">
        <v>37575</v>
      </c>
      <c r="F38" s="18">
        <v>37640</v>
      </c>
      <c r="G38" s="18">
        <v>46060</v>
      </c>
      <c r="H38" s="18">
        <v>48879</v>
      </c>
    </row>
    <row r="39" spans="1:9">
      <c r="A39" s="17" t="s">
        <v>134</v>
      </c>
      <c r="B39" s="18">
        <v>7230</v>
      </c>
      <c r="C39" s="18">
        <v>7707</v>
      </c>
      <c r="D39" s="18">
        <v>7314</v>
      </c>
      <c r="E39" s="18">
        <v>1860</v>
      </c>
      <c r="F39" s="18">
        <v>7710</v>
      </c>
      <c r="G39" s="18">
        <v>6908</v>
      </c>
      <c r="H39" s="18">
        <v>7638</v>
      </c>
    </row>
    <row r="40" spans="1:9">
      <c r="A40" s="14" t="s">
        <v>135</v>
      </c>
      <c r="B40" s="16">
        <v>136580</v>
      </c>
      <c r="C40" s="16">
        <v>149547</v>
      </c>
      <c r="D40" s="16">
        <v>124634</v>
      </c>
      <c r="E40" s="16">
        <v>111096</v>
      </c>
      <c r="F40" s="16">
        <v>114418</v>
      </c>
      <c r="G40" s="16">
        <v>141709</v>
      </c>
      <c r="H40" s="16">
        <v>186799</v>
      </c>
    </row>
    <row r="41" spans="1:9">
      <c r="A41" s="14" t="s">
        <v>136</v>
      </c>
      <c r="B41" s="16">
        <v>51140</v>
      </c>
      <c r="C41" s="16">
        <v>60823</v>
      </c>
      <c r="D41" s="16">
        <v>82210</v>
      </c>
      <c r="E41" s="16">
        <v>66209</v>
      </c>
      <c r="F41" s="16">
        <v>80900</v>
      </c>
      <c r="G41" s="16">
        <v>85240</v>
      </c>
      <c r="H41" s="16">
        <v>95987</v>
      </c>
    </row>
    <row r="42" spans="1:9">
      <c r="A42" s="17" t="s">
        <v>137</v>
      </c>
      <c r="B42" s="18">
        <v>0</v>
      </c>
      <c r="C42" s="18">
        <v>10339</v>
      </c>
      <c r="D42" s="18">
        <v>15092</v>
      </c>
      <c r="E42" s="18">
        <v>19836</v>
      </c>
      <c r="F42" s="18">
        <v>23090</v>
      </c>
      <c r="G42" s="18">
        <v>9573</v>
      </c>
      <c r="H42" s="18">
        <v>11443</v>
      </c>
    </row>
    <row r="43" spans="1:9">
      <c r="A43" s="17" t="s">
        <v>138</v>
      </c>
      <c r="B43" s="18">
        <v>45393</v>
      </c>
      <c r="C43" s="18">
        <v>44289</v>
      </c>
      <c r="D43" s="18">
        <v>23471</v>
      </c>
      <c r="E43" s="18">
        <v>40494</v>
      </c>
      <c r="F43" s="18">
        <v>39570</v>
      </c>
      <c r="G43" s="18">
        <v>44573</v>
      </c>
      <c r="H43" s="18">
        <v>41587</v>
      </c>
    </row>
    <row r="44" spans="1:9">
      <c r="A44" s="17" t="s">
        <v>139</v>
      </c>
      <c r="B44" s="18">
        <v>0</v>
      </c>
      <c r="C44" s="18">
        <v>0</v>
      </c>
      <c r="D44" s="18">
        <v>0</v>
      </c>
      <c r="E44" s="18">
        <v>3268</v>
      </c>
      <c r="F44" s="18">
        <v>2327</v>
      </c>
      <c r="G44" s="18">
        <v>1318</v>
      </c>
      <c r="H44" s="18">
        <v>1739</v>
      </c>
    </row>
    <row r="45" spans="1:9">
      <c r="A45" s="17" t="s">
        <v>140</v>
      </c>
      <c r="B45" s="18">
        <v>5747</v>
      </c>
      <c r="C45" s="18">
        <v>6195</v>
      </c>
      <c r="D45" s="18">
        <v>43647</v>
      </c>
      <c r="E45" s="18">
        <v>2611</v>
      </c>
      <c r="F45" s="18">
        <v>15913</v>
      </c>
      <c r="G45" s="18">
        <v>29776</v>
      </c>
      <c r="H45" s="18">
        <v>41219</v>
      </c>
    </row>
    <row r="46" spans="1:9">
      <c r="A46" s="19" t="s">
        <v>141</v>
      </c>
      <c r="B46" s="20">
        <v>1449312</v>
      </c>
      <c r="C46" s="20">
        <v>1703782</v>
      </c>
      <c r="D46" s="20">
        <v>2199983</v>
      </c>
      <c r="E46" s="20">
        <v>2381437</v>
      </c>
      <c r="F46" s="20">
        <v>2671412</v>
      </c>
      <c r="G46" s="20">
        <v>2737544</v>
      </c>
      <c r="H46" s="20">
        <v>3313505</v>
      </c>
      <c r="I46" s="107"/>
    </row>
    <row r="47" spans="1:9">
      <c r="A47" s="14" t="s">
        <v>142</v>
      </c>
      <c r="B47" s="15"/>
      <c r="C47" s="15"/>
      <c r="D47" s="15"/>
      <c r="E47" s="15"/>
      <c r="F47" s="15"/>
      <c r="G47" s="15"/>
      <c r="H47" s="15"/>
    </row>
    <row r="48" spans="1:9">
      <c r="A48" s="14" t="s">
        <v>143</v>
      </c>
      <c r="B48" s="15"/>
      <c r="C48" s="15"/>
      <c r="D48" s="15"/>
      <c r="E48" s="15"/>
      <c r="F48" s="15"/>
      <c r="G48" s="15"/>
      <c r="H48" s="15"/>
    </row>
    <row r="49" spans="1:8">
      <c r="A49" s="15" t="s">
        <v>68</v>
      </c>
      <c r="B49" s="18">
        <v>0</v>
      </c>
      <c r="C49" s="18">
        <v>449124</v>
      </c>
      <c r="D49" s="18">
        <v>573157</v>
      </c>
      <c r="E49" s="18">
        <v>561715</v>
      </c>
      <c r="F49" s="18">
        <v>615618</v>
      </c>
      <c r="G49" s="18">
        <v>625326</v>
      </c>
      <c r="H49" s="18">
        <v>769398</v>
      </c>
    </row>
    <row r="50" spans="1:8">
      <c r="A50" s="15" t="s">
        <v>144</v>
      </c>
      <c r="B50" s="18">
        <v>44795</v>
      </c>
      <c r="C50" s="18">
        <v>57999</v>
      </c>
      <c r="D50" s="18">
        <v>44611</v>
      </c>
      <c r="E50" s="18">
        <v>30510</v>
      </c>
      <c r="F50" s="18">
        <v>36284</v>
      </c>
      <c r="G50" s="18">
        <v>10122</v>
      </c>
      <c r="H50" s="18">
        <v>12024</v>
      </c>
    </row>
    <row r="51" spans="1:8">
      <c r="A51" s="15" t="s">
        <v>145</v>
      </c>
      <c r="B51" s="18">
        <v>40787</v>
      </c>
      <c r="C51" s="18">
        <v>116202</v>
      </c>
      <c r="D51" s="18">
        <v>96959</v>
      </c>
      <c r="E51" s="18">
        <v>131547</v>
      </c>
      <c r="F51" s="18">
        <v>114508</v>
      </c>
      <c r="G51" s="18">
        <v>138599</v>
      </c>
      <c r="H51" s="18">
        <v>167949</v>
      </c>
    </row>
    <row r="52" spans="1:8">
      <c r="A52" s="15" t="s">
        <v>146</v>
      </c>
      <c r="B52" s="18">
        <v>191865</v>
      </c>
      <c r="C52" s="18">
        <v>99402</v>
      </c>
      <c r="D52" s="18">
        <v>56878</v>
      </c>
      <c r="E52" s="18">
        <v>49490</v>
      </c>
      <c r="F52" s="18">
        <v>73988</v>
      </c>
      <c r="G52" s="18">
        <v>41149</v>
      </c>
      <c r="H52" s="18">
        <v>109561</v>
      </c>
    </row>
    <row r="53" spans="1:8">
      <c r="A53" s="15" t="s">
        <v>147</v>
      </c>
      <c r="B53" s="16">
        <v>455233</v>
      </c>
      <c r="C53" s="16">
        <v>142730</v>
      </c>
      <c r="D53" s="16">
        <v>151956</v>
      </c>
      <c r="E53" s="16">
        <v>220674</v>
      </c>
      <c r="F53" s="16">
        <v>230097</v>
      </c>
      <c r="G53" s="16">
        <v>341100</v>
      </c>
      <c r="H53" s="16">
        <v>373263</v>
      </c>
    </row>
    <row r="54" spans="1:8">
      <c r="A54" s="17" t="s">
        <v>148</v>
      </c>
      <c r="B54" s="18">
        <v>12807</v>
      </c>
      <c r="C54" s="18">
        <v>6452</v>
      </c>
      <c r="D54" s="18">
        <v>6486</v>
      </c>
      <c r="E54" s="18"/>
      <c r="F54" s="18"/>
      <c r="G54" s="18"/>
      <c r="H54" s="18"/>
    </row>
    <row r="55" spans="1:8">
      <c r="A55" s="17" t="s">
        <v>149</v>
      </c>
      <c r="B55" s="18">
        <v>23688</v>
      </c>
      <c r="C55" s="18">
        <v>21833</v>
      </c>
      <c r="D55" s="18">
        <v>22937</v>
      </c>
      <c r="E55" s="18">
        <v>30671</v>
      </c>
      <c r="F55" s="18">
        <v>36819</v>
      </c>
      <c r="G55" s="18"/>
      <c r="H55" s="18"/>
    </row>
    <row r="56" spans="1:8">
      <c r="A56" s="17" t="s">
        <v>150</v>
      </c>
      <c r="B56" s="18">
        <v>11638</v>
      </c>
      <c r="C56" s="18">
        <v>17920</v>
      </c>
      <c r="D56" s="18">
        <v>13969</v>
      </c>
      <c r="E56" s="18">
        <v>8201</v>
      </c>
      <c r="F56" s="18">
        <v>7235</v>
      </c>
      <c r="G56" s="18">
        <v>13926</v>
      </c>
      <c r="H56" s="18">
        <v>15591</v>
      </c>
    </row>
    <row r="57" spans="1:8">
      <c r="A57" s="17" t="s">
        <v>151</v>
      </c>
      <c r="B57" s="18">
        <v>335696</v>
      </c>
      <c r="C57" s="18">
        <v>19624</v>
      </c>
      <c r="D57" s="18">
        <v>25802</v>
      </c>
      <c r="E57" s="18">
        <v>46052</v>
      </c>
      <c r="F57" s="18">
        <v>35031</v>
      </c>
      <c r="G57" s="18">
        <v>31204</v>
      </c>
      <c r="H57" s="18">
        <v>44236</v>
      </c>
    </row>
    <row r="58" spans="1:8">
      <c r="A58" s="17" t="s">
        <v>152</v>
      </c>
      <c r="B58" s="18"/>
      <c r="C58" s="18"/>
      <c r="D58" s="18"/>
      <c r="E58" s="18"/>
      <c r="F58" s="18"/>
      <c r="G58" s="18">
        <v>0</v>
      </c>
      <c r="H58" s="18">
        <v>10702</v>
      </c>
    </row>
    <row r="59" spans="1:8">
      <c r="A59" s="17" t="s">
        <v>147</v>
      </c>
      <c r="B59" s="18">
        <v>71404</v>
      </c>
      <c r="C59" s="18">
        <v>76901</v>
      </c>
      <c r="D59" s="18">
        <v>82762</v>
      </c>
      <c r="E59" s="18">
        <v>135750</v>
      </c>
      <c r="F59" s="18">
        <v>151012</v>
      </c>
      <c r="G59" s="18">
        <v>295970</v>
      </c>
      <c r="H59" s="18">
        <v>302735</v>
      </c>
    </row>
    <row r="60" spans="1:8">
      <c r="A60" s="14" t="s">
        <v>153</v>
      </c>
      <c r="B60" s="16">
        <v>732681</v>
      </c>
      <c r="C60" s="16">
        <v>865457</v>
      </c>
      <c r="D60" s="16">
        <v>923561</v>
      </c>
      <c r="E60" s="16">
        <v>993936</v>
      </c>
      <c r="F60" s="16">
        <v>1070494</v>
      </c>
      <c r="G60" s="16">
        <v>1156295</v>
      </c>
      <c r="H60" s="16">
        <v>1432195</v>
      </c>
    </row>
    <row r="61" spans="1:8">
      <c r="A61" s="14" t="s">
        <v>154</v>
      </c>
      <c r="B61" s="18">
        <v>279625</v>
      </c>
      <c r="C61" s="18">
        <v>321553</v>
      </c>
      <c r="D61" s="18">
        <v>452586</v>
      </c>
      <c r="E61" s="18">
        <v>546071</v>
      </c>
      <c r="F61" s="18">
        <v>505104</v>
      </c>
      <c r="G61" s="18">
        <v>606292</v>
      </c>
      <c r="H61" s="18">
        <v>611995</v>
      </c>
    </row>
    <row r="62" spans="1:8">
      <c r="A62" s="17" t="s">
        <v>155</v>
      </c>
      <c r="B62" s="18">
        <v>279625</v>
      </c>
      <c r="C62" s="18">
        <v>321553</v>
      </c>
      <c r="D62" s="18">
        <v>452430</v>
      </c>
      <c r="E62" s="18">
        <v>545164</v>
      </c>
      <c r="F62" s="18">
        <v>504414</v>
      </c>
      <c r="G62" s="18">
        <v>605752</v>
      </c>
      <c r="H62" s="18">
        <v>611528</v>
      </c>
    </row>
    <row r="63" spans="1:8">
      <c r="A63" s="17" t="s">
        <v>156</v>
      </c>
      <c r="B63" s="18">
        <v>0</v>
      </c>
      <c r="C63" s="18">
        <v>0</v>
      </c>
      <c r="D63" s="18">
        <v>156</v>
      </c>
      <c r="E63" s="18">
        <v>908</v>
      </c>
      <c r="F63" s="18">
        <v>690</v>
      </c>
      <c r="G63" s="18">
        <v>540</v>
      </c>
      <c r="H63" s="18">
        <v>468</v>
      </c>
    </row>
    <row r="64" spans="1:8">
      <c r="A64" s="15" t="s">
        <v>157</v>
      </c>
      <c r="B64" s="18">
        <v>21651</v>
      </c>
      <c r="C64" s="18">
        <v>20482</v>
      </c>
      <c r="D64" s="18">
        <v>15723</v>
      </c>
      <c r="E64" s="18">
        <v>26859</v>
      </c>
      <c r="F64" s="18">
        <v>45449</v>
      </c>
      <c r="G64" s="18">
        <v>11740</v>
      </c>
      <c r="H64" s="18">
        <v>61258</v>
      </c>
    </row>
    <row r="65" spans="1:8">
      <c r="A65" s="15" t="s">
        <v>47</v>
      </c>
      <c r="B65" s="18">
        <v>3071</v>
      </c>
      <c r="C65" s="18">
        <v>3705</v>
      </c>
      <c r="D65" s="18">
        <v>4207</v>
      </c>
      <c r="E65" s="18">
        <v>4298</v>
      </c>
      <c r="F65" s="18">
        <v>4328</v>
      </c>
      <c r="G65" s="18">
        <v>4532</v>
      </c>
      <c r="H65" s="18">
        <v>5251</v>
      </c>
    </row>
    <row r="66" spans="1:8">
      <c r="A66" s="15" t="s">
        <v>158</v>
      </c>
      <c r="B66" s="18">
        <v>85300</v>
      </c>
      <c r="C66" s="18">
        <v>116213</v>
      </c>
      <c r="D66" s="18">
        <v>147872</v>
      </c>
      <c r="E66" s="18">
        <v>257547</v>
      </c>
      <c r="F66" s="18">
        <v>256512</v>
      </c>
      <c r="G66" s="18">
        <v>378066</v>
      </c>
      <c r="H66" s="18">
        <v>248528</v>
      </c>
    </row>
    <row r="67" spans="1:8">
      <c r="A67" s="14" t="s">
        <v>159</v>
      </c>
      <c r="B67" s="16">
        <v>1122327</v>
      </c>
      <c r="C67" s="16">
        <v>1327409</v>
      </c>
      <c r="D67" s="16">
        <v>1543949</v>
      </c>
      <c r="E67" s="16">
        <v>1828711</v>
      </c>
      <c r="F67" s="16">
        <v>1881887</v>
      </c>
      <c r="G67" s="16">
        <v>2156925</v>
      </c>
      <c r="H67" s="16">
        <v>2359226</v>
      </c>
    </row>
    <row r="68" spans="1:8">
      <c r="A68" s="14" t="s">
        <v>160</v>
      </c>
      <c r="B68" s="21"/>
      <c r="C68" s="21"/>
      <c r="D68" s="21"/>
      <c r="E68" s="21"/>
      <c r="F68" s="21"/>
      <c r="G68" s="21"/>
      <c r="H68" s="21"/>
    </row>
    <row r="69" spans="1:8">
      <c r="A69" s="15" t="s">
        <v>161</v>
      </c>
      <c r="B69" s="18">
        <v>6348</v>
      </c>
      <c r="C69" s="18">
        <v>6381</v>
      </c>
      <c r="D69" s="18">
        <v>6438</v>
      </c>
      <c r="E69" s="18">
        <v>6438</v>
      </c>
      <c r="F69" s="18">
        <v>6792</v>
      </c>
      <c r="G69" s="18">
        <v>6792</v>
      </c>
      <c r="H69" s="18">
        <v>6792</v>
      </c>
    </row>
    <row r="70" spans="1:8">
      <c r="A70" s="15" t="s">
        <v>162</v>
      </c>
      <c r="B70" s="18">
        <v>111868</v>
      </c>
      <c r="C70" s="18">
        <v>113286</v>
      </c>
      <c r="D70" s="18">
        <v>116831</v>
      </c>
      <c r="E70" s="18">
        <v>114896</v>
      </c>
      <c r="F70" s="18">
        <v>188874</v>
      </c>
      <c r="G70" s="18">
        <v>188919</v>
      </c>
      <c r="H70" s="18">
        <v>188919</v>
      </c>
    </row>
    <row r="71" spans="1:8">
      <c r="A71" s="15" t="s">
        <v>163</v>
      </c>
      <c r="B71" s="18">
        <v>250898</v>
      </c>
      <c r="C71" s="18">
        <v>342854</v>
      </c>
      <c r="D71" s="18">
        <v>476756</v>
      </c>
      <c r="E71" s="18">
        <v>455627</v>
      </c>
      <c r="F71" s="18">
        <v>609838</v>
      </c>
      <c r="G71" s="18">
        <v>617960</v>
      </c>
      <c r="H71" s="18">
        <v>746948</v>
      </c>
    </row>
    <row r="72" spans="1:8">
      <c r="A72" s="15" t="s">
        <v>164</v>
      </c>
      <c r="B72" s="18">
        <v>929</v>
      </c>
      <c r="C72" s="18">
        <v>396</v>
      </c>
      <c r="D72" s="18">
        <v>229</v>
      </c>
      <c r="E72" s="18">
        <v>-52783</v>
      </c>
      <c r="F72" s="18">
        <v>-61522</v>
      </c>
      <c r="G72" s="18">
        <v>-179116</v>
      </c>
      <c r="H72" s="18">
        <v>-36260</v>
      </c>
    </row>
    <row r="73" spans="1:8">
      <c r="A73" s="14" t="s">
        <v>165</v>
      </c>
      <c r="B73" s="18">
        <v>-43057</v>
      </c>
      <c r="C73" s="18">
        <v>-86544</v>
      </c>
      <c r="D73" s="18">
        <v>55781</v>
      </c>
      <c r="E73" s="18">
        <v>28548</v>
      </c>
      <c r="F73" s="18">
        <v>45542</v>
      </c>
      <c r="G73" s="18">
        <v>-53936</v>
      </c>
      <c r="H73" s="18">
        <v>47880</v>
      </c>
    </row>
    <row r="74" spans="1:8">
      <c r="A74" s="17" t="s">
        <v>166</v>
      </c>
      <c r="B74" s="18">
        <v>-2740</v>
      </c>
      <c r="C74" s="18">
        <v>-8516</v>
      </c>
      <c r="D74" s="18">
        <v>77469</v>
      </c>
      <c r="E74" s="18">
        <v>29459</v>
      </c>
      <c r="F74" s="18">
        <v>46522</v>
      </c>
      <c r="G74" s="18">
        <v>-53001</v>
      </c>
      <c r="H74" s="18">
        <v>46212</v>
      </c>
    </row>
    <row r="75" spans="1:8">
      <c r="A75" s="17" t="s">
        <v>167</v>
      </c>
      <c r="B75" s="18">
        <v>0</v>
      </c>
      <c r="C75" s="18">
        <v>0</v>
      </c>
      <c r="D75" s="18">
        <v>0</v>
      </c>
      <c r="E75" s="18">
        <v>-911</v>
      </c>
      <c r="F75" s="18">
        <v>-1027</v>
      </c>
      <c r="G75" s="18">
        <v>-193</v>
      </c>
      <c r="H75" s="18">
        <v>228</v>
      </c>
    </row>
    <row r="76" spans="1:8">
      <c r="A76" s="17" t="s">
        <v>168</v>
      </c>
      <c r="B76" s="18">
        <v>-38706</v>
      </c>
      <c r="C76" s="18">
        <v>-62247</v>
      </c>
      <c r="D76" s="18">
        <v>-75684</v>
      </c>
      <c r="E76" s="18">
        <v>0</v>
      </c>
      <c r="F76" s="18">
        <v>0</v>
      </c>
      <c r="G76" s="18">
        <v>0</v>
      </c>
      <c r="H76" s="18">
        <v>0</v>
      </c>
    </row>
    <row r="77" spans="1:8">
      <c r="A77" s="17" t="s">
        <v>169</v>
      </c>
      <c r="B77" s="18">
        <v>-1612</v>
      </c>
      <c r="C77" s="18">
        <v>-15781</v>
      </c>
      <c r="D77" s="18">
        <v>53996</v>
      </c>
      <c r="E77" s="18">
        <v>0</v>
      </c>
      <c r="F77" s="18">
        <v>47</v>
      </c>
      <c r="G77" s="18">
        <v>-742</v>
      </c>
      <c r="H77" s="18">
        <v>1440</v>
      </c>
    </row>
    <row r="78" spans="1:8">
      <c r="A78" s="14" t="s">
        <v>170</v>
      </c>
      <c r="B78" s="16">
        <v>326985</v>
      </c>
      <c r="C78" s="16">
        <v>376373</v>
      </c>
      <c r="D78" s="16">
        <v>656035</v>
      </c>
      <c r="E78" s="16">
        <v>552726</v>
      </c>
      <c r="F78" s="16">
        <v>789524</v>
      </c>
      <c r="G78" s="16">
        <v>580619</v>
      </c>
      <c r="H78" s="16">
        <v>954279</v>
      </c>
    </row>
    <row r="79" spans="1:8">
      <c r="A79" s="19" t="s">
        <v>171</v>
      </c>
      <c r="B79" s="22">
        <f>+B67+B78</f>
        <v>1449312</v>
      </c>
      <c r="C79" s="20">
        <v>1703782</v>
      </c>
      <c r="D79" s="20">
        <v>2199984</v>
      </c>
      <c r="E79" s="20">
        <v>2381437</v>
      </c>
      <c r="F79" s="20">
        <v>2671411</v>
      </c>
      <c r="G79" s="20">
        <v>2737544</v>
      </c>
      <c r="H79" s="20">
        <v>3313505</v>
      </c>
    </row>
    <row r="80" spans="1:8">
      <c r="A80" s="12"/>
      <c r="B80" s="16"/>
      <c r="C80" s="12"/>
      <c r="D80" s="12"/>
      <c r="E80" s="12"/>
      <c r="F80" s="12"/>
      <c r="G80" s="12"/>
      <c r="H80" s="12"/>
    </row>
    <row r="81" spans="1:1" s="93" customFormat="1" ht="11.25">
      <c r="A81" s="93" t="s">
        <v>172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5"/>
  <sheetViews>
    <sheetView tabSelected="1" zoomScale="125" zoomScaleNormal="125" workbookViewId="0">
      <selection activeCell="C28" sqref="C28"/>
    </sheetView>
  </sheetViews>
  <sheetFormatPr defaultColWidth="8.85546875" defaultRowHeight="15"/>
  <cols>
    <col min="1" max="1" width="35.42578125" bestFit="1" customWidth="1"/>
    <col min="2" max="7" width="15" customWidth="1"/>
  </cols>
  <sheetData>
    <row r="1" spans="1:7">
      <c r="A1" s="11" t="s">
        <v>173</v>
      </c>
      <c r="B1" s="76"/>
      <c r="C1" s="76"/>
      <c r="D1" s="76"/>
      <c r="E1" s="76"/>
      <c r="F1" s="76"/>
      <c r="G1" s="76"/>
    </row>
    <row r="2" spans="1:7">
      <c r="A2" s="78"/>
      <c r="B2" s="116"/>
      <c r="C2" s="76"/>
      <c r="D2" s="76"/>
      <c r="E2" s="76"/>
      <c r="F2" s="76"/>
      <c r="G2" s="76"/>
    </row>
    <row r="3" spans="1:7" ht="26.25" thickBot="1">
      <c r="A3" s="77" t="s">
        <v>174</v>
      </c>
      <c r="B3" s="77">
        <v>2013</v>
      </c>
      <c r="C3" s="77">
        <v>2014</v>
      </c>
      <c r="D3" s="77">
        <v>2015</v>
      </c>
      <c r="E3" s="77">
        <v>2016</v>
      </c>
      <c r="F3" s="77">
        <v>2017</v>
      </c>
      <c r="G3" s="77">
        <v>2018</v>
      </c>
    </row>
    <row r="4" spans="1:7">
      <c r="A4" s="78" t="s">
        <v>175</v>
      </c>
      <c r="B4" s="116" cm="1">
        <f t="array" ref="B4:G4">'EX 7 - Income Statement'!B4:G4</f>
        <v>1887927</v>
      </c>
      <c r="C4" s="117">
        <v>2328337</v>
      </c>
      <c r="D4" s="117">
        <v>2631590</v>
      </c>
      <c r="E4" s="117">
        <v>2776606</v>
      </c>
      <c r="F4" s="117">
        <v>2744921</v>
      </c>
      <c r="G4" s="117">
        <v>2954093</v>
      </c>
    </row>
    <row r="5" spans="1:7">
      <c r="A5" s="78" t="s">
        <v>27</v>
      </c>
      <c r="B5" s="113">
        <v>1</v>
      </c>
      <c r="C5" s="113">
        <v>1</v>
      </c>
      <c r="D5" s="113">
        <v>1</v>
      </c>
      <c r="E5" s="113">
        <v>1</v>
      </c>
      <c r="F5" s="113">
        <v>1</v>
      </c>
      <c r="G5" s="113">
        <v>1</v>
      </c>
    </row>
    <row r="6" spans="1:7">
      <c r="A6" s="78" t="s">
        <v>28</v>
      </c>
      <c r="B6" s="102">
        <f>IF(ISBLANK('EX 7 - Income Statement'!B5),"",'EX 7 - Income Statement'!B5/'EX 7 - Income Statement'!B$4)</f>
        <v>0.6030270238203066</v>
      </c>
      <c r="C6" s="102">
        <f>IF(ISBLANK('EX 7 - Income Statement'!C5),"",'EX 7 - Income Statement'!C5/'EX 7 - Income Statement'!C$4)</f>
        <v>0.57531663157008628</v>
      </c>
      <c r="D6" s="102">
        <f>IF(ISBLANK('EX 7 - Income Statement'!D5),"",'EX 7 - Income Statement'!D5/'EX 7 - Income Statement'!D$4)</f>
        <v>0.56418743041279229</v>
      </c>
      <c r="E6" s="102">
        <f>IF(ISBLANK('EX 7 - Income Statement'!E5),"",'EX 7 - Income Statement'!E5/'EX 7 - Income Statement'!E$4)</f>
        <v>0.55262900101778933</v>
      </c>
      <c r="F6" s="102">
        <f>IF(ISBLANK('EX 7 - Income Statement'!F5),"",'EX 7 - Income Statement'!F5/'EX 7 - Income Statement'!F$4)</f>
        <v>0.58050960300861121</v>
      </c>
      <c r="G6" s="102">
        <f>IF(ISBLANK('EX 7 - Income Statement'!G5),"",'EX 7 - Income Statement'!G5/'EX 7 - Income Statement'!G$4)</f>
        <v>0.58998955009202492</v>
      </c>
    </row>
    <row r="7" spans="1:7">
      <c r="A7" s="79" t="s">
        <v>29</v>
      </c>
      <c r="B7" s="102">
        <f>IF(ISBLANK('EX 7 - Income Statement'!B6),"",'EX 7 - Income Statement'!B6/'EX 7 - Income Statement'!B$4)</f>
        <v>0.3969729761796934</v>
      </c>
      <c r="C7" s="102">
        <f>IF(ISBLANK('EX 7 - Income Statement'!C6),"",'EX 7 - Income Statement'!C6/'EX 7 - Income Statement'!C$4)</f>
        <v>0.42468293893882197</v>
      </c>
      <c r="D7" s="102">
        <f>IF(ISBLANK('EX 7 - Income Statement'!D6),"",'EX 7 - Income Statement'!D6/'EX 7 - Income Statement'!D$4)</f>
        <v>0.43581256958720771</v>
      </c>
      <c r="E7" s="102">
        <f>IF(ISBLANK('EX 7 - Income Statement'!E6),"",'EX 7 - Income Statement'!E6/'EX 7 - Income Statement'!E$4)</f>
        <v>0.44737099898221067</v>
      </c>
      <c r="F7" s="102">
        <f>IF(ISBLANK('EX 7 - Income Statement'!F6),"",'EX 7 - Income Statement'!F6/'EX 7 - Income Statement'!F$4)</f>
        <v>0.41949039699138885</v>
      </c>
      <c r="G7" s="102">
        <f>IF(ISBLANK('EX 7 - Income Statement'!G6),"",'EX 7 - Income Statement'!G6/'EX 7 - Income Statement'!G$4)</f>
        <v>0.41001044990797514</v>
      </c>
    </row>
    <row r="8" spans="1:7">
      <c r="A8" s="80" t="s">
        <v>30</v>
      </c>
      <c r="B8" s="102">
        <f>IF(ISBLANK('EX 7 - Income Statement'!B7),"",'EX 7 - Income Statement'!B7/'EX 7 - Income Statement'!B$4)</f>
        <v>0.25368989373000123</v>
      </c>
      <c r="C8" s="102">
        <f>IF(ISBLANK('EX 7 - Income Statement'!C7),"",'EX 7 - Income Statement'!C7/'EX 7 - Income Statement'!C$4)</f>
        <v>0.27097065416217669</v>
      </c>
      <c r="D8" s="102">
        <f>IF(ISBLANK('EX 7 - Income Statement'!D7),"",'EX 7 - Income Statement'!D7/'EX 7 - Income Statement'!D$4)</f>
        <v>0.25924897115432116</v>
      </c>
      <c r="E8" s="102">
        <f>IF(ISBLANK('EX 7 - Income Statement'!E7),"",'EX 7 - Income Statement'!E7/'EX 7 - Income Statement'!E$4)</f>
        <v>0.29305454212805132</v>
      </c>
      <c r="F8" s="102">
        <f>IF(ISBLANK('EX 7 - Income Statement'!F7),"",'EX 7 - Income Statement'!F7/'EX 7 - Income Statement'!F$4)</f>
        <v>0.2845021769296821</v>
      </c>
      <c r="G8" s="102">
        <f>IF(ISBLANK('EX 7 - Income Statement'!G7),"",'EX 7 - Income Statement'!G7/'EX 7 - Income Statement'!G$4)</f>
        <v>0.2891310463143848</v>
      </c>
    </row>
    <row r="9" spans="1:7">
      <c r="A9" s="81" t="s">
        <v>31</v>
      </c>
      <c r="B9" s="102">
        <f>IF(ISBLANK('EX 7 - Income Statement'!B8),"",'EX 7 - Income Statement'!B8/'EX 7 - Income Statement'!B$4)</f>
        <v>0.13059562154680768</v>
      </c>
      <c r="C9" s="102">
        <f>IF(ISBLANK('EX 7 - Income Statement'!C8),"",'EX 7 - Income Statement'!C8/'EX 7 - Income Statement'!C$4)</f>
        <v>0.14375324534206174</v>
      </c>
      <c r="D9" s="102">
        <f>IF(ISBLANK('EX 7 - Income Statement'!D8),"",'EX 7 - Income Statement'!D8/'EX 7 - Income Statement'!D$4)</f>
        <v>0.12985837459482671</v>
      </c>
      <c r="E9" s="102">
        <f>IF(ISBLANK('EX 7 - Income Statement'!E8),"",'EX 7 - Income Statement'!E8/'EX 7 - Income Statement'!E$4)</f>
        <v>0.15745950271662598</v>
      </c>
      <c r="F9" s="102">
        <f>IF(ISBLANK('EX 7 - Income Statement'!F8),"",'EX 7 - Income Statement'!F8/'EX 7 - Income Statement'!F$4)</f>
        <v>0.14959264765725497</v>
      </c>
      <c r="G9" s="102">
        <f>IF(ISBLANK('EX 7 - Income Statement'!G8),"",'EX 7 - Income Statement'!G8/'EX 7 - Income Statement'!G$4)</f>
        <v>0.1562012434950423</v>
      </c>
    </row>
    <row r="10" spans="1:7">
      <c r="A10" s="81" t="s">
        <v>32</v>
      </c>
      <c r="B10" s="102">
        <f>IF(ISBLANK('EX 7 - Income Statement'!B9),"",'EX 7 - Income Statement'!B9/'EX 7 - Income Statement'!B$4)</f>
        <v>8.8097685980443097E-2</v>
      </c>
      <c r="C10" s="102">
        <f>IF(ISBLANK('EX 7 - Income Statement'!C9),"",'EX 7 - Income Statement'!C9/'EX 7 - Income Statement'!C$4)</f>
        <v>9.2582817693486807E-2</v>
      </c>
      <c r="D10" s="102">
        <f>IF(ISBLANK('EX 7 - Income Statement'!D9),"",'EX 7 - Income Statement'!D9/'EX 7 - Income Statement'!D$4)</f>
        <v>9.7085792239672591E-2</v>
      </c>
      <c r="E10" s="102">
        <f>IF(ISBLANK('EX 7 - Income Statement'!E9),"",'EX 7 - Income Statement'!E9/'EX 7 - Income Statement'!E$4)</f>
        <v>0.10401511773726629</v>
      </c>
      <c r="F10" s="102">
        <f>IF(ISBLANK('EX 7 - Income Statement'!F9),"",'EX 7 - Income Statement'!F9/'EX 7 - Income Statement'!F$4)</f>
        <v>0.10321936405455749</v>
      </c>
      <c r="G10" s="102">
        <f>IF(ISBLANK('EX 7 - Income Statement'!G9),"",'EX 7 - Income Statement'!G9/'EX 7 - Income Statement'!G$4)</f>
        <v>0.10256989201084732</v>
      </c>
    </row>
    <row r="11" spans="1:7">
      <c r="A11" s="81" t="s">
        <v>33</v>
      </c>
      <c r="B11" s="102">
        <f>IF(ISBLANK('EX 7 - Income Statement'!B10),"",'EX 7 - Income Statement'!B10/'EX 7 - Income Statement'!B$4)</f>
        <v>3.4996586202750424E-2</v>
      </c>
      <c r="C11" s="102">
        <f>IF(ISBLANK('EX 7 - Income Statement'!C10),"",'EX 7 - Income Statement'!C10/'EX 7 - Income Statement'!C$4)</f>
        <v>3.4634591126628145E-2</v>
      </c>
      <c r="D11" s="102">
        <f>IF(ISBLANK('EX 7 - Income Statement'!D10),"",'EX 7 - Income Statement'!D10/'EX 7 - Income Statement'!D$4)</f>
        <v>3.2305184318225863E-2</v>
      </c>
      <c r="E11" s="102">
        <f>IF(ISBLANK('EX 7 - Income Statement'!E10),"",'EX 7 - Income Statement'!E10/'EX 7 - Income Statement'!E$4)</f>
        <v>3.1579921674159024E-2</v>
      </c>
      <c r="F11" s="102">
        <f>IF(ISBLANK('EX 7 - Income Statement'!F10),"",'EX 7 - Income Statement'!F10/'EX 7 - Income Statement'!F$4)</f>
        <v>3.1690165217869659E-2</v>
      </c>
      <c r="G11" s="102">
        <f>IF(ISBLANK('EX 7 - Income Statement'!G10),"",'EX 7 - Income Statement'!G10/'EX 7 - Income Statement'!G$4)</f>
        <v>3.0359910808495195E-2</v>
      </c>
    </row>
    <row r="12" spans="1:7">
      <c r="A12" s="80" t="s">
        <v>34</v>
      </c>
      <c r="B12" s="102">
        <f>IF(ISBLANK('EX 7 - Income Statement'!B11),"",'EX 7 - Income Statement'!B11/'EX 7 - Income Statement'!B$4)</f>
        <v>1.0708041147777431E-2</v>
      </c>
      <c r="C12" s="102">
        <f>IF(ISBLANK('EX 7 - Income Statement'!C11),"",'EX 7 - Income Statement'!C11/'EX 7 - Income Statement'!C$4)</f>
        <v>1.1017305484558293E-2</v>
      </c>
      <c r="D12" s="102">
        <f>IF(ISBLANK('EX 7 - Income Statement'!D11),"",'EX 7 - Income Statement'!D11/'EX 7 - Income Statement'!D$4)</f>
        <v>1.0925714112000729E-2</v>
      </c>
      <c r="E12" s="102">
        <f>IF(ISBLANK('EX 7 - Income Statement'!E11),"",'EX 7 - Income Statement'!E11/'EX 7 - Income Statement'!E$4)</f>
        <v>1.2492950026038984E-2</v>
      </c>
      <c r="F12" s="102">
        <f>IF(ISBLANK('EX 7 - Income Statement'!F11),"",'EX 7 - Income Statement'!F11/'EX 7 - Income Statement'!F$4)</f>
        <v>1.2436059179845249E-2</v>
      </c>
      <c r="G12" s="102">
        <f>IF(ISBLANK('EX 7 - Income Statement'!G11),"",'EX 7 - Income Statement'!G11/'EX 7 - Income Statement'!G$4)</f>
        <v>1.195595399332384E-2</v>
      </c>
    </row>
    <row r="13" spans="1:7">
      <c r="A13" s="80" t="s">
        <v>35</v>
      </c>
      <c r="B13" s="102">
        <f>IF(ISBLANK('EX 7 - Income Statement'!B12),"",'EX 7 - Income Statement'!B12/'EX 7 - Income Statement'!B$4)</f>
        <v>4.0262679648100798E-2</v>
      </c>
      <c r="C13" s="102">
        <f>IF(ISBLANK('EX 7 - Income Statement'!C12),"",'EX 7 - Income Statement'!C12/'EX 7 - Income Statement'!C$4)</f>
        <v>4.7579882121874972E-2</v>
      </c>
      <c r="D13" s="102">
        <f>IF(ISBLANK('EX 7 - Income Statement'!D12),"",'EX 7 - Income Statement'!D12/'EX 7 - Income Statement'!D$4)</f>
        <v>5.0876466318841462E-2</v>
      </c>
      <c r="E13" s="102">
        <f>IF(ISBLANK('EX 7 - Income Statement'!E12),"",'EX 7 - Income Statement'!E12/'EX 7 - Income Statement'!E$4)</f>
        <v>6.0184268131668661E-2</v>
      </c>
      <c r="F13" s="102">
        <f>IF(ISBLANK('EX 7 - Income Statement'!F12),"",'EX 7 - Income Statement'!F12/'EX 7 - Income Statement'!F$4)</f>
        <v>6.5229563983808636E-2</v>
      </c>
      <c r="G13" s="102">
        <f>IF(ISBLANK('EX 7 - Income Statement'!G12),"",'EX 7 - Income Statement'!G12/'EX 7 - Income Statement'!G$4)</f>
        <v>7.2961819414622361E-2</v>
      </c>
    </row>
    <row r="14" spans="1:7">
      <c r="A14" s="80" t="s">
        <v>36</v>
      </c>
      <c r="B14" s="102">
        <f>IF(ISBLANK('EX 7 - Income Statement'!B13),"",'EX 7 - Income Statement'!B13/'EX 7 - Income Statement'!B$4)</f>
        <v>3.1923903837383543E-3</v>
      </c>
      <c r="C14" s="102">
        <f>IF(ISBLANK('EX 7 - Income Statement'!C13),"",'EX 7 - Income Statement'!C13/'EX 7 - Income Statement'!C$4)</f>
        <v>4.2322052177154769E-3</v>
      </c>
      <c r="D14" s="102">
        <f>IF(ISBLANK('EX 7 - Income Statement'!D13),"",'EX 7 - Income Statement'!D13/'EX 7 - Income Statement'!D$4)</f>
        <v>7.018570522003808E-4</v>
      </c>
      <c r="E14" s="102">
        <f>IF(ISBLANK('EX 7 - Income Statement'!E13),"",'EX 7 - Income Statement'!E13/'EX 7 - Income Statement'!E$4)</f>
        <v>6.664251247746349E-3</v>
      </c>
      <c r="F14" s="102">
        <f>IF(ISBLANK('EX 7 - Income Statement'!F13),"",'EX 7 - Income Statement'!F13/'EX 7 - Income Statement'!F$4)</f>
        <v>-4.060590450508412E-3</v>
      </c>
      <c r="G14" s="102">
        <f>IF(ISBLANK('EX 7 - Income Statement'!G13),"",'EX 7 - Income Statement'!G13/'EX 7 - Income Statement'!G$4)</f>
        <v>-6.6859777264967621E-3</v>
      </c>
    </row>
    <row r="15" spans="1:7">
      <c r="A15" s="80" t="s">
        <v>37</v>
      </c>
      <c r="B15" s="102" t="str">
        <f>IF(ISBLANK('EX 7 - Income Statement'!B14),"",'EX 7 - Income Statement'!B14/'EX 7 - Income Statement'!B$4)</f>
        <v/>
      </c>
      <c r="C15" s="102" t="str">
        <f>IF(ISBLANK('EX 7 - Income Statement'!C14),"",'EX 7 - Income Statement'!C14/'EX 7 - Income Statement'!C$4)</f>
        <v/>
      </c>
      <c r="D15" s="102">
        <f>IF(ISBLANK('EX 7 - Income Statement'!D14),"",'EX 7 - Income Statement'!D14/'EX 7 - Income Statement'!D$4)</f>
        <v>1.6381731196728973E-2</v>
      </c>
      <c r="E15" s="102" t="str">
        <f>IF(ISBLANK('EX 7 - Income Statement'!E14),"",'EX 7 - Income Statement'!E14/'EX 7 - Income Statement'!E$4)</f>
        <v/>
      </c>
      <c r="F15" s="102" t="str">
        <f>IF(ISBLANK('EX 7 - Income Statement'!F14),"",'EX 7 - Income Statement'!F14/'EX 7 - Income Statement'!F$4)</f>
        <v/>
      </c>
      <c r="G15" s="102" t="str">
        <f>IF(ISBLANK('EX 7 - Income Statement'!G14),"",'EX 7 - Income Statement'!G14/'EX 7 - Income Statement'!G$4)</f>
        <v/>
      </c>
    </row>
    <row r="16" spans="1:7" ht="25.5">
      <c r="A16" s="79" t="s">
        <v>38</v>
      </c>
      <c r="B16" s="102">
        <f>IF(ISBLANK('EX 7 - Income Statement'!B15),"",'EX 7 - Income Statement'!B15/'EX 7 - Income Statement'!B$4)</f>
        <v>0.91088002872992446</v>
      </c>
      <c r="C16" s="102">
        <f>IF(ISBLANK('EX 7 - Income Statement'!C15),"",'EX 7 - Income Statement'!C15/'EX 7 - Income Statement'!C$4)</f>
        <v>0.90911667855641176</v>
      </c>
      <c r="D16" s="102">
        <f>IF(ISBLANK('EX 7 - Income Statement'!D15),"",'EX 7 - Income Statement'!D15/'EX 7 - Income Statement'!D$4)</f>
        <v>0.90232217024688499</v>
      </c>
      <c r="E16" s="102">
        <f>IF(ISBLANK('EX 7 - Income Statement'!E15),"",'EX 7 - Income Statement'!E15/'EX 7 - Income Statement'!E$4)</f>
        <v>0.92502501255129466</v>
      </c>
      <c r="F16" s="102">
        <f>IF(ISBLANK('EX 7 - Income Statement'!F15),"",'EX 7 - Income Statement'!F15/'EX 7 - Income Statement'!F$4)</f>
        <v>0.93861681265143881</v>
      </c>
      <c r="G16" s="102">
        <f>IF(ISBLANK('EX 7 - Income Statement'!G15),"",'EX 7 - Income Statement'!G15/'EX 7 - Income Statement'!G$4)</f>
        <v>0.95735239208785916</v>
      </c>
    </row>
    <row r="17" spans="1:7">
      <c r="A17" s="78" t="s">
        <v>39</v>
      </c>
      <c r="B17" s="102">
        <f>IF(ISBLANK('EX 7 - Income Statement'!B16),"",'EX 7 - Income Statement'!B16/'EX 7 - Income Statement'!B$4)</f>
        <v>8.9119971270075593E-2</v>
      </c>
      <c r="C17" s="102">
        <f>IF(ISBLANK('EX 7 - Income Statement'!C16),"",'EX 7 - Income Statement'!C16/'EX 7 - Income Statement'!C$4)</f>
        <v>9.088332144358828E-2</v>
      </c>
      <c r="D17" s="102">
        <f>IF(ISBLANK('EX 7 - Income Statement'!D16),"",'EX 7 - Income Statement'!D16/'EX 7 - Income Statement'!D$4)</f>
        <v>9.7677829753115036E-2</v>
      </c>
      <c r="E17" s="102">
        <f>IF(ISBLANK('EX 7 - Income Statement'!E16),"",'EX 7 - Income Statement'!E16/'EX 7 - Income Statement'!E$4)</f>
        <v>7.4974987448705357E-2</v>
      </c>
      <c r="F17" s="102">
        <f>IF(ISBLANK('EX 7 - Income Statement'!F16),"",'EX 7 - Income Statement'!F16/'EX 7 - Income Statement'!F$4)</f>
        <v>6.1383187348561213E-2</v>
      </c>
      <c r="G17" s="102">
        <f>IF(ISBLANK('EX 7 - Income Statement'!G16),"",'EX 7 - Income Statement'!G16/'EX 7 - Income Statement'!G$4)</f>
        <v>4.2647607912140881E-2</v>
      </c>
    </row>
    <row r="18" spans="1:7">
      <c r="A18" s="80" t="s">
        <v>41</v>
      </c>
      <c r="B18" s="102">
        <f>IF(ISBLANK('EX 7 - Income Statement'!B17),"",'EX 7 - Income Statement'!B17/'EX 7 - Income Statement'!B$4)</f>
        <v>-1.3150932212951031E-2</v>
      </c>
      <c r="C18" s="102">
        <f>IF(ISBLANK('EX 7 - Income Statement'!C17),"",'EX 7 - Income Statement'!C17/'EX 7 - Income Statement'!C$4)</f>
        <v>-7.0294806980261016E-3</v>
      </c>
      <c r="D18" s="102">
        <f>IF(ISBLANK('EX 7 - Income Statement'!D17),"",'EX 7 - Income Statement'!D17/'EX 7 - Income Statement'!D$4)</f>
        <v>3.245186370217245E-3</v>
      </c>
      <c r="E18" s="102">
        <f>IF(ISBLANK('EX 7 - Income Statement'!E17),"",'EX 7 - Income Statement'!E17/'EX 7 - Income Statement'!E$4)</f>
        <v>-2.1331798605923925E-2</v>
      </c>
      <c r="F18" s="102">
        <f>IF(ISBLANK('EX 7 - Income Statement'!F17),"",'EX 7 - Income Statement'!F17/'EX 7 - Income Statement'!F$4)</f>
        <v>-2.4703807504842579E-2</v>
      </c>
      <c r="G18" s="102">
        <f>IF(ISBLANK('EX 7 - Income Statement'!G17),"",'EX 7 - Income Statement'!G17/'EX 7 - Income Statement'!G$4)</f>
        <v>-1.5629162656693612E-3</v>
      </c>
    </row>
    <row r="19" spans="1:7">
      <c r="A19" s="80" t="s">
        <v>176</v>
      </c>
      <c r="B19" s="102">
        <f>IF(ISBLANK('EX 7 - Income Statement'!B18),"",'EX 7 - Income Statement'!B18/'EX 7 - Income Statement'!B$4)</f>
        <v>-3.6823457686658437E-3</v>
      </c>
      <c r="C19" s="102">
        <f>IF(ISBLANK('EX 7 - Income Statement'!C18),"",'EX 7 - Income Statement'!C18/'EX 7 - Income Statement'!C$4)</f>
        <v>-2.813596141795625E-3</v>
      </c>
      <c r="D19" s="102">
        <f>IF(ISBLANK('EX 7 - Income Statement'!D18),"",'EX 7 - Income Statement'!D18/'EX 7 - Income Statement'!D$4)</f>
        <v>-3.0878670309584699E-3</v>
      </c>
      <c r="E19" s="102">
        <f>IF(ISBLANK('EX 7 - Income Statement'!E18),"",'EX 7 - Income Statement'!E18/'EX 7 - Income Statement'!E$4)</f>
        <v>-2.769568314697872E-3</v>
      </c>
      <c r="F19" s="102">
        <f>IF(ISBLANK('EX 7 - Income Statement'!F18),"",'EX 7 - Income Statement'!F18/'EX 7 - Income Statement'!F$4)</f>
        <v>-2.7447055853337854E-3</v>
      </c>
      <c r="G19" s="102">
        <f>IF(ISBLANK('EX 7 - Income Statement'!G18),"",'EX 7 - Income Statement'!G18/'EX 7 - Income Statement'!G$4)</f>
        <v>-3.3242013707760723E-3</v>
      </c>
    </row>
    <row r="20" spans="1:7">
      <c r="A20" s="78" t="s">
        <v>43</v>
      </c>
      <c r="B20" s="102">
        <f>IF(ISBLANK('EX 7 - Income Statement'!B19),"",'EX 7 - Income Statement'!B19/'EX 7 - Income Statement'!B$4)</f>
        <v>7.2286693288458714E-2</v>
      </c>
      <c r="C20" s="102">
        <f>IF(ISBLANK('EX 7 - Income Statement'!C19),"",'EX 7 - Income Statement'!C19/'EX 7 - Income Statement'!C$4)</f>
        <v>8.1040244603766548E-2</v>
      </c>
      <c r="D20" s="102">
        <f>IF(ISBLANK('EX 7 - Income Statement'!D19),"",'EX 7 - Income Statement'!D19/'EX 7 - Income Statement'!D$4)</f>
        <v>9.7835149092373813E-2</v>
      </c>
      <c r="E20" s="102">
        <f>IF(ISBLANK('EX 7 - Income Statement'!E19),"",'EX 7 - Income Statement'!E19/'EX 7 - Income Statement'!E$4)</f>
        <v>5.0873620528083564E-2</v>
      </c>
      <c r="F20" s="102">
        <f>IF(ISBLANK('EX 7 - Income Statement'!F19),"",'EX 7 - Income Statement'!F19/'EX 7 - Income Statement'!F$4)</f>
        <v>3.3934674258384846E-2</v>
      </c>
      <c r="G20" s="102">
        <f>IF(ISBLANK('EX 7 - Income Statement'!G19),"",'EX 7 - Income Statement'!G19/'EX 7 - Income Statement'!G$4)</f>
        <v>3.7760490275695453E-2</v>
      </c>
    </row>
    <row r="21" spans="1:7">
      <c r="A21" s="80" t="s">
        <v>45</v>
      </c>
      <c r="B21" s="102">
        <f>IF(ISBLANK('EX 7 - Income Statement'!B20),"",'EX 7 - Income Statement'!B20/'EX 7 - Income Statement'!B$4)</f>
        <v>2.0004481105466473E-2</v>
      </c>
      <c r="C21" s="102">
        <f>IF(ISBLANK('EX 7 - Income Statement'!C20),"",'EX 7 - Income Statement'!C20/'EX 7 - Income Statement'!C$4)</f>
        <v>2.0464391537822917E-2</v>
      </c>
      <c r="D21" s="102">
        <f>IF(ISBLANK('EX 7 - Income Statement'!D20),"",'EX 7 - Income Statement'!D20/'EX 7 - Income Statement'!D$4)</f>
        <v>2.9042898019828317E-2</v>
      </c>
      <c r="E21" s="102">
        <f>IF(ISBLANK('EX 7 - Income Statement'!E20),"",'EX 7 - Income Statement'!E20/'EX 7 - Income Statement'!E$4)</f>
        <v>1.0894955928208756E-2</v>
      </c>
      <c r="F21" s="102">
        <f>IF(ISBLANK('EX 7 - Income Statement'!F20),"",'EX 7 - Income Statement'!F20/'EX 7 - Income Statement'!F$4)</f>
        <v>1.1844421023410146E-2</v>
      </c>
      <c r="G21" s="102">
        <f>IF(ISBLANK('EX 7 - Income Statement'!G20),"",'EX 7 - Income Statement'!G20/'EX 7 - Income Statement'!G$4)</f>
        <v>1.469791235414728E-2</v>
      </c>
    </row>
    <row r="22" spans="1:7">
      <c r="A22" s="78" t="s">
        <v>46</v>
      </c>
      <c r="B22" s="102">
        <f>IF(ISBLANK('EX 7 - Income Statement'!B21),"",'EX 7 - Income Statement'!B21/'EX 7 - Income Statement'!B$4)</f>
        <v>5.2282212182992248E-2</v>
      </c>
      <c r="C22" s="102">
        <f>IF(ISBLANK('EX 7 - Income Statement'!C21),"",'EX 7 - Income Statement'!C21/'EX 7 - Income Statement'!C$4)</f>
        <v>6.0575853065943631E-2</v>
      </c>
      <c r="D22" s="102">
        <f>IF(ISBLANK('EX 7 - Income Statement'!D21),"",'EX 7 - Income Statement'!D21/'EX 7 - Income Statement'!D$4)</f>
        <v>6.8792251072545496E-2</v>
      </c>
      <c r="E22" s="102">
        <f>IF(ISBLANK('EX 7 - Income Statement'!E21),"",'EX 7 - Income Statement'!E21/'EX 7 - Income Statement'!E$4)</f>
        <v>3.9978664599874814E-2</v>
      </c>
      <c r="F22" s="102">
        <f>IF(ISBLANK('EX 7 - Income Statement'!F21),"",'EX 7 - Income Statement'!F21/'EX 7 - Income Statement'!F$4)</f>
        <v>2.2090253234974704E-2</v>
      </c>
      <c r="G22" s="102">
        <f>IF(ISBLANK('EX 7 - Income Statement'!G21),"",'EX 7 - Income Statement'!G21/'EX 7 - Income Statement'!G$4)</f>
        <v>2.3062577921548172E-2</v>
      </c>
    </row>
    <row r="23" spans="1:7">
      <c r="A23" s="80" t="s">
        <v>47</v>
      </c>
      <c r="B23" s="102">
        <f>IF(ISBLANK('EX 7 - Income Statement'!B22),"",'EX 7 - Income Statement'!B22/'EX 7 - Income Statement'!B$4)</f>
        <v>-4.433434131722254E-4</v>
      </c>
      <c r="C23" s="102">
        <f>IF(ISBLANK('EX 7 - Income Statement'!C22),"",'EX 7 - Income Statement'!C22/'EX 7 - Income Statement'!C$4)</f>
        <v>-2.5554719956776017E-4</v>
      </c>
      <c r="D23" s="102">
        <f>IF(ISBLANK('EX 7 - Income Statement'!D22),"",'EX 7 - Income Statement'!D22/'EX 7 - Income Statement'!D$4)</f>
        <v>-3.2983861467781835E-4</v>
      </c>
      <c r="E23" s="102">
        <f>IF(ISBLANK('EX 7 - Income Statement'!E22),"",'EX 7 - Income Statement'!E22/'EX 7 - Income Statement'!E$4)</f>
        <v>-3.5619025529729463E-4</v>
      </c>
      <c r="F23" s="102">
        <f>IF(ISBLANK('EX 7 - Income Statement'!F22),"",'EX 7 - Income Statement'!F22/'EX 7 - Income Statement'!F$4)</f>
        <v>-3.7232401223933221E-4</v>
      </c>
      <c r="G23" s="102">
        <f>IF(ISBLANK('EX 7 - Income Statement'!G22),"",'EX 7 - Income Statement'!G22/'EX 7 - Income Statement'!G$4)</f>
        <v>-3.4697621232642302E-4</v>
      </c>
    </row>
    <row r="24" spans="1:7">
      <c r="A24" s="80" t="s">
        <v>48</v>
      </c>
      <c r="B24" s="102">
        <f>IF(ISBLANK('EX 7 - Income Statement'!B23),"",'EX 7 - Income Statement'!B23/'EX 7 - Income Statement'!B$4)</f>
        <v>5.5934366106316614E-4</v>
      </c>
      <c r="C24" s="102">
        <f>IF(ISBLANK('EX 7 - Income Statement'!C23),"",'EX 7 - Income Statement'!C23/'EX 7 - Income Statement'!C$4)</f>
        <v>-2.3063671624854994E-4</v>
      </c>
      <c r="D24" s="102">
        <f>IF(ISBLANK('EX 7 - Income Statement'!D23),"",'EX 7 - Income Statement'!D23/'EX 7 - Income Statement'!D$4)</f>
        <v>5.0919786136898226E-5</v>
      </c>
      <c r="E24" s="102">
        <f>IF(ISBLANK('EX 7 - Income Statement'!E23),"",'EX 7 - Income Statement'!E23/'EX 7 - Income Statement'!E$4)</f>
        <v>2.0798773754720692E-3</v>
      </c>
      <c r="F24" s="102">
        <f>IF(ISBLANK('EX 7 - Income Statement'!F23),"",'EX 7 - Income Statement'!F23/'EX 7 - Income Statement'!F$4)</f>
        <v>5.4391364997389722E-3</v>
      </c>
      <c r="G24" s="102">
        <f>IF(ISBLANK('EX 7 - Income Statement'!G23),"",'EX 7 - Income Statement'!G23/'EX 7 - Income Statement'!G$4)</f>
        <v>7.7123502882272153E-3</v>
      </c>
    </row>
    <row r="25" spans="1:7">
      <c r="A25" s="79" t="s">
        <v>49</v>
      </c>
      <c r="B25" s="102">
        <f>IF(ISBLANK('EX 7 - Income Statement'!B24),"",'EX 7 - Income Statement'!B24/'EX 7 - Income Statement'!B$4)</f>
        <v>5.2398212430883183E-2</v>
      </c>
      <c r="C25" s="102">
        <f>IF(ISBLANK('EX 7 - Income Statement'!C24),"",'EX 7 - Income Statement'!C24/'EX 7 - Income Statement'!C$4)</f>
        <v>6.0089669150127326E-2</v>
      </c>
      <c r="D25" s="102">
        <f>IF(ISBLANK('EX 7 - Income Statement'!D24),"",'EX 7 - Income Statement'!D24/'EX 7 - Income Statement'!D$4)</f>
        <v>6.8513332244004577E-2</v>
      </c>
      <c r="E25" s="102">
        <f>IF(ISBLANK('EX 7 - Income Statement'!E24),"",'EX 7 - Income Statement'!E24/'EX 7 - Income Statement'!E$4)</f>
        <v>4.1702351720049588E-2</v>
      </c>
      <c r="F25" s="102">
        <f>IF(ISBLANK('EX 7 - Income Statement'!F24),"",'EX 7 - Income Statement'!F24/'EX 7 - Income Statement'!F$4)</f>
        <v>2.7157065722474345E-2</v>
      </c>
      <c r="G25" s="102">
        <f>IF(ISBLANK('EX 7 - Income Statement'!G24),"",'EX 7 - Income Statement'!G24/'EX 7 - Income Statement'!G$4)</f>
        <v>3.0427951997448962E-2</v>
      </c>
    </row>
  </sheetData>
  <conditionalFormatting sqref="B4:G4">
    <cfRule type="colorScale" priority="8">
      <colorScale>
        <cfvo type="min"/>
        <cfvo type="percentile" val="50"/>
        <cfvo type="max"/>
        <color rgb="FFF8696B"/>
        <color rgb="FFFFEB84"/>
        <color rgb="FF63BE7B"/>
      </colorScale>
    </cfRule>
  </conditionalFormatting>
  <conditionalFormatting sqref="B6:G6">
    <cfRule type="colorScale" priority="7">
      <colorScale>
        <cfvo type="min"/>
        <cfvo type="percentile" val="50"/>
        <cfvo type="max"/>
        <color rgb="FF63BE7B"/>
        <color rgb="FFFFEB84"/>
        <color rgb="FFF8696B"/>
      </colorScale>
    </cfRule>
  </conditionalFormatting>
  <conditionalFormatting sqref="B16:G16">
    <cfRule type="colorScale" priority="6">
      <colorScale>
        <cfvo type="min"/>
        <cfvo type="percentile" val="50"/>
        <cfvo type="max"/>
        <color rgb="FF63BE7B"/>
        <color rgb="FFFFEB84"/>
        <color rgb="FFF8696B"/>
      </colorScale>
    </cfRule>
  </conditionalFormatting>
  <conditionalFormatting sqref="B17:G17">
    <cfRule type="colorScale" priority="5">
      <colorScale>
        <cfvo type="min"/>
        <cfvo type="percentile" val="50"/>
        <cfvo type="max"/>
        <color rgb="FFF8696B"/>
        <color rgb="FFFFEB84"/>
        <color rgb="FF63BE7B"/>
      </colorScale>
    </cfRule>
  </conditionalFormatting>
  <conditionalFormatting sqref="B25:G25">
    <cfRule type="colorScale" priority="4">
      <colorScale>
        <cfvo type="min"/>
        <cfvo type="percentile" val="50"/>
        <cfvo type="max"/>
        <color rgb="FFF8696B"/>
        <color rgb="FFFFEB84"/>
        <color rgb="FF63BE7B"/>
      </colorScale>
    </cfRule>
  </conditionalFormatting>
  <conditionalFormatting sqref="B22:G22">
    <cfRule type="colorScale" priority="3">
      <colorScale>
        <cfvo type="min"/>
        <cfvo type="percentile" val="50"/>
        <cfvo type="max"/>
        <color rgb="FFF8696B"/>
        <color rgb="FFFFEB84"/>
        <color rgb="FF63BE7B"/>
      </colorScale>
    </cfRule>
  </conditionalFormatting>
  <conditionalFormatting sqref="B20:G20">
    <cfRule type="colorScale" priority="2">
      <colorScale>
        <cfvo type="min"/>
        <cfvo type="percentile" val="50"/>
        <cfvo type="max"/>
        <color rgb="FFF8696B"/>
        <color rgb="FFFFEB84"/>
        <color rgb="FF63BE7B"/>
      </colorScale>
    </cfRule>
  </conditionalFormatting>
  <conditionalFormatting sqref="B7:G7">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80"/>
  <sheetViews>
    <sheetView topLeftCell="A10" zoomScale="125" zoomScaleNormal="125" workbookViewId="0">
      <selection activeCell="A34" sqref="A34"/>
    </sheetView>
  </sheetViews>
  <sheetFormatPr defaultColWidth="8.85546875" defaultRowHeight="15"/>
  <cols>
    <col min="1" max="1" width="40.140625" bestFit="1" customWidth="1"/>
    <col min="2" max="7" width="10.7109375" bestFit="1" customWidth="1"/>
  </cols>
  <sheetData>
    <row r="1" spans="1:7">
      <c r="A1" s="11" t="s">
        <v>177</v>
      </c>
      <c r="B1" s="24"/>
      <c r="C1" s="24"/>
      <c r="D1" s="24"/>
      <c r="E1" s="24"/>
      <c r="F1" s="24"/>
      <c r="G1" s="24"/>
    </row>
    <row r="2" spans="1:7">
      <c r="A2" s="12"/>
      <c r="B2" s="24"/>
      <c r="C2" s="24"/>
      <c r="D2" s="24"/>
      <c r="E2" s="24"/>
      <c r="F2" s="24"/>
      <c r="G2" s="24"/>
    </row>
    <row r="3" spans="1:7" ht="26.25" thickBot="1">
      <c r="A3" s="13" t="s">
        <v>56</v>
      </c>
      <c r="B3" s="94">
        <v>2013</v>
      </c>
      <c r="C3" s="94">
        <v>2014</v>
      </c>
      <c r="D3" s="94">
        <v>2015</v>
      </c>
      <c r="E3" s="94">
        <v>2016</v>
      </c>
      <c r="F3" s="94">
        <v>2017</v>
      </c>
      <c r="G3" s="94">
        <v>2018</v>
      </c>
    </row>
    <row r="4" spans="1:7">
      <c r="A4" s="14" t="s">
        <v>100</v>
      </c>
      <c r="B4" s="103"/>
      <c r="C4" s="24"/>
      <c r="D4" s="24"/>
      <c r="E4" s="24"/>
      <c r="F4" s="24"/>
      <c r="G4" s="24"/>
    </row>
    <row r="5" spans="1:7">
      <c r="A5" s="14" t="s">
        <v>101</v>
      </c>
      <c r="B5" s="104">
        <f>IF(ISBLANK('EX 9 - Balance Sheet'!C5),"",'EX 9 - Balance Sheet'!C5/'EX 9 - Balance Sheet'!C$46)</f>
        <v>0.13098095883158761</v>
      </c>
      <c r="C5" s="104">
        <f>IF(ISBLANK('EX 9 - Balance Sheet'!D5),"",'EX 9 - Balance Sheet'!D5/'EX 9 - Balance Sheet'!D$46)</f>
        <v>0.13553286548123328</v>
      </c>
      <c r="D5" s="104">
        <f>IF(ISBLANK('EX 9 - Balance Sheet'!E5),"",'EX 9 - Balance Sheet'!E5/'EX 9 - Balance Sheet'!E$46)</f>
        <v>0.1858415738060675</v>
      </c>
      <c r="E5" s="104">
        <f>IF(ISBLANK('EX 9 - Balance Sheet'!F5),"",'EX 9 - Balance Sheet'!F5/'EX 9 - Balance Sheet'!F$46)</f>
        <v>0.18405098127881436</v>
      </c>
      <c r="F5" s="104">
        <f>IF(ISBLANK('EX 9 - Balance Sheet'!G5),"",'EX 9 - Balance Sheet'!G5/'EX 9 - Balance Sheet'!G$46)</f>
        <v>0.18586258339591985</v>
      </c>
      <c r="G5" s="104">
        <f>IF(ISBLANK('EX 9 - Balance Sheet'!H5),"",'EX 9 - Balance Sheet'!H5/'EX 9 - Balance Sheet'!H$46)</f>
        <v>0.14872800855891269</v>
      </c>
    </row>
    <row r="6" spans="1:7">
      <c r="A6" s="17" t="s">
        <v>102</v>
      </c>
      <c r="B6" s="104">
        <f>IF(ISBLANK('EX 9 - Balance Sheet'!C6),"",'EX 9 - Balance Sheet'!C6/'EX 9 - Balance Sheet'!C$46)</f>
        <v>4.623772290116928E-2</v>
      </c>
      <c r="C6" s="104">
        <f>IF(ISBLANK('EX 9 - Balance Sheet'!D6),"",'EX 9 - Balance Sheet'!D6/'EX 9 - Balance Sheet'!D$46)</f>
        <v>3.5134362401891286E-2</v>
      </c>
      <c r="D6" s="104">
        <f>IF(ISBLANK('EX 9 - Balance Sheet'!E6),"",'EX 9 - Balance Sheet'!E6/'EX 9 - Balance Sheet'!E$46)</f>
        <v>1.553683763206837E-4</v>
      </c>
      <c r="E6" s="104">
        <f>IF(ISBLANK('EX 9 - Balance Sheet'!F6),"",'EX 9 - Balance Sheet'!F6/'EX 9 - Balance Sheet'!F$46)</f>
        <v>1.5010788302216205E-4</v>
      </c>
      <c r="F6" s="104">
        <f>IF(ISBLANK('EX 9 - Balance Sheet'!G6),"",'EX 9 - Balance Sheet'!G6/'EX 9 - Balance Sheet'!G$46)</f>
        <v>5.1092512120353137E-2</v>
      </c>
      <c r="G6" s="104">
        <f>IF(ISBLANK('EX 9 - Balance Sheet'!H6),"",'EX 9 - Balance Sheet'!H6/'EX 9 - Balance Sheet'!H$46)</f>
        <v>4.4414600249584657E-2</v>
      </c>
    </row>
    <row r="7" spans="1:7">
      <c r="A7" s="17" t="s">
        <v>103</v>
      </c>
      <c r="B7" s="104">
        <f>IF(ISBLANK('EX 9 - Balance Sheet'!C7),"",'EX 9 - Balance Sheet'!C7/'EX 9 - Balance Sheet'!C$46)</f>
        <v>0</v>
      </c>
      <c r="C7" s="104">
        <f>IF(ISBLANK('EX 9 - Balance Sheet'!D7),"",'EX 9 - Balance Sheet'!D7/'EX 9 - Balance Sheet'!D$46)</f>
        <v>0</v>
      </c>
      <c r="D7" s="104">
        <f>IF(ISBLANK('EX 9 - Balance Sheet'!E7),"",'EX 9 - Balance Sheet'!E7/'EX 9 - Balance Sheet'!E$46)</f>
        <v>8.274877731386554E-2</v>
      </c>
      <c r="E7" s="104">
        <f>IF(ISBLANK('EX 9 - Balance Sheet'!F7),"",'EX 9 - Balance Sheet'!F7/'EX 9 - Balance Sheet'!F$46)</f>
        <v>6.4061627334158863E-2</v>
      </c>
      <c r="F7" s="104">
        <f>IF(ISBLANK('EX 9 - Balance Sheet'!G7),"",'EX 9 - Balance Sheet'!G7/'EX 9 - Balance Sheet'!G$46)</f>
        <v>0</v>
      </c>
      <c r="G7" s="104">
        <f>IF(ISBLANK('EX 9 - Balance Sheet'!H7),"",'EX 9 - Balance Sheet'!H7/'EX 9 - Balance Sheet'!H$46)</f>
        <v>0</v>
      </c>
    </row>
    <row r="8" spans="1:7">
      <c r="A8" s="17" t="s">
        <v>104</v>
      </c>
      <c r="B8" s="104">
        <f>IF(ISBLANK('EX 9 - Balance Sheet'!C8),"",'EX 9 - Balance Sheet'!C8/'EX 9 - Balance Sheet'!C$46)</f>
        <v>8.474382285996683E-2</v>
      </c>
      <c r="C8" s="104">
        <f>IF(ISBLANK('EX 9 - Balance Sheet'!D8),"",'EX 9 - Balance Sheet'!D8/'EX 9 - Balance Sheet'!D$46)</f>
        <v>0.10039850307934198</v>
      </c>
      <c r="D8" s="104">
        <f>IF(ISBLANK('EX 9 - Balance Sheet'!E8),"",'EX 9 - Balance Sheet'!E8/'EX 9 - Balance Sheet'!E$46)</f>
        <v>0.10293742811588129</v>
      </c>
      <c r="E8" s="104">
        <f>IF(ISBLANK('EX 9 - Balance Sheet'!F8),"",'EX 9 - Balance Sheet'!F8/'EX 9 - Balance Sheet'!F$46)</f>
        <v>0.11983924606163332</v>
      </c>
      <c r="F8" s="104">
        <f>IF(ISBLANK('EX 9 - Balance Sheet'!G8),"",'EX 9 - Balance Sheet'!G8/'EX 9 - Balance Sheet'!G$46)</f>
        <v>0.1347700712755667</v>
      </c>
      <c r="G8" s="104">
        <f>IF(ISBLANK('EX 9 - Balance Sheet'!H8),"",'EX 9 - Balance Sheet'!H8/'EX 9 - Balance Sheet'!H$46)</f>
        <v>0.10431371010455695</v>
      </c>
    </row>
    <row r="9" spans="1:7">
      <c r="A9" s="14" t="s">
        <v>65</v>
      </c>
      <c r="B9" s="104">
        <f>IF(ISBLANK('EX 9 - Balance Sheet'!C9),"",'EX 9 - Balance Sheet'!C9/'EX 9 - Balance Sheet'!C$46)</f>
        <v>0.13312853404954389</v>
      </c>
      <c r="C9" s="104">
        <f>IF(ISBLANK('EX 9 - Balance Sheet'!D9),"",'EX 9 - Balance Sheet'!D9/'EX 9 - Balance Sheet'!D$46)</f>
        <v>0.10816674492484715</v>
      </c>
      <c r="D9" s="104">
        <f>IF(ISBLANK('EX 9 - Balance Sheet'!E9),"",'EX 9 - Balance Sheet'!E9/'EX 9 - Balance Sheet'!E$46)</f>
        <v>7.7771950297236506E-2</v>
      </c>
      <c r="E9" s="104">
        <f>IF(ISBLANK('EX 9 - Balance Sheet'!F9),"",'EX 9 - Balance Sheet'!F9/'EX 9 - Balance Sheet'!F$46)</f>
        <v>7.5850898326428121E-2</v>
      </c>
      <c r="F9" s="104">
        <f>IF(ISBLANK('EX 9 - Balance Sheet'!G9),"",'EX 9 - Balance Sheet'!G9/'EX 9 - Balance Sheet'!G$46)</f>
        <v>7.7372272372608436E-2</v>
      </c>
      <c r="G9" s="104">
        <f>IF(ISBLANK('EX 9 - Balance Sheet'!H9),"",'EX 9 - Balance Sheet'!H9/'EX 9 - Balance Sheet'!H$46)</f>
        <v>8.733440873033238E-2</v>
      </c>
    </row>
    <row r="10" spans="1:7">
      <c r="A10" s="17" t="s">
        <v>105</v>
      </c>
      <c r="B10" s="104">
        <f>IF(ISBLANK('EX 9 - Balance Sheet'!C10),"",'EX 9 - Balance Sheet'!C10/'EX 9 - Balance Sheet'!C$46)</f>
        <v>6.6213283154769806E-2</v>
      </c>
      <c r="C10" s="104">
        <f>IF(ISBLANK('EX 9 - Balance Sheet'!D10),"",'EX 9 - Balance Sheet'!D10/'EX 9 - Balance Sheet'!D$46)</f>
        <v>5.0890847792914765E-2</v>
      </c>
      <c r="D10" s="104">
        <f>IF(ISBLANK('EX 9 - Balance Sheet'!E10),"",'EX 9 - Balance Sheet'!E10/'EX 9 - Balance Sheet'!E$46)</f>
        <v>5.773194923905188E-2</v>
      </c>
      <c r="E10" s="104">
        <f>IF(ISBLANK('EX 9 - Balance Sheet'!F10),"",'EX 9 - Balance Sheet'!F10/'EX 9 - Balance Sheet'!F$46)</f>
        <v>5.5570612095775566E-2</v>
      </c>
      <c r="F10" s="104">
        <f>IF(ISBLANK('EX 9 - Balance Sheet'!G10),"",'EX 9 - Balance Sheet'!G10/'EX 9 - Balance Sheet'!G$46)</f>
        <v>5.6448407769884246E-2</v>
      </c>
      <c r="G10" s="104">
        <f>IF(ISBLANK('EX 9 - Balance Sheet'!H10),"",'EX 9 - Balance Sheet'!H10/'EX 9 - Balance Sheet'!H$46)</f>
        <v>6.384478067786227E-2</v>
      </c>
    </row>
    <row r="11" spans="1:7">
      <c r="A11" s="17" t="s">
        <v>106</v>
      </c>
      <c r="B11" s="104">
        <f>IF(ISBLANK('EX 9 - Balance Sheet'!C11),"",'EX 9 - Balance Sheet'!C11/'EX 9 - Balance Sheet'!C$46)</f>
        <v>-1.8881523575199175E-3</v>
      </c>
      <c r="C11" s="104">
        <f>IF(ISBLANK('EX 9 - Balance Sheet'!D11),"",'EX 9 - Balance Sheet'!D11/'EX 9 - Balance Sheet'!D$46)</f>
        <v>-2.8259309276480772E-3</v>
      </c>
      <c r="D11" s="104">
        <f>IF(ISBLANK('EX 9 - Balance Sheet'!E11),"",'EX 9 - Balance Sheet'!E11/'EX 9 - Balance Sheet'!E$46)</f>
        <v>-3.2572770138366036E-3</v>
      </c>
      <c r="E11" s="104">
        <f>IF(ISBLANK('EX 9 - Balance Sheet'!F11),"",'EX 9 - Balance Sheet'!F11/'EX 9 - Balance Sheet'!F$46)</f>
        <v>-4.770136542023469E-3</v>
      </c>
      <c r="F11" s="104">
        <f>IF(ISBLANK('EX 9 - Balance Sheet'!G11),"",'EX 9 - Balance Sheet'!G11/'EX 9 - Balance Sheet'!G$46)</f>
        <v>-5.0315173016397177E-3</v>
      </c>
      <c r="G11" s="104">
        <f>IF(ISBLANK('EX 9 - Balance Sheet'!H11),"",'EX 9 - Balance Sheet'!H11/'EX 9 - Balance Sheet'!H$46)</f>
        <v>-3.8077504032738747E-3</v>
      </c>
    </row>
    <row r="12" spans="1:7">
      <c r="A12" s="17" t="s">
        <v>107</v>
      </c>
      <c r="B12" s="104">
        <f>IF(ISBLANK('EX 9 - Balance Sheet'!C12),"",'EX 9 - Balance Sheet'!C12/'EX 9 - Balance Sheet'!C$46)</f>
        <v>3.7787698191435286E-2</v>
      </c>
      <c r="C12" s="104">
        <f>IF(ISBLANK('EX 9 - Balance Sheet'!D12),"",'EX 9 - Balance Sheet'!D12/'EX 9 - Balance Sheet'!D$46)</f>
        <v>3.8920300747778504E-2</v>
      </c>
      <c r="D12" s="104">
        <f>IF(ISBLANK('EX 9 - Balance Sheet'!E12),"",'EX 9 - Balance Sheet'!E12/'EX 9 - Balance Sheet'!E$46)</f>
        <v>2.1635256359920502E-2</v>
      </c>
      <c r="E12" s="104">
        <f>IF(ISBLANK('EX 9 - Balance Sheet'!F12),"",'EX 9 - Balance Sheet'!F12/'EX 9 - Balance Sheet'!F$46)</f>
        <v>2.3731644538543661E-2</v>
      </c>
      <c r="F12" s="104">
        <f>IF(ISBLANK('EX 9 - Balance Sheet'!G12),"",'EX 9 - Balance Sheet'!G12/'EX 9 - Balance Sheet'!G$46)</f>
        <v>2.5139321961583083E-2</v>
      </c>
      <c r="G12" s="104">
        <f>IF(ISBLANK('EX 9 - Balance Sheet'!H12),"",'EX 9 - Balance Sheet'!H12/'EX 9 - Balance Sheet'!H$46)</f>
        <v>2.5425342650758034E-2</v>
      </c>
    </row>
    <row r="13" spans="1:7">
      <c r="A13" s="17" t="s">
        <v>108</v>
      </c>
      <c r="B13" s="104">
        <f>IF(ISBLANK('EX 9 - Balance Sheet'!C13),"",'EX 9 - Balance Sheet'!C13/'EX 9 - Balance Sheet'!C$46)</f>
        <v>3.1015705060858725E-2</v>
      </c>
      <c r="C13" s="104">
        <f>IF(ISBLANK('EX 9 - Balance Sheet'!D13),"",'EX 9 - Balance Sheet'!D13/'EX 9 - Balance Sheet'!D$46)</f>
        <v>2.1181527311801954E-2</v>
      </c>
      <c r="D13" s="104">
        <f>IF(ISBLANK('EX 9 - Balance Sheet'!E13),"",'EX 9 - Balance Sheet'!E13/'EX 9 - Balance Sheet'!E$46)</f>
        <v>1.662021712100719E-3</v>
      </c>
      <c r="E13" s="104">
        <f>IF(ISBLANK('EX 9 - Balance Sheet'!F13),"",'EX 9 - Balance Sheet'!F13/'EX 9 - Balance Sheet'!F$46)</f>
        <v>1.3187782341323616E-3</v>
      </c>
      <c r="F13" s="104">
        <f>IF(ISBLANK('EX 9 - Balance Sheet'!G13),"",'EX 9 - Balance Sheet'!G13/'EX 9 - Balance Sheet'!G$46)</f>
        <v>8.160599427808284E-4</v>
      </c>
      <c r="G13" s="104">
        <f>IF(ISBLANK('EX 9 - Balance Sheet'!H13),"",'EX 9 - Balance Sheet'!H13/'EX 9 - Balance Sheet'!H$46)</f>
        <v>1.8720358049859589E-3</v>
      </c>
    </row>
    <row r="14" spans="1:7">
      <c r="A14" s="14" t="s">
        <v>109</v>
      </c>
      <c r="B14" s="104">
        <f>IF(ISBLANK('EX 9 - Balance Sheet'!C14),"",'EX 9 - Balance Sheet'!C14/'EX 9 - Balance Sheet'!C$46)</f>
        <v>0.12347119525854834</v>
      </c>
      <c r="C14" s="104">
        <f>IF(ISBLANK('EX 9 - Balance Sheet'!D14),"",'EX 9 - Balance Sheet'!D14/'EX 9 - Balance Sheet'!D$46)</f>
        <v>0.12395959423322817</v>
      </c>
      <c r="D14" s="104">
        <f>IF(ISBLANK('EX 9 - Balance Sheet'!E14),"",'EX 9 - Balance Sheet'!E14/'EX 9 - Balance Sheet'!E$46)</f>
        <v>0.12447652404829521</v>
      </c>
      <c r="E14" s="104">
        <f>IF(ISBLANK('EX 9 - Balance Sheet'!F14),"",'EX 9 - Balance Sheet'!F14/'EX 9 - Balance Sheet'!F$46)</f>
        <v>0.12572564621256474</v>
      </c>
      <c r="F14" s="104">
        <f>IF(ISBLANK('EX 9 - Balance Sheet'!G14),"",'EX 9 - Balance Sheet'!G14/'EX 9 - Balance Sheet'!G$46)</f>
        <v>0.13066347061453623</v>
      </c>
      <c r="G14" s="104">
        <f>IF(ISBLANK('EX 9 - Balance Sheet'!H14),"",'EX 9 - Balance Sheet'!H14/'EX 9 - Balance Sheet'!H$46)</f>
        <v>0.1339913475307869</v>
      </c>
    </row>
    <row r="15" spans="1:7">
      <c r="A15" s="17" t="s">
        <v>110</v>
      </c>
      <c r="B15" s="104">
        <f>IF(ISBLANK('EX 9 - Balance Sheet'!C15),"",'EX 9 - Balance Sheet'!C15/'EX 9 - Balance Sheet'!C$46)</f>
        <v>9.784761195974602E-2</v>
      </c>
      <c r="C15" s="104">
        <f>IF(ISBLANK('EX 9 - Balance Sheet'!D15),"",'EX 9 - Balance Sheet'!D15/'EX 9 - Balance Sheet'!D$46)</f>
        <v>0.10232260885652299</v>
      </c>
      <c r="D15" s="104">
        <f>IF(ISBLANK('EX 9 - Balance Sheet'!E15),"",'EX 9 - Balance Sheet'!E15/'EX 9 - Balance Sheet'!E$46)</f>
        <v>9.6334692036782826E-2</v>
      </c>
      <c r="E15" s="104">
        <f>IF(ISBLANK('EX 9 - Balance Sheet'!F15),"",'EX 9 - Balance Sheet'!F15/'EX 9 - Balance Sheet'!F$46)</f>
        <v>9.540647417919812E-2</v>
      </c>
      <c r="F15" s="104">
        <f>IF(ISBLANK('EX 9 - Balance Sheet'!G15),"",'EX 9 - Balance Sheet'!G15/'EX 9 - Balance Sheet'!G$46)</f>
        <v>0.10509200948003028</v>
      </c>
      <c r="G15" s="104">
        <f>IF(ISBLANK('EX 9 - Balance Sheet'!H15),"",'EX 9 - Balance Sheet'!H15/'EX 9 - Balance Sheet'!H$46)</f>
        <v>0.10409189061130132</v>
      </c>
    </row>
    <row r="16" spans="1:7">
      <c r="A16" s="17" t="s">
        <v>111</v>
      </c>
      <c r="B16" s="104">
        <f>IF(ISBLANK('EX 9 - Balance Sheet'!C16),"",'EX 9 - Balance Sheet'!C16/'EX 9 - Balance Sheet'!C$46)</f>
        <v>1.2701155429509173E-2</v>
      </c>
      <c r="C16" s="104">
        <f>IF(ISBLANK('EX 9 - Balance Sheet'!D16),"",'EX 9 - Balance Sheet'!D16/'EX 9 - Balance Sheet'!D$46)</f>
        <v>1.2077366052374042E-2</v>
      </c>
      <c r="D16" s="104">
        <f>IF(ISBLANK('EX 9 - Balance Sheet'!E16),"",'EX 9 - Balance Sheet'!E16/'EX 9 - Balance Sheet'!E$46)</f>
        <v>1.4128024381917305E-2</v>
      </c>
      <c r="E16" s="104">
        <f>IF(ISBLANK('EX 9 - Balance Sheet'!F16),"",'EX 9 - Balance Sheet'!F16/'EX 9 - Balance Sheet'!F$46)</f>
        <v>1.5942505311797656E-2</v>
      </c>
      <c r="F16" s="104">
        <f>IF(ISBLANK('EX 9 - Balance Sheet'!G16),"",'EX 9 - Balance Sheet'!G16/'EX 9 - Balance Sheet'!G$46)</f>
        <v>1.3306087500328762E-2</v>
      </c>
      <c r="G16" s="104">
        <f>IF(ISBLANK('EX 9 - Balance Sheet'!H16),"",'EX 9 - Balance Sheet'!H16/'EX 9 - Balance Sheet'!H$46)</f>
        <v>1.2202184695662146E-2</v>
      </c>
    </row>
    <row r="17" spans="1:7">
      <c r="A17" s="17" t="s">
        <v>112</v>
      </c>
      <c r="B17" s="104">
        <f>IF(ISBLANK('EX 9 - Balance Sheet'!C17),"",'EX 9 - Balance Sheet'!C17/'EX 9 - Balance Sheet'!C$46)</f>
        <v>1.2337846038988557E-2</v>
      </c>
      <c r="C17" s="104">
        <f>IF(ISBLANK('EX 9 - Balance Sheet'!D17),"",'EX 9 - Balance Sheet'!D17/'EX 9 - Balance Sheet'!D$46)</f>
        <v>8.9550691982619862E-3</v>
      </c>
      <c r="D17" s="104">
        <f>IF(ISBLANK('EX 9 - Balance Sheet'!E17),"",'EX 9 - Balance Sheet'!E17/'EX 9 - Balance Sheet'!E$46)</f>
        <v>1.0591924119764663E-2</v>
      </c>
      <c r="E17" s="104">
        <f>IF(ISBLANK('EX 9 - Balance Sheet'!F17),"",'EX 9 - Balance Sheet'!F17/'EX 9 - Balance Sheet'!F$46)</f>
        <v>9.8296331677779399E-3</v>
      </c>
      <c r="F17" s="104">
        <f>IF(ISBLANK('EX 9 - Balance Sheet'!G17),"",'EX 9 - Balance Sheet'!G17/'EX 9 - Balance Sheet'!G$46)</f>
        <v>8.678216678891737E-3</v>
      </c>
      <c r="G17" s="104">
        <f>IF(ISBLANK('EX 9 - Balance Sheet'!H17),"",'EX 9 - Balance Sheet'!H17/'EX 9 - Balance Sheet'!H$46)</f>
        <v>9.7419499895126157E-3</v>
      </c>
    </row>
    <row r="18" spans="1:7">
      <c r="A18" s="17" t="s">
        <v>113</v>
      </c>
      <c r="B18" s="104">
        <f>IF(ISBLANK('EX 9 - Balance Sheet'!C18),"",'EX 9 - Balance Sheet'!C18/'EX 9 - Balance Sheet'!C$46)</f>
        <v>5.8516875985307982E-4</v>
      </c>
      <c r="C18" s="104">
        <f>IF(ISBLANK('EX 9 - Balance Sheet'!D18),"",'EX 9 - Balance Sheet'!D18/'EX 9 - Balance Sheet'!D$46)</f>
        <v>6.0455012606915601E-4</v>
      </c>
      <c r="D18" s="104">
        <f>IF(ISBLANK('EX 9 - Balance Sheet'!E18),"",'EX 9 - Balance Sheet'!E18/'EX 9 - Balance Sheet'!E$46)</f>
        <v>3.4218835098304089E-3</v>
      </c>
      <c r="E18" s="104">
        <f>IF(ISBLANK('EX 9 - Balance Sheet'!F18),"",'EX 9 - Balance Sheet'!F18/'EX 9 - Balance Sheet'!F$46)</f>
        <v>4.5470335537910285E-3</v>
      </c>
      <c r="F18" s="104">
        <f>IF(ISBLANK('EX 9 - Balance Sheet'!G18),"",'EX 9 - Balance Sheet'!G18/'EX 9 - Balance Sheet'!G$46)</f>
        <v>3.5871569552854677E-3</v>
      </c>
      <c r="G18" s="104">
        <f>IF(ISBLANK('EX 9 - Balance Sheet'!H18),"",'EX 9 - Balance Sheet'!H18/'EX 9 - Balance Sheet'!H$46)</f>
        <v>7.9556240295397176E-3</v>
      </c>
    </row>
    <row r="19" spans="1:7">
      <c r="A19" s="14" t="s">
        <v>114</v>
      </c>
      <c r="B19" s="104">
        <f>IF(ISBLANK('EX 9 - Balance Sheet'!C19),"",'EX 9 - Balance Sheet'!C19/'EX 9 - Balance Sheet'!C$46)</f>
        <v>8.9248507144693394E-3</v>
      </c>
      <c r="C19" s="104">
        <f>IF(ISBLANK('EX 9 - Balance Sheet'!D19),"",'EX 9 - Balance Sheet'!D19/'EX 9 - Balance Sheet'!D$46)</f>
        <v>8.4782473319112012E-3</v>
      </c>
      <c r="D19" s="104">
        <f>IF(ISBLANK('EX 9 - Balance Sheet'!E19),"",'EX 9 - Balance Sheet'!E19/'EX 9 - Balance Sheet'!E$46)</f>
        <v>4.4443753918327463E-3</v>
      </c>
      <c r="E19" s="104">
        <f>IF(ISBLANK('EX 9 - Balance Sheet'!F19),"",'EX 9 - Balance Sheet'!F19/'EX 9 - Balance Sheet'!F$46)</f>
        <v>4.1828066954853835E-3</v>
      </c>
      <c r="F19" s="104" t="str">
        <f>IF(ISBLANK('EX 9 - Balance Sheet'!G19),"",'EX 9 - Balance Sheet'!G19/'EX 9 - Balance Sheet'!G$46)</f>
        <v/>
      </c>
      <c r="G19" s="104" t="str">
        <f>IF(ISBLANK('EX 9 - Balance Sheet'!H19),"",'EX 9 - Balance Sheet'!H19/'EX 9 - Balance Sheet'!H$46)</f>
        <v/>
      </c>
    </row>
    <row r="20" spans="1:7">
      <c r="A20" s="14" t="s">
        <v>115</v>
      </c>
      <c r="B20" s="104">
        <f>IF(ISBLANK('EX 9 - Balance Sheet'!C20),"",'EX 9 - Balance Sheet'!C20/'EX 9 - Balance Sheet'!C$46)</f>
        <v>3.8723263891742021E-2</v>
      </c>
      <c r="C20" s="104">
        <f>IF(ISBLANK('EX 9 - Balance Sheet'!D20),"",'EX 9 - Balance Sheet'!D20/'EX 9 - Balance Sheet'!D$46)</f>
        <v>5.9527278165331279E-2</v>
      </c>
      <c r="D20" s="104">
        <f>IF(ISBLANK('EX 9 - Balance Sheet'!E20),"",'EX 9 - Balance Sheet'!E20/'EX 9 - Balance Sheet'!E$46)</f>
        <v>2.5519465767937594E-2</v>
      </c>
      <c r="E20" s="104">
        <f>IF(ISBLANK('EX 9 - Balance Sheet'!F20),"",'EX 9 - Balance Sheet'!F20/'EX 9 - Balance Sheet'!F$46)</f>
        <v>2.1670936568376573E-2</v>
      </c>
      <c r="F20" s="104">
        <f>IF(ISBLANK('EX 9 - Balance Sheet'!G20),"",'EX 9 - Balance Sheet'!G20/'EX 9 - Balance Sheet'!G$46)</f>
        <v>3.0277138924525049E-2</v>
      </c>
      <c r="G20" s="104">
        <f>IF(ISBLANK('EX 9 - Balance Sheet'!H20),"",'EX 9 - Balance Sheet'!H20/'EX 9 - Balance Sheet'!H$46)</f>
        <v>4.0305658207849392E-2</v>
      </c>
    </row>
    <row r="21" spans="1:7">
      <c r="A21" s="17" t="s">
        <v>116</v>
      </c>
      <c r="B21" s="104">
        <f>IF(ISBLANK('EX 9 - Balance Sheet'!C21),"",'EX 9 - Balance Sheet'!C21/'EX 9 - Balance Sheet'!C$46)</f>
        <v>3.7216028811197677E-2</v>
      </c>
      <c r="C21" s="104">
        <f>IF(ISBLANK('EX 9 - Balance Sheet'!D21),"",'EX 9 - Balance Sheet'!D21/'EX 9 - Balance Sheet'!D$46)</f>
        <v>4.3203061114563159E-2</v>
      </c>
      <c r="D21" s="104">
        <f>IF(ISBLANK('EX 9 - Balance Sheet'!E21),"",'EX 9 - Balance Sheet'!E21/'EX 9 - Balance Sheet'!E$46)</f>
        <v>9.8553940330985026E-4</v>
      </c>
      <c r="E21" s="104">
        <f>IF(ISBLANK('EX 9 - Balance Sheet'!F21),"",'EX 9 - Balance Sheet'!F21/'EX 9 - Balance Sheet'!F$46)</f>
        <v>1.9869641972110629E-3</v>
      </c>
      <c r="F21" s="104">
        <f>IF(ISBLANK('EX 9 - Balance Sheet'!G21),"",'EX 9 - Balance Sheet'!G21/'EX 9 - Balance Sheet'!G$46)</f>
        <v>8.7085358262734773E-4</v>
      </c>
      <c r="G21" s="104">
        <f>IF(ISBLANK('EX 9 - Balance Sheet'!H21),"",'EX 9 - Balance Sheet'!H21/'EX 9 - Balance Sheet'!H$46)</f>
        <v>1.4905666356320572E-3</v>
      </c>
    </row>
    <row r="22" spans="1:7">
      <c r="A22" s="17" t="s">
        <v>117</v>
      </c>
      <c r="B22" s="104" t="str">
        <f>IF(ISBLANK('EX 9 - Balance Sheet'!C22),"",'EX 9 - Balance Sheet'!C22/'EX 9 - Balance Sheet'!C$46)</f>
        <v/>
      </c>
      <c r="C22" s="104" t="str">
        <f>IF(ISBLANK('EX 9 - Balance Sheet'!D22),"",'EX 9 - Balance Sheet'!D22/'EX 9 - Balance Sheet'!D$46)</f>
        <v/>
      </c>
      <c r="D22" s="104" t="str">
        <f>IF(ISBLANK('EX 9 - Balance Sheet'!E22),"",'EX 9 - Balance Sheet'!E22/'EX 9 - Balance Sheet'!E$46)</f>
        <v/>
      </c>
      <c r="E22" s="104" t="str">
        <f>IF(ISBLANK('EX 9 - Balance Sheet'!F22),"",'EX 9 - Balance Sheet'!F22/'EX 9 - Balance Sheet'!F$46)</f>
        <v/>
      </c>
      <c r="F22" s="104">
        <f>IF(ISBLANK('EX 9 - Balance Sheet'!G22),"",'EX 9 - Balance Sheet'!G22/'EX 9 - Balance Sheet'!G$46)</f>
        <v>0</v>
      </c>
      <c r="G22" s="104">
        <f>IF(ISBLANK('EX 9 - Balance Sheet'!H22),"",'EX 9 - Balance Sheet'!H22/'EX 9 - Balance Sheet'!H$46)</f>
        <v>7.802010258019831E-3</v>
      </c>
    </row>
    <row r="23" spans="1:7">
      <c r="A23" s="17" t="s">
        <v>118</v>
      </c>
      <c r="B23" s="104">
        <f>IF(ISBLANK('EX 9 - Balance Sheet'!C23),"",'EX 9 - Balance Sheet'!C23/'EX 9 - Balance Sheet'!C$46)</f>
        <v>1.507235080544342E-3</v>
      </c>
      <c r="C23" s="104">
        <f>IF(ISBLANK('EX 9 - Balance Sheet'!D23),"",'EX 9 - Balance Sheet'!D23/'EX 9 - Balance Sheet'!D$46)</f>
        <v>1.6323762501801151E-2</v>
      </c>
      <c r="D23" s="104">
        <f>IF(ISBLANK('EX 9 - Balance Sheet'!E23),"",'EX 9 - Balance Sheet'!E23/'EX 9 - Balance Sheet'!E$46)</f>
        <v>2.4533926364627742E-2</v>
      </c>
      <c r="E23" s="104">
        <f>IF(ISBLANK('EX 9 - Balance Sheet'!F23),"",'EX 9 - Balance Sheet'!F23/'EX 9 - Balance Sheet'!F$46)</f>
        <v>1.9683972371165512E-2</v>
      </c>
      <c r="F23" s="104">
        <f>IF(ISBLANK('EX 9 - Balance Sheet'!G23),"",'EX 9 - Balance Sheet'!G23/'EX 9 - Balance Sheet'!G$46)</f>
        <v>2.940665063283001E-2</v>
      </c>
      <c r="G23" s="104">
        <f>IF(ISBLANK('EX 9 - Balance Sheet'!H23),"",'EX 9 - Balance Sheet'!H23/'EX 9 - Balance Sheet'!H$46)</f>
        <v>3.1013081314197503E-2</v>
      </c>
    </row>
    <row r="24" spans="1:7">
      <c r="A24" s="14" t="s">
        <v>119</v>
      </c>
      <c r="B24" s="104">
        <f>IF(ISBLANK('EX 9 - Balance Sheet'!C24),"",'EX 9 - Balance Sheet'!C24/'EX 9 - Balance Sheet'!C$46)</f>
        <v>0.43522938967543967</v>
      </c>
      <c r="C24" s="104">
        <f>IF(ISBLANK('EX 9 - Balance Sheet'!D24),"",'EX 9 - Balance Sheet'!D24/'EX 9 - Balance Sheet'!D$46)</f>
        <v>0.43566382103861712</v>
      </c>
      <c r="D24" s="104">
        <f>IF(ISBLANK('EX 9 - Balance Sheet'!E24),"",'EX 9 - Balance Sheet'!E24/'EX 9 - Balance Sheet'!E$46)</f>
        <v>0.41805388931136955</v>
      </c>
      <c r="E24" s="104">
        <f>IF(ISBLANK('EX 9 - Balance Sheet'!F24),"",'EX 9 - Balance Sheet'!F24/'EX 9 - Balance Sheet'!F$46)</f>
        <v>0.41148164341554205</v>
      </c>
      <c r="F24" s="104">
        <f>IF(ISBLANK('EX 9 - Balance Sheet'!G24),"",'EX 9 - Balance Sheet'!G24/'EX 9 - Balance Sheet'!G$46)</f>
        <v>0.42417510001665726</v>
      </c>
      <c r="G24" s="104">
        <f>IF(ISBLANK('EX 9 - Balance Sheet'!H24),"",'EX 9 - Balance Sheet'!H24/'EX 9 - Balance Sheet'!H$46)</f>
        <v>0.41035942302788136</v>
      </c>
    </row>
    <row r="25" spans="1:7">
      <c r="A25" s="14" t="s">
        <v>178</v>
      </c>
      <c r="B25" s="104">
        <f>IF(ISBLANK('EX 9 - Balance Sheet'!C25),"",'EX 9 - Balance Sheet'!C25/'EX 9 - Balance Sheet'!C$46)</f>
        <v>0.21759884773991039</v>
      </c>
      <c r="C25" s="104">
        <f>IF(ISBLANK('EX 9 - Balance Sheet'!D25),"",'EX 9 - Balance Sheet'!D25/'EX 9 - Balance Sheet'!D$46)</f>
        <v>0.23105451269396174</v>
      </c>
      <c r="D25" s="104">
        <f>IF(ISBLANK('EX 9 - Balance Sheet'!E25),"",'EX 9 - Balance Sheet'!E25/'EX 9 - Balance Sheet'!E$46)</f>
        <v>0.26503871402014834</v>
      </c>
      <c r="E25" s="104">
        <f>IF(ISBLANK('EX 9 - Balance Sheet'!F25),"",'EX 9 - Balance Sheet'!F25/'EX 9 - Balance Sheet'!F$46)</f>
        <v>0.26756636565232167</v>
      </c>
      <c r="F25" s="104">
        <f>IF(ISBLANK('EX 9 - Balance Sheet'!G25),"",'EX 9 - Balance Sheet'!G25/'EX 9 - Balance Sheet'!G$46)</f>
        <v>0.2549051266390604</v>
      </c>
      <c r="G25" s="104">
        <f>IF(ISBLANK('EX 9 - Balance Sheet'!H25),"",'EX 9 - Balance Sheet'!H25/'EX 9 - Balance Sheet'!H$46)</f>
        <v>0.27164829991202671</v>
      </c>
    </row>
    <row r="26" spans="1:7">
      <c r="A26" s="17" t="s">
        <v>121</v>
      </c>
      <c r="B26" s="104">
        <f>IF(ISBLANK('EX 9 - Balance Sheet'!C26),"",'EX 9 - Balance Sheet'!C26/'EX 9 - Balance Sheet'!C$46)</f>
        <v>4.8526748140313727E-2</v>
      </c>
      <c r="C26" s="104">
        <f>IF(ISBLANK('EX 9 - Balance Sheet'!D26),"",'EX 9 - Balance Sheet'!D26/'EX 9 - Balance Sheet'!D$46)</f>
        <v>4.975720266929335E-2</v>
      </c>
      <c r="D26" s="104">
        <f>IF(ISBLANK('EX 9 - Balance Sheet'!E26),"",'EX 9 - Balance Sheet'!E26/'EX 9 - Balance Sheet'!E$46)</f>
        <v>4.1427087930522619E-2</v>
      </c>
      <c r="E26" s="104">
        <f>IF(ISBLANK('EX 9 - Balance Sheet'!F26),"",'EX 9 - Balance Sheet'!F26/'EX 9 - Balance Sheet'!F$46)</f>
        <v>4.5534720964044484E-2</v>
      </c>
      <c r="F26" s="104">
        <f>IF(ISBLANK('EX 9 - Balance Sheet'!G26),"",'EX 9 - Balance Sheet'!G26/'EX 9 - Balance Sheet'!G$46)</f>
        <v>4.3887148480535841E-2</v>
      </c>
      <c r="G26" s="104">
        <f>IF(ISBLANK('EX 9 - Balance Sheet'!H26),"",'EX 9 - Balance Sheet'!H26/'EX 9 - Balance Sheet'!H$46)</f>
        <v>4.9774785310419026E-2</v>
      </c>
    </row>
    <row r="27" spans="1:7">
      <c r="A27" s="17" t="s">
        <v>122</v>
      </c>
      <c r="B27" s="104">
        <f>IF(ISBLANK('EX 9 - Balance Sheet'!C27),"",'EX 9 - Balance Sheet'!C27/'EX 9 - Balance Sheet'!C$46)</f>
        <v>9.9402388333718755E-3</v>
      </c>
      <c r="C27" s="104">
        <f>IF(ISBLANK('EX 9 - Balance Sheet'!D27),"",'EX 9 - Balance Sheet'!D27/'EX 9 - Balance Sheet'!D$46)</f>
        <v>9.2182530501372061E-3</v>
      </c>
      <c r="D27" s="104">
        <f>IF(ISBLANK('EX 9 - Balance Sheet'!E27),"",'EX 9 - Balance Sheet'!E27/'EX 9 - Balance Sheet'!E$46)</f>
        <v>2.7937333635111909E-2</v>
      </c>
      <c r="E27" s="104">
        <f>IF(ISBLANK('EX 9 - Balance Sheet'!F27),"",'EX 9 - Balance Sheet'!F27/'EX 9 - Balance Sheet'!F$46)</f>
        <v>2.6807920305815802E-2</v>
      </c>
      <c r="F27" s="104">
        <f>IF(ISBLANK('EX 9 - Balance Sheet'!G27),"",'EX 9 - Balance Sheet'!G27/'EX 9 - Balance Sheet'!G$46)</f>
        <v>2.4700972842810927E-2</v>
      </c>
      <c r="G27" s="104">
        <f>IF(ISBLANK('EX 9 - Balance Sheet'!H27),"",'EX 9 - Balance Sheet'!H27/'EX 9 - Balance Sheet'!H$46)</f>
        <v>2.2147544669466321E-2</v>
      </c>
    </row>
    <row r="28" spans="1:7">
      <c r="A28" s="17" t="s">
        <v>123</v>
      </c>
      <c r="B28" s="104">
        <f>IF(ISBLANK('EX 9 - Balance Sheet'!C28),"",'EX 9 - Balance Sheet'!C28/'EX 9 - Balance Sheet'!C$46)</f>
        <v>0.37690561351158774</v>
      </c>
      <c r="C28" s="104">
        <f>IF(ISBLANK('EX 9 - Balance Sheet'!D28),"",'EX 9 - Balance Sheet'!D28/'EX 9 - Balance Sheet'!D$46)</f>
        <v>0.36572055329518455</v>
      </c>
      <c r="D28" s="104">
        <f>IF(ISBLANK('EX 9 - Balance Sheet'!E28),"",'EX 9 - Balance Sheet'!E28/'EX 9 - Balance Sheet'!E$46)</f>
        <v>0.27840795284527786</v>
      </c>
      <c r="E28" s="104">
        <f>IF(ISBLANK('EX 9 - Balance Sheet'!F28),"",'EX 9 - Balance Sheet'!F28/'EX 9 - Balance Sheet'!F$46)</f>
        <v>0.30467894881059154</v>
      </c>
      <c r="F28" s="104">
        <f>IF(ISBLANK('EX 9 - Balance Sheet'!G28),"",'EX 9 - Balance Sheet'!G28/'EX 9 - Balance Sheet'!G$46)</f>
        <v>0.29814278784194886</v>
      </c>
      <c r="G28" s="104">
        <f>IF(ISBLANK('EX 9 - Balance Sheet'!H28),"",'EX 9 - Balance Sheet'!H28/'EX 9 - Balance Sheet'!H$46)</f>
        <v>0.30892815915473193</v>
      </c>
    </row>
    <row r="29" spans="1:7">
      <c r="A29" s="17" t="s">
        <v>124</v>
      </c>
      <c r="B29" s="104">
        <f>IF(ISBLANK('EX 9 - Balance Sheet'!C29),"",'EX 9 - Balance Sheet'!C29/'EX 9 - Balance Sheet'!C$46)</f>
        <v>2.5502675811811606E-2</v>
      </c>
      <c r="C29" s="104">
        <f>IF(ISBLANK('EX 9 - Balance Sheet'!D29),"",'EX 9 - Balance Sheet'!D29/'EX 9 - Balance Sheet'!D$46)</f>
        <v>4.607899242857786E-2</v>
      </c>
      <c r="D29" s="104">
        <f>IF(ISBLANK('EX 9 - Balance Sheet'!E29),"",'EX 9 - Balance Sheet'!E29/'EX 9 - Balance Sheet'!E$46)</f>
        <v>3.7173773650111257E-2</v>
      </c>
      <c r="E29" s="104">
        <f>IF(ISBLANK('EX 9 - Balance Sheet'!F29),"",'EX 9 - Balance Sheet'!F29/'EX 9 - Balance Sheet'!F$46)</f>
        <v>2.452261201192478E-2</v>
      </c>
      <c r="F29" s="104">
        <f>IF(ISBLANK('EX 9 - Balance Sheet'!G29),"",'EX 9 - Balance Sheet'!G29/'EX 9 - Balance Sheet'!G$46)</f>
        <v>3.7211456692568229E-2</v>
      </c>
      <c r="G29" s="104">
        <f>IF(ISBLANK('EX 9 - Balance Sheet'!H29),"",'EX 9 - Balance Sheet'!H29/'EX 9 - Balance Sheet'!H$46)</f>
        <v>4.8718502009201733E-2</v>
      </c>
    </row>
    <row r="30" spans="1:7">
      <c r="A30" s="17" t="s">
        <v>125</v>
      </c>
      <c r="B30" s="104">
        <f>IF(ISBLANK('EX 9 - Balance Sheet'!C30),"",'EX 9 - Balance Sheet'!C30/'EX 9 - Balance Sheet'!C$46)</f>
        <v>2.3606306440612707E-3</v>
      </c>
      <c r="C30" s="104">
        <f>IF(ISBLANK('EX 9 - Balance Sheet'!D30),"",'EX 9 - Balance Sheet'!D30/'EX 9 - Balance Sheet'!D$46)</f>
        <v>1.8377414734568403E-3</v>
      </c>
      <c r="D30" s="104">
        <f>IF(ISBLANK('EX 9 - Balance Sheet'!E30),"",'EX 9 - Balance Sheet'!E30/'EX 9 - Balance Sheet'!E$46)</f>
        <v>9.826000015956752E-5</v>
      </c>
      <c r="E30" s="104">
        <f>IF(ISBLANK('EX 9 - Balance Sheet'!F30),"",'EX 9 - Balance Sheet'!F30/'EX 9 - Balance Sheet'!F$46)</f>
        <v>2.9834409667995801E-4</v>
      </c>
      <c r="F30" s="104">
        <f>IF(ISBLANK('EX 9 - Balance Sheet'!G30),"",'EX 9 - Balance Sheet'!G30/'EX 9 - Balance Sheet'!G$46)</f>
        <v>2.436490518508561E-4</v>
      </c>
      <c r="G30" s="104">
        <f>IF(ISBLANK('EX 9 - Balance Sheet'!H30),"",'EX 9 - Balance Sheet'!H30/'EX 9 - Balance Sheet'!H$46)</f>
        <v>2.8066956289488017E-4</v>
      </c>
    </row>
    <row r="31" spans="1:7">
      <c r="A31" s="17" t="s">
        <v>126</v>
      </c>
      <c r="B31" s="104">
        <f>IF(ISBLANK('EX 9 - Balance Sheet'!C31),"",'EX 9 - Balance Sheet'!C31/'EX 9 - Balance Sheet'!C$46)</f>
        <v>7.1804960963315727E-3</v>
      </c>
      <c r="C31" s="104">
        <f>IF(ISBLANK('EX 9 - Balance Sheet'!D31),"",'EX 9 - Balance Sheet'!D31/'EX 9 - Balance Sheet'!D$46)</f>
        <v>6.9973267975252532E-3</v>
      </c>
      <c r="D31" s="104">
        <f>IF(ISBLANK('EX 9 - Balance Sheet'!E31),"",'EX 9 - Balance Sheet'!E31/'EX 9 - Balance Sheet'!E$46)</f>
        <v>9.7600734346531114E-3</v>
      </c>
      <c r="E31" s="104">
        <f>IF(ISBLANK('EX 9 - Balance Sheet'!F31),"",'EX 9 - Balance Sheet'!F31/'EX 9 - Balance Sheet'!F$46)</f>
        <v>9.8090448047699116E-3</v>
      </c>
      <c r="F31" s="104">
        <f>IF(ISBLANK('EX 9 - Balance Sheet'!G31),"",'EX 9 - Balance Sheet'!G31/'EX 9 - Balance Sheet'!G$46)</f>
        <v>8.7319144459413259E-3</v>
      </c>
      <c r="G31" s="104">
        <f>IF(ISBLANK('EX 9 - Balance Sheet'!H31),"",'EX 9 - Balance Sheet'!H31/'EX 9 - Balance Sheet'!H$46)</f>
        <v>6.6044867896683426E-3</v>
      </c>
    </row>
    <row r="32" spans="1:7">
      <c r="A32" s="17" t="s">
        <v>127</v>
      </c>
      <c r="B32" s="104">
        <f>IF(ISBLANK('EX 9 - Balance Sheet'!C32),"",'EX 9 - Balance Sheet'!C32/'EX 9 - Balance Sheet'!C$46)</f>
        <v>-0.25281755529756739</v>
      </c>
      <c r="C32" s="104">
        <f>IF(ISBLANK('EX 9 - Balance Sheet'!D32),"",'EX 9 - Balance Sheet'!D32/'EX 9 - Balance Sheet'!D$46)</f>
        <v>-0.24855510247124638</v>
      </c>
      <c r="D32" s="104">
        <f>IF(ISBLANK('EX 9 - Balance Sheet'!E32),"",'EX 9 - Balance Sheet'!E32/'EX 9 - Balance Sheet'!E$46)</f>
        <v>-0.12976576747568799</v>
      </c>
      <c r="E32" s="104">
        <f>IF(ISBLANK('EX 9 - Balance Sheet'!F32),"",'EX 9 - Balance Sheet'!F32/'EX 9 - Balance Sheet'!F$46)</f>
        <v>-0.14408485100763191</v>
      </c>
      <c r="F32" s="104">
        <f>IF(ISBLANK('EX 9 - Balance Sheet'!G32),"",'EX 9 - Balance Sheet'!G32/'EX 9 - Balance Sheet'!G$46)</f>
        <v>-0.15801243742566329</v>
      </c>
      <c r="G32" s="104">
        <f>IF(ISBLANK('EX 9 - Balance Sheet'!H32),"",'EX 9 - Balance Sheet'!H32/'EX 9 - Balance Sheet'!H$46)</f>
        <v>-0.16480614937958446</v>
      </c>
    </row>
    <row r="33" spans="1:11">
      <c r="A33" s="14" t="s">
        <v>128</v>
      </c>
      <c r="B33" s="104">
        <f>IF(ISBLANK('EX 9 - Balance Sheet'!C33),"",'EX 9 - Balance Sheet'!C33/'EX 9 - Balance Sheet'!C$46)</f>
        <v>2.4078197797605561E-2</v>
      </c>
      <c r="C33" s="104">
        <f>IF(ISBLANK('EX 9 - Balance Sheet'!D33),"",'EX 9 - Balance Sheet'!D33/'EX 9 - Balance Sheet'!D$46)</f>
        <v>2.2631083967467023E-2</v>
      </c>
      <c r="D33" s="104">
        <f>IF(ISBLANK('EX 9 - Balance Sheet'!E33),"",'EX 9 - Balance Sheet'!E33/'EX 9 - Balance Sheet'!E$46)</f>
        <v>3.0737743639659585E-3</v>
      </c>
      <c r="E33" s="104">
        <f>IF(ISBLANK('EX 9 - Balance Sheet'!F33),"",'EX 9 - Balance Sheet'!F33/'EX 9 - Balance Sheet'!F$46)</f>
        <v>2.8441887660907417E-3</v>
      </c>
      <c r="F33" s="104">
        <f>IF(ISBLANK('EX 9 - Balance Sheet'!G33),"",'EX 9 - Balance Sheet'!G33/'EX 9 - Balance Sheet'!G$46)</f>
        <v>2.4595038472440991E-3</v>
      </c>
      <c r="G33" s="104">
        <f>IF(ISBLANK('EX 9 - Balance Sheet'!H33),"",'EX 9 - Balance Sheet'!H33/'EX 9 - Balance Sheet'!H$46)</f>
        <v>3.5159144169089832E-4</v>
      </c>
    </row>
    <row r="34" spans="1:11">
      <c r="A34" s="14" t="s">
        <v>129</v>
      </c>
      <c r="B34" s="104">
        <f>IF(ISBLANK('EX 9 - Balance Sheet'!C34),"",'EX 9 - Balance Sheet'!C34/'EX 9 - Balance Sheet'!C$46)</f>
        <v>0.19244774272764942</v>
      </c>
      <c r="C34" s="104">
        <f>IF(ISBLANK('EX 9 - Balance Sheet'!D34),"",'EX 9 - Balance Sheet'!D34/'EX 9 - Balance Sheet'!D$46)</f>
        <v>0.21156436208825249</v>
      </c>
      <c r="D34" s="104">
        <f>IF(ISBLANK('EX 9 - Balance Sheet'!E34),"",'EX 9 - Balance Sheet'!E34/'EX 9 - Balance Sheet'!E$46)</f>
        <v>0.22282218677210441</v>
      </c>
      <c r="E34" s="104">
        <f>IF(ISBLANK('EX 9 - Balance Sheet'!F34),"",'EX 9 - Balance Sheet'!F34/'EX 9 - Balance Sheet'!F$46)</f>
        <v>0.22801761764939291</v>
      </c>
      <c r="F34" s="104">
        <f>IF(ISBLANK('EX 9 - Balance Sheet'!G34),"",'EX 9 - Balance Sheet'!G34/'EX 9 - Balance Sheet'!G$46)</f>
        <v>0.21620912759758382</v>
      </c>
      <c r="G34" s="104">
        <f>IF(ISBLANK('EX 9 - Balance Sheet'!H34),"",'EX 9 - Balance Sheet'!H34/'EX 9 - Balance Sheet'!H$46)</f>
        <v>0.21524065906042092</v>
      </c>
    </row>
    <row r="35" spans="1:11">
      <c r="A35" s="17" t="s">
        <v>130</v>
      </c>
      <c r="B35" s="104">
        <f>IF(ISBLANK('EX 9 - Balance Sheet'!C35),"",'EX 9 - Balance Sheet'!C35/'EX 9 - Balance Sheet'!C$46)</f>
        <v>0.24320541008180624</v>
      </c>
      <c r="C35" s="104">
        <f>IF(ISBLANK('EX 9 - Balance Sheet'!D35),"",'EX 9 - Balance Sheet'!D35/'EX 9 - Balance Sheet'!D$46)</f>
        <v>0.27580894943279105</v>
      </c>
      <c r="D35" s="104">
        <f>IF(ISBLANK('EX 9 - Balance Sheet'!E35),"",'EX 9 - Balance Sheet'!E35/'EX 9 - Balance Sheet'!E$46)</f>
        <v>0.30083978706973985</v>
      </c>
      <c r="E35" s="104">
        <f>IF(ISBLANK('EX 9 - Balance Sheet'!F35),"",'EX 9 - Balance Sheet'!F35/'EX 9 - Balance Sheet'!F$46)</f>
        <v>0.31492970758535188</v>
      </c>
      <c r="F35" s="104">
        <f>IF(ISBLANK('EX 9 - Balance Sheet'!G35),"",'EX 9 - Balance Sheet'!G35/'EX 9 - Balance Sheet'!G$46)</f>
        <v>0.30501683260616086</v>
      </c>
      <c r="G35" s="104">
        <f>IF(ISBLANK('EX 9 - Balance Sheet'!H35),"",'EX 9 - Balance Sheet'!H35/'EX 9 - Balance Sheet'!H$46)</f>
        <v>0.32746804365769783</v>
      </c>
    </row>
    <row r="36" spans="1:11">
      <c r="A36" s="17" t="s">
        <v>131</v>
      </c>
      <c r="B36" s="104">
        <f>IF(ISBLANK('EX 9 - Balance Sheet'!C36),"",'EX 9 - Balance Sheet'!C36/'EX 9 - Balance Sheet'!C$46)</f>
        <v>-5.0757667354156814E-2</v>
      </c>
      <c r="C36" s="104">
        <f>IF(ISBLANK('EX 9 - Balance Sheet'!D36),"",'EX 9 - Balance Sheet'!D36/'EX 9 - Balance Sheet'!D$46)</f>
        <v>-6.424458734453857E-2</v>
      </c>
      <c r="D36" s="104">
        <f>IF(ISBLANK('EX 9 - Balance Sheet'!E36),"",'EX 9 - Balance Sheet'!E36/'EX 9 - Balance Sheet'!E$46)</f>
        <v>-7.8018020212166014E-2</v>
      </c>
      <c r="E36" s="104">
        <f>IF(ISBLANK('EX 9 - Balance Sheet'!F36),"",'EX 9 - Balance Sheet'!F36/'EX 9 - Balance Sheet'!F$46)</f>
        <v>-8.6912089935958961E-2</v>
      </c>
      <c r="F36" s="104">
        <f>IF(ISBLANK('EX 9 - Balance Sheet'!G36),"",'EX 9 - Balance Sheet'!G36/'EX 9 - Balance Sheet'!G$46)</f>
        <v>-8.8807705008577029E-2</v>
      </c>
      <c r="G36" s="104">
        <f>IF(ISBLANK('EX 9 - Balance Sheet'!H36),"",'EX 9 - Balance Sheet'!H36/'EX 9 - Balance Sheet'!H$46)</f>
        <v>-0.11222738459727691</v>
      </c>
    </row>
    <row r="37" spans="1:11">
      <c r="A37" s="14" t="s">
        <v>132</v>
      </c>
      <c r="B37" s="104">
        <f>IF(ISBLANK('EX 9 - Balance Sheet'!C37),"",'EX 9 - Balance Sheet'!C37/'EX 9 - Balance Sheet'!C$46)</f>
        <v>7.1746268008465869E-3</v>
      </c>
      <c r="C37" s="104">
        <f>IF(ISBLANK('EX 9 - Balance Sheet'!D37),"",'EX 9 - Balance Sheet'!D37/'EX 9 - Balance Sheet'!D$46)</f>
        <v>5.0654936879057704E-3</v>
      </c>
      <c r="D37" s="104">
        <f>IF(ISBLANK('EX 9 - Balance Sheet'!E37),"",'EX 9 - Balance Sheet'!E37/'EX 9 - Balance Sheet'!E$46)</f>
        <v>1.6558909599540109E-2</v>
      </c>
      <c r="E37" s="104">
        <f>IF(ISBLANK('EX 9 - Balance Sheet'!F37),"",'EX 9 - Balance Sheet'!F37/'EX 9 - Balance Sheet'!F$46)</f>
        <v>1.6976041134800623E-2</v>
      </c>
      <c r="F37" s="104">
        <f>IF(ISBLANK('EX 9 - Balance Sheet'!G37),"",'EX 9 - Balance Sheet'!G37/'EX 9 - Balance Sheet'!G$46)</f>
        <v>1.9348730102602917E-2</v>
      </c>
      <c r="G37" s="104">
        <f>IF(ISBLANK('EX 9 - Balance Sheet'!H37),"",'EX 9 - Balance Sheet'!H37/'EX 9 - Balance Sheet'!H$46)</f>
        <v>1.7056560952827898E-2</v>
      </c>
    </row>
    <row r="38" spans="1:11">
      <c r="A38" s="17" t="s">
        <v>133</v>
      </c>
      <c r="B38" s="104">
        <f>IF(ISBLANK('EX 9 - Balance Sheet'!C38),"",'EX 9 - Balance Sheet'!C38/'EX 9 - Balance Sheet'!C$46)</f>
        <v>2.6511607705680656E-3</v>
      </c>
      <c r="C38" s="104">
        <f>IF(ISBLANK('EX 9 - Balance Sheet'!D38),"",'EX 9 - Balance Sheet'!D38/'EX 9 - Balance Sheet'!D$46)</f>
        <v>1.7409225434923815E-3</v>
      </c>
      <c r="D38" s="104">
        <f>IF(ISBLANK('EX 9 - Balance Sheet'!E38),"",'EX 9 - Balance Sheet'!E38/'EX 9 - Balance Sheet'!E$46)</f>
        <v>1.5778288487161323E-2</v>
      </c>
      <c r="E38" s="104">
        <f>IF(ISBLANK('EX 9 - Balance Sheet'!F38),"",'EX 9 - Balance Sheet'!F38/'EX 9 - Balance Sheet'!F$46)</f>
        <v>1.408992697494808E-2</v>
      </c>
      <c r="F38" s="104">
        <f>IF(ISBLANK('EX 9 - Balance Sheet'!G38),"",'EX 9 - Balance Sheet'!G38/'EX 9 - Balance Sheet'!G$46)</f>
        <v>1.6825300342204544E-2</v>
      </c>
      <c r="G38" s="104">
        <f>IF(ISBLANK('EX 9 - Balance Sheet'!H38),"",'EX 9 - Balance Sheet'!H38/'EX 9 - Balance Sheet'!H$46)</f>
        <v>1.4751448994342848E-2</v>
      </c>
    </row>
    <row r="39" spans="1:11">
      <c r="A39" s="17" t="s">
        <v>134</v>
      </c>
      <c r="B39" s="104">
        <f>IF(ISBLANK('EX 9 - Balance Sheet'!C39),"",'EX 9 - Balance Sheet'!C39/'EX 9 - Balance Sheet'!C$46)</f>
        <v>4.5234660302785213E-3</v>
      </c>
      <c r="C39" s="104">
        <f>IF(ISBLANK('EX 9 - Balance Sheet'!D39),"",'EX 9 - Balance Sheet'!D39/'EX 9 - Balance Sheet'!D$46)</f>
        <v>3.3245711444133885E-3</v>
      </c>
      <c r="D39" s="104">
        <f>IF(ISBLANK('EX 9 - Balance Sheet'!E39),"",'EX 9 - Balance Sheet'!E39/'EX 9 - Balance Sheet'!E$46)</f>
        <v>7.8104102690938282E-4</v>
      </c>
      <c r="E39" s="104">
        <f>IF(ISBLANK('EX 9 - Balance Sheet'!F39),"",'EX 9 - Balance Sheet'!F39/'EX 9 - Balance Sheet'!F$46)</f>
        <v>2.8861141598525426E-3</v>
      </c>
      <c r="F39" s="104">
        <f>IF(ISBLANK('EX 9 - Balance Sheet'!G39),"",'EX 9 - Balance Sheet'!G39/'EX 9 - Balance Sheet'!G$46)</f>
        <v>2.5234297603983716E-3</v>
      </c>
      <c r="G39" s="104">
        <f>IF(ISBLANK('EX 9 - Balance Sheet'!H39),"",'EX 9 - Balance Sheet'!H39/'EX 9 - Balance Sheet'!H$46)</f>
        <v>2.3051119584850482E-3</v>
      </c>
    </row>
    <row r="40" spans="1:11">
      <c r="A40" s="14" t="s">
        <v>135</v>
      </c>
      <c r="B40" s="104">
        <f>IF(ISBLANK('EX 9 - Balance Sheet'!C40),"",'EX 9 - Balance Sheet'!C40/'EX 9 - Balance Sheet'!C$46)</f>
        <v>8.7773553189316469E-2</v>
      </c>
      <c r="C40" s="104">
        <f>IF(ISBLANK('EX 9 - Balance Sheet'!D40),"",'EX 9 - Balance Sheet'!D40/'EX 9 - Balance Sheet'!D$46)</f>
        <v>5.6652255949250517E-2</v>
      </c>
      <c r="D40" s="104">
        <f>IF(ISBLANK('EX 9 - Balance Sheet'!E40),"",'EX 9 - Balance Sheet'!E40/'EX 9 - Balance Sheet'!E$46)</f>
        <v>4.6650824691142366E-2</v>
      </c>
      <c r="E40" s="104">
        <f>IF(ISBLANK('EX 9 - Balance Sheet'!F40),"",'EX 9 - Balance Sheet'!F40/'EX 9 - Balance Sheet'!F$46)</f>
        <v>4.2830533066408327E-2</v>
      </c>
      <c r="F40" s="104">
        <f>IF(ISBLANK('EX 9 - Balance Sheet'!G40),"",'EX 9 - Balance Sheet'!G40/'EX 9 - Balance Sheet'!G$46)</f>
        <v>5.176501272673608E-2</v>
      </c>
      <c r="G40" s="104">
        <f>IF(ISBLANK('EX 9 - Balance Sheet'!H40),"",'EX 9 - Balance Sheet'!H40/'EX 9 - Balance Sheet'!H$46)</f>
        <v>5.6375046966882503E-2</v>
      </c>
    </row>
    <row r="41" spans="1:11">
      <c r="A41" s="14" t="s">
        <v>136</v>
      </c>
      <c r="B41" s="104">
        <f>IF(ISBLANK('EX 9 - Balance Sheet'!C41),"",'EX 9 - Balance Sheet'!C41/'EX 9 - Balance Sheet'!C$46)</f>
        <v>3.569881592832886E-2</v>
      </c>
      <c r="C41" s="104">
        <f>IF(ISBLANK('EX 9 - Balance Sheet'!D41),"",'EX 9 - Balance Sheet'!D41/'EX 9 - Balance Sheet'!D$46)</f>
        <v>3.736847057454535E-2</v>
      </c>
      <c r="D41" s="104">
        <f>IF(ISBLANK('EX 9 - Balance Sheet'!E41),"",'EX 9 - Balance Sheet'!E41/'EX 9 - Balance Sheet'!E$46)</f>
        <v>2.7802121156259855E-2</v>
      </c>
      <c r="E41" s="104">
        <f>IF(ISBLANK('EX 9 - Balance Sheet'!F41),"",'EX 9 - Balance Sheet'!F41/'EX 9 - Balance Sheet'!F$46)</f>
        <v>3.0283610315443667E-2</v>
      </c>
      <c r="F41" s="104">
        <f>IF(ISBLANK('EX 9 - Balance Sheet'!G41),"",'EX 9 - Balance Sheet'!G41/'EX 9 - Balance Sheet'!G$46)</f>
        <v>3.1137399070115403E-2</v>
      </c>
      <c r="G41" s="104">
        <f>IF(ISBLANK('EX 9 - Balance Sheet'!H41),"",'EX 9 - Balance Sheet'!H41/'EX 9 - Balance Sheet'!H$46)</f>
        <v>2.8968418638269749E-2</v>
      </c>
    </row>
    <row r="42" spans="1:11">
      <c r="A42" s="17" t="s">
        <v>137</v>
      </c>
      <c r="B42" s="104">
        <f>IF(ISBLANK('EX 9 - Balance Sheet'!C42),"",'EX 9 - Balance Sheet'!C42/'EX 9 - Balance Sheet'!C$46)</f>
        <v>6.0682646019267726E-3</v>
      </c>
      <c r="C42" s="104">
        <f>IF(ISBLANK('EX 9 - Balance Sheet'!D42),"",'EX 9 - Balance Sheet'!D42/'EX 9 - Balance Sheet'!D$46)</f>
        <v>6.8600530095005276E-3</v>
      </c>
      <c r="D42" s="104">
        <f>IF(ISBLANK('EX 9 - Balance Sheet'!E42),"",'EX 9 - Balance Sheet'!E42/'EX 9 - Balance Sheet'!E$46)</f>
        <v>8.3294246289110311E-3</v>
      </c>
      <c r="E42" s="104">
        <f>IF(ISBLANK('EX 9 - Balance Sheet'!F42),"",'EX 9 - Balance Sheet'!F42/'EX 9 - Balance Sheet'!F$46)</f>
        <v>8.6433691246426986E-3</v>
      </c>
      <c r="F42" s="104">
        <f>IF(ISBLANK('EX 9 - Balance Sheet'!G42),"",'EX 9 - Balance Sheet'!G42/'EX 9 - Balance Sheet'!G$46)</f>
        <v>3.4969300950048656E-3</v>
      </c>
      <c r="G42" s="104">
        <f>IF(ISBLANK('EX 9 - Balance Sheet'!H42),"",'EX 9 - Balance Sheet'!H42/'EX 9 - Balance Sheet'!H$46)</f>
        <v>3.4534428045227034E-3</v>
      </c>
    </row>
    <row r="43" spans="1:11">
      <c r="A43" s="17" t="s">
        <v>138</v>
      </c>
      <c r="B43" s="104">
        <f>IF(ISBLANK('EX 9 - Balance Sheet'!C43),"",'EX 9 - Balance Sheet'!C43/'EX 9 - Balance Sheet'!C$46)</f>
        <v>2.5994522773453412E-2</v>
      </c>
      <c r="C43" s="104">
        <f>IF(ISBLANK('EX 9 - Balance Sheet'!D43),"",'EX 9 - Balance Sheet'!D43/'EX 9 - Balance Sheet'!D$46)</f>
        <v>1.066871880373621E-2</v>
      </c>
      <c r="D43" s="104">
        <f>IF(ISBLANK('EX 9 - Balance Sheet'!E43),"",'EX 9 - Balance Sheet'!E43/'EX 9 - Balance Sheet'!E$46)</f>
        <v>1.7004019001972338E-2</v>
      </c>
      <c r="E43" s="104">
        <f>IF(ISBLANK('EX 9 - Balance Sheet'!F43),"",'EX 9 - Balance Sheet'!F43/'EX 9 - Balance Sheet'!F$46)</f>
        <v>1.4812391349593399E-2</v>
      </c>
      <c r="F43" s="104">
        <f>IF(ISBLANK('EX 9 - Balance Sheet'!G43),"",'EX 9 - Balance Sheet'!G43/'EX 9 - Balance Sheet'!G$46)</f>
        <v>1.6282112725859384E-2</v>
      </c>
      <c r="G43" s="104">
        <f>IF(ISBLANK('EX 9 - Balance Sheet'!H43),"",'EX 9 - Balance Sheet'!H43/'EX 9 - Balance Sheet'!H$46)</f>
        <v>1.2550758185063852E-2</v>
      </c>
    </row>
    <row r="44" spans="1:11">
      <c r="A44" s="17" t="s">
        <v>139</v>
      </c>
      <c r="B44" s="104">
        <f>IF(ISBLANK('EX 9 - Balance Sheet'!C44),"",'EX 9 - Balance Sheet'!C44/'EX 9 - Balance Sheet'!C$46)*100</f>
        <v>0</v>
      </c>
      <c r="C44" s="104">
        <f>IF(ISBLANK('EX 9 - Balance Sheet'!D44),"",'EX 9 - Balance Sheet'!D44/'EX 9 - Balance Sheet'!D$46)*100</f>
        <v>0</v>
      </c>
      <c r="D44" s="104">
        <f>IF(ISBLANK('EX 9 - Balance Sheet'!E44),"",'EX 9 - Balance Sheet'!E44/'EX 9 - Balance Sheet'!E$46)*100</f>
        <v>0.13722806859891737</v>
      </c>
      <c r="E44" s="104">
        <f>IF(ISBLANK('EX 9 - Balance Sheet'!F44),"",'EX 9 - Balance Sheet'!F44/'EX 9 - Balance Sheet'!F$46)*100</f>
        <v>8.7107492217598781E-2</v>
      </c>
      <c r="F44" s="104">
        <f>IF(ISBLANK('EX 9 - Balance Sheet'!G44),"",'EX 9 - Balance Sheet'!G44/'EX 9 - Balance Sheet'!G$46)*100</f>
        <v>4.8145344878475015E-2</v>
      </c>
      <c r="G44" s="104">
        <f>IF(ISBLANK('EX 9 - Balance Sheet'!H44),"",'EX 9 - Balance Sheet'!H44/'EX 9 - Balance Sheet'!H$46)*100</f>
        <v>5.2482190309053406E-2</v>
      </c>
    </row>
    <row r="45" spans="1:11">
      <c r="A45" s="17" t="s">
        <v>140</v>
      </c>
      <c r="B45" s="104">
        <f>IF(ISBLANK('EX 9 - Balance Sheet'!C45),"",'EX 9 - Balance Sheet'!C45/'EX 9 - Balance Sheet'!C$46)</f>
        <v>3.6360285529486755E-3</v>
      </c>
      <c r="C45" s="104">
        <f>IF(ISBLANK('EX 9 - Balance Sheet'!D45),"",'EX 9 - Balance Sheet'!D45/'EX 9 - Balance Sheet'!D$46)</f>
        <v>1.9839698761308609E-2</v>
      </c>
      <c r="D45" s="104">
        <f>IF(ISBLANK('EX 9 - Balance Sheet'!E45),"",'EX 9 - Balance Sheet'!E45/'EX 9 - Balance Sheet'!E$46)</f>
        <v>1.0963968393873111E-3</v>
      </c>
      <c r="E45" s="104">
        <f>IF(ISBLANK('EX 9 - Balance Sheet'!F45),"",'EX 9 - Balance Sheet'!F45/'EX 9 - Balance Sheet'!F$46)</f>
        <v>5.9567749190315832E-3</v>
      </c>
      <c r="F45" s="104">
        <f>IF(ISBLANK('EX 9 - Balance Sheet'!G45),"",'EX 9 - Balance Sheet'!G45/'EX 9 - Balance Sheet'!G$46)</f>
        <v>1.0876902800466404E-2</v>
      </c>
      <c r="G45" s="104">
        <f>IF(ISBLANK('EX 9 - Balance Sheet'!H45),"",'EX 9 - Balance Sheet'!H45/'EX 9 - Balance Sheet'!H$46)</f>
        <v>1.2439697540821576E-2</v>
      </c>
    </row>
    <row r="46" spans="1:11">
      <c r="A46" s="19" t="s">
        <v>141</v>
      </c>
      <c r="B46" s="114">
        <v>1</v>
      </c>
      <c r="C46" s="114">
        <v>1</v>
      </c>
      <c r="D46" s="114">
        <v>1</v>
      </c>
      <c r="E46" s="114">
        <v>1</v>
      </c>
      <c r="F46" s="114">
        <v>1</v>
      </c>
      <c r="G46" s="114">
        <v>1</v>
      </c>
      <c r="K46" s="112"/>
    </row>
    <row r="47" spans="1:11">
      <c r="A47" s="14" t="s">
        <v>142</v>
      </c>
      <c r="B47" s="104"/>
      <c r="C47" s="104"/>
      <c r="D47" s="104"/>
      <c r="E47" s="104"/>
      <c r="F47" s="104"/>
      <c r="G47" s="104"/>
      <c r="H47" s="104"/>
    </row>
    <row r="48" spans="1:11">
      <c r="A48" s="14" t="s">
        <v>143</v>
      </c>
      <c r="B48" s="104"/>
      <c r="C48" s="104"/>
      <c r="D48" s="104"/>
      <c r="E48" s="104"/>
      <c r="F48" s="104"/>
      <c r="G48" s="104"/>
      <c r="H48" s="104"/>
    </row>
    <row r="49" spans="1:7">
      <c r="A49" s="15" t="s">
        <v>68</v>
      </c>
      <c r="B49" s="104">
        <f>IF(ISBLANK('EX 9 - Balance Sheet'!C49),"",'EX 9 - Balance Sheet'!C49/'EX 9 - Balance Sheet'!C$79)</f>
        <v>0.26360414653987424</v>
      </c>
      <c r="C49" s="104">
        <f>IF(ISBLANK('EX 9 - Balance Sheet'!D49),"",'EX 9 - Balance Sheet'!D49/'EX 9 - Balance Sheet'!D$79)</f>
        <v>0.26052780383857338</v>
      </c>
      <c r="D49" s="104">
        <f>IF(ISBLANK('EX 9 - Balance Sheet'!E49),"",'EX 9 - Balance Sheet'!E49/'EX 9 - Balance Sheet'!E$79)</f>
        <v>0.23587229055398065</v>
      </c>
      <c r="E49" s="104">
        <f>IF(ISBLANK('EX 9 - Balance Sheet'!F49),"",'EX 9 - Balance Sheet'!F49/'EX 9 - Balance Sheet'!F$79)</f>
        <v>0.23044675641449405</v>
      </c>
      <c r="F49" s="104">
        <f>IF(ISBLANK('EX 9 - Balance Sheet'!G49),"",'EX 9 - Balance Sheet'!G49/'EX 9 - Balance Sheet'!G$79)</f>
        <v>0.22842591753776378</v>
      </c>
      <c r="G49" s="104">
        <f>IF(ISBLANK('EX 9 - Balance Sheet'!H49),"",'EX 9 - Balance Sheet'!H49/'EX 9 - Balance Sheet'!H$79)</f>
        <v>0.23220064553999467</v>
      </c>
    </row>
    <row r="50" spans="1:7">
      <c r="A50" s="15" t="s">
        <v>144</v>
      </c>
      <c r="B50" s="104">
        <f>IF(ISBLANK('EX 9 - Balance Sheet'!C50),"",'EX 9 - Balance Sheet'!C50/'EX 9 - Balance Sheet'!C$79)</f>
        <v>3.4041326883368882E-2</v>
      </c>
      <c r="C50" s="104">
        <f>IF(ISBLANK('EX 9 - Balance Sheet'!D50),"",'EX 9 - Balance Sheet'!D50/'EX 9 - Balance Sheet'!D$79)</f>
        <v>2.0277874748179988E-2</v>
      </c>
      <c r="D50" s="104">
        <f>IF(ISBLANK('EX 9 - Balance Sheet'!E50),"",'EX 9 - Balance Sheet'!E50/'EX 9 - Balance Sheet'!E$79)</f>
        <v>1.2811592328497457E-2</v>
      </c>
      <c r="E50" s="104">
        <f>IF(ISBLANK('EX 9 - Balance Sheet'!F50),"",'EX 9 - Balance Sheet'!F50/'EX 9 - Balance Sheet'!F$79)</f>
        <v>1.3582335327660176E-2</v>
      </c>
      <c r="F50" s="104">
        <f>IF(ISBLANK('EX 9 - Balance Sheet'!G50),"",'EX 9 - Balance Sheet'!G50/'EX 9 - Balance Sheet'!G$79)</f>
        <v>3.6974748168431266E-3</v>
      </c>
      <c r="G50" s="104">
        <f>IF(ISBLANK('EX 9 - Balance Sheet'!H50),"",'EX 9 - Balance Sheet'!H50/'EX 9 - Balance Sheet'!H$79)</f>
        <v>3.6287858325247738E-3</v>
      </c>
    </row>
    <row r="51" spans="1:7">
      <c r="A51" s="15" t="s">
        <v>145</v>
      </c>
      <c r="B51" s="104">
        <f>IF(ISBLANK('EX 9 - Balance Sheet'!C51),"",'EX 9 - Balance Sheet'!C51/'EX 9 - Balance Sheet'!C$79)</f>
        <v>6.820238739463147E-2</v>
      </c>
      <c r="C51" s="104">
        <f>IF(ISBLANK('EX 9 - Balance Sheet'!D51),"",'EX 9 - Balance Sheet'!D51/'EX 9 - Balance Sheet'!D$79)</f>
        <v>4.4072593255223676E-2</v>
      </c>
      <c r="D51" s="104">
        <f>IF(ISBLANK('EX 9 - Balance Sheet'!E51),"",'EX 9 - Balance Sheet'!E51/'EX 9 - Balance Sheet'!E$79)</f>
        <v>5.5238496756370208E-2</v>
      </c>
      <c r="E51" s="104">
        <f>IF(ISBLANK('EX 9 - Balance Sheet'!F51),"",'EX 9 - Balance Sheet'!F51/'EX 9 - Balance Sheet'!F$79)</f>
        <v>4.2864239160503567E-2</v>
      </c>
      <c r="F51" s="104">
        <f>IF(ISBLANK('EX 9 - Balance Sheet'!G51),"",'EX 9 - Balance Sheet'!G51/'EX 9 - Balance Sheet'!G$79)</f>
        <v>5.0628957927251583E-2</v>
      </c>
      <c r="G51" s="104">
        <f>IF(ISBLANK('EX 9 - Balance Sheet'!H51),"",'EX 9 - Balance Sheet'!H51/'EX 9 - Balance Sheet'!H$79)</f>
        <v>5.0686206901755092E-2</v>
      </c>
    </row>
    <row r="52" spans="1:7">
      <c r="A52" s="15" t="s">
        <v>146</v>
      </c>
      <c r="B52" s="104">
        <f>IF(ISBLANK('EX 9 - Balance Sheet'!C52),"",'EX 9 - Balance Sheet'!C52/'EX 9 - Balance Sheet'!C$79)</f>
        <v>5.8341970979855405E-2</v>
      </c>
      <c r="C52" s="104">
        <f>IF(ISBLANK('EX 9 - Balance Sheet'!D52),"",'EX 9 - Balance Sheet'!D52/'EX 9 - Balance Sheet'!D$79)</f>
        <v>2.585382439145012E-2</v>
      </c>
      <c r="D52" s="104">
        <f>IF(ISBLANK('EX 9 - Balance Sheet'!E52),"",'EX 9 - Balance Sheet'!E52/'EX 9 - Balance Sheet'!E$79)</f>
        <v>2.0781570119217933E-2</v>
      </c>
      <c r="E52" s="104">
        <f>IF(ISBLANK('EX 9 - Balance Sheet'!F52),"",'EX 9 - Balance Sheet'!F52/'EX 9 - Balance Sheet'!F$79)</f>
        <v>2.7696224953779106E-2</v>
      </c>
      <c r="F52" s="104">
        <f>IF(ISBLANK('EX 9 - Balance Sheet'!G52),"",'EX 9 - Balance Sheet'!G52/'EX 9 - Balance Sheet'!G$79)</f>
        <v>1.5031356573629501E-2</v>
      </c>
      <c r="G52" s="104">
        <f>IF(ISBLANK('EX 9 - Balance Sheet'!H52),"",'EX 9 - Balance Sheet'!H52/'EX 9 - Balance Sheet'!H$79)</f>
        <v>3.306498707561932E-2</v>
      </c>
    </row>
    <row r="53" spans="1:7">
      <c r="A53" s="15" t="s">
        <v>147</v>
      </c>
      <c r="B53" s="104">
        <f>IF(ISBLANK('EX 9 - Balance Sheet'!C53),"",'EX 9 - Balance Sheet'!C53/'EX 9 - Balance Sheet'!C$79)</f>
        <v>8.3772454457201689E-2</v>
      </c>
      <c r="C53" s="104">
        <f>IF(ISBLANK('EX 9 - Balance Sheet'!D53),"",'EX 9 - Balance Sheet'!D53/'EX 9 - Balance Sheet'!D$79)</f>
        <v>6.907141142844675E-2</v>
      </c>
      <c r="D53" s="104">
        <f>IF(ISBLANK('EX 9 - Balance Sheet'!E53),"",'EX 9 - Balance Sheet'!E53/'EX 9 - Balance Sheet'!E$79)</f>
        <v>9.2664219124839325E-2</v>
      </c>
      <c r="E53" s="104">
        <f>IF(ISBLANK('EX 9 - Balance Sheet'!F53),"",'EX 9 - Balance Sheet'!F53/'EX 9 - Balance Sheet'!F$79)</f>
        <v>8.6133133389059188E-2</v>
      </c>
      <c r="F53" s="104">
        <f>IF(ISBLANK('EX 9 - Balance Sheet'!G53),"",'EX 9 - Balance Sheet'!G53/'EX 9 - Balance Sheet'!G$79)</f>
        <v>0.12460073701098504</v>
      </c>
      <c r="G53" s="104">
        <f>IF(ISBLANK('EX 9 - Balance Sheet'!H53),"",'EX 9 - Balance Sheet'!H53/'EX 9 - Balance Sheet'!H$79)</f>
        <v>0.11264899253207707</v>
      </c>
    </row>
    <row r="54" spans="1:7">
      <c r="A54" s="17" t="s">
        <v>148</v>
      </c>
      <c r="B54" s="104">
        <f>IF(ISBLANK('EX 9 - Balance Sheet'!C54),"",'EX 9 - Balance Sheet'!C54/'EX 9 - Balance Sheet'!C$79)</f>
        <v>3.7868694469128093E-3</v>
      </c>
      <c r="C54" s="104">
        <f>IF(ISBLANK('EX 9 - Balance Sheet'!D54),"",'EX 9 - Balance Sheet'!D54/'EX 9 - Balance Sheet'!D$79)</f>
        <v>2.9482032596600703E-3</v>
      </c>
      <c r="D54" s="104" t="str">
        <f>IF(ISBLANK('EX 9 - Balance Sheet'!E54),"",'EX 9 - Balance Sheet'!E54/'EX 9 - Balance Sheet'!E$79)</f>
        <v/>
      </c>
      <c r="E54" s="104" t="str">
        <f>IF(ISBLANK('EX 9 - Balance Sheet'!F54),"",'EX 9 - Balance Sheet'!F54/'EX 9 - Balance Sheet'!F$79)</f>
        <v/>
      </c>
      <c r="F54" s="104" t="str">
        <f>IF(ISBLANK('EX 9 - Balance Sheet'!G54),"",'EX 9 - Balance Sheet'!G54/'EX 9 - Balance Sheet'!G$79)</f>
        <v/>
      </c>
      <c r="G54" s="104" t="str">
        <f>IF(ISBLANK('EX 9 - Balance Sheet'!H54),"",'EX 9 - Balance Sheet'!H54/'EX 9 - Balance Sheet'!H$79)</f>
        <v/>
      </c>
    </row>
    <row r="55" spans="1:7">
      <c r="A55" s="17" t="s">
        <v>149</v>
      </c>
      <c r="B55" s="104">
        <f>IF(ISBLANK('EX 9 - Balance Sheet'!C55),"",'EX 9 - Balance Sheet'!C55/'EX 9 - Balance Sheet'!C$79)</f>
        <v>1.28144328323694E-2</v>
      </c>
      <c r="C55" s="104">
        <f>IF(ISBLANK('EX 9 - Balance Sheet'!D55),"",'EX 9 - Balance Sheet'!D55/'EX 9 - Balance Sheet'!D$79)</f>
        <v>1.0425984916253937E-2</v>
      </c>
      <c r="D55" s="104">
        <f>IF(ISBLANK('EX 9 - Balance Sheet'!E55),"",'EX 9 - Balance Sheet'!E55/'EX 9 - Balance Sheet'!E$79)</f>
        <v>1.2879198567923486E-2</v>
      </c>
      <c r="E55" s="104">
        <f>IF(ISBLANK('EX 9 - Balance Sheet'!F55),"",'EX 9 - Balance Sheet'!F55/'EX 9 - Balance Sheet'!F$79)</f>
        <v>1.3782604024614708E-2</v>
      </c>
      <c r="F55" s="104" t="str">
        <f>IF(ISBLANK('EX 9 - Balance Sheet'!G55),"",'EX 9 - Balance Sheet'!G55/'EX 9 - Balance Sheet'!G$79)</f>
        <v/>
      </c>
      <c r="G55" s="104" t="str">
        <f>IF(ISBLANK('EX 9 - Balance Sheet'!H55),"",'EX 9 - Balance Sheet'!H55/'EX 9 - Balance Sheet'!H$79)</f>
        <v/>
      </c>
    </row>
    <row r="56" spans="1:7">
      <c r="A56" s="17" t="s">
        <v>150</v>
      </c>
      <c r="B56" s="104">
        <f>IF(ISBLANK('EX 9 - Balance Sheet'!C56),"",'EX 9 - Balance Sheet'!C56/'EX 9 - Balance Sheet'!C$79)</f>
        <v>1.0517777509094474E-2</v>
      </c>
      <c r="C56" s="104">
        <f>IF(ISBLANK('EX 9 - Balance Sheet'!D56),"",'EX 9 - Balance Sheet'!D56/'EX 9 - Balance Sheet'!D$79)</f>
        <v>6.3495916333936976E-3</v>
      </c>
      <c r="D56" s="104">
        <f>IF(ISBLANK('EX 9 - Balance Sheet'!E56),"",'EX 9 - Balance Sheet'!E56/'EX 9 - Balance Sheet'!E$79)</f>
        <v>3.443719065421424E-3</v>
      </c>
      <c r="E56" s="104">
        <f>IF(ISBLANK('EX 9 - Balance Sheet'!F56),"",'EX 9 - Balance Sheet'!F56/'EX 9 - Balance Sheet'!F$79)</f>
        <v>2.7083065840486542E-3</v>
      </c>
      <c r="F56" s="104">
        <f>IF(ISBLANK('EX 9 - Balance Sheet'!G56),"",'EX 9 - Balance Sheet'!G56/'EX 9 - Balance Sheet'!G$79)</f>
        <v>5.0870415233508579E-3</v>
      </c>
      <c r="G56" s="104">
        <f>IF(ISBLANK('EX 9 - Balance Sheet'!H56),"",'EX 9 - Balance Sheet'!H56/'EX 9 - Balance Sheet'!H$79)</f>
        <v>4.705289414079653E-3</v>
      </c>
    </row>
    <row r="57" spans="1:7">
      <c r="A57" s="17" t="s">
        <v>151</v>
      </c>
      <c r="B57" s="104">
        <f>IF(ISBLANK('EX 9 - Balance Sheet'!C57),"",'EX 9 - Balance Sheet'!C57/'EX 9 - Balance Sheet'!C$79)</f>
        <v>1.1517905459736046E-2</v>
      </c>
      <c r="C57" s="104">
        <f>IF(ISBLANK('EX 9 - Balance Sheet'!D57),"",'EX 9 - Balance Sheet'!D57/'EX 9 - Balance Sheet'!D$79)</f>
        <v>1.1728267114669925E-2</v>
      </c>
      <c r="D57" s="104">
        <f>IF(ISBLANK('EX 9 - Balance Sheet'!E57),"",'EX 9 - Balance Sheet'!E57/'EX 9 - Balance Sheet'!E$79)</f>
        <v>1.9337903963027366E-2</v>
      </c>
      <c r="E57" s="104">
        <f>IF(ISBLANK('EX 9 - Balance Sheet'!F57),"",'EX 9 - Balance Sheet'!F57/'EX 9 - Balance Sheet'!F$79)</f>
        <v>1.3113294809372275E-2</v>
      </c>
      <c r="F57" s="104">
        <f>IF(ISBLANK('EX 9 - Balance Sheet'!G57),"",'EX 9 - Balance Sheet'!G57/'EX 9 - Balance Sheet'!G$79)</f>
        <v>1.1398538251805267E-2</v>
      </c>
      <c r="G57" s="104">
        <f>IF(ISBLANK('EX 9 - Balance Sheet'!H57),"",'EX 9 - Balance Sheet'!H57/'EX 9 - Balance Sheet'!H$79)</f>
        <v>1.3350213746470881E-2</v>
      </c>
    </row>
    <row r="58" spans="1:7">
      <c r="A58" s="17" t="s">
        <v>152</v>
      </c>
      <c r="B58" s="104" t="str">
        <f>IF(ISBLANK('EX 9 - Balance Sheet'!C58),"",'EX 9 - Balance Sheet'!C58/'EX 9 - Balance Sheet'!C$79)</f>
        <v/>
      </c>
      <c r="C58" s="104" t="str">
        <f>IF(ISBLANK('EX 9 - Balance Sheet'!D58),"",'EX 9 - Balance Sheet'!D58/'EX 9 - Balance Sheet'!D$79)</f>
        <v/>
      </c>
      <c r="D58" s="104" t="str">
        <f>IF(ISBLANK('EX 9 - Balance Sheet'!E58),"",'EX 9 - Balance Sheet'!E58/'EX 9 - Balance Sheet'!E$79)</f>
        <v/>
      </c>
      <c r="E58" s="104" t="str">
        <f>IF(ISBLANK('EX 9 - Balance Sheet'!F58),"",'EX 9 - Balance Sheet'!F58/'EX 9 - Balance Sheet'!F$79)</f>
        <v/>
      </c>
      <c r="F58" s="104">
        <f>IF(ISBLANK('EX 9 - Balance Sheet'!G58),"",'EX 9 - Balance Sheet'!G58/'EX 9 - Balance Sheet'!G$79)</f>
        <v>0</v>
      </c>
      <c r="G58" s="104">
        <f>IF(ISBLANK('EX 9 - Balance Sheet'!H58),"",'EX 9 - Balance Sheet'!H58/'EX 9 - Balance Sheet'!H$79)</f>
        <v>3.2298125398935568E-3</v>
      </c>
    </row>
    <row r="59" spans="1:7">
      <c r="A59" s="17" t="s">
        <v>147</v>
      </c>
      <c r="B59" s="104">
        <f>IF(ISBLANK('EX 9 - Balance Sheet'!C59),"",'EX 9 - Balance Sheet'!C59/'EX 9 - Balance Sheet'!C$79)</f>
        <v>4.5135469209088959E-2</v>
      </c>
      <c r="C59" s="104">
        <f>IF(ISBLANK('EX 9 - Balance Sheet'!D59),"",'EX 9 - Balance Sheet'!D59/'EX 9 - Balance Sheet'!D$79)</f>
        <v>3.7619364504469122E-2</v>
      </c>
      <c r="D59" s="104">
        <f>IF(ISBLANK('EX 9 - Balance Sheet'!E59),"",'EX 9 - Balance Sheet'!E59/'EX 9 - Balance Sheet'!E$79)</f>
        <v>5.7003397528467059E-2</v>
      </c>
      <c r="E59" s="104">
        <f>IF(ISBLANK('EX 9 - Balance Sheet'!F59),"",'EX 9 - Balance Sheet'!F59/'EX 9 - Balance Sheet'!F$79)</f>
        <v>5.6528927971023553E-2</v>
      </c>
      <c r="F59" s="104">
        <f>IF(ISBLANK('EX 9 - Balance Sheet'!G59),"",'EX 9 - Balance Sheet'!G59/'EX 9 - Balance Sheet'!G$79)</f>
        <v>0.1081151572358289</v>
      </c>
      <c r="G59" s="104">
        <f>IF(ISBLANK('EX 9 - Balance Sheet'!H59),"",'EX 9 - Balance Sheet'!H59/'EX 9 - Balance Sheet'!H$79)</f>
        <v>9.1363978626861894E-2</v>
      </c>
    </row>
    <row r="60" spans="1:7">
      <c r="A60" s="14" t="s">
        <v>153</v>
      </c>
      <c r="B60" s="104">
        <f>IF(ISBLANK('EX 9 - Balance Sheet'!C60),"",'EX 9 - Balance Sheet'!C60/'EX 9 - Balance Sheet'!C$79)</f>
        <v>0.50796228625493167</v>
      </c>
      <c r="C60" s="104">
        <f>IF(ISBLANK('EX 9 - Balance Sheet'!D60),"",'EX 9 - Balance Sheet'!D60/'EX 9 - Balance Sheet'!D$79)</f>
        <v>0.41980350766187391</v>
      </c>
      <c r="D60" s="104">
        <f>IF(ISBLANK('EX 9 - Balance Sheet'!E60),"",'EX 9 - Balance Sheet'!E60/'EX 9 - Balance Sheet'!E$79)</f>
        <v>0.41736816888290557</v>
      </c>
      <c r="E60" s="104">
        <f>IF(ISBLANK('EX 9 - Balance Sheet'!F60),"",'EX 9 - Balance Sheet'!F60/'EX 9 - Balance Sheet'!F$79)</f>
        <v>0.40072231491148314</v>
      </c>
      <c r="F60" s="104">
        <f>IF(ISBLANK('EX 9 - Balance Sheet'!G60),"",'EX 9 - Balance Sheet'!G60/'EX 9 - Balance Sheet'!G$79)</f>
        <v>0.42238407857554072</v>
      </c>
      <c r="G60" s="104">
        <f>IF(ISBLANK('EX 9 - Balance Sheet'!H60),"",'EX 9 - Balance Sheet'!H60/'EX 9 - Balance Sheet'!H$79)</f>
        <v>0.4322296178819709</v>
      </c>
    </row>
    <row r="61" spans="1:7">
      <c r="A61" s="14" t="s">
        <v>154</v>
      </c>
      <c r="B61" s="104">
        <f>IF(ISBLANK('EX 9 - Balance Sheet'!C61),"",'EX 9 - Balance Sheet'!C61/'EX 9 - Balance Sheet'!C$79)</f>
        <v>0.18872895710836246</v>
      </c>
      <c r="C61" s="104">
        <f>IF(ISBLANK('EX 9 - Balance Sheet'!D61),"",'EX 9 - Balance Sheet'!D61/'EX 9 - Balance Sheet'!D$79)</f>
        <v>0.20572240525385641</v>
      </c>
      <c r="D61" s="104">
        <f>IF(ISBLANK('EX 9 - Balance Sheet'!E61),"",'EX 9 - Balance Sheet'!E61/'EX 9 - Balance Sheet'!E$79)</f>
        <v>0.2293031476373299</v>
      </c>
      <c r="E61" s="104">
        <f>IF(ISBLANK('EX 9 - Balance Sheet'!F61),"",'EX 9 - Balance Sheet'!F61/'EX 9 - Balance Sheet'!F$79)</f>
        <v>0.18907760730190898</v>
      </c>
      <c r="F61" s="104">
        <f>IF(ISBLANK('EX 9 - Balance Sheet'!G61),"",'EX 9 - Balance Sheet'!G61/'EX 9 - Balance Sheet'!G$79)</f>
        <v>0.22147296993217278</v>
      </c>
      <c r="G61" s="104">
        <f>IF(ISBLANK('EX 9 - Balance Sheet'!H61),"",'EX 9 - Balance Sheet'!H61/'EX 9 - Balance Sheet'!H$79)</f>
        <v>0.18469717112242173</v>
      </c>
    </row>
    <row r="62" spans="1:7">
      <c r="A62" s="17" t="s">
        <v>155</v>
      </c>
      <c r="B62" s="104">
        <f>IF(ISBLANK('EX 9 - Balance Sheet'!C62),"",'EX 9 - Balance Sheet'!C62/'EX 9 - Balance Sheet'!C$79)</f>
        <v>0.18872895710836246</v>
      </c>
      <c r="C62" s="104">
        <f>IF(ISBLANK('EX 9 - Balance Sheet'!D62),"",'EX 9 - Balance Sheet'!D62/'EX 9 - Balance Sheet'!D$79)</f>
        <v>0.20565149564724108</v>
      </c>
      <c r="D62" s="104">
        <f>IF(ISBLANK('EX 9 - Balance Sheet'!E62),"",'EX 9 - Balance Sheet'!E62/'EX 9 - Balance Sheet'!E$79)</f>
        <v>0.22892228515807891</v>
      </c>
      <c r="E62" s="104">
        <f>IF(ISBLANK('EX 9 - Balance Sheet'!F62),"",'EX 9 - Balance Sheet'!F62/'EX 9 - Balance Sheet'!F$79)</f>
        <v>0.18881931683293959</v>
      </c>
      <c r="F62" s="104">
        <f>IF(ISBLANK('EX 9 - Balance Sheet'!G62),"",'EX 9 - Balance Sheet'!G62/'EX 9 - Balance Sheet'!G$79)</f>
        <v>0.2212757128287253</v>
      </c>
      <c r="G62" s="104">
        <f>IF(ISBLANK('EX 9 - Balance Sheet'!H62),"",'EX 9 - Balance Sheet'!H62/'EX 9 - Balance Sheet'!H$79)</f>
        <v>0.18455623275051644</v>
      </c>
    </row>
    <row r="63" spans="1:7">
      <c r="A63" s="17" t="s">
        <v>156</v>
      </c>
      <c r="B63" s="104">
        <f>IF(ISBLANK('EX 9 - Balance Sheet'!C63),"",'EX 9 - Balance Sheet'!C63/'EX 9 - Balance Sheet'!C$79)</f>
        <v>0</v>
      </c>
      <c r="C63" s="104">
        <f>IF(ISBLANK('EX 9 - Balance Sheet'!D63),"",'EX 9 - Balance Sheet'!D63/'EX 9 - Balance Sheet'!D$79)</f>
        <v>7.0909606615320836E-5</v>
      </c>
      <c r="D63" s="104">
        <f>IF(ISBLANK('EX 9 - Balance Sheet'!E63),"",'EX 9 - Balance Sheet'!E63/'EX 9 - Balance Sheet'!E$79)</f>
        <v>3.8128239378156968E-4</v>
      </c>
      <c r="E63" s="104">
        <f>IF(ISBLANK('EX 9 - Balance Sheet'!F63),"",'EX 9 - Balance Sheet'!F63/'EX 9 - Balance Sheet'!F$79)</f>
        <v>2.5829046896939483E-4</v>
      </c>
      <c r="F63" s="104">
        <f>IF(ISBLANK('EX 9 - Balance Sheet'!G63),"",'EX 9 - Balance Sheet'!G63/'EX 9 - Balance Sheet'!G$79)</f>
        <v>1.9725710344746969E-4</v>
      </c>
      <c r="G63" s="104">
        <f>IF(ISBLANK('EX 9 - Balance Sheet'!H63),"",'EX 9 - Balance Sheet'!H63/'EX 9 - Balance Sheet'!H$79)</f>
        <v>1.4124016713419778E-4</v>
      </c>
    </row>
    <row r="64" spans="1:7">
      <c r="A64" s="15" t="s">
        <v>157</v>
      </c>
      <c r="B64" s="104">
        <f>IF(ISBLANK('EX 9 - Balance Sheet'!C64),"",'EX 9 - Balance Sheet'!C64/'EX 9 - Balance Sheet'!C$79)</f>
        <v>1.2021491012347825E-2</v>
      </c>
      <c r="C64" s="104">
        <f>IF(ISBLANK('EX 9 - Balance Sheet'!D64),"",'EX 9 - Balance Sheet'!D64/'EX 9 - Balance Sheet'!D$79)</f>
        <v>7.1468701590557022E-3</v>
      </c>
      <c r="D64" s="104">
        <f>IF(ISBLANK('EX 9 - Balance Sheet'!E64),"",'EX 9 - Balance Sheet'!E64/'EX 9 - Balance Sheet'!E$79)</f>
        <v>1.1278484377289847E-2</v>
      </c>
      <c r="E64" s="104">
        <f>IF(ISBLANK('EX 9 - Balance Sheet'!F64),"",'EX 9 - Balance Sheet'!F64/'EX 9 - Balance Sheet'!F$79)</f>
        <v>1.701310655679714E-2</v>
      </c>
      <c r="F64" s="104">
        <f>IF(ISBLANK('EX 9 - Balance Sheet'!G64),"",'EX 9 - Balance Sheet'!G64/'EX 9 - Balance Sheet'!G$79)</f>
        <v>4.2885155453209157E-3</v>
      </c>
      <c r="G64" s="104">
        <f>IF(ISBLANK('EX 9 - Balance Sheet'!H64),"",'EX 9 - Balance Sheet'!H64/'EX 9 - Balance Sheet'!H$79)</f>
        <v>1.8487372133133947E-2</v>
      </c>
    </row>
    <row r="65" spans="1:7">
      <c r="A65" s="15" t="s">
        <v>47</v>
      </c>
      <c r="B65" s="104">
        <f>IF(ISBLANK('EX 9 - Balance Sheet'!C65),"",'EX 9 - Balance Sheet'!C65/'EX 9 - Balance Sheet'!C$79)</f>
        <v>2.1745739771872222E-3</v>
      </c>
      <c r="C65" s="104">
        <f>IF(ISBLANK('EX 9 - Balance Sheet'!D65),"",'EX 9 - Balance Sheet'!D65/'EX 9 - Balance Sheet'!D$79)</f>
        <v>1.9122866348118895E-3</v>
      </c>
      <c r="D65" s="104">
        <f>IF(ISBLANK('EX 9 - Balance Sheet'!E65),"",'EX 9 - Balance Sheet'!E65/'EX 9 - Balance Sheet'!E$79)</f>
        <v>1.8047926525035095E-3</v>
      </c>
      <c r="E65" s="104">
        <f>IF(ISBLANK('EX 9 - Balance Sheet'!F65),"",'EX 9 - Balance Sheet'!F65/'EX 9 - Balance Sheet'!F$79)</f>
        <v>1.6201176082602041E-3</v>
      </c>
      <c r="F65" s="104">
        <f>IF(ISBLANK('EX 9 - Balance Sheet'!G65),"",'EX 9 - Balance Sheet'!G65/'EX 9 - Balance Sheet'!G$79)</f>
        <v>1.655498505229505E-3</v>
      </c>
      <c r="G65" s="104">
        <f>IF(ISBLANK('EX 9 - Balance Sheet'!H65),"",'EX 9 - Balance Sheet'!H65/'EX 9 - Balance Sheet'!H$79)</f>
        <v>1.5847267470548558E-3</v>
      </c>
    </row>
    <row r="66" spans="1:7">
      <c r="A66" s="15" t="s">
        <v>158</v>
      </c>
      <c r="B66" s="104">
        <f>IF(ISBLANK('EX 9 - Balance Sheet'!C66),"",'EX 9 - Balance Sheet'!C66/'EX 9 - Balance Sheet'!C$79)</f>
        <v>6.8208843619664963E-2</v>
      </c>
      <c r="C66" s="104">
        <f>IF(ISBLANK('EX 9 - Balance Sheet'!D66),"",'EX 9 - Balance Sheet'!D66/'EX 9 - Balance Sheet'!D$79)</f>
        <v>6.7215034291158479E-2</v>
      </c>
      <c r="D66" s="104">
        <f>IF(ISBLANK('EX 9 - Balance Sheet'!E66),"",'EX 9 - Balance Sheet'!E66/'EX 9 - Balance Sheet'!E$79)</f>
        <v>0.10814772761152196</v>
      </c>
      <c r="E66" s="104">
        <f>IF(ISBLANK('EX 9 - Balance Sheet'!F66),"",'EX 9 - Balance Sheet'!F66/'EX 9 - Balance Sheet'!F$79)</f>
        <v>9.6021166342431019E-2</v>
      </c>
      <c r="F66" s="104">
        <f>IF(ISBLANK('EX 9 - Balance Sheet'!G66),"",'EX 9 - Balance Sheet'!G66/'EX 9 - Balance Sheet'!G$79)</f>
        <v>0.13810408161476126</v>
      </c>
      <c r="G66" s="104">
        <f>IF(ISBLANK('EX 9 - Balance Sheet'!H66),"",'EX 9 - Balance Sheet'!H66/'EX 9 - Balance Sheet'!H$79)</f>
        <v>7.5004564652837405E-2</v>
      </c>
    </row>
    <row r="67" spans="1:7">
      <c r="A67" s="14" t="s">
        <v>159</v>
      </c>
      <c r="B67" s="104">
        <f>IF(ISBLANK('EX 9 - Balance Sheet'!C67),"",'EX 9 - Balance Sheet'!C67/'EX 9 - Balance Sheet'!C$79)</f>
        <v>0.77909556504294564</v>
      </c>
      <c r="C67" s="104">
        <f>IF(ISBLANK('EX 9 - Balance Sheet'!D67),"",'EX 9 - Balance Sheet'!D67/'EX 9 - Balance Sheet'!D$79)</f>
        <v>0.70180010400075632</v>
      </c>
      <c r="D67" s="104">
        <f>IF(ISBLANK('EX 9 - Balance Sheet'!E67),"",'EX 9 - Balance Sheet'!E67/'EX 9 - Balance Sheet'!E$79)</f>
        <v>0.76790232116155077</v>
      </c>
      <c r="E67" s="104">
        <f>IF(ISBLANK('EX 9 - Balance Sheet'!F67),"",'EX 9 - Balance Sheet'!F67/'EX 9 - Balance Sheet'!F$79)</f>
        <v>0.70445431272088044</v>
      </c>
      <c r="F67" s="104">
        <f>IF(ISBLANK('EX 9 - Balance Sheet'!G67),"",'EX 9 - Balance Sheet'!G67/'EX 9 - Balance Sheet'!G$79)</f>
        <v>0.78790514417302515</v>
      </c>
      <c r="G67" s="104">
        <f>IF(ISBLANK('EX 9 - Balance Sheet'!H67),"",'EX 9 - Balance Sheet'!H67/'EX 9 - Balance Sheet'!H$79)</f>
        <v>0.71200315074218989</v>
      </c>
    </row>
    <row r="68" spans="1:7">
      <c r="A68" s="14" t="s">
        <v>160</v>
      </c>
      <c r="B68" s="104" t="str">
        <f>IF(ISBLANK('EX 9 - Balance Sheet'!C68),"",'EX 9 - Balance Sheet'!C68/'EX 9 - Balance Sheet'!C$79)</f>
        <v/>
      </c>
      <c r="C68" s="104" t="str">
        <f>IF(ISBLANK('EX 9 - Balance Sheet'!D68),"",'EX 9 - Balance Sheet'!D68/'EX 9 - Balance Sheet'!D$79)</f>
        <v/>
      </c>
      <c r="D68" s="104" t="str">
        <f>IF(ISBLANK('EX 9 - Balance Sheet'!E68),"",'EX 9 - Balance Sheet'!E68/'EX 9 - Balance Sheet'!E$79)</f>
        <v/>
      </c>
      <c r="E68" s="104" t="str">
        <f>IF(ISBLANK('EX 9 - Balance Sheet'!F68),"",'EX 9 - Balance Sheet'!F68/'EX 9 - Balance Sheet'!F$79)</f>
        <v/>
      </c>
      <c r="F68" s="104" t="str">
        <f>IF(ISBLANK('EX 9 - Balance Sheet'!G68),"",'EX 9 - Balance Sheet'!G68/'EX 9 - Balance Sheet'!G$79)</f>
        <v/>
      </c>
      <c r="G68" s="104" t="str">
        <f>IF(ISBLANK('EX 9 - Balance Sheet'!H68),"",'EX 9 - Balance Sheet'!H68/'EX 9 - Balance Sheet'!H$79)</f>
        <v/>
      </c>
    </row>
    <row r="69" spans="1:7">
      <c r="A69" s="15" t="s">
        <v>161</v>
      </c>
      <c r="B69" s="104">
        <f>IF(ISBLANK('EX 9 - Balance Sheet'!C69),"",'EX 9 - Balance Sheet'!C69/'EX 9 - Balance Sheet'!C$79)</f>
        <v>3.7451974489694103E-3</v>
      </c>
      <c r="C69" s="104">
        <f>IF(ISBLANK('EX 9 - Balance Sheet'!D69),"",'EX 9 - Balance Sheet'!D69/'EX 9 - Balance Sheet'!D$79)</f>
        <v>2.9263849191630484E-3</v>
      </c>
      <c r="D69" s="104">
        <f>IF(ISBLANK('EX 9 - Balance Sheet'!E69),"",'EX 9 - Balance Sheet'!E69/'EX 9 - Balance Sheet'!E$79)</f>
        <v>2.7034097479798963E-3</v>
      </c>
      <c r="E69" s="104">
        <f>IF(ISBLANK('EX 9 - Balance Sheet'!F69),"",'EX 9 - Balance Sheet'!F69/'EX 9 - Balance Sheet'!F$79)</f>
        <v>2.542476616290043E-3</v>
      </c>
      <c r="F69" s="104">
        <f>IF(ISBLANK('EX 9 - Balance Sheet'!G69),"",'EX 9 - Balance Sheet'!G69/'EX 9 - Balance Sheet'!G$79)</f>
        <v>2.4810560122503966E-3</v>
      </c>
      <c r="G69" s="104">
        <f>IF(ISBLANK('EX 9 - Balance Sheet'!H69),"",'EX 9 - Balance Sheet'!H69/'EX 9 - Balance Sheet'!H$79)</f>
        <v>2.0497931948193831E-3</v>
      </c>
    </row>
    <row r="70" spans="1:7">
      <c r="A70" s="15" t="s">
        <v>162</v>
      </c>
      <c r="B70" s="104">
        <f>IF(ISBLANK('EX 9 - Balance Sheet'!C70),"",'EX 9 - Balance Sheet'!C70/'EX 9 - Balance Sheet'!C$79)</f>
        <v>6.6490900831209621E-2</v>
      </c>
      <c r="C70" s="104">
        <f>IF(ISBLANK('EX 9 - Balance Sheet'!D70),"",'EX 9 - Balance Sheet'!D70/'EX 9 - Balance Sheet'!D$79)</f>
        <v>5.3105386220990695E-2</v>
      </c>
      <c r="D70" s="104">
        <f>IF(ISBLANK('EX 9 - Balance Sheet'!E70),"",'EX 9 - Balance Sheet'!E70/'EX 9 - Balance Sheet'!E$79)</f>
        <v>4.8246499907408848E-2</v>
      </c>
      <c r="E70" s="104">
        <f>IF(ISBLANK('EX 9 - Balance Sheet'!F70),"",'EX 9 - Balance Sheet'!F70/'EX 9 - Balance Sheet'!F$79)</f>
        <v>7.0701962371196345E-2</v>
      </c>
      <c r="F70" s="104">
        <f>IF(ISBLANK('EX 9 - Balance Sheet'!G70),"",'EX 9 - Balance Sheet'!G70/'EX 9 - Balance Sheet'!G$79)</f>
        <v>6.9010397641097274E-2</v>
      </c>
      <c r="G70" s="104">
        <f>IF(ISBLANK('EX 9 - Balance Sheet'!H70),"",'EX 9 - Balance Sheet'!H70/'EX 9 - Balance Sheet'!H$79)</f>
        <v>5.701485285219126E-2</v>
      </c>
    </row>
    <row r="71" spans="1:7">
      <c r="A71" s="15" t="s">
        <v>163</v>
      </c>
      <c r="B71" s="104">
        <f>IF(ISBLANK('EX 9 - Balance Sheet'!C71),"",'EX 9 - Balance Sheet'!C71/'EX 9 - Balance Sheet'!C$79)</f>
        <v>0.20123114342093062</v>
      </c>
      <c r="C71" s="104">
        <f>IF(ISBLANK('EX 9 - Balance Sheet'!D71),"",'EX 9 - Balance Sheet'!D71/'EX 9 - Balance Sheet'!D$79)</f>
        <v>0.21670884879162758</v>
      </c>
      <c r="D71" s="104">
        <f>IF(ISBLANK('EX 9 - Balance Sheet'!E71),"",'EX 9 - Balance Sheet'!E71/'EX 9 - Balance Sheet'!E$79)</f>
        <v>0.19132439783206526</v>
      </c>
      <c r="E71" s="104">
        <f>IF(ISBLANK('EX 9 - Balance Sheet'!F71),"",'EX 9 - Balance Sheet'!F71/'EX 9 - Balance Sheet'!F$79)</f>
        <v>0.22828310581935912</v>
      </c>
      <c r="F71" s="104">
        <f>IF(ISBLANK('EX 9 - Balance Sheet'!G71),"",'EX 9 - Balance Sheet'!G71/'EX 9 - Balance Sheet'!G$79)</f>
        <v>0.22573518453036737</v>
      </c>
      <c r="G71" s="104">
        <f>IF(ISBLANK('EX 9 - Balance Sheet'!H71),"",'EX 9 - Balance Sheet'!H71/'EX 9 - Balance Sheet'!H$79)</f>
        <v>0.22542534265075803</v>
      </c>
    </row>
    <row r="72" spans="1:7">
      <c r="A72" s="15" t="s">
        <v>164</v>
      </c>
      <c r="B72" s="104">
        <f>IF(ISBLANK('EX 9 - Balance Sheet'!C72),"",'EX 9 - Balance Sheet'!C72/'EX 9 - Balance Sheet'!C$79)</f>
        <v>2.3242410120543591E-4</v>
      </c>
      <c r="C72" s="104">
        <f>IF(ISBLANK('EX 9 - Balance Sheet'!D72),"",'EX 9 - Balance Sheet'!D72/'EX 9 - Balance Sheet'!D$79)</f>
        <v>1.0409166612120815E-4</v>
      </c>
      <c r="D72" s="104">
        <f>IF(ISBLANK('EX 9 - Balance Sheet'!E72),"",'EX 9 - Balance Sheet'!E72/'EX 9 - Balance Sheet'!E$79)</f>
        <v>-2.2164348668472018E-2</v>
      </c>
      <c r="E72" s="104">
        <f>IF(ISBLANK('EX 9 - Balance Sheet'!F72),"",'EX 9 - Balance Sheet'!F72/'EX 9 - Balance Sheet'!F$79)</f>
        <v>-2.302977714773204E-2</v>
      </c>
      <c r="F72" s="104">
        <f>IF(ISBLANK('EX 9 - Balance Sheet'!G72),"",'EX 9 - Balance Sheet'!G72/'EX 9 - Balance Sheet'!G$79)</f>
        <v>-6.5429450631661085E-2</v>
      </c>
      <c r="G72" s="104">
        <f>IF(ISBLANK('EX 9 - Balance Sheet'!H72),"",'EX 9 - Balance Sheet'!H72/'EX 9 - Balance Sheet'!H$79)</f>
        <v>-1.0943095000611136E-2</v>
      </c>
    </row>
    <row r="73" spans="1:7">
      <c r="A73" s="14" t="s">
        <v>165</v>
      </c>
      <c r="B73" s="104">
        <f>IF(ISBLANK('EX 9 - Balance Sheet'!C73),"",'EX 9 - Balance Sheet'!C73/'EX 9 - Balance Sheet'!C$79)</f>
        <v>-5.0795230845260719E-2</v>
      </c>
      <c r="C73" s="104">
        <f>IF(ISBLANK('EX 9 - Balance Sheet'!D73),"",'EX 9 - Balance Sheet'!D73/'EX 9 - Balance Sheet'!D$79)</f>
        <v>2.5355184401341102E-2</v>
      </c>
      <c r="D73" s="104">
        <f>IF(ISBLANK('EX 9 - Balance Sheet'!E73),"",'EX 9 - Balance Sheet'!E73/'EX 9 - Balance Sheet'!E$79)</f>
        <v>1.1987720019467237E-2</v>
      </c>
      <c r="E73" s="104">
        <f>IF(ISBLANK('EX 9 - Balance Sheet'!F73),"",'EX 9 - Balance Sheet'!F73/'EX 9 - Balance Sheet'!F$79)</f>
        <v>1.7047919620006055E-2</v>
      </c>
      <c r="F73" s="104">
        <f>IF(ISBLANK('EX 9 - Balance Sheet'!G73),"",'EX 9 - Balance Sheet'!G73/'EX 9 - Balance Sheet'!G$79)</f>
        <v>-1.9702331725079122E-2</v>
      </c>
      <c r="G73" s="104">
        <f>IF(ISBLANK('EX 9 - Balance Sheet'!H73),"",'EX 9 - Balance Sheet'!H73/'EX 9 - Balance Sheet'!H$79)</f>
        <v>1.4449955560652542E-2</v>
      </c>
    </row>
    <row r="74" spans="1:7">
      <c r="A74" s="17" t="s">
        <v>166</v>
      </c>
      <c r="B74" s="104">
        <f>IF(ISBLANK('EX 9 - Balance Sheet'!C74),"",'EX 9 - Balance Sheet'!C74/'EX 9 - Balance Sheet'!C$79)</f>
        <v>-4.9982920350138691E-3</v>
      </c>
      <c r="C74" s="104">
        <f>IF(ISBLANK('EX 9 - Balance Sheet'!D74),"",'EX 9 - Balance Sheet'!D74/'EX 9 - Balance Sheet'!D$79)</f>
        <v>3.5213437915912117E-2</v>
      </c>
      <c r="D74" s="104">
        <f>IF(ISBLANK('EX 9 - Balance Sheet'!E74),"",'EX 9 - Balance Sheet'!E74/'EX 9 - Balance Sheet'!E$79)</f>
        <v>1.2370262156840596E-2</v>
      </c>
      <c r="E74" s="104">
        <f>IF(ISBLANK('EX 9 - Balance Sheet'!F74),"",'EX 9 - Balance Sheet'!F74/'EX 9 - Balance Sheet'!F$79)</f>
        <v>1.7414766952745197E-2</v>
      </c>
      <c r="F74" s="104">
        <f>IF(ISBLANK('EX 9 - Balance Sheet'!G74),"",'EX 9 - Balance Sheet'!G74/'EX 9 - Balance Sheet'!G$79)</f>
        <v>-1.936078470336915E-2</v>
      </c>
      <c r="G74" s="104">
        <f>IF(ISBLANK('EX 9 - Balance Sheet'!H74),"",'EX 9 - Balance Sheet'!H74/'EX 9 - Balance Sheet'!H$79)</f>
        <v>1.3946561118815273E-2</v>
      </c>
    </row>
    <row r="75" spans="1:7">
      <c r="A75" s="17" t="s">
        <v>167</v>
      </c>
      <c r="B75" s="104">
        <f>IF(ISBLANK('EX 9 - Balance Sheet'!C75),"",'EX 9 - Balance Sheet'!C75/'EX 9 - Balance Sheet'!C$79)</f>
        <v>0</v>
      </c>
      <c r="C75" s="104">
        <f>IF(ISBLANK('EX 9 - Balance Sheet'!D75),"",'EX 9 - Balance Sheet'!D75/'EX 9 - Balance Sheet'!D$79)</f>
        <v>0</v>
      </c>
      <c r="D75" s="104">
        <f>IF(ISBLANK('EX 9 - Balance Sheet'!E75),"",'EX 9 - Balance Sheet'!E75/'EX 9 - Balance Sheet'!E$79)</f>
        <v>-3.8254213737335904E-4</v>
      </c>
      <c r="E75" s="104">
        <f>IF(ISBLANK('EX 9 - Balance Sheet'!F75),"",'EX 9 - Balance Sheet'!F75/'EX 9 - Balance Sheet'!F$79)</f>
        <v>-3.8444103135009923E-4</v>
      </c>
      <c r="F75" s="104">
        <f>IF(ISBLANK('EX 9 - Balance Sheet'!G75),"",'EX 9 - Balance Sheet'!G75/'EX 9 - Balance Sheet'!G$79)</f>
        <v>-7.0501149935854918E-5</v>
      </c>
      <c r="G75" s="104">
        <f>IF(ISBLANK('EX 9 - Balance Sheet'!H75),"",'EX 9 - Balance Sheet'!H75/'EX 9 - Balance Sheet'!H$79)</f>
        <v>6.8809312193583537E-5</v>
      </c>
    </row>
    <row r="76" spans="1:7">
      <c r="A76" s="17" t="s">
        <v>168</v>
      </c>
      <c r="B76" s="104">
        <f>IF(ISBLANK('EX 9 - Balance Sheet'!C76),"",'EX 9 - Balance Sheet'!C76/'EX 9 - Balance Sheet'!C$79)</f>
        <v>-3.6534603605390834E-2</v>
      </c>
      <c r="C76" s="104">
        <f>IF(ISBLANK('EX 9 - Balance Sheet'!D76),"",'EX 9 - Balance Sheet'!D76/'EX 9 - Balance Sheet'!D$79)</f>
        <v>-3.4402068378679117E-2</v>
      </c>
      <c r="D76" s="104">
        <f>IF(ISBLANK('EX 9 - Balance Sheet'!E76),"",'EX 9 - Balance Sheet'!E76/'EX 9 - Balance Sheet'!E$79)</f>
        <v>0</v>
      </c>
      <c r="E76" s="104">
        <f>IF(ISBLANK('EX 9 - Balance Sheet'!F76),"",'EX 9 - Balance Sheet'!F76/'EX 9 - Balance Sheet'!F$79)</f>
        <v>0</v>
      </c>
      <c r="F76" s="104">
        <f>IF(ISBLANK('EX 9 - Balance Sheet'!G76),"",'EX 9 - Balance Sheet'!G76/'EX 9 - Balance Sheet'!G$79)</f>
        <v>0</v>
      </c>
      <c r="G76" s="104">
        <f>IF(ISBLANK('EX 9 - Balance Sheet'!H76),"",'EX 9 - Balance Sheet'!H76/'EX 9 - Balance Sheet'!H$79)</f>
        <v>0</v>
      </c>
    </row>
    <row r="77" spans="1:7">
      <c r="A77" s="17" t="s">
        <v>169</v>
      </c>
      <c r="B77" s="104">
        <f>IF(ISBLANK('EX 9 - Balance Sheet'!C77),"",'EX 9 - Balance Sheet'!C77/'EX 9 - Balance Sheet'!C$79)</f>
        <v>-9.262335204856021E-3</v>
      </c>
      <c r="C77" s="104">
        <f>IF(ISBLANK('EX 9 - Balance Sheet'!D77),"",'EX 9 - Balance Sheet'!D77/'EX 9 - Balance Sheet'!D$79)</f>
        <v>2.4543814864108102E-2</v>
      </c>
      <c r="D77" s="104">
        <f>IF(ISBLANK('EX 9 - Balance Sheet'!E77),"",'EX 9 - Balance Sheet'!E77/'EX 9 - Balance Sheet'!E$79)</f>
        <v>0</v>
      </c>
      <c r="E77" s="104">
        <f>IF(ISBLANK('EX 9 - Balance Sheet'!F77),"",'EX 9 - Balance Sheet'!F77/'EX 9 - Balance Sheet'!F$79)</f>
        <v>1.7593698610958778E-5</v>
      </c>
      <c r="F77" s="104">
        <f>IF(ISBLANK('EX 9 - Balance Sheet'!G77),"",'EX 9 - Balance Sheet'!G77/'EX 9 - Balance Sheet'!G$79)</f>
        <v>-2.7104587177411576E-4</v>
      </c>
      <c r="G77" s="104">
        <f>IF(ISBLANK('EX 9 - Balance Sheet'!H77),"",'EX 9 - Balance Sheet'!H77/'EX 9 - Balance Sheet'!H$79)</f>
        <v>4.3458512964368546E-4</v>
      </c>
    </row>
    <row r="78" spans="1:7">
      <c r="A78" s="14" t="s">
        <v>170</v>
      </c>
      <c r="B78" s="104">
        <f>IF(ISBLANK('EX 9 - Balance Sheet'!C78),"",'EX 9 - Balance Sheet'!C78/'EX 9 - Balance Sheet'!C$79)</f>
        <v>0.22090443495705436</v>
      </c>
      <c r="C78" s="104">
        <f>IF(ISBLANK('EX 9 - Balance Sheet'!D78),"",'EX 9 - Balance Sheet'!D78/'EX 9 - Balance Sheet'!D$79)</f>
        <v>0.29819989599924362</v>
      </c>
      <c r="D78" s="104">
        <f>IF(ISBLANK('EX 9 - Balance Sheet'!E78),"",'EX 9 - Balance Sheet'!E78/'EX 9 - Balance Sheet'!E$79)</f>
        <v>0.23209767883844923</v>
      </c>
      <c r="E78" s="104">
        <f>IF(ISBLANK('EX 9 - Balance Sheet'!F78),"",'EX 9 - Balance Sheet'!F78/'EX 9 - Balance Sheet'!F$79)</f>
        <v>0.29554568727911956</v>
      </c>
      <c r="F78" s="104">
        <f>IF(ISBLANK('EX 9 - Balance Sheet'!G78),"",'EX 9 - Balance Sheet'!G78/'EX 9 - Balance Sheet'!G$79)</f>
        <v>0.21209485582697485</v>
      </c>
      <c r="G78" s="104">
        <f>IF(ISBLANK('EX 9 - Balance Sheet'!H78),"",'EX 9 - Balance Sheet'!H78/'EX 9 - Balance Sheet'!H$79)</f>
        <v>0.28799684925781011</v>
      </c>
    </row>
    <row r="79" spans="1:7">
      <c r="A79" s="19" t="s">
        <v>171</v>
      </c>
      <c r="B79" s="115">
        <v>1</v>
      </c>
      <c r="C79" s="115">
        <v>1</v>
      </c>
      <c r="D79" s="115">
        <v>1</v>
      </c>
      <c r="E79" s="115">
        <v>1</v>
      </c>
      <c r="F79" s="115">
        <v>1</v>
      </c>
      <c r="G79" s="115">
        <v>1</v>
      </c>
    </row>
    <row r="80" spans="1:7">
      <c r="B80" s="112"/>
    </row>
  </sheetData>
  <conditionalFormatting sqref="B5:G45 B47:G78">
    <cfRule type="colorScale" priority="517">
      <colorScale>
        <cfvo type="min"/>
        <cfvo type="percentile" val="50"/>
        <cfvo type="max"/>
        <color rgb="FF5A8AC6"/>
        <color rgb="FFFCFCFF"/>
        <color rgb="FFF8696B"/>
      </colorScale>
    </cfRule>
  </conditionalFormatting>
  <conditionalFormatting sqref="B5:G5">
    <cfRule type="colorScale" priority="515">
      <colorScale>
        <cfvo type="min"/>
        <cfvo type="percentile" val="50"/>
        <cfvo type="max"/>
        <color rgb="FF5A8AC6"/>
        <color rgb="FFFCFCFF"/>
        <color rgb="FFF8696B"/>
      </colorScale>
    </cfRule>
  </conditionalFormatting>
  <conditionalFormatting sqref="B6:G6">
    <cfRule type="colorScale" priority="514">
      <colorScale>
        <cfvo type="min"/>
        <cfvo type="percentile" val="50"/>
        <cfvo type="max"/>
        <color rgb="FF5A8AC6"/>
        <color rgb="FFFCFCFF"/>
        <color rgb="FFF8696B"/>
      </colorScale>
    </cfRule>
  </conditionalFormatting>
  <conditionalFormatting sqref="B7:G24">
    <cfRule type="colorScale" priority="513">
      <colorScale>
        <cfvo type="min"/>
        <cfvo type="percentile" val="50"/>
        <cfvo type="max"/>
        <color rgb="FF5A8AC6"/>
        <color rgb="FFFCFCFF"/>
        <color rgb="FFF8696B"/>
      </colorScale>
    </cfRule>
  </conditionalFormatting>
  <conditionalFormatting sqref="B7:G7">
    <cfRule type="colorScale" priority="512">
      <colorScale>
        <cfvo type="min"/>
        <cfvo type="percentile" val="50"/>
        <cfvo type="max"/>
        <color rgb="FF5A8AC6"/>
        <color rgb="FFFCFCFF"/>
        <color rgb="FFF8696B"/>
      </colorScale>
    </cfRule>
  </conditionalFormatting>
  <conditionalFormatting sqref="B8:G8">
    <cfRule type="colorScale" priority="511">
      <colorScale>
        <cfvo type="min"/>
        <cfvo type="percentile" val="50"/>
        <cfvo type="max"/>
        <color rgb="FF5A8AC6"/>
        <color rgb="FFFCFCFF"/>
        <color rgb="FFF8696B"/>
      </colorScale>
    </cfRule>
  </conditionalFormatting>
  <conditionalFormatting sqref="B9:G9">
    <cfRule type="colorScale" priority="510">
      <colorScale>
        <cfvo type="min"/>
        <cfvo type="percentile" val="50"/>
        <cfvo type="max"/>
        <color rgb="FF5A8AC6"/>
        <color rgb="FFFCFCFF"/>
        <color rgb="FFF8696B"/>
      </colorScale>
    </cfRule>
  </conditionalFormatting>
  <conditionalFormatting sqref="B10:G10">
    <cfRule type="colorScale" priority="509">
      <colorScale>
        <cfvo type="min"/>
        <cfvo type="percentile" val="50"/>
        <cfvo type="max"/>
        <color rgb="FF5A8AC6"/>
        <color rgb="FFFCFCFF"/>
        <color rgb="FFF8696B"/>
      </colorScale>
    </cfRule>
  </conditionalFormatting>
  <conditionalFormatting sqref="B11:G11">
    <cfRule type="colorScale" priority="508">
      <colorScale>
        <cfvo type="min"/>
        <cfvo type="percentile" val="50"/>
        <cfvo type="max"/>
        <color rgb="FF5A8AC6"/>
        <color rgb="FFFCFCFF"/>
        <color rgb="FFF8696B"/>
      </colorScale>
    </cfRule>
  </conditionalFormatting>
  <conditionalFormatting sqref="B12:G12">
    <cfRule type="colorScale" priority="507">
      <colorScale>
        <cfvo type="min"/>
        <cfvo type="percentile" val="50"/>
        <cfvo type="max"/>
        <color rgb="FF5A8AC6"/>
        <color rgb="FFFCFCFF"/>
        <color rgb="FFF8696B"/>
      </colorScale>
    </cfRule>
  </conditionalFormatting>
  <conditionalFormatting sqref="B13:G13">
    <cfRule type="colorScale" priority="506">
      <colorScale>
        <cfvo type="min"/>
        <cfvo type="percentile" val="50"/>
        <cfvo type="max"/>
        <color rgb="FF5A8AC6"/>
        <color rgb="FFFCFCFF"/>
        <color rgb="FFF8696B"/>
      </colorScale>
    </cfRule>
  </conditionalFormatting>
  <conditionalFormatting sqref="B5:G5">
    <cfRule type="colorScale" priority="505">
      <colorScale>
        <cfvo type="min"/>
        <cfvo type="percentile" val="50"/>
        <cfvo type="max"/>
        <color rgb="FFF8696B"/>
        <color rgb="FFFFEB84"/>
        <color rgb="FF63BE7B"/>
      </colorScale>
    </cfRule>
  </conditionalFormatting>
  <conditionalFormatting sqref="B6:G6">
    <cfRule type="colorScale" priority="504">
      <colorScale>
        <cfvo type="min"/>
        <cfvo type="percentile" val="50"/>
        <cfvo type="max"/>
        <color rgb="FF5A8AC6"/>
        <color rgb="FFFCFCFF"/>
        <color rgb="FFF8696B"/>
      </colorScale>
    </cfRule>
  </conditionalFormatting>
  <conditionalFormatting sqref="B6:G6">
    <cfRule type="colorScale" priority="503">
      <colorScale>
        <cfvo type="min"/>
        <cfvo type="percentile" val="50"/>
        <cfvo type="max"/>
        <color rgb="FFF8696B"/>
        <color rgb="FFFFEB84"/>
        <color rgb="FF63BE7B"/>
      </colorScale>
    </cfRule>
  </conditionalFormatting>
  <conditionalFormatting sqref="B7:G7">
    <cfRule type="colorScale" priority="502">
      <colorScale>
        <cfvo type="min"/>
        <cfvo type="percentile" val="50"/>
        <cfvo type="max"/>
        <color rgb="FF5A8AC6"/>
        <color rgb="FFFCFCFF"/>
        <color rgb="FFF8696B"/>
      </colorScale>
    </cfRule>
  </conditionalFormatting>
  <conditionalFormatting sqref="B7:G7">
    <cfRule type="colorScale" priority="501">
      <colorScale>
        <cfvo type="min"/>
        <cfvo type="percentile" val="50"/>
        <cfvo type="max"/>
        <color rgb="FFF8696B"/>
        <color rgb="FFFFEB84"/>
        <color rgb="FF63BE7B"/>
      </colorScale>
    </cfRule>
  </conditionalFormatting>
  <conditionalFormatting sqref="B8:G8">
    <cfRule type="colorScale" priority="500">
      <colorScale>
        <cfvo type="min"/>
        <cfvo type="percentile" val="50"/>
        <cfvo type="max"/>
        <color rgb="FF5A8AC6"/>
        <color rgb="FFFCFCFF"/>
        <color rgb="FFF8696B"/>
      </colorScale>
    </cfRule>
  </conditionalFormatting>
  <conditionalFormatting sqref="B8:G8">
    <cfRule type="colorScale" priority="499">
      <colorScale>
        <cfvo type="min"/>
        <cfvo type="percentile" val="50"/>
        <cfvo type="max"/>
        <color rgb="FFF8696B"/>
        <color rgb="FFFFEB84"/>
        <color rgb="FF63BE7B"/>
      </colorScale>
    </cfRule>
  </conditionalFormatting>
  <conditionalFormatting sqref="B9:G9">
    <cfRule type="colorScale" priority="498">
      <colorScale>
        <cfvo type="min"/>
        <cfvo type="percentile" val="50"/>
        <cfvo type="max"/>
        <color rgb="FF5A8AC6"/>
        <color rgb="FFFCFCFF"/>
        <color rgb="FFF8696B"/>
      </colorScale>
    </cfRule>
  </conditionalFormatting>
  <conditionalFormatting sqref="B9:G9">
    <cfRule type="colorScale" priority="497">
      <colorScale>
        <cfvo type="min"/>
        <cfvo type="percentile" val="50"/>
        <cfvo type="max"/>
        <color rgb="FFF8696B"/>
        <color rgb="FFFFEB84"/>
        <color rgb="FF63BE7B"/>
      </colorScale>
    </cfRule>
  </conditionalFormatting>
  <conditionalFormatting sqref="B10:G10">
    <cfRule type="colorScale" priority="496">
      <colorScale>
        <cfvo type="min"/>
        <cfvo type="percentile" val="50"/>
        <cfvo type="max"/>
        <color rgb="FF5A8AC6"/>
        <color rgb="FFFCFCFF"/>
        <color rgb="FFF8696B"/>
      </colorScale>
    </cfRule>
  </conditionalFormatting>
  <conditionalFormatting sqref="B10:G10">
    <cfRule type="colorScale" priority="495">
      <colorScale>
        <cfvo type="min"/>
        <cfvo type="percentile" val="50"/>
        <cfvo type="max"/>
        <color rgb="FFF8696B"/>
        <color rgb="FFFFEB84"/>
        <color rgb="FF63BE7B"/>
      </colorScale>
    </cfRule>
  </conditionalFormatting>
  <conditionalFormatting sqref="B11:G11">
    <cfRule type="colorScale" priority="494">
      <colorScale>
        <cfvo type="min"/>
        <cfvo type="percentile" val="50"/>
        <cfvo type="max"/>
        <color rgb="FF5A8AC6"/>
        <color rgb="FFFCFCFF"/>
        <color rgb="FFF8696B"/>
      </colorScale>
    </cfRule>
  </conditionalFormatting>
  <conditionalFormatting sqref="B11:G11">
    <cfRule type="colorScale" priority="493">
      <colorScale>
        <cfvo type="min"/>
        <cfvo type="percentile" val="50"/>
        <cfvo type="max"/>
        <color rgb="FFF8696B"/>
        <color rgb="FFFFEB84"/>
        <color rgb="FF63BE7B"/>
      </colorScale>
    </cfRule>
  </conditionalFormatting>
  <conditionalFormatting sqref="B12:G12">
    <cfRule type="colorScale" priority="492">
      <colorScale>
        <cfvo type="min"/>
        <cfvo type="percentile" val="50"/>
        <cfvo type="max"/>
        <color rgb="FF5A8AC6"/>
        <color rgb="FFFCFCFF"/>
        <color rgb="FFF8696B"/>
      </colorScale>
    </cfRule>
  </conditionalFormatting>
  <conditionalFormatting sqref="B12:G12">
    <cfRule type="colorScale" priority="491">
      <colorScale>
        <cfvo type="min"/>
        <cfvo type="percentile" val="50"/>
        <cfvo type="max"/>
        <color rgb="FFF8696B"/>
        <color rgb="FFFFEB84"/>
        <color rgb="FF63BE7B"/>
      </colorScale>
    </cfRule>
  </conditionalFormatting>
  <conditionalFormatting sqref="B13:G13">
    <cfRule type="colorScale" priority="490">
      <colorScale>
        <cfvo type="min"/>
        <cfvo type="percentile" val="50"/>
        <cfvo type="max"/>
        <color rgb="FF5A8AC6"/>
        <color rgb="FFFCFCFF"/>
        <color rgb="FFF8696B"/>
      </colorScale>
    </cfRule>
  </conditionalFormatting>
  <conditionalFormatting sqref="B13:G13">
    <cfRule type="colorScale" priority="489">
      <colorScale>
        <cfvo type="min"/>
        <cfvo type="percentile" val="50"/>
        <cfvo type="max"/>
        <color rgb="FFF8696B"/>
        <color rgb="FFFFEB84"/>
        <color rgb="FF63BE7B"/>
      </colorScale>
    </cfRule>
  </conditionalFormatting>
  <conditionalFormatting sqref="B14:G14">
    <cfRule type="colorScale" priority="488">
      <colorScale>
        <cfvo type="min"/>
        <cfvo type="percentile" val="50"/>
        <cfvo type="max"/>
        <color rgb="FF5A8AC6"/>
        <color rgb="FFFCFCFF"/>
        <color rgb="FFF8696B"/>
      </colorScale>
    </cfRule>
  </conditionalFormatting>
  <conditionalFormatting sqref="B14:G14">
    <cfRule type="colorScale" priority="487">
      <colorScale>
        <cfvo type="min"/>
        <cfvo type="percentile" val="50"/>
        <cfvo type="max"/>
        <color rgb="FFF8696B"/>
        <color rgb="FFFFEB84"/>
        <color rgb="FF63BE7B"/>
      </colorScale>
    </cfRule>
  </conditionalFormatting>
  <conditionalFormatting sqref="B15:G15">
    <cfRule type="colorScale" priority="486">
      <colorScale>
        <cfvo type="min"/>
        <cfvo type="percentile" val="50"/>
        <cfvo type="max"/>
        <color rgb="FF5A8AC6"/>
        <color rgb="FFFCFCFF"/>
        <color rgb="FFF8696B"/>
      </colorScale>
    </cfRule>
  </conditionalFormatting>
  <conditionalFormatting sqref="B15:G15">
    <cfRule type="colorScale" priority="485">
      <colorScale>
        <cfvo type="min"/>
        <cfvo type="percentile" val="50"/>
        <cfvo type="max"/>
        <color rgb="FFF8696B"/>
        <color rgb="FFFFEB84"/>
        <color rgb="FF63BE7B"/>
      </colorScale>
    </cfRule>
  </conditionalFormatting>
  <conditionalFormatting sqref="B16:G16">
    <cfRule type="colorScale" priority="484">
      <colorScale>
        <cfvo type="min"/>
        <cfvo type="percentile" val="50"/>
        <cfvo type="max"/>
        <color rgb="FF5A8AC6"/>
        <color rgb="FFFCFCFF"/>
        <color rgb="FFF8696B"/>
      </colorScale>
    </cfRule>
  </conditionalFormatting>
  <conditionalFormatting sqref="B16:G16">
    <cfRule type="colorScale" priority="483">
      <colorScale>
        <cfvo type="min"/>
        <cfvo type="percentile" val="50"/>
        <cfvo type="max"/>
        <color rgb="FFF8696B"/>
        <color rgb="FFFFEB84"/>
        <color rgb="FF63BE7B"/>
      </colorScale>
    </cfRule>
  </conditionalFormatting>
  <conditionalFormatting sqref="B17:G17">
    <cfRule type="colorScale" priority="482">
      <colorScale>
        <cfvo type="min"/>
        <cfvo type="percentile" val="50"/>
        <cfvo type="max"/>
        <color rgb="FF5A8AC6"/>
        <color rgb="FFFCFCFF"/>
        <color rgb="FFF8696B"/>
      </colorScale>
    </cfRule>
  </conditionalFormatting>
  <conditionalFormatting sqref="B17:G17">
    <cfRule type="colorScale" priority="481">
      <colorScale>
        <cfvo type="min"/>
        <cfvo type="percentile" val="50"/>
        <cfvo type="max"/>
        <color rgb="FFF8696B"/>
        <color rgb="FFFFEB84"/>
        <color rgb="FF63BE7B"/>
      </colorScale>
    </cfRule>
  </conditionalFormatting>
  <conditionalFormatting sqref="B18:G18">
    <cfRule type="colorScale" priority="480">
      <colorScale>
        <cfvo type="min"/>
        <cfvo type="percentile" val="50"/>
        <cfvo type="max"/>
        <color rgb="FF5A8AC6"/>
        <color rgb="FFFCFCFF"/>
        <color rgb="FFF8696B"/>
      </colorScale>
    </cfRule>
  </conditionalFormatting>
  <conditionalFormatting sqref="B18:G18">
    <cfRule type="colorScale" priority="479">
      <colorScale>
        <cfvo type="min"/>
        <cfvo type="percentile" val="50"/>
        <cfvo type="max"/>
        <color rgb="FFF8696B"/>
        <color rgb="FFFFEB84"/>
        <color rgb="FF63BE7B"/>
      </colorScale>
    </cfRule>
  </conditionalFormatting>
  <conditionalFormatting sqref="B19:G19">
    <cfRule type="colorScale" priority="478">
      <colorScale>
        <cfvo type="min"/>
        <cfvo type="percentile" val="50"/>
        <cfvo type="max"/>
        <color rgb="FF5A8AC6"/>
        <color rgb="FFFCFCFF"/>
        <color rgb="FFF8696B"/>
      </colorScale>
    </cfRule>
  </conditionalFormatting>
  <conditionalFormatting sqref="B19:G19">
    <cfRule type="colorScale" priority="477">
      <colorScale>
        <cfvo type="min"/>
        <cfvo type="percentile" val="50"/>
        <cfvo type="max"/>
        <color rgb="FFF8696B"/>
        <color rgb="FFFFEB84"/>
        <color rgb="FF63BE7B"/>
      </colorScale>
    </cfRule>
  </conditionalFormatting>
  <conditionalFormatting sqref="B20:G20">
    <cfRule type="colorScale" priority="476">
      <colorScale>
        <cfvo type="min"/>
        <cfvo type="percentile" val="50"/>
        <cfvo type="max"/>
        <color rgb="FF5A8AC6"/>
        <color rgb="FFFCFCFF"/>
        <color rgb="FFF8696B"/>
      </colorScale>
    </cfRule>
  </conditionalFormatting>
  <conditionalFormatting sqref="B20:G20">
    <cfRule type="colorScale" priority="475">
      <colorScale>
        <cfvo type="min"/>
        <cfvo type="percentile" val="50"/>
        <cfvo type="max"/>
        <color rgb="FFF8696B"/>
        <color rgb="FFFFEB84"/>
        <color rgb="FF63BE7B"/>
      </colorScale>
    </cfRule>
  </conditionalFormatting>
  <conditionalFormatting sqref="B21:G21">
    <cfRule type="colorScale" priority="474">
      <colorScale>
        <cfvo type="min"/>
        <cfvo type="percentile" val="50"/>
        <cfvo type="max"/>
        <color rgb="FF5A8AC6"/>
        <color rgb="FFFCFCFF"/>
        <color rgb="FFF8696B"/>
      </colorScale>
    </cfRule>
  </conditionalFormatting>
  <conditionalFormatting sqref="B21:G21">
    <cfRule type="colorScale" priority="473">
      <colorScale>
        <cfvo type="min"/>
        <cfvo type="percentile" val="50"/>
        <cfvo type="max"/>
        <color rgb="FFF8696B"/>
        <color rgb="FFFFEB84"/>
        <color rgb="FF63BE7B"/>
      </colorScale>
    </cfRule>
  </conditionalFormatting>
  <conditionalFormatting sqref="B24:G24">
    <cfRule type="colorScale" priority="472">
      <colorScale>
        <cfvo type="min"/>
        <cfvo type="percentile" val="50"/>
        <cfvo type="max"/>
        <color rgb="FF5A8AC6"/>
        <color rgb="FFFCFCFF"/>
        <color rgb="FFF8696B"/>
      </colorScale>
    </cfRule>
  </conditionalFormatting>
  <conditionalFormatting sqref="B24:G24">
    <cfRule type="colorScale" priority="471">
      <colorScale>
        <cfvo type="min"/>
        <cfvo type="percentile" val="50"/>
        <cfvo type="max"/>
        <color rgb="FFF8696B"/>
        <color rgb="FFFFEB84"/>
        <color rgb="FF63BE7B"/>
      </colorScale>
    </cfRule>
  </conditionalFormatting>
  <conditionalFormatting sqref="B23:G23">
    <cfRule type="colorScale" priority="470">
      <colorScale>
        <cfvo type="min"/>
        <cfvo type="percentile" val="50"/>
        <cfvo type="max"/>
        <color rgb="FF5A8AC6"/>
        <color rgb="FFFCFCFF"/>
        <color rgb="FFF8696B"/>
      </colorScale>
    </cfRule>
  </conditionalFormatting>
  <conditionalFormatting sqref="B23:G23">
    <cfRule type="colorScale" priority="469">
      <colorScale>
        <cfvo type="min"/>
        <cfvo type="percentile" val="50"/>
        <cfvo type="max"/>
        <color rgb="FFF8696B"/>
        <color rgb="FFFFEB84"/>
        <color rgb="FF63BE7B"/>
      </colorScale>
    </cfRule>
  </conditionalFormatting>
  <conditionalFormatting sqref="B22:G22">
    <cfRule type="colorScale" priority="468">
      <colorScale>
        <cfvo type="min"/>
        <cfvo type="percentile" val="50"/>
        <cfvo type="max"/>
        <color rgb="FF5A8AC6"/>
        <color rgb="FFFCFCFF"/>
        <color rgb="FFF8696B"/>
      </colorScale>
    </cfRule>
  </conditionalFormatting>
  <conditionalFormatting sqref="B22:G22">
    <cfRule type="colorScale" priority="467">
      <colorScale>
        <cfvo type="min"/>
        <cfvo type="percentile" val="50"/>
        <cfvo type="max"/>
        <color rgb="FFF8696B"/>
        <color rgb="FFFFEB84"/>
        <color rgb="FF63BE7B"/>
      </colorScale>
    </cfRule>
  </conditionalFormatting>
  <conditionalFormatting sqref="B25:G25">
    <cfRule type="colorScale" priority="466">
      <colorScale>
        <cfvo type="min"/>
        <cfvo type="percentile" val="50"/>
        <cfvo type="max"/>
        <color rgb="FF5A8AC6"/>
        <color rgb="FFFCFCFF"/>
        <color rgb="FFF8696B"/>
      </colorScale>
    </cfRule>
  </conditionalFormatting>
  <conditionalFormatting sqref="B25:G25">
    <cfRule type="colorScale" priority="465">
      <colorScale>
        <cfvo type="min"/>
        <cfvo type="percentile" val="50"/>
        <cfvo type="max"/>
        <color rgb="FF5A8AC6"/>
        <color rgb="FFFCFCFF"/>
        <color rgb="FFF8696B"/>
      </colorScale>
    </cfRule>
  </conditionalFormatting>
  <conditionalFormatting sqref="B25:G25">
    <cfRule type="colorScale" priority="464">
      <colorScale>
        <cfvo type="min"/>
        <cfvo type="percentile" val="50"/>
        <cfvo type="max"/>
        <color rgb="FFF8696B"/>
        <color rgb="FFFFEB84"/>
        <color rgb="FF63BE7B"/>
      </colorScale>
    </cfRule>
  </conditionalFormatting>
  <conditionalFormatting sqref="B26:G26">
    <cfRule type="colorScale" priority="463">
      <colorScale>
        <cfvo type="min"/>
        <cfvo type="percentile" val="50"/>
        <cfvo type="max"/>
        <color rgb="FF5A8AC6"/>
        <color rgb="FFFCFCFF"/>
        <color rgb="FFF8696B"/>
      </colorScale>
    </cfRule>
  </conditionalFormatting>
  <conditionalFormatting sqref="B26:G26">
    <cfRule type="colorScale" priority="462">
      <colorScale>
        <cfvo type="min"/>
        <cfvo type="percentile" val="50"/>
        <cfvo type="max"/>
        <color rgb="FF5A8AC6"/>
        <color rgb="FFFCFCFF"/>
        <color rgb="FFF8696B"/>
      </colorScale>
    </cfRule>
  </conditionalFormatting>
  <conditionalFormatting sqref="B26:G26">
    <cfRule type="colorScale" priority="461">
      <colorScale>
        <cfvo type="min"/>
        <cfvo type="percentile" val="50"/>
        <cfvo type="max"/>
        <color rgb="FFF8696B"/>
        <color rgb="FFFFEB84"/>
        <color rgb="FF63BE7B"/>
      </colorScale>
    </cfRule>
  </conditionalFormatting>
  <conditionalFormatting sqref="B27:G27">
    <cfRule type="colorScale" priority="460">
      <colorScale>
        <cfvo type="min"/>
        <cfvo type="percentile" val="50"/>
        <cfvo type="max"/>
        <color rgb="FF5A8AC6"/>
        <color rgb="FFFCFCFF"/>
        <color rgb="FFF8696B"/>
      </colorScale>
    </cfRule>
  </conditionalFormatting>
  <conditionalFormatting sqref="B27:G27">
    <cfRule type="colorScale" priority="459">
      <colorScale>
        <cfvo type="min"/>
        <cfvo type="percentile" val="50"/>
        <cfvo type="max"/>
        <color rgb="FF5A8AC6"/>
        <color rgb="FFFCFCFF"/>
        <color rgb="FFF8696B"/>
      </colorScale>
    </cfRule>
  </conditionalFormatting>
  <conditionalFormatting sqref="B27:G27">
    <cfRule type="colorScale" priority="458">
      <colorScale>
        <cfvo type="min"/>
        <cfvo type="percentile" val="50"/>
        <cfvo type="max"/>
        <color rgb="FFF8696B"/>
        <color rgb="FFFFEB84"/>
        <color rgb="FF63BE7B"/>
      </colorScale>
    </cfRule>
  </conditionalFormatting>
  <conditionalFormatting sqref="B28:G28">
    <cfRule type="colorScale" priority="457">
      <colorScale>
        <cfvo type="min"/>
        <cfvo type="percentile" val="50"/>
        <cfvo type="max"/>
        <color rgb="FF5A8AC6"/>
        <color rgb="FFFCFCFF"/>
        <color rgb="FFF8696B"/>
      </colorScale>
    </cfRule>
  </conditionalFormatting>
  <conditionalFormatting sqref="B28:G28">
    <cfRule type="colorScale" priority="456">
      <colorScale>
        <cfvo type="min"/>
        <cfvo type="percentile" val="50"/>
        <cfvo type="max"/>
        <color rgb="FF5A8AC6"/>
        <color rgb="FFFCFCFF"/>
        <color rgb="FFF8696B"/>
      </colorScale>
    </cfRule>
  </conditionalFormatting>
  <conditionalFormatting sqref="B28:G28">
    <cfRule type="colorScale" priority="455">
      <colorScale>
        <cfvo type="min"/>
        <cfvo type="percentile" val="50"/>
        <cfvo type="max"/>
        <color rgb="FFF8696B"/>
        <color rgb="FFFFEB84"/>
        <color rgb="FF63BE7B"/>
      </colorScale>
    </cfRule>
  </conditionalFormatting>
  <conditionalFormatting sqref="B29:G29">
    <cfRule type="colorScale" priority="454">
      <colorScale>
        <cfvo type="min"/>
        <cfvo type="percentile" val="50"/>
        <cfvo type="max"/>
        <color rgb="FF5A8AC6"/>
        <color rgb="FFFCFCFF"/>
        <color rgb="FFF8696B"/>
      </colorScale>
    </cfRule>
  </conditionalFormatting>
  <conditionalFormatting sqref="B29:G29">
    <cfRule type="colorScale" priority="453">
      <colorScale>
        <cfvo type="min"/>
        <cfvo type="percentile" val="50"/>
        <cfvo type="max"/>
        <color rgb="FF5A8AC6"/>
        <color rgb="FFFCFCFF"/>
        <color rgb="FFF8696B"/>
      </colorScale>
    </cfRule>
  </conditionalFormatting>
  <conditionalFormatting sqref="B29:G29">
    <cfRule type="colorScale" priority="452">
      <colorScale>
        <cfvo type="min"/>
        <cfvo type="percentile" val="50"/>
        <cfvo type="max"/>
        <color rgb="FFF8696B"/>
        <color rgb="FFFFEB84"/>
        <color rgb="FF63BE7B"/>
      </colorScale>
    </cfRule>
  </conditionalFormatting>
  <conditionalFormatting sqref="B30:G30">
    <cfRule type="colorScale" priority="451">
      <colorScale>
        <cfvo type="min"/>
        <cfvo type="percentile" val="50"/>
        <cfvo type="max"/>
        <color rgb="FF5A8AC6"/>
        <color rgb="FFFCFCFF"/>
        <color rgb="FFF8696B"/>
      </colorScale>
    </cfRule>
  </conditionalFormatting>
  <conditionalFormatting sqref="B30:G30">
    <cfRule type="colorScale" priority="450">
      <colorScale>
        <cfvo type="min"/>
        <cfvo type="percentile" val="50"/>
        <cfvo type="max"/>
        <color rgb="FF5A8AC6"/>
        <color rgb="FFFCFCFF"/>
        <color rgb="FFF8696B"/>
      </colorScale>
    </cfRule>
  </conditionalFormatting>
  <conditionalFormatting sqref="B30:G30">
    <cfRule type="colorScale" priority="449">
      <colorScale>
        <cfvo type="min"/>
        <cfvo type="percentile" val="50"/>
        <cfvo type="max"/>
        <color rgb="FFF8696B"/>
        <color rgb="FFFFEB84"/>
        <color rgb="FF63BE7B"/>
      </colorScale>
    </cfRule>
  </conditionalFormatting>
  <conditionalFormatting sqref="B31:G31">
    <cfRule type="colorScale" priority="448">
      <colorScale>
        <cfvo type="min"/>
        <cfvo type="percentile" val="50"/>
        <cfvo type="max"/>
        <color rgb="FF5A8AC6"/>
        <color rgb="FFFCFCFF"/>
        <color rgb="FFF8696B"/>
      </colorScale>
    </cfRule>
  </conditionalFormatting>
  <conditionalFormatting sqref="B31:G31">
    <cfRule type="colorScale" priority="447">
      <colorScale>
        <cfvo type="min"/>
        <cfvo type="percentile" val="50"/>
        <cfvo type="max"/>
        <color rgb="FF5A8AC6"/>
        <color rgb="FFFCFCFF"/>
        <color rgb="FFF8696B"/>
      </colorScale>
    </cfRule>
  </conditionalFormatting>
  <conditionalFormatting sqref="B31:G31">
    <cfRule type="colorScale" priority="446">
      <colorScale>
        <cfvo type="min"/>
        <cfvo type="percentile" val="50"/>
        <cfvo type="max"/>
        <color rgb="FFF8696B"/>
        <color rgb="FFFFEB84"/>
        <color rgb="FF63BE7B"/>
      </colorScale>
    </cfRule>
  </conditionalFormatting>
  <conditionalFormatting sqref="B32:G32">
    <cfRule type="colorScale" priority="445">
      <colorScale>
        <cfvo type="min"/>
        <cfvo type="percentile" val="50"/>
        <cfvo type="max"/>
        <color rgb="FF5A8AC6"/>
        <color rgb="FFFCFCFF"/>
        <color rgb="FFF8696B"/>
      </colorScale>
    </cfRule>
  </conditionalFormatting>
  <conditionalFormatting sqref="B32:G32">
    <cfRule type="colorScale" priority="444">
      <colorScale>
        <cfvo type="min"/>
        <cfvo type="percentile" val="50"/>
        <cfvo type="max"/>
        <color rgb="FF5A8AC6"/>
        <color rgb="FFFCFCFF"/>
        <color rgb="FFF8696B"/>
      </colorScale>
    </cfRule>
  </conditionalFormatting>
  <conditionalFormatting sqref="B32:G32">
    <cfRule type="colorScale" priority="443">
      <colorScale>
        <cfvo type="min"/>
        <cfvo type="percentile" val="50"/>
        <cfvo type="max"/>
        <color rgb="FFF8696B"/>
        <color rgb="FFFFEB84"/>
        <color rgb="FF63BE7B"/>
      </colorScale>
    </cfRule>
  </conditionalFormatting>
  <conditionalFormatting sqref="B33:G33">
    <cfRule type="colorScale" priority="442">
      <colorScale>
        <cfvo type="min"/>
        <cfvo type="percentile" val="50"/>
        <cfvo type="max"/>
        <color rgb="FF5A8AC6"/>
        <color rgb="FFFCFCFF"/>
        <color rgb="FFF8696B"/>
      </colorScale>
    </cfRule>
  </conditionalFormatting>
  <conditionalFormatting sqref="B33:G33">
    <cfRule type="colorScale" priority="441">
      <colorScale>
        <cfvo type="min"/>
        <cfvo type="percentile" val="50"/>
        <cfvo type="max"/>
        <color rgb="FF5A8AC6"/>
        <color rgb="FFFCFCFF"/>
        <color rgb="FFF8696B"/>
      </colorScale>
    </cfRule>
  </conditionalFormatting>
  <conditionalFormatting sqref="B33:G33">
    <cfRule type="colorScale" priority="440">
      <colorScale>
        <cfvo type="min"/>
        <cfvo type="percentile" val="50"/>
        <cfvo type="max"/>
        <color rgb="FFF8696B"/>
        <color rgb="FFFFEB84"/>
        <color rgb="FF63BE7B"/>
      </colorScale>
    </cfRule>
  </conditionalFormatting>
  <conditionalFormatting sqref="B33:G33">
    <cfRule type="colorScale" priority="439">
      <colorScale>
        <cfvo type="min"/>
        <cfvo type="percentile" val="50"/>
        <cfvo type="max"/>
        <color rgb="FF5A8AC6"/>
        <color rgb="FFFCFCFF"/>
        <color rgb="FFF8696B"/>
      </colorScale>
    </cfRule>
  </conditionalFormatting>
  <conditionalFormatting sqref="B33:G33">
    <cfRule type="colorScale" priority="438">
      <colorScale>
        <cfvo type="min"/>
        <cfvo type="percentile" val="50"/>
        <cfvo type="max"/>
        <color rgb="FF5A8AC6"/>
        <color rgb="FFFCFCFF"/>
        <color rgb="FFF8696B"/>
      </colorScale>
    </cfRule>
  </conditionalFormatting>
  <conditionalFormatting sqref="B33:G33">
    <cfRule type="colorScale" priority="437">
      <colorScale>
        <cfvo type="min"/>
        <cfvo type="percentile" val="50"/>
        <cfvo type="max"/>
        <color rgb="FFF8696B"/>
        <color rgb="FFFFEB84"/>
        <color rgb="FF63BE7B"/>
      </colorScale>
    </cfRule>
  </conditionalFormatting>
  <conditionalFormatting sqref="B34:G34">
    <cfRule type="colorScale" priority="436">
      <colorScale>
        <cfvo type="min"/>
        <cfvo type="percentile" val="50"/>
        <cfvo type="max"/>
        <color rgb="FF5A8AC6"/>
        <color rgb="FFFCFCFF"/>
        <color rgb="FFF8696B"/>
      </colorScale>
    </cfRule>
  </conditionalFormatting>
  <conditionalFormatting sqref="B34:G34">
    <cfRule type="colorScale" priority="435">
      <colorScale>
        <cfvo type="min"/>
        <cfvo type="percentile" val="50"/>
        <cfvo type="max"/>
        <color rgb="FF5A8AC6"/>
        <color rgb="FFFCFCFF"/>
        <color rgb="FFF8696B"/>
      </colorScale>
    </cfRule>
  </conditionalFormatting>
  <conditionalFormatting sqref="B34:G34">
    <cfRule type="colorScale" priority="434">
      <colorScale>
        <cfvo type="min"/>
        <cfvo type="percentile" val="50"/>
        <cfvo type="max"/>
        <color rgb="FFF8696B"/>
        <color rgb="FFFFEB84"/>
        <color rgb="FF63BE7B"/>
      </colorScale>
    </cfRule>
  </conditionalFormatting>
  <conditionalFormatting sqref="B34:G34">
    <cfRule type="colorScale" priority="433">
      <colorScale>
        <cfvo type="min"/>
        <cfvo type="percentile" val="50"/>
        <cfvo type="max"/>
        <color rgb="FF5A8AC6"/>
        <color rgb="FFFCFCFF"/>
        <color rgb="FFF8696B"/>
      </colorScale>
    </cfRule>
  </conditionalFormatting>
  <conditionalFormatting sqref="B34:G34">
    <cfRule type="colorScale" priority="432">
      <colorScale>
        <cfvo type="min"/>
        <cfvo type="percentile" val="50"/>
        <cfvo type="max"/>
        <color rgb="FF5A8AC6"/>
        <color rgb="FFFCFCFF"/>
        <color rgb="FFF8696B"/>
      </colorScale>
    </cfRule>
  </conditionalFormatting>
  <conditionalFormatting sqref="B34:G34">
    <cfRule type="colorScale" priority="431">
      <colorScale>
        <cfvo type="min"/>
        <cfvo type="percentile" val="50"/>
        <cfvo type="max"/>
        <color rgb="FFF8696B"/>
        <color rgb="FFFFEB84"/>
        <color rgb="FF63BE7B"/>
      </colorScale>
    </cfRule>
  </conditionalFormatting>
  <conditionalFormatting sqref="B35:G35">
    <cfRule type="colorScale" priority="430">
      <colorScale>
        <cfvo type="min"/>
        <cfvo type="percentile" val="50"/>
        <cfvo type="max"/>
        <color rgb="FF5A8AC6"/>
        <color rgb="FFFCFCFF"/>
        <color rgb="FFF8696B"/>
      </colorScale>
    </cfRule>
  </conditionalFormatting>
  <conditionalFormatting sqref="B35:G35">
    <cfRule type="colorScale" priority="429">
      <colorScale>
        <cfvo type="min"/>
        <cfvo type="percentile" val="50"/>
        <cfvo type="max"/>
        <color rgb="FF5A8AC6"/>
        <color rgb="FFFCFCFF"/>
        <color rgb="FFF8696B"/>
      </colorScale>
    </cfRule>
  </conditionalFormatting>
  <conditionalFormatting sqref="B35:G35">
    <cfRule type="colorScale" priority="428">
      <colorScale>
        <cfvo type="min"/>
        <cfvo type="percentile" val="50"/>
        <cfvo type="max"/>
        <color rgb="FFF8696B"/>
        <color rgb="FFFFEB84"/>
        <color rgb="FF63BE7B"/>
      </colorScale>
    </cfRule>
  </conditionalFormatting>
  <conditionalFormatting sqref="B35:G35">
    <cfRule type="colorScale" priority="427">
      <colorScale>
        <cfvo type="min"/>
        <cfvo type="percentile" val="50"/>
        <cfvo type="max"/>
        <color rgb="FF5A8AC6"/>
        <color rgb="FFFCFCFF"/>
        <color rgb="FFF8696B"/>
      </colorScale>
    </cfRule>
  </conditionalFormatting>
  <conditionalFormatting sqref="B35:G35">
    <cfRule type="colorScale" priority="426">
      <colorScale>
        <cfvo type="min"/>
        <cfvo type="percentile" val="50"/>
        <cfvo type="max"/>
        <color rgb="FF5A8AC6"/>
        <color rgb="FFFCFCFF"/>
        <color rgb="FFF8696B"/>
      </colorScale>
    </cfRule>
  </conditionalFormatting>
  <conditionalFormatting sqref="B35:G35">
    <cfRule type="colorScale" priority="425">
      <colorScale>
        <cfvo type="min"/>
        <cfvo type="percentile" val="50"/>
        <cfvo type="max"/>
        <color rgb="FFF8696B"/>
        <color rgb="FFFFEB84"/>
        <color rgb="FF63BE7B"/>
      </colorScale>
    </cfRule>
  </conditionalFormatting>
  <conditionalFormatting sqref="B36:G36">
    <cfRule type="colorScale" priority="424">
      <colorScale>
        <cfvo type="min"/>
        <cfvo type="percentile" val="50"/>
        <cfvo type="max"/>
        <color rgb="FF5A8AC6"/>
        <color rgb="FFFCFCFF"/>
        <color rgb="FFF8696B"/>
      </colorScale>
    </cfRule>
  </conditionalFormatting>
  <conditionalFormatting sqref="B36:G36">
    <cfRule type="colorScale" priority="423">
      <colorScale>
        <cfvo type="min"/>
        <cfvo type="percentile" val="50"/>
        <cfvo type="max"/>
        <color rgb="FF5A8AC6"/>
        <color rgb="FFFCFCFF"/>
        <color rgb="FFF8696B"/>
      </colorScale>
    </cfRule>
  </conditionalFormatting>
  <conditionalFormatting sqref="B36:G36">
    <cfRule type="colorScale" priority="422">
      <colorScale>
        <cfvo type="min"/>
        <cfvo type="percentile" val="50"/>
        <cfvo type="max"/>
        <color rgb="FFF8696B"/>
        <color rgb="FFFFEB84"/>
        <color rgb="FF63BE7B"/>
      </colorScale>
    </cfRule>
  </conditionalFormatting>
  <conditionalFormatting sqref="B36:G36">
    <cfRule type="colorScale" priority="421">
      <colorScale>
        <cfvo type="min"/>
        <cfvo type="percentile" val="50"/>
        <cfvo type="max"/>
        <color rgb="FF5A8AC6"/>
        <color rgb="FFFCFCFF"/>
        <color rgb="FFF8696B"/>
      </colorScale>
    </cfRule>
  </conditionalFormatting>
  <conditionalFormatting sqref="B36:G36">
    <cfRule type="colorScale" priority="420">
      <colorScale>
        <cfvo type="min"/>
        <cfvo type="percentile" val="50"/>
        <cfvo type="max"/>
        <color rgb="FF5A8AC6"/>
        <color rgb="FFFCFCFF"/>
        <color rgb="FFF8696B"/>
      </colorScale>
    </cfRule>
  </conditionalFormatting>
  <conditionalFormatting sqref="B36:G36">
    <cfRule type="colorScale" priority="419">
      <colorScale>
        <cfvo type="min"/>
        <cfvo type="percentile" val="50"/>
        <cfvo type="max"/>
        <color rgb="FFF8696B"/>
        <color rgb="FFFFEB84"/>
        <color rgb="FF63BE7B"/>
      </colorScale>
    </cfRule>
  </conditionalFormatting>
  <conditionalFormatting sqref="B37:G37">
    <cfRule type="colorScale" priority="418">
      <colorScale>
        <cfvo type="min"/>
        <cfvo type="percentile" val="50"/>
        <cfvo type="max"/>
        <color rgb="FF5A8AC6"/>
        <color rgb="FFFCFCFF"/>
        <color rgb="FFF8696B"/>
      </colorScale>
    </cfRule>
  </conditionalFormatting>
  <conditionalFormatting sqref="B37:G37">
    <cfRule type="colorScale" priority="417">
      <colorScale>
        <cfvo type="min"/>
        <cfvo type="percentile" val="50"/>
        <cfvo type="max"/>
        <color rgb="FF5A8AC6"/>
        <color rgb="FFFCFCFF"/>
        <color rgb="FFF8696B"/>
      </colorScale>
    </cfRule>
  </conditionalFormatting>
  <conditionalFormatting sqref="B37:G37">
    <cfRule type="colorScale" priority="416">
      <colorScale>
        <cfvo type="min"/>
        <cfvo type="percentile" val="50"/>
        <cfvo type="max"/>
        <color rgb="FFF8696B"/>
        <color rgb="FFFFEB84"/>
        <color rgb="FF63BE7B"/>
      </colorScale>
    </cfRule>
  </conditionalFormatting>
  <conditionalFormatting sqref="B37:G37">
    <cfRule type="colorScale" priority="415">
      <colorScale>
        <cfvo type="min"/>
        <cfvo type="percentile" val="50"/>
        <cfvo type="max"/>
        <color rgb="FF5A8AC6"/>
        <color rgb="FFFCFCFF"/>
        <color rgb="FFF8696B"/>
      </colorScale>
    </cfRule>
  </conditionalFormatting>
  <conditionalFormatting sqref="B37:G37">
    <cfRule type="colorScale" priority="414">
      <colorScale>
        <cfvo type="min"/>
        <cfvo type="percentile" val="50"/>
        <cfvo type="max"/>
        <color rgb="FF5A8AC6"/>
        <color rgb="FFFCFCFF"/>
        <color rgb="FFF8696B"/>
      </colorScale>
    </cfRule>
  </conditionalFormatting>
  <conditionalFormatting sqref="B37:G37">
    <cfRule type="colorScale" priority="413">
      <colorScale>
        <cfvo type="min"/>
        <cfvo type="percentile" val="50"/>
        <cfvo type="max"/>
        <color rgb="FFF8696B"/>
        <color rgb="FFFFEB84"/>
        <color rgb="FF63BE7B"/>
      </colorScale>
    </cfRule>
  </conditionalFormatting>
  <conditionalFormatting sqref="B38:G38">
    <cfRule type="colorScale" priority="412">
      <colorScale>
        <cfvo type="min"/>
        <cfvo type="percentile" val="50"/>
        <cfvo type="max"/>
        <color rgb="FF5A8AC6"/>
        <color rgb="FFFCFCFF"/>
        <color rgb="FFF8696B"/>
      </colorScale>
    </cfRule>
  </conditionalFormatting>
  <conditionalFormatting sqref="B38:G38">
    <cfRule type="colorScale" priority="411">
      <colorScale>
        <cfvo type="min"/>
        <cfvo type="percentile" val="50"/>
        <cfvo type="max"/>
        <color rgb="FF5A8AC6"/>
        <color rgb="FFFCFCFF"/>
        <color rgb="FFF8696B"/>
      </colorScale>
    </cfRule>
  </conditionalFormatting>
  <conditionalFormatting sqref="B38:G38">
    <cfRule type="colorScale" priority="410">
      <colorScale>
        <cfvo type="min"/>
        <cfvo type="percentile" val="50"/>
        <cfvo type="max"/>
        <color rgb="FFF8696B"/>
        <color rgb="FFFFEB84"/>
        <color rgb="FF63BE7B"/>
      </colorScale>
    </cfRule>
  </conditionalFormatting>
  <conditionalFormatting sqref="B38:G38">
    <cfRule type="colorScale" priority="409">
      <colorScale>
        <cfvo type="min"/>
        <cfvo type="percentile" val="50"/>
        <cfvo type="max"/>
        <color rgb="FF5A8AC6"/>
        <color rgb="FFFCFCFF"/>
        <color rgb="FFF8696B"/>
      </colorScale>
    </cfRule>
  </conditionalFormatting>
  <conditionalFormatting sqref="B38:G38">
    <cfRule type="colorScale" priority="408">
      <colorScale>
        <cfvo type="min"/>
        <cfvo type="percentile" val="50"/>
        <cfvo type="max"/>
        <color rgb="FF5A8AC6"/>
        <color rgb="FFFCFCFF"/>
        <color rgb="FFF8696B"/>
      </colorScale>
    </cfRule>
  </conditionalFormatting>
  <conditionalFormatting sqref="B38:G38">
    <cfRule type="colorScale" priority="407">
      <colorScale>
        <cfvo type="min"/>
        <cfvo type="percentile" val="50"/>
        <cfvo type="max"/>
        <color rgb="FFF8696B"/>
        <color rgb="FFFFEB84"/>
        <color rgb="FF63BE7B"/>
      </colorScale>
    </cfRule>
  </conditionalFormatting>
  <conditionalFormatting sqref="B39:G39">
    <cfRule type="colorScale" priority="406">
      <colorScale>
        <cfvo type="min"/>
        <cfvo type="percentile" val="50"/>
        <cfvo type="max"/>
        <color rgb="FF5A8AC6"/>
        <color rgb="FFFCFCFF"/>
        <color rgb="FFF8696B"/>
      </colorScale>
    </cfRule>
  </conditionalFormatting>
  <conditionalFormatting sqref="B39:G39">
    <cfRule type="colorScale" priority="405">
      <colorScale>
        <cfvo type="min"/>
        <cfvo type="percentile" val="50"/>
        <cfvo type="max"/>
        <color rgb="FF5A8AC6"/>
        <color rgb="FFFCFCFF"/>
        <color rgb="FFF8696B"/>
      </colorScale>
    </cfRule>
  </conditionalFormatting>
  <conditionalFormatting sqref="B39:G39">
    <cfRule type="colorScale" priority="404">
      <colorScale>
        <cfvo type="min"/>
        <cfvo type="percentile" val="50"/>
        <cfvo type="max"/>
        <color rgb="FFF8696B"/>
        <color rgb="FFFFEB84"/>
        <color rgb="FF63BE7B"/>
      </colorScale>
    </cfRule>
  </conditionalFormatting>
  <conditionalFormatting sqref="B39:G39">
    <cfRule type="colorScale" priority="403">
      <colorScale>
        <cfvo type="min"/>
        <cfvo type="percentile" val="50"/>
        <cfvo type="max"/>
        <color rgb="FF5A8AC6"/>
        <color rgb="FFFCFCFF"/>
        <color rgb="FFF8696B"/>
      </colorScale>
    </cfRule>
  </conditionalFormatting>
  <conditionalFormatting sqref="B39:G39">
    <cfRule type="colorScale" priority="402">
      <colorScale>
        <cfvo type="min"/>
        <cfvo type="percentile" val="50"/>
        <cfvo type="max"/>
        <color rgb="FF5A8AC6"/>
        <color rgb="FFFCFCFF"/>
        <color rgb="FFF8696B"/>
      </colorScale>
    </cfRule>
  </conditionalFormatting>
  <conditionalFormatting sqref="B39:G39">
    <cfRule type="colorScale" priority="401">
      <colorScale>
        <cfvo type="min"/>
        <cfvo type="percentile" val="50"/>
        <cfvo type="max"/>
        <color rgb="FFF8696B"/>
        <color rgb="FFFFEB84"/>
        <color rgb="FF63BE7B"/>
      </colorScale>
    </cfRule>
  </conditionalFormatting>
  <conditionalFormatting sqref="B40:G40">
    <cfRule type="colorScale" priority="400">
      <colorScale>
        <cfvo type="min"/>
        <cfvo type="percentile" val="50"/>
        <cfvo type="max"/>
        <color rgb="FF5A8AC6"/>
        <color rgb="FFFCFCFF"/>
        <color rgb="FFF8696B"/>
      </colorScale>
    </cfRule>
  </conditionalFormatting>
  <conditionalFormatting sqref="B40:G40">
    <cfRule type="colorScale" priority="399">
      <colorScale>
        <cfvo type="min"/>
        <cfvo type="percentile" val="50"/>
        <cfvo type="max"/>
        <color rgb="FF5A8AC6"/>
        <color rgb="FFFCFCFF"/>
        <color rgb="FFF8696B"/>
      </colorScale>
    </cfRule>
  </conditionalFormatting>
  <conditionalFormatting sqref="B40:G40">
    <cfRule type="colorScale" priority="398">
      <colorScale>
        <cfvo type="min"/>
        <cfvo type="percentile" val="50"/>
        <cfvo type="max"/>
        <color rgb="FFF8696B"/>
        <color rgb="FFFFEB84"/>
        <color rgb="FF63BE7B"/>
      </colorScale>
    </cfRule>
  </conditionalFormatting>
  <conditionalFormatting sqref="B40:G40">
    <cfRule type="colorScale" priority="397">
      <colorScale>
        <cfvo type="min"/>
        <cfvo type="percentile" val="50"/>
        <cfvo type="max"/>
        <color rgb="FF5A8AC6"/>
        <color rgb="FFFCFCFF"/>
        <color rgb="FFF8696B"/>
      </colorScale>
    </cfRule>
  </conditionalFormatting>
  <conditionalFormatting sqref="B40:G40">
    <cfRule type="colorScale" priority="396">
      <colorScale>
        <cfvo type="min"/>
        <cfvo type="percentile" val="50"/>
        <cfvo type="max"/>
        <color rgb="FF5A8AC6"/>
        <color rgb="FFFCFCFF"/>
        <color rgb="FFF8696B"/>
      </colorScale>
    </cfRule>
  </conditionalFormatting>
  <conditionalFormatting sqref="B40:G40">
    <cfRule type="colorScale" priority="395">
      <colorScale>
        <cfvo type="min"/>
        <cfvo type="percentile" val="50"/>
        <cfvo type="max"/>
        <color rgb="FFF8696B"/>
        <color rgb="FFFFEB84"/>
        <color rgb="FF63BE7B"/>
      </colorScale>
    </cfRule>
  </conditionalFormatting>
  <conditionalFormatting sqref="B41:G41">
    <cfRule type="colorScale" priority="394">
      <colorScale>
        <cfvo type="min"/>
        <cfvo type="percentile" val="50"/>
        <cfvo type="max"/>
        <color rgb="FF5A8AC6"/>
        <color rgb="FFFCFCFF"/>
        <color rgb="FFF8696B"/>
      </colorScale>
    </cfRule>
  </conditionalFormatting>
  <conditionalFormatting sqref="B41:G41">
    <cfRule type="colorScale" priority="393">
      <colorScale>
        <cfvo type="min"/>
        <cfvo type="percentile" val="50"/>
        <cfvo type="max"/>
        <color rgb="FF5A8AC6"/>
        <color rgb="FFFCFCFF"/>
        <color rgb="FFF8696B"/>
      </colorScale>
    </cfRule>
  </conditionalFormatting>
  <conditionalFormatting sqref="B41:G41">
    <cfRule type="colorScale" priority="392">
      <colorScale>
        <cfvo type="min"/>
        <cfvo type="percentile" val="50"/>
        <cfvo type="max"/>
        <color rgb="FFF8696B"/>
        <color rgb="FFFFEB84"/>
        <color rgb="FF63BE7B"/>
      </colorScale>
    </cfRule>
  </conditionalFormatting>
  <conditionalFormatting sqref="B41:G41">
    <cfRule type="colorScale" priority="391">
      <colorScale>
        <cfvo type="min"/>
        <cfvo type="percentile" val="50"/>
        <cfvo type="max"/>
        <color rgb="FF5A8AC6"/>
        <color rgb="FFFCFCFF"/>
        <color rgb="FFF8696B"/>
      </colorScale>
    </cfRule>
  </conditionalFormatting>
  <conditionalFormatting sqref="B41:G41">
    <cfRule type="colorScale" priority="390">
      <colorScale>
        <cfvo type="min"/>
        <cfvo type="percentile" val="50"/>
        <cfvo type="max"/>
        <color rgb="FF5A8AC6"/>
        <color rgb="FFFCFCFF"/>
        <color rgb="FFF8696B"/>
      </colorScale>
    </cfRule>
  </conditionalFormatting>
  <conditionalFormatting sqref="B41:G41">
    <cfRule type="colorScale" priority="389">
      <colorScale>
        <cfvo type="min"/>
        <cfvo type="percentile" val="50"/>
        <cfvo type="max"/>
        <color rgb="FFF8696B"/>
        <color rgb="FFFFEB84"/>
        <color rgb="FF63BE7B"/>
      </colorScale>
    </cfRule>
  </conditionalFormatting>
  <conditionalFormatting sqref="B42:G42">
    <cfRule type="colorScale" priority="388">
      <colorScale>
        <cfvo type="min"/>
        <cfvo type="percentile" val="50"/>
        <cfvo type="max"/>
        <color rgb="FF5A8AC6"/>
        <color rgb="FFFCFCFF"/>
        <color rgb="FFF8696B"/>
      </colorScale>
    </cfRule>
  </conditionalFormatting>
  <conditionalFormatting sqref="B42:G42">
    <cfRule type="colorScale" priority="387">
      <colorScale>
        <cfvo type="min"/>
        <cfvo type="percentile" val="50"/>
        <cfvo type="max"/>
        <color rgb="FF5A8AC6"/>
        <color rgb="FFFCFCFF"/>
        <color rgb="FFF8696B"/>
      </colorScale>
    </cfRule>
  </conditionalFormatting>
  <conditionalFormatting sqref="B42:G42">
    <cfRule type="colorScale" priority="386">
      <colorScale>
        <cfvo type="min"/>
        <cfvo type="percentile" val="50"/>
        <cfvo type="max"/>
        <color rgb="FFF8696B"/>
        <color rgb="FFFFEB84"/>
        <color rgb="FF63BE7B"/>
      </colorScale>
    </cfRule>
  </conditionalFormatting>
  <conditionalFormatting sqref="B42:G42">
    <cfRule type="colorScale" priority="385">
      <colorScale>
        <cfvo type="min"/>
        <cfvo type="percentile" val="50"/>
        <cfvo type="max"/>
        <color rgb="FF5A8AC6"/>
        <color rgb="FFFCFCFF"/>
        <color rgb="FFF8696B"/>
      </colorScale>
    </cfRule>
  </conditionalFormatting>
  <conditionalFormatting sqref="B42:G42">
    <cfRule type="colorScale" priority="384">
      <colorScale>
        <cfvo type="min"/>
        <cfvo type="percentile" val="50"/>
        <cfvo type="max"/>
        <color rgb="FF5A8AC6"/>
        <color rgb="FFFCFCFF"/>
        <color rgb="FFF8696B"/>
      </colorScale>
    </cfRule>
  </conditionalFormatting>
  <conditionalFormatting sqref="B42:G42">
    <cfRule type="colorScale" priority="383">
      <colorScale>
        <cfvo type="min"/>
        <cfvo type="percentile" val="50"/>
        <cfvo type="max"/>
        <color rgb="FFF8696B"/>
        <color rgb="FFFFEB84"/>
        <color rgb="FF63BE7B"/>
      </colorScale>
    </cfRule>
  </conditionalFormatting>
  <conditionalFormatting sqref="B43:G43">
    <cfRule type="colorScale" priority="382">
      <colorScale>
        <cfvo type="min"/>
        <cfvo type="percentile" val="50"/>
        <cfvo type="max"/>
        <color rgb="FF5A8AC6"/>
        <color rgb="FFFCFCFF"/>
        <color rgb="FFF8696B"/>
      </colorScale>
    </cfRule>
  </conditionalFormatting>
  <conditionalFormatting sqref="B43:G43">
    <cfRule type="colorScale" priority="381">
      <colorScale>
        <cfvo type="min"/>
        <cfvo type="percentile" val="50"/>
        <cfvo type="max"/>
        <color rgb="FF5A8AC6"/>
        <color rgb="FFFCFCFF"/>
        <color rgb="FFF8696B"/>
      </colorScale>
    </cfRule>
  </conditionalFormatting>
  <conditionalFormatting sqref="B43:G43">
    <cfRule type="colorScale" priority="380">
      <colorScale>
        <cfvo type="min"/>
        <cfvo type="percentile" val="50"/>
        <cfvo type="max"/>
        <color rgb="FFF8696B"/>
        <color rgb="FFFFEB84"/>
        <color rgb="FF63BE7B"/>
      </colorScale>
    </cfRule>
  </conditionalFormatting>
  <conditionalFormatting sqref="B43:G43">
    <cfRule type="colorScale" priority="379">
      <colorScale>
        <cfvo type="min"/>
        <cfvo type="percentile" val="50"/>
        <cfvo type="max"/>
        <color rgb="FF5A8AC6"/>
        <color rgb="FFFCFCFF"/>
        <color rgb="FFF8696B"/>
      </colorScale>
    </cfRule>
  </conditionalFormatting>
  <conditionalFormatting sqref="B43:G43">
    <cfRule type="colorScale" priority="378">
      <colorScale>
        <cfvo type="min"/>
        <cfvo type="percentile" val="50"/>
        <cfvo type="max"/>
        <color rgb="FF5A8AC6"/>
        <color rgb="FFFCFCFF"/>
        <color rgb="FFF8696B"/>
      </colorScale>
    </cfRule>
  </conditionalFormatting>
  <conditionalFormatting sqref="B43:G43">
    <cfRule type="colorScale" priority="377">
      <colorScale>
        <cfvo type="min"/>
        <cfvo type="percentile" val="50"/>
        <cfvo type="max"/>
        <color rgb="FFF8696B"/>
        <color rgb="FFFFEB84"/>
        <color rgb="FF63BE7B"/>
      </colorScale>
    </cfRule>
  </conditionalFormatting>
  <conditionalFormatting sqref="B44:G44">
    <cfRule type="colorScale" priority="376">
      <colorScale>
        <cfvo type="min"/>
        <cfvo type="percentile" val="50"/>
        <cfvo type="max"/>
        <color rgb="FF5A8AC6"/>
        <color rgb="FFFCFCFF"/>
        <color rgb="FFF8696B"/>
      </colorScale>
    </cfRule>
  </conditionalFormatting>
  <conditionalFormatting sqref="B44:G44">
    <cfRule type="colorScale" priority="375">
      <colorScale>
        <cfvo type="min"/>
        <cfvo type="percentile" val="50"/>
        <cfvo type="max"/>
        <color rgb="FF5A8AC6"/>
        <color rgb="FFFCFCFF"/>
        <color rgb="FFF8696B"/>
      </colorScale>
    </cfRule>
  </conditionalFormatting>
  <conditionalFormatting sqref="B44:G44">
    <cfRule type="colorScale" priority="374">
      <colorScale>
        <cfvo type="min"/>
        <cfvo type="percentile" val="50"/>
        <cfvo type="max"/>
        <color rgb="FFF8696B"/>
        <color rgb="FFFFEB84"/>
        <color rgb="FF63BE7B"/>
      </colorScale>
    </cfRule>
  </conditionalFormatting>
  <conditionalFormatting sqref="B44:G44">
    <cfRule type="colorScale" priority="373">
      <colorScale>
        <cfvo type="min"/>
        <cfvo type="percentile" val="50"/>
        <cfvo type="max"/>
        <color rgb="FF5A8AC6"/>
        <color rgb="FFFCFCFF"/>
        <color rgb="FFF8696B"/>
      </colorScale>
    </cfRule>
  </conditionalFormatting>
  <conditionalFormatting sqref="B44:G44">
    <cfRule type="colorScale" priority="372">
      <colorScale>
        <cfvo type="min"/>
        <cfvo type="percentile" val="50"/>
        <cfvo type="max"/>
        <color rgb="FF5A8AC6"/>
        <color rgb="FFFCFCFF"/>
        <color rgb="FFF8696B"/>
      </colorScale>
    </cfRule>
  </conditionalFormatting>
  <conditionalFormatting sqref="B44:G44">
    <cfRule type="colorScale" priority="371">
      <colorScale>
        <cfvo type="min"/>
        <cfvo type="percentile" val="50"/>
        <cfvo type="max"/>
        <color rgb="FFF8696B"/>
        <color rgb="FFFFEB84"/>
        <color rgb="FF63BE7B"/>
      </colorScale>
    </cfRule>
  </conditionalFormatting>
  <conditionalFormatting sqref="B45:G45">
    <cfRule type="colorScale" priority="370">
      <colorScale>
        <cfvo type="min"/>
        <cfvo type="percentile" val="50"/>
        <cfvo type="max"/>
        <color rgb="FF5A8AC6"/>
        <color rgb="FFFCFCFF"/>
        <color rgb="FFF8696B"/>
      </colorScale>
    </cfRule>
  </conditionalFormatting>
  <conditionalFormatting sqref="B45:G45">
    <cfRule type="colorScale" priority="369">
      <colorScale>
        <cfvo type="min"/>
        <cfvo type="percentile" val="50"/>
        <cfvo type="max"/>
        <color rgb="FF5A8AC6"/>
        <color rgb="FFFCFCFF"/>
        <color rgb="FFF8696B"/>
      </colorScale>
    </cfRule>
  </conditionalFormatting>
  <conditionalFormatting sqref="B45:G45">
    <cfRule type="colorScale" priority="368">
      <colorScale>
        <cfvo type="min"/>
        <cfvo type="percentile" val="50"/>
        <cfvo type="max"/>
        <color rgb="FFF8696B"/>
        <color rgb="FFFFEB84"/>
        <color rgb="FF63BE7B"/>
      </colorScale>
    </cfRule>
  </conditionalFormatting>
  <conditionalFormatting sqref="B45:G45">
    <cfRule type="colorScale" priority="367">
      <colorScale>
        <cfvo type="min"/>
        <cfvo type="percentile" val="50"/>
        <cfvo type="max"/>
        <color rgb="FF5A8AC6"/>
        <color rgb="FFFCFCFF"/>
        <color rgb="FFF8696B"/>
      </colorScale>
    </cfRule>
  </conditionalFormatting>
  <conditionalFormatting sqref="B45:G45">
    <cfRule type="colorScale" priority="366">
      <colorScale>
        <cfvo type="min"/>
        <cfvo type="percentile" val="50"/>
        <cfvo type="max"/>
        <color rgb="FF5A8AC6"/>
        <color rgb="FFFCFCFF"/>
        <color rgb="FFF8696B"/>
      </colorScale>
    </cfRule>
  </conditionalFormatting>
  <conditionalFormatting sqref="B45:G45">
    <cfRule type="colorScale" priority="365">
      <colorScale>
        <cfvo type="min"/>
        <cfvo type="percentile" val="50"/>
        <cfvo type="max"/>
        <color rgb="FFF8696B"/>
        <color rgb="FFFFEB84"/>
        <color rgb="FF63BE7B"/>
      </colorScale>
    </cfRule>
  </conditionalFormatting>
  <conditionalFormatting sqref="B49:G49">
    <cfRule type="colorScale" priority="364">
      <colorScale>
        <cfvo type="min"/>
        <cfvo type="percentile" val="50"/>
        <cfvo type="max"/>
        <color rgb="FF5A8AC6"/>
        <color rgb="FFFCFCFF"/>
        <color rgb="FFF8696B"/>
      </colorScale>
    </cfRule>
  </conditionalFormatting>
  <conditionalFormatting sqref="B49:G49">
    <cfRule type="colorScale" priority="363">
      <colorScale>
        <cfvo type="min"/>
        <cfvo type="percentile" val="50"/>
        <cfvo type="max"/>
        <color rgb="FF5A8AC6"/>
        <color rgb="FFFCFCFF"/>
        <color rgb="FFF8696B"/>
      </colorScale>
    </cfRule>
  </conditionalFormatting>
  <conditionalFormatting sqref="B49:G49">
    <cfRule type="colorScale" priority="362">
      <colorScale>
        <cfvo type="min"/>
        <cfvo type="percentile" val="50"/>
        <cfvo type="max"/>
        <color rgb="FFF8696B"/>
        <color rgb="FFFFEB84"/>
        <color rgb="FF63BE7B"/>
      </colorScale>
    </cfRule>
  </conditionalFormatting>
  <conditionalFormatting sqref="B49:G49">
    <cfRule type="colorScale" priority="361">
      <colorScale>
        <cfvo type="min"/>
        <cfvo type="percentile" val="50"/>
        <cfvo type="max"/>
        <color rgb="FF5A8AC6"/>
        <color rgb="FFFCFCFF"/>
        <color rgb="FFF8696B"/>
      </colorScale>
    </cfRule>
  </conditionalFormatting>
  <conditionalFormatting sqref="B49:G49">
    <cfRule type="colorScale" priority="360">
      <colorScale>
        <cfvo type="min"/>
        <cfvo type="percentile" val="50"/>
        <cfvo type="max"/>
        <color rgb="FF5A8AC6"/>
        <color rgb="FFFCFCFF"/>
        <color rgb="FFF8696B"/>
      </colorScale>
    </cfRule>
  </conditionalFormatting>
  <conditionalFormatting sqref="B49:G49">
    <cfRule type="colorScale" priority="359">
      <colorScale>
        <cfvo type="min"/>
        <cfvo type="percentile" val="50"/>
        <cfvo type="max"/>
        <color rgb="FFF8696B"/>
        <color rgb="FFFFEB84"/>
        <color rgb="FF63BE7B"/>
      </colorScale>
    </cfRule>
  </conditionalFormatting>
  <conditionalFormatting sqref="B50:G50">
    <cfRule type="colorScale" priority="358">
      <colorScale>
        <cfvo type="min"/>
        <cfvo type="percentile" val="50"/>
        <cfvo type="max"/>
        <color rgb="FF5A8AC6"/>
        <color rgb="FFFCFCFF"/>
        <color rgb="FFF8696B"/>
      </colorScale>
    </cfRule>
  </conditionalFormatting>
  <conditionalFormatting sqref="B50:G50">
    <cfRule type="colorScale" priority="357">
      <colorScale>
        <cfvo type="min"/>
        <cfvo type="percentile" val="50"/>
        <cfvo type="max"/>
        <color rgb="FF5A8AC6"/>
        <color rgb="FFFCFCFF"/>
        <color rgb="FFF8696B"/>
      </colorScale>
    </cfRule>
  </conditionalFormatting>
  <conditionalFormatting sqref="B50:G50">
    <cfRule type="colorScale" priority="356">
      <colorScale>
        <cfvo type="min"/>
        <cfvo type="percentile" val="50"/>
        <cfvo type="max"/>
        <color rgb="FFF8696B"/>
        <color rgb="FFFFEB84"/>
        <color rgb="FF63BE7B"/>
      </colorScale>
    </cfRule>
  </conditionalFormatting>
  <conditionalFormatting sqref="B50:G50">
    <cfRule type="colorScale" priority="355">
      <colorScale>
        <cfvo type="min"/>
        <cfvo type="percentile" val="50"/>
        <cfvo type="max"/>
        <color rgb="FF5A8AC6"/>
        <color rgb="FFFCFCFF"/>
        <color rgb="FFF8696B"/>
      </colorScale>
    </cfRule>
  </conditionalFormatting>
  <conditionalFormatting sqref="B50:G50">
    <cfRule type="colorScale" priority="354">
      <colorScale>
        <cfvo type="min"/>
        <cfvo type="percentile" val="50"/>
        <cfvo type="max"/>
        <color rgb="FF5A8AC6"/>
        <color rgb="FFFCFCFF"/>
        <color rgb="FFF8696B"/>
      </colorScale>
    </cfRule>
  </conditionalFormatting>
  <conditionalFormatting sqref="B50:G50">
    <cfRule type="colorScale" priority="353">
      <colorScale>
        <cfvo type="min"/>
        <cfvo type="percentile" val="50"/>
        <cfvo type="max"/>
        <color rgb="FFF8696B"/>
        <color rgb="FFFFEB84"/>
        <color rgb="FF63BE7B"/>
      </colorScale>
    </cfRule>
  </conditionalFormatting>
  <conditionalFormatting sqref="B51:G51">
    <cfRule type="colorScale" priority="352">
      <colorScale>
        <cfvo type="min"/>
        <cfvo type="percentile" val="50"/>
        <cfvo type="max"/>
        <color rgb="FF5A8AC6"/>
        <color rgb="FFFCFCFF"/>
        <color rgb="FFF8696B"/>
      </colorScale>
    </cfRule>
  </conditionalFormatting>
  <conditionalFormatting sqref="B51:G51">
    <cfRule type="colorScale" priority="351">
      <colorScale>
        <cfvo type="min"/>
        <cfvo type="percentile" val="50"/>
        <cfvo type="max"/>
        <color rgb="FF5A8AC6"/>
        <color rgb="FFFCFCFF"/>
        <color rgb="FFF8696B"/>
      </colorScale>
    </cfRule>
  </conditionalFormatting>
  <conditionalFormatting sqref="B51:G51">
    <cfRule type="colorScale" priority="350">
      <colorScale>
        <cfvo type="min"/>
        <cfvo type="percentile" val="50"/>
        <cfvo type="max"/>
        <color rgb="FFF8696B"/>
        <color rgb="FFFFEB84"/>
        <color rgb="FF63BE7B"/>
      </colorScale>
    </cfRule>
  </conditionalFormatting>
  <conditionalFormatting sqref="B51:G51">
    <cfRule type="colorScale" priority="349">
      <colorScale>
        <cfvo type="min"/>
        <cfvo type="percentile" val="50"/>
        <cfvo type="max"/>
        <color rgb="FF5A8AC6"/>
        <color rgb="FFFCFCFF"/>
        <color rgb="FFF8696B"/>
      </colorScale>
    </cfRule>
  </conditionalFormatting>
  <conditionalFormatting sqref="B51:G51">
    <cfRule type="colorScale" priority="348">
      <colorScale>
        <cfvo type="min"/>
        <cfvo type="percentile" val="50"/>
        <cfvo type="max"/>
        <color rgb="FF5A8AC6"/>
        <color rgb="FFFCFCFF"/>
        <color rgb="FFF8696B"/>
      </colorScale>
    </cfRule>
  </conditionalFormatting>
  <conditionalFormatting sqref="B51:G51">
    <cfRule type="colorScale" priority="347">
      <colorScale>
        <cfvo type="min"/>
        <cfvo type="percentile" val="50"/>
        <cfvo type="max"/>
        <color rgb="FFF8696B"/>
        <color rgb="FFFFEB84"/>
        <color rgb="FF63BE7B"/>
      </colorScale>
    </cfRule>
  </conditionalFormatting>
  <conditionalFormatting sqref="B52:G52">
    <cfRule type="colorScale" priority="346">
      <colorScale>
        <cfvo type="min"/>
        <cfvo type="percentile" val="50"/>
        <cfvo type="max"/>
        <color rgb="FF5A8AC6"/>
        <color rgb="FFFCFCFF"/>
        <color rgb="FFF8696B"/>
      </colorScale>
    </cfRule>
  </conditionalFormatting>
  <conditionalFormatting sqref="B52:G52">
    <cfRule type="colorScale" priority="345">
      <colorScale>
        <cfvo type="min"/>
        <cfvo type="percentile" val="50"/>
        <cfvo type="max"/>
        <color rgb="FF5A8AC6"/>
        <color rgb="FFFCFCFF"/>
        <color rgb="FFF8696B"/>
      </colorScale>
    </cfRule>
  </conditionalFormatting>
  <conditionalFormatting sqref="B52:G52">
    <cfRule type="colorScale" priority="344">
      <colorScale>
        <cfvo type="min"/>
        <cfvo type="percentile" val="50"/>
        <cfvo type="max"/>
        <color rgb="FFF8696B"/>
        <color rgb="FFFFEB84"/>
        <color rgb="FF63BE7B"/>
      </colorScale>
    </cfRule>
  </conditionalFormatting>
  <conditionalFormatting sqref="B52:G52">
    <cfRule type="colorScale" priority="343">
      <colorScale>
        <cfvo type="min"/>
        <cfvo type="percentile" val="50"/>
        <cfvo type="max"/>
        <color rgb="FF5A8AC6"/>
        <color rgb="FFFCFCFF"/>
        <color rgb="FFF8696B"/>
      </colorScale>
    </cfRule>
  </conditionalFormatting>
  <conditionalFormatting sqref="B52:G52">
    <cfRule type="colorScale" priority="342">
      <colorScale>
        <cfvo type="min"/>
        <cfvo type="percentile" val="50"/>
        <cfvo type="max"/>
        <color rgb="FF5A8AC6"/>
        <color rgb="FFFCFCFF"/>
        <color rgb="FFF8696B"/>
      </colorScale>
    </cfRule>
  </conditionalFormatting>
  <conditionalFormatting sqref="B52:G52">
    <cfRule type="colorScale" priority="341">
      <colorScale>
        <cfvo type="min"/>
        <cfvo type="percentile" val="50"/>
        <cfvo type="max"/>
        <color rgb="FFF8696B"/>
        <color rgb="FFFFEB84"/>
        <color rgb="FF63BE7B"/>
      </colorScale>
    </cfRule>
  </conditionalFormatting>
  <conditionalFormatting sqref="B53:G53">
    <cfRule type="colorScale" priority="340">
      <colorScale>
        <cfvo type="min"/>
        <cfvo type="percentile" val="50"/>
        <cfvo type="max"/>
        <color rgb="FF5A8AC6"/>
        <color rgb="FFFCFCFF"/>
        <color rgb="FFF8696B"/>
      </colorScale>
    </cfRule>
  </conditionalFormatting>
  <conditionalFormatting sqref="B53:G53">
    <cfRule type="colorScale" priority="339">
      <colorScale>
        <cfvo type="min"/>
        <cfvo type="percentile" val="50"/>
        <cfvo type="max"/>
        <color rgb="FF5A8AC6"/>
        <color rgb="FFFCFCFF"/>
        <color rgb="FFF8696B"/>
      </colorScale>
    </cfRule>
  </conditionalFormatting>
  <conditionalFormatting sqref="B53:G53">
    <cfRule type="colorScale" priority="338">
      <colorScale>
        <cfvo type="min"/>
        <cfvo type="percentile" val="50"/>
        <cfvo type="max"/>
        <color rgb="FFF8696B"/>
        <color rgb="FFFFEB84"/>
        <color rgb="FF63BE7B"/>
      </colorScale>
    </cfRule>
  </conditionalFormatting>
  <conditionalFormatting sqref="B53:G53">
    <cfRule type="colorScale" priority="337">
      <colorScale>
        <cfvo type="min"/>
        <cfvo type="percentile" val="50"/>
        <cfvo type="max"/>
        <color rgb="FF5A8AC6"/>
        <color rgb="FFFCFCFF"/>
        <color rgb="FFF8696B"/>
      </colorScale>
    </cfRule>
  </conditionalFormatting>
  <conditionalFormatting sqref="B53:G53">
    <cfRule type="colorScale" priority="336">
      <colorScale>
        <cfvo type="min"/>
        <cfvo type="percentile" val="50"/>
        <cfvo type="max"/>
        <color rgb="FF5A8AC6"/>
        <color rgb="FFFCFCFF"/>
        <color rgb="FFF8696B"/>
      </colorScale>
    </cfRule>
  </conditionalFormatting>
  <conditionalFormatting sqref="B53:G53">
    <cfRule type="colorScale" priority="335">
      <colorScale>
        <cfvo type="min"/>
        <cfvo type="percentile" val="50"/>
        <cfvo type="max"/>
        <color rgb="FFF8696B"/>
        <color rgb="FFFFEB84"/>
        <color rgb="FF63BE7B"/>
      </colorScale>
    </cfRule>
  </conditionalFormatting>
  <conditionalFormatting sqref="B54:G54">
    <cfRule type="colorScale" priority="334">
      <colorScale>
        <cfvo type="min"/>
        <cfvo type="percentile" val="50"/>
        <cfvo type="max"/>
        <color rgb="FF5A8AC6"/>
        <color rgb="FFFCFCFF"/>
        <color rgb="FFF8696B"/>
      </colorScale>
    </cfRule>
  </conditionalFormatting>
  <conditionalFormatting sqref="B54:G54">
    <cfRule type="colorScale" priority="333">
      <colorScale>
        <cfvo type="min"/>
        <cfvo type="percentile" val="50"/>
        <cfvo type="max"/>
        <color rgb="FF5A8AC6"/>
        <color rgb="FFFCFCFF"/>
        <color rgb="FFF8696B"/>
      </colorScale>
    </cfRule>
  </conditionalFormatting>
  <conditionalFormatting sqref="B54:G54">
    <cfRule type="colorScale" priority="332">
      <colorScale>
        <cfvo type="min"/>
        <cfvo type="percentile" val="50"/>
        <cfvo type="max"/>
        <color rgb="FFF8696B"/>
        <color rgb="FFFFEB84"/>
        <color rgb="FF63BE7B"/>
      </colorScale>
    </cfRule>
  </conditionalFormatting>
  <conditionalFormatting sqref="B54:G54">
    <cfRule type="colorScale" priority="331">
      <colorScale>
        <cfvo type="min"/>
        <cfvo type="percentile" val="50"/>
        <cfvo type="max"/>
        <color rgb="FF5A8AC6"/>
        <color rgb="FFFCFCFF"/>
        <color rgb="FFF8696B"/>
      </colorScale>
    </cfRule>
  </conditionalFormatting>
  <conditionalFormatting sqref="B54:G54">
    <cfRule type="colorScale" priority="330">
      <colorScale>
        <cfvo type="min"/>
        <cfvo type="percentile" val="50"/>
        <cfvo type="max"/>
        <color rgb="FF5A8AC6"/>
        <color rgb="FFFCFCFF"/>
        <color rgb="FFF8696B"/>
      </colorScale>
    </cfRule>
  </conditionalFormatting>
  <conditionalFormatting sqref="B54:G54">
    <cfRule type="colorScale" priority="329">
      <colorScale>
        <cfvo type="min"/>
        <cfvo type="percentile" val="50"/>
        <cfvo type="max"/>
        <color rgb="FFF8696B"/>
        <color rgb="FFFFEB84"/>
        <color rgb="FF63BE7B"/>
      </colorScale>
    </cfRule>
  </conditionalFormatting>
  <conditionalFormatting sqref="B55:G55">
    <cfRule type="colorScale" priority="328">
      <colorScale>
        <cfvo type="min"/>
        <cfvo type="percentile" val="50"/>
        <cfvo type="max"/>
        <color rgb="FF5A8AC6"/>
        <color rgb="FFFCFCFF"/>
        <color rgb="FFF8696B"/>
      </colorScale>
    </cfRule>
  </conditionalFormatting>
  <conditionalFormatting sqref="B55:G55">
    <cfRule type="colorScale" priority="327">
      <colorScale>
        <cfvo type="min"/>
        <cfvo type="percentile" val="50"/>
        <cfvo type="max"/>
        <color rgb="FF5A8AC6"/>
        <color rgb="FFFCFCFF"/>
        <color rgb="FFF8696B"/>
      </colorScale>
    </cfRule>
  </conditionalFormatting>
  <conditionalFormatting sqref="B55:G55">
    <cfRule type="colorScale" priority="326">
      <colorScale>
        <cfvo type="min"/>
        <cfvo type="percentile" val="50"/>
        <cfvo type="max"/>
        <color rgb="FFF8696B"/>
        <color rgb="FFFFEB84"/>
        <color rgb="FF63BE7B"/>
      </colorScale>
    </cfRule>
  </conditionalFormatting>
  <conditionalFormatting sqref="B55:G55">
    <cfRule type="colorScale" priority="325">
      <colorScale>
        <cfvo type="min"/>
        <cfvo type="percentile" val="50"/>
        <cfvo type="max"/>
        <color rgb="FF5A8AC6"/>
        <color rgb="FFFCFCFF"/>
        <color rgb="FFF8696B"/>
      </colorScale>
    </cfRule>
  </conditionalFormatting>
  <conditionalFormatting sqref="B55:G55">
    <cfRule type="colorScale" priority="324">
      <colorScale>
        <cfvo type="min"/>
        <cfvo type="percentile" val="50"/>
        <cfvo type="max"/>
        <color rgb="FF5A8AC6"/>
        <color rgb="FFFCFCFF"/>
        <color rgb="FFF8696B"/>
      </colorScale>
    </cfRule>
  </conditionalFormatting>
  <conditionalFormatting sqref="B55:G55">
    <cfRule type="colorScale" priority="323">
      <colorScale>
        <cfvo type="min"/>
        <cfvo type="percentile" val="50"/>
        <cfvo type="max"/>
        <color rgb="FFF8696B"/>
        <color rgb="FFFFEB84"/>
        <color rgb="FF63BE7B"/>
      </colorScale>
    </cfRule>
  </conditionalFormatting>
  <conditionalFormatting sqref="B56:G56">
    <cfRule type="colorScale" priority="322">
      <colorScale>
        <cfvo type="min"/>
        <cfvo type="percentile" val="50"/>
        <cfvo type="max"/>
        <color rgb="FF5A8AC6"/>
        <color rgb="FFFCFCFF"/>
        <color rgb="FFF8696B"/>
      </colorScale>
    </cfRule>
  </conditionalFormatting>
  <conditionalFormatting sqref="B56:G56">
    <cfRule type="colorScale" priority="321">
      <colorScale>
        <cfvo type="min"/>
        <cfvo type="percentile" val="50"/>
        <cfvo type="max"/>
        <color rgb="FF5A8AC6"/>
        <color rgb="FFFCFCFF"/>
        <color rgb="FFF8696B"/>
      </colorScale>
    </cfRule>
  </conditionalFormatting>
  <conditionalFormatting sqref="B56:G56">
    <cfRule type="colorScale" priority="320">
      <colorScale>
        <cfvo type="min"/>
        <cfvo type="percentile" val="50"/>
        <cfvo type="max"/>
        <color rgb="FFF8696B"/>
        <color rgb="FFFFEB84"/>
        <color rgb="FF63BE7B"/>
      </colorScale>
    </cfRule>
  </conditionalFormatting>
  <conditionalFormatting sqref="B56:G56">
    <cfRule type="colorScale" priority="319">
      <colorScale>
        <cfvo type="min"/>
        <cfvo type="percentile" val="50"/>
        <cfvo type="max"/>
        <color rgb="FF5A8AC6"/>
        <color rgb="FFFCFCFF"/>
        <color rgb="FFF8696B"/>
      </colorScale>
    </cfRule>
  </conditionalFormatting>
  <conditionalFormatting sqref="B56:G56">
    <cfRule type="colorScale" priority="318">
      <colorScale>
        <cfvo type="min"/>
        <cfvo type="percentile" val="50"/>
        <cfvo type="max"/>
        <color rgb="FF5A8AC6"/>
        <color rgb="FFFCFCFF"/>
        <color rgb="FFF8696B"/>
      </colorScale>
    </cfRule>
  </conditionalFormatting>
  <conditionalFormatting sqref="B56:G56">
    <cfRule type="colorScale" priority="317">
      <colorScale>
        <cfvo type="min"/>
        <cfvo type="percentile" val="50"/>
        <cfvo type="max"/>
        <color rgb="FFF8696B"/>
        <color rgb="FFFFEB84"/>
        <color rgb="FF63BE7B"/>
      </colorScale>
    </cfRule>
  </conditionalFormatting>
  <conditionalFormatting sqref="B57:G57">
    <cfRule type="colorScale" priority="316">
      <colorScale>
        <cfvo type="min"/>
        <cfvo type="percentile" val="50"/>
        <cfvo type="max"/>
        <color rgb="FF5A8AC6"/>
        <color rgb="FFFCFCFF"/>
        <color rgb="FFF8696B"/>
      </colorScale>
    </cfRule>
  </conditionalFormatting>
  <conditionalFormatting sqref="B57:G57">
    <cfRule type="colorScale" priority="315">
      <colorScale>
        <cfvo type="min"/>
        <cfvo type="percentile" val="50"/>
        <cfvo type="max"/>
        <color rgb="FF5A8AC6"/>
        <color rgb="FFFCFCFF"/>
        <color rgb="FFF8696B"/>
      </colorScale>
    </cfRule>
  </conditionalFormatting>
  <conditionalFormatting sqref="B57:G57">
    <cfRule type="colorScale" priority="314">
      <colorScale>
        <cfvo type="min"/>
        <cfvo type="percentile" val="50"/>
        <cfvo type="max"/>
        <color rgb="FFF8696B"/>
        <color rgb="FFFFEB84"/>
        <color rgb="FF63BE7B"/>
      </colorScale>
    </cfRule>
  </conditionalFormatting>
  <conditionalFormatting sqref="B57:G57">
    <cfRule type="colorScale" priority="313">
      <colorScale>
        <cfvo type="min"/>
        <cfvo type="percentile" val="50"/>
        <cfvo type="max"/>
        <color rgb="FF5A8AC6"/>
        <color rgb="FFFCFCFF"/>
        <color rgb="FFF8696B"/>
      </colorScale>
    </cfRule>
  </conditionalFormatting>
  <conditionalFormatting sqref="B57:G57">
    <cfRule type="colorScale" priority="312">
      <colorScale>
        <cfvo type="min"/>
        <cfvo type="percentile" val="50"/>
        <cfvo type="max"/>
        <color rgb="FF5A8AC6"/>
        <color rgb="FFFCFCFF"/>
        <color rgb="FFF8696B"/>
      </colorScale>
    </cfRule>
  </conditionalFormatting>
  <conditionalFormatting sqref="B57:G57">
    <cfRule type="colorScale" priority="311">
      <colorScale>
        <cfvo type="min"/>
        <cfvo type="percentile" val="50"/>
        <cfvo type="max"/>
        <color rgb="FFF8696B"/>
        <color rgb="FFFFEB84"/>
        <color rgb="FF63BE7B"/>
      </colorScale>
    </cfRule>
  </conditionalFormatting>
  <conditionalFormatting sqref="B58:G58">
    <cfRule type="colorScale" priority="310">
      <colorScale>
        <cfvo type="min"/>
        <cfvo type="percentile" val="50"/>
        <cfvo type="max"/>
        <color rgb="FF5A8AC6"/>
        <color rgb="FFFCFCFF"/>
        <color rgb="FFF8696B"/>
      </colorScale>
    </cfRule>
  </conditionalFormatting>
  <conditionalFormatting sqref="B58:G58">
    <cfRule type="colorScale" priority="309">
      <colorScale>
        <cfvo type="min"/>
        <cfvo type="percentile" val="50"/>
        <cfvo type="max"/>
        <color rgb="FF5A8AC6"/>
        <color rgb="FFFCFCFF"/>
        <color rgb="FFF8696B"/>
      </colorScale>
    </cfRule>
  </conditionalFormatting>
  <conditionalFormatting sqref="B58:G58">
    <cfRule type="colorScale" priority="308">
      <colorScale>
        <cfvo type="min"/>
        <cfvo type="percentile" val="50"/>
        <cfvo type="max"/>
        <color rgb="FFF8696B"/>
        <color rgb="FFFFEB84"/>
        <color rgb="FF63BE7B"/>
      </colorScale>
    </cfRule>
  </conditionalFormatting>
  <conditionalFormatting sqref="B58:G58">
    <cfRule type="colorScale" priority="307">
      <colorScale>
        <cfvo type="min"/>
        <cfvo type="percentile" val="50"/>
        <cfvo type="max"/>
        <color rgb="FF5A8AC6"/>
        <color rgb="FFFCFCFF"/>
        <color rgb="FFF8696B"/>
      </colorScale>
    </cfRule>
  </conditionalFormatting>
  <conditionalFormatting sqref="B58:G58">
    <cfRule type="colorScale" priority="306">
      <colorScale>
        <cfvo type="min"/>
        <cfvo type="percentile" val="50"/>
        <cfvo type="max"/>
        <color rgb="FF5A8AC6"/>
        <color rgb="FFFCFCFF"/>
        <color rgb="FFF8696B"/>
      </colorScale>
    </cfRule>
  </conditionalFormatting>
  <conditionalFormatting sqref="B58:G58">
    <cfRule type="colorScale" priority="305">
      <colorScale>
        <cfvo type="min"/>
        <cfvo type="percentile" val="50"/>
        <cfvo type="max"/>
        <color rgb="FFF8696B"/>
        <color rgb="FFFFEB84"/>
        <color rgb="FF63BE7B"/>
      </colorScale>
    </cfRule>
  </conditionalFormatting>
  <conditionalFormatting sqref="B59:G59">
    <cfRule type="colorScale" priority="304">
      <colorScale>
        <cfvo type="min"/>
        <cfvo type="percentile" val="50"/>
        <cfvo type="max"/>
        <color rgb="FF5A8AC6"/>
        <color rgb="FFFCFCFF"/>
        <color rgb="FFF8696B"/>
      </colorScale>
    </cfRule>
  </conditionalFormatting>
  <conditionalFormatting sqref="B59:G59">
    <cfRule type="colorScale" priority="303">
      <colorScale>
        <cfvo type="min"/>
        <cfvo type="percentile" val="50"/>
        <cfvo type="max"/>
        <color rgb="FF5A8AC6"/>
        <color rgb="FFFCFCFF"/>
        <color rgb="FFF8696B"/>
      </colorScale>
    </cfRule>
  </conditionalFormatting>
  <conditionalFormatting sqref="B59:G59">
    <cfRule type="colorScale" priority="302">
      <colorScale>
        <cfvo type="min"/>
        <cfvo type="percentile" val="50"/>
        <cfvo type="max"/>
        <color rgb="FFF8696B"/>
        <color rgb="FFFFEB84"/>
        <color rgb="FF63BE7B"/>
      </colorScale>
    </cfRule>
  </conditionalFormatting>
  <conditionalFormatting sqref="B59:G59">
    <cfRule type="colorScale" priority="301">
      <colorScale>
        <cfvo type="min"/>
        <cfvo type="percentile" val="50"/>
        <cfvo type="max"/>
        <color rgb="FF5A8AC6"/>
        <color rgb="FFFCFCFF"/>
        <color rgb="FFF8696B"/>
      </colorScale>
    </cfRule>
  </conditionalFormatting>
  <conditionalFormatting sqref="B59:G59">
    <cfRule type="colorScale" priority="300">
      <colorScale>
        <cfvo type="min"/>
        <cfvo type="percentile" val="50"/>
        <cfvo type="max"/>
        <color rgb="FF5A8AC6"/>
        <color rgb="FFFCFCFF"/>
        <color rgb="FFF8696B"/>
      </colorScale>
    </cfRule>
  </conditionalFormatting>
  <conditionalFormatting sqref="B59:G59">
    <cfRule type="colorScale" priority="299">
      <colorScale>
        <cfvo type="min"/>
        <cfvo type="percentile" val="50"/>
        <cfvo type="max"/>
        <color rgb="FFF8696B"/>
        <color rgb="FFFFEB84"/>
        <color rgb="FF63BE7B"/>
      </colorScale>
    </cfRule>
  </conditionalFormatting>
  <conditionalFormatting sqref="B60:G60">
    <cfRule type="colorScale" priority="298">
      <colorScale>
        <cfvo type="min"/>
        <cfvo type="percentile" val="50"/>
        <cfvo type="max"/>
        <color rgb="FF5A8AC6"/>
        <color rgb="FFFCFCFF"/>
        <color rgb="FFF8696B"/>
      </colorScale>
    </cfRule>
  </conditionalFormatting>
  <conditionalFormatting sqref="B60:G60">
    <cfRule type="colorScale" priority="297">
      <colorScale>
        <cfvo type="min"/>
        <cfvo type="percentile" val="50"/>
        <cfvo type="max"/>
        <color rgb="FF5A8AC6"/>
        <color rgb="FFFCFCFF"/>
        <color rgb="FFF8696B"/>
      </colorScale>
    </cfRule>
  </conditionalFormatting>
  <conditionalFormatting sqref="B60:G60">
    <cfRule type="colorScale" priority="296">
      <colorScale>
        <cfvo type="min"/>
        <cfvo type="percentile" val="50"/>
        <cfvo type="max"/>
        <color rgb="FFF8696B"/>
        <color rgb="FFFFEB84"/>
        <color rgb="FF63BE7B"/>
      </colorScale>
    </cfRule>
  </conditionalFormatting>
  <conditionalFormatting sqref="B60:G60">
    <cfRule type="colorScale" priority="295">
      <colorScale>
        <cfvo type="min"/>
        <cfvo type="percentile" val="50"/>
        <cfvo type="max"/>
        <color rgb="FF5A8AC6"/>
        <color rgb="FFFCFCFF"/>
        <color rgb="FFF8696B"/>
      </colorScale>
    </cfRule>
  </conditionalFormatting>
  <conditionalFormatting sqref="B60:G60">
    <cfRule type="colorScale" priority="294">
      <colorScale>
        <cfvo type="min"/>
        <cfvo type="percentile" val="50"/>
        <cfvo type="max"/>
        <color rgb="FF5A8AC6"/>
        <color rgb="FFFCFCFF"/>
        <color rgb="FFF8696B"/>
      </colorScale>
    </cfRule>
  </conditionalFormatting>
  <conditionalFormatting sqref="B60:G60">
    <cfRule type="colorScale" priority="293">
      <colorScale>
        <cfvo type="min"/>
        <cfvo type="percentile" val="50"/>
        <cfvo type="max"/>
        <color rgb="FFF8696B"/>
        <color rgb="FFFFEB84"/>
        <color rgb="FF63BE7B"/>
      </colorScale>
    </cfRule>
  </conditionalFormatting>
  <conditionalFormatting sqref="B61:G61">
    <cfRule type="colorScale" priority="292">
      <colorScale>
        <cfvo type="min"/>
        <cfvo type="percentile" val="50"/>
        <cfvo type="max"/>
        <color rgb="FF5A8AC6"/>
        <color rgb="FFFCFCFF"/>
        <color rgb="FFF8696B"/>
      </colorScale>
    </cfRule>
  </conditionalFormatting>
  <conditionalFormatting sqref="B61:G61">
    <cfRule type="colorScale" priority="291">
      <colorScale>
        <cfvo type="min"/>
        <cfvo type="percentile" val="50"/>
        <cfvo type="max"/>
        <color rgb="FF5A8AC6"/>
        <color rgb="FFFCFCFF"/>
        <color rgb="FFF8696B"/>
      </colorScale>
    </cfRule>
  </conditionalFormatting>
  <conditionalFormatting sqref="B61:G61">
    <cfRule type="colorScale" priority="290">
      <colorScale>
        <cfvo type="min"/>
        <cfvo type="percentile" val="50"/>
        <cfvo type="max"/>
        <color rgb="FFF8696B"/>
        <color rgb="FFFFEB84"/>
        <color rgb="FF63BE7B"/>
      </colorScale>
    </cfRule>
  </conditionalFormatting>
  <conditionalFormatting sqref="B61:G61">
    <cfRule type="colorScale" priority="289">
      <colorScale>
        <cfvo type="min"/>
        <cfvo type="percentile" val="50"/>
        <cfvo type="max"/>
        <color rgb="FF5A8AC6"/>
        <color rgb="FFFCFCFF"/>
        <color rgb="FFF8696B"/>
      </colorScale>
    </cfRule>
  </conditionalFormatting>
  <conditionalFormatting sqref="B61:G61">
    <cfRule type="colorScale" priority="288">
      <colorScale>
        <cfvo type="min"/>
        <cfvo type="percentile" val="50"/>
        <cfvo type="max"/>
        <color rgb="FF5A8AC6"/>
        <color rgb="FFFCFCFF"/>
        <color rgb="FFF8696B"/>
      </colorScale>
    </cfRule>
  </conditionalFormatting>
  <conditionalFormatting sqref="B61:G61">
    <cfRule type="colorScale" priority="287">
      <colorScale>
        <cfvo type="min"/>
        <cfvo type="percentile" val="50"/>
        <cfvo type="max"/>
        <color rgb="FFF8696B"/>
        <color rgb="FFFFEB84"/>
        <color rgb="FF63BE7B"/>
      </colorScale>
    </cfRule>
  </conditionalFormatting>
  <conditionalFormatting sqref="B62:G62">
    <cfRule type="colorScale" priority="286">
      <colorScale>
        <cfvo type="min"/>
        <cfvo type="percentile" val="50"/>
        <cfvo type="max"/>
        <color rgb="FF5A8AC6"/>
        <color rgb="FFFCFCFF"/>
        <color rgb="FFF8696B"/>
      </colorScale>
    </cfRule>
  </conditionalFormatting>
  <conditionalFormatting sqref="B62:G62">
    <cfRule type="colorScale" priority="285">
      <colorScale>
        <cfvo type="min"/>
        <cfvo type="percentile" val="50"/>
        <cfvo type="max"/>
        <color rgb="FF5A8AC6"/>
        <color rgb="FFFCFCFF"/>
        <color rgb="FFF8696B"/>
      </colorScale>
    </cfRule>
  </conditionalFormatting>
  <conditionalFormatting sqref="B62:G62">
    <cfRule type="colorScale" priority="284">
      <colorScale>
        <cfvo type="min"/>
        <cfvo type="percentile" val="50"/>
        <cfvo type="max"/>
        <color rgb="FFF8696B"/>
        <color rgb="FFFFEB84"/>
        <color rgb="FF63BE7B"/>
      </colorScale>
    </cfRule>
  </conditionalFormatting>
  <conditionalFormatting sqref="B62:G62">
    <cfRule type="colorScale" priority="283">
      <colorScale>
        <cfvo type="min"/>
        <cfvo type="percentile" val="50"/>
        <cfvo type="max"/>
        <color rgb="FF5A8AC6"/>
        <color rgb="FFFCFCFF"/>
        <color rgb="FFF8696B"/>
      </colorScale>
    </cfRule>
  </conditionalFormatting>
  <conditionalFormatting sqref="B62:G62">
    <cfRule type="colorScale" priority="282">
      <colorScale>
        <cfvo type="min"/>
        <cfvo type="percentile" val="50"/>
        <cfvo type="max"/>
        <color rgb="FF5A8AC6"/>
        <color rgb="FFFCFCFF"/>
        <color rgb="FFF8696B"/>
      </colorScale>
    </cfRule>
  </conditionalFormatting>
  <conditionalFormatting sqref="B62:G62">
    <cfRule type="colorScale" priority="281">
      <colorScale>
        <cfvo type="min"/>
        <cfvo type="percentile" val="50"/>
        <cfvo type="max"/>
        <color rgb="FFF8696B"/>
        <color rgb="FFFFEB84"/>
        <color rgb="FF63BE7B"/>
      </colorScale>
    </cfRule>
  </conditionalFormatting>
  <conditionalFormatting sqref="B63:G63">
    <cfRule type="colorScale" priority="280">
      <colorScale>
        <cfvo type="min"/>
        <cfvo type="percentile" val="50"/>
        <cfvo type="max"/>
        <color rgb="FF5A8AC6"/>
        <color rgb="FFFCFCFF"/>
        <color rgb="FFF8696B"/>
      </colorScale>
    </cfRule>
  </conditionalFormatting>
  <conditionalFormatting sqref="B63:G63">
    <cfRule type="colorScale" priority="279">
      <colorScale>
        <cfvo type="min"/>
        <cfvo type="percentile" val="50"/>
        <cfvo type="max"/>
        <color rgb="FF5A8AC6"/>
        <color rgb="FFFCFCFF"/>
        <color rgb="FFF8696B"/>
      </colorScale>
    </cfRule>
  </conditionalFormatting>
  <conditionalFormatting sqref="B63:G63">
    <cfRule type="colorScale" priority="278">
      <colorScale>
        <cfvo type="min"/>
        <cfvo type="percentile" val="50"/>
        <cfvo type="max"/>
        <color rgb="FFF8696B"/>
        <color rgb="FFFFEB84"/>
        <color rgb="FF63BE7B"/>
      </colorScale>
    </cfRule>
  </conditionalFormatting>
  <conditionalFormatting sqref="B63:G63">
    <cfRule type="colorScale" priority="277">
      <colorScale>
        <cfvo type="min"/>
        <cfvo type="percentile" val="50"/>
        <cfvo type="max"/>
        <color rgb="FF5A8AC6"/>
        <color rgb="FFFCFCFF"/>
        <color rgb="FFF8696B"/>
      </colorScale>
    </cfRule>
  </conditionalFormatting>
  <conditionalFormatting sqref="B63:G63">
    <cfRule type="colorScale" priority="276">
      <colorScale>
        <cfvo type="min"/>
        <cfvo type="percentile" val="50"/>
        <cfvo type="max"/>
        <color rgb="FF5A8AC6"/>
        <color rgb="FFFCFCFF"/>
        <color rgb="FFF8696B"/>
      </colorScale>
    </cfRule>
  </conditionalFormatting>
  <conditionalFormatting sqref="B63:G63">
    <cfRule type="colorScale" priority="275">
      <colorScale>
        <cfvo type="min"/>
        <cfvo type="percentile" val="50"/>
        <cfvo type="max"/>
        <color rgb="FFF8696B"/>
        <color rgb="FFFFEB84"/>
        <color rgb="FF63BE7B"/>
      </colorScale>
    </cfRule>
  </conditionalFormatting>
  <conditionalFormatting sqref="B64:G64">
    <cfRule type="colorScale" priority="274">
      <colorScale>
        <cfvo type="min"/>
        <cfvo type="percentile" val="50"/>
        <cfvo type="max"/>
        <color rgb="FF5A8AC6"/>
        <color rgb="FFFCFCFF"/>
        <color rgb="FFF8696B"/>
      </colorScale>
    </cfRule>
  </conditionalFormatting>
  <conditionalFormatting sqref="B64:G64">
    <cfRule type="colorScale" priority="273">
      <colorScale>
        <cfvo type="min"/>
        <cfvo type="percentile" val="50"/>
        <cfvo type="max"/>
        <color rgb="FF5A8AC6"/>
        <color rgb="FFFCFCFF"/>
        <color rgb="FFF8696B"/>
      </colorScale>
    </cfRule>
  </conditionalFormatting>
  <conditionalFormatting sqref="B64:G64">
    <cfRule type="colorScale" priority="272">
      <colorScale>
        <cfvo type="min"/>
        <cfvo type="percentile" val="50"/>
        <cfvo type="max"/>
        <color rgb="FFF8696B"/>
        <color rgb="FFFFEB84"/>
        <color rgb="FF63BE7B"/>
      </colorScale>
    </cfRule>
  </conditionalFormatting>
  <conditionalFormatting sqref="B64:G64">
    <cfRule type="colorScale" priority="271">
      <colorScale>
        <cfvo type="min"/>
        <cfvo type="percentile" val="50"/>
        <cfvo type="max"/>
        <color rgb="FF5A8AC6"/>
        <color rgb="FFFCFCFF"/>
        <color rgb="FFF8696B"/>
      </colorScale>
    </cfRule>
  </conditionalFormatting>
  <conditionalFormatting sqref="B64:G64">
    <cfRule type="colorScale" priority="270">
      <colorScale>
        <cfvo type="min"/>
        <cfvo type="percentile" val="50"/>
        <cfvo type="max"/>
        <color rgb="FF5A8AC6"/>
        <color rgb="FFFCFCFF"/>
        <color rgb="FFF8696B"/>
      </colorScale>
    </cfRule>
  </conditionalFormatting>
  <conditionalFormatting sqref="B64:G64">
    <cfRule type="colorScale" priority="269">
      <colorScale>
        <cfvo type="min"/>
        <cfvo type="percentile" val="50"/>
        <cfvo type="max"/>
        <color rgb="FFF8696B"/>
        <color rgb="FFFFEB84"/>
        <color rgb="FF63BE7B"/>
      </colorScale>
    </cfRule>
  </conditionalFormatting>
  <conditionalFormatting sqref="B65:G65">
    <cfRule type="colorScale" priority="268">
      <colorScale>
        <cfvo type="min"/>
        <cfvo type="percentile" val="50"/>
        <cfvo type="max"/>
        <color rgb="FF5A8AC6"/>
        <color rgb="FFFCFCFF"/>
        <color rgb="FFF8696B"/>
      </colorScale>
    </cfRule>
  </conditionalFormatting>
  <conditionalFormatting sqref="B65:G65">
    <cfRule type="colorScale" priority="267">
      <colorScale>
        <cfvo type="min"/>
        <cfvo type="percentile" val="50"/>
        <cfvo type="max"/>
        <color rgb="FF5A8AC6"/>
        <color rgb="FFFCFCFF"/>
        <color rgb="FFF8696B"/>
      </colorScale>
    </cfRule>
  </conditionalFormatting>
  <conditionalFormatting sqref="B65:G65">
    <cfRule type="colorScale" priority="266">
      <colorScale>
        <cfvo type="min"/>
        <cfvo type="percentile" val="50"/>
        <cfvo type="max"/>
        <color rgb="FFF8696B"/>
        <color rgb="FFFFEB84"/>
        <color rgb="FF63BE7B"/>
      </colorScale>
    </cfRule>
  </conditionalFormatting>
  <conditionalFormatting sqref="B65:G65">
    <cfRule type="colorScale" priority="265">
      <colorScale>
        <cfvo type="min"/>
        <cfvo type="percentile" val="50"/>
        <cfvo type="max"/>
        <color rgb="FF5A8AC6"/>
        <color rgb="FFFCFCFF"/>
        <color rgb="FFF8696B"/>
      </colorScale>
    </cfRule>
  </conditionalFormatting>
  <conditionalFormatting sqref="B65:G65">
    <cfRule type="colorScale" priority="264">
      <colorScale>
        <cfvo type="min"/>
        <cfvo type="percentile" val="50"/>
        <cfvo type="max"/>
        <color rgb="FF5A8AC6"/>
        <color rgb="FFFCFCFF"/>
        <color rgb="FFF8696B"/>
      </colorScale>
    </cfRule>
  </conditionalFormatting>
  <conditionalFormatting sqref="B65:G65">
    <cfRule type="colorScale" priority="263">
      <colorScale>
        <cfvo type="min"/>
        <cfvo type="percentile" val="50"/>
        <cfvo type="max"/>
        <color rgb="FFF8696B"/>
        <color rgb="FFFFEB84"/>
        <color rgb="FF63BE7B"/>
      </colorScale>
    </cfRule>
  </conditionalFormatting>
  <conditionalFormatting sqref="B66:G66">
    <cfRule type="colorScale" priority="262">
      <colorScale>
        <cfvo type="min"/>
        <cfvo type="percentile" val="50"/>
        <cfvo type="max"/>
        <color rgb="FF5A8AC6"/>
        <color rgb="FFFCFCFF"/>
        <color rgb="FFF8696B"/>
      </colorScale>
    </cfRule>
  </conditionalFormatting>
  <conditionalFormatting sqref="B66:G66">
    <cfRule type="colorScale" priority="261">
      <colorScale>
        <cfvo type="min"/>
        <cfvo type="percentile" val="50"/>
        <cfvo type="max"/>
        <color rgb="FF5A8AC6"/>
        <color rgb="FFFCFCFF"/>
        <color rgb="FFF8696B"/>
      </colorScale>
    </cfRule>
  </conditionalFormatting>
  <conditionalFormatting sqref="B66:G66">
    <cfRule type="colorScale" priority="260">
      <colorScale>
        <cfvo type="min"/>
        <cfvo type="percentile" val="50"/>
        <cfvo type="max"/>
        <color rgb="FFF8696B"/>
        <color rgb="FFFFEB84"/>
        <color rgb="FF63BE7B"/>
      </colorScale>
    </cfRule>
  </conditionalFormatting>
  <conditionalFormatting sqref="B66:G66">
    <cfRule type="colorScale" priority="259">
      <colorScale>
        <cfvo type="min"/>
        <cfvo type="percentile" val="50"/>
        <cfvo type="max"/>
        <color rgb="FF5A8AC6"/>
        <color rgb="FFFCFCFF"/>
        <color rgb="FFF8696B"/>
      </colorScale>
    </cfRule>
  </conditionalFormatting>
  <conditionalFormatting sqref="B66:G66">
    <cfRule type="colorScale" priority="258">
      <colorScale>
        <cfvo type="min"/>
        <cfvo type="percentile" val="50"/>
        <cfvo type="max"/>
        <color rgb="FF5A8AC6"/>
        <color rgb="FFFCFCFF"/>
        <color rgb="FFF8696B"/>
      </colorScale>
    </cfRule>
  </conditionalFormatting>
  <conditionalFormatting sqref="B66:G66">
    <cfRule type="colorScale" priority="257">
      <colorScale>
        <cfvo type="min"/>
        <cfvo type="percentile" val="50"/>
        <cfvo type="max"/>
        <color rgb="FFF8696B"/>
        <color rgb="FFFFEB84"/>
        <color rgb="FF63BE7B"/>
      </colorScale>
    </cfRule>
  </conditionalFormatting>
  <conditionalFormatting sqref="B67:G67">
    <cfRule type="colorScale" priority="256">
      <colorScale>
        <cfvo type="min"/>
        <cfvo type="percentile" val="50"/>
        <cfvo type="max"/>
        <color rgb="FF5A8AC6"/>
        <color rgb="FFFCFCFF"/>
        <color rgb="FFF8696B"/>
      </colorScale>
    </cfRule>
  </conditionalFormatting>
  <conditionalFormatting sqref="B67:G67">
    <cfRule type="colorScale" priority="255">
      <colorScale>
        <cfvo type="min"/>
        <cfvo type="percentile" val="50"/>
        <cfvo type="max"/>
        <color rgb="FF5A8AC6"/>
        <color rgb="FFFCFCFF"/>
        <color rgb="FFF8696B"/>
      </colorScale>
    </cfRule>
  </conditionalFormatting>
  <conditionalFormatting sqref="B67:G67">
    <cfRule type="colorScale" priority="254">
      <colorScale>
        <cfvo type="min"/>
        <cfvo type="percentile" val="50"/>
        <cfvo type="max"/>
        <color rgb="FFF8696B"/>
        <color rgb="FFFFEB84"/>
        <color rgb="FF63BE7B"/>
      </colorScale>
    </cfRule>
  </conditionalFormatting>
  <conditionalFormatting sqref="B67:G67">
    <cfRule type="colorScale" priority="253">
      <colorScale>
        <cfvo type="min"/>
        <cfvo type="percentile" val="50"/>
        <cfvo type="max"/>
        <color rgb="FF5A8AC6"/>
        <color rgb="FFFCFCFF"/>
        <color rgb="FFF8696B"/>
      </colorScale>
    </cfRule>
  </conditionalFormatting>
  <conditionalFormatting sqref="B67:G67">
    <cfRule type="colorScale" priority="252">
      <colorScale>
        <cfvo type="min"/>
        <cfvo type="percentile" val="50"/>
        <cfvo type="max"/>
        <color rgb="FF5A8AC6"/>
        <color rgb="FFFCFCFF"/>
        <color rgb="FFF8696B"/>
      </colorScale>
    </cfRule>
  </conditionalFormatting>
  <conditionalFormatting sqref="B67:G67">
    <cfRule type="colorScale" priority="251">
      <colorScale>
        <cfvo type="min"/>
        <cfvo type="percentile" val="50"/>
        <cfvo type="max"/>
        <color rgb="FFF8696B"/>
        <color rgb="FFFFEB84"/>
        <color rgb="FF63BE7B"/>
      </colorScale>
    </cfRule>
  </conditionalFormatting>
  <conditionalFormatting sqref="B69:G69">
    <cfRule type="colorScale" priority="250">
      <colorScale>
        <cfvo type="min"/>
        <cfvo type="percentile" val="50"/>
        <cfvo type="max"/>
        <color rgb="FF5A8AC6"/>
        <color rgb="FFFCFCFF"/>
        <color rgb="FFF8696B"/>
      </colorScale>
    </cfRule>
  </conditionalFormatting>
  <conditionalFormatting sqref="B69:G69">
    <cfRule type="colorScale" priority="249">
      <colorScale>
        <cfvo type="min"/>
        <cfvo type="percentile" val="50"/>
        <cfvo type="max"/>
        <color rgb="FF5A8AC6"/>
        <color rgb="FFFCFCFF"/>
        <color rgb="FFF8696B"/>
      </colorScale>
    </cfRule>
  </conditionalFormatting>
  <conditionalFormatting sqref="B69:G69">
    <cfRule type="colorScale" priority="248">
      <colorScale>
        <cfvo type="min"/>
        <cfvo type="percentile" val="50"/>
        <cfvo type="max"/>
        <color rgb="FFF8696B"/>
        <color rgb="FFFFEB84"/>
        <color rgb="FF63BE7B"/>
      </colorScale>
    </cfRule>
  </conditionalFormatting>
  <conditionalFormatting sqref="B69:G69">
    <cfRule type="colorScale" priority="247">
      <colorScale>
        <cfvo type="min"/>
        <cfvo type="percentile" val="50"/>
        <cfvo type="max"/>
        <color rgb="FF5A8AC6"/>
        <color rgb="FFFCFCFF"/>
        <color rgb="FFF8696B"/>
      </colorScale>
    </cfRule>
  </conditionalFormatting>
  <conditionalFormatting sqref="B69:G69">
    <cfRule type="colorScale" priority="246">
      <colorScale>
        <cfvo type="min"/>
        <cfvo type="percentile" val="50"/>
        <cfvo type="max"/>
        <color rgb="FF5A8AC6"/>
        <color rgb="FFFCFCFF"/>
        <color rgb="FFF8696B"/>
      </colorScale>
    </cfRule>
  </conditionalFormatting>
  <conditionalFormatting sqref="B69:G69">
    <cfRule type="colorScale" priority="245">
      <colorScale>
        <cfvo type="min"/>
        <cfvo type="percentile" val="50"/>
        <cfvo type="max"/>
        <color rgb="FFF8696B"/>
        <color rgb="FFFFEB84"/>
        <color rgb="FF63BE7B"/>
      </colorScale>
    </cfRule>
  </conditionalFormatting>
  <conditionalFormatting sqref="B70:G70">
    <cfRule type="colorScale" priority="244">
      <colorScale>
        <cfvo type="min"/>
        <cfvo type="percentile" val="50"/>
        <cfvo type="max"/>
        <color rgb="FF5A8AC6"/>
        <color rgb="FFFCFCFF"/>
        <color rgb="FFF8696B"/>
      </colorScale>
    </cfRule>
  </conditionalFormatting>
  <conditionalFormatting sqref="B70:G70">
    <cfRule type="colorScale" priority="243">
      <colorScale>
        <cfvo type="min"/>
        <cfvo type="percentile" val="50"/>
        <cfvo type="max"/>
        <color rgb="FF5A8AC6"/>
        <color rgb="FFFCFCFF"/>
        <color rgb="FFF8696B"/>
      </colorScale>
    </cfRule>
  </conditionalFormatting>
  <conditionalFormatting sqref="B70:G70">
    <cfRule type="colorScale" priority="242">
      <colorScale>
        <cfvo type="min"/>
        <cfvo type="percentile" val="50"/>
        <cfvo type="max"/>
        <color rgb="FFF8696B"/>
        <color rgb="FFFFEB84"/>
        <color rgb="FF63BE7B"/>
      </colorScale>
    </cfRule>
  </conditionalFormatting>
  <conditionalFormatting sqref="B70:G70">
    <cfRule type="colorScale" priority="241">
      <colorScale>
        <cfvo type="min"/>
        <cfvo type="percentile" val="50"/>
        <cfvo type="max"/>
        <color rgb="FF5A8AC6"/>
        <color rgb="FFFCFCFF"/>
        <color rgb="FFF8696B"/>
      </colorScale>
    </cfRule>
  </conditionalFormatting>
  <conditionalFormatting sqref="B70:G70">
    <cfRule type="colorScale" priority="240">
      <colorScale>
        <cfvo type="min"/>
        <cfvo type="percentile" val="50"/>
        <cfvo type="max"/>
        <color rgb="FF5A8AC6"/>
        <color rgb="FFFCFCFF"/>
        <color rgb="FFF8696B"/>
      </colorScale>
    </cfRule>
  </conditionalFormatting>
  <conditionalFormatting sqref="B70:G70">
    <cfRule type="colorScale" priority="239">
      <colorScale>
        <cfvo type="min"/>
        <cfvo type="percentile" val="50"/>
        <cfvo type="max"/>
        <color rgb="FFF8696B"/>
        <color rgb="FFFFEB84"/>
        <color rgb="FF63BE7B"/>
      </colorScale>
    </cfRule>
  </conditionalFormatting>
  <conditionalFormatting sqref="B71:G71">
    <cfRule type="colorScale" priority="238">
      <colorScale>
        <cfvo type="min"/>
        <cfvo type="percentile" val="50"/>
        <cfvo type="max"/>
        <color rgb="FF5A8AC6"/>
        <color rgb="FFFCFCFF"/>
        <color rgb="FFF8696B"/>
      </colorScale>
    </cfRule>
  </conditionalFormatting>
  <conditionalFormatting sqref="B71:G71">
    <cfRule type="colorScale" priority="237">
      <colorScale>
        <cfvo type="min"/>
        <cfvo type="percentile" val="50"/>
        <cfvo type="max"/>
        <color rgb="FF5A8AC6"/>
        <color rgb="FFFCFCFF"/>
        <color rgb="FFF8696B"/>
      </colorScale>
    </cfRule>
  </conditionalFormatting>
  <conditionalFormatting sqref="B71:G71">
    <cfRule type="colorScale" priority="236">
      <colorScale>
        <cfvo type="min"/>
        <cfvo type="percentile" val="50"/>
        <cfvo type="max"/>
        <color rgb="FFF8696B"/>
        <color rgb="FFFFEB84"/>
        <color rgb="FF63BE7B"/>
      </colorScale>
    </cfRule>
  </conditionalFormatting>
  <conditionalFormatting sqref="B71:G71">
    <cfRule type="colorScale" priority="235">
      <colorScale>
        <cfvo type="min"/>
        <cfvo type="percentile" val="50"/>
        <cfvo type="max"/>
        <color rgb="FF5A8AC6"/>
        <color rgb="FFFCFCFF"/>
        <color rgb="FFF8696B"/>
      </colorScale>
    </cfRule>
  </conditionalFormatting>
  <conditionalFormatting sqref="B71:G71">
    <cfRule type="colorScale" priority="234">
      <colorScale>
        <cfvo type="min"/>
        <cfvo type="percentile" val="50"/>
        <cfvo type="max"/>
        <color rgb="FF5A8AC6"/>
        <color rgb="FFFCFCFF"/>
        <color rgb="FFF8696B"/>
      </colorScale>
    </cfRule>
  </conditionalFormatting>
  <conditionalFormatting sqref="B71:G71">
    <cfRule type="colorScale" priority="233">
      <colorScale>
        <cfvo type="min"/>
        <cfvo type="percentile" val="50"/>
        <cfvo type="max"/>
        <color rgb="FFF8696B"/>
        <color rgb="FFFFEB84"/>
        <color rgb="FF63BE7B"/>
      </colorScale>
    </cfRule>
  </conditionalFormatting>
  <conditionalFormatting sqref="B72:G72">
    <cfRule type="colorScale" priority="232">
      <colorScale>
        <cfvo type="min"/>
        <cfvo type="percentile" val="50"/>
        <cfvo type="max"/>
        <color rgb="FF5A8AC6"/>
        <color rgb="FFFCFCFF"/>
        <color rgb="FFF8696B"/>
      </colorScale>
    </cfRule>
  </conditionalFormatting>
  <conditionalFormatting sqref="B72:G72">
    <cfRule type="colorScale" priority="231">
      <colorScale>
        <cfvo type="min"/>
        <cfvo type="percentile" val="50"/>
        <cfvo type="max"/>
        <color rgb="FF5A8AC6"/>
        <color rgb="FFFCFCFF"/>
        <color rgb="FFF8696B"/>
      </colorScale>
    </cfRule>
  </conditionalFormatting>
  <conditionalFormatting sqref="B72:G72">
    <cfRule type="colorScale" priority="230">
      <colorScale>
        <cfvo type="min"/>
        <cfvo type="percentile" val="50"/>
        <cfvo type="max"/>
        <color rgb="FFF8696B"/>
        <color rgb="FFFFEB84"/>
        <color rgb="FF63BE7B"/>
      </colorScale>
    </cfRule>
  </conditionalFormatting>
  <conditionalFormatting sqref="B72:G72">
    <cfRule type="colorScale" priority="229">
      <colorScale>
        <cfvo type="min"/>
        <cfvo type="percentile" val="50"/>
        <cfvo type="max"/>
        <color rgb="FF5A8AC6"/>
        <color rgb="FFFCFCFF"/>
        <color rgb="FFF8696B"/>
      </colorScale>
    </cfRule>
  </conditionalFormatting>
  <conditionalFormatting sqref="B72:G72">
    <cfRule type="colorScale" priority="228">
      <colorScale>
        <cfvo type="min"/>
        <cfvo type="percentile" val="50"/>
        <cfvo type="max"/>
        <color rgb="FF5A8AC6"/>
        <color rgb="FFFCFCFF"/>
        <color rgb="FFF8696B"/>
      </colorScale>
    </cfRule>
  </conditionalFormatting>
  <conditionalFormatting sqref="B72:G72">
    <cfRule type="colorScale" priority="227">
      <colorScale>
        <cfvo type="min"/>
        <cfvo type="percentile" val="50"/>
        <cfvo type="max"/>
        <color rgb="FFF8696B"/>
        <color rgb="FFFFEB84"/>
        <color rgb="FF63BE7B"/>
      </colorScale>
    </cfRule>
  </conditionalFormatting>
  <conditionalFormatting sqref="B73:G73">
    <cfRule type="colorScale" priority="226">
      <colorScale>
        <cfvo type="min"/>
        <cfvo type="percentile" val="50"/>
        <cfvo type="max"/>
        <color rgb="FF5A8AC6"/>
        <color rgb="FFFCFCFF"/>
        <color rgb="FFF8696B"/>
      </colorScale>
    </cfRule>
  </conditionalFormatting>
  <conditionalFormatting sqref="B73:G73">
    <cfRule type="colorScale" priority="225">
      <colorScale>
        <cfvo type="min"/>
        <cfvo type="percentile" val="50"/>
        <cfvo type="max"/>
        <color rgb="FF5A8AC6"/>
        <color rgb="FFFCFCFF"/>
        <color rgb="FFF8696B"/>
      </colorScale>
    </cfRule>
  </conditionalFormatting>
  <conditionalFormatting sqref="B73:G73">
    <cfRule type="colorScale" priority="224">
      <colorScale>
        <cfvo type="min"/>
        <cfvo type="percentile" val="50"/>
        <cfvo type="max"/>
        <color rgb="FFF8696B"/>
        <color rgb="FFFFEB84"/>
        <color rgb="FF63BE7B"/>
      </colorScale>
    </cfRule>
  </conditionalFormatting>
  <conditionalFormatting sqref="B73:G73">
    <cfRule type="colorScale" priority="223">
      <colorScale>
        <cfvo type="min"/>
        <cfvo type="percentile" val="50"/>
        <cfvo type="max"/>
        <color rgb="FF5A8AC6"/>
        <color rgb="FFFCFCFF"/>
        <color rgb="FFF8696B"/>
      </colorScale>
    </cfRule>
  </conditionalFormatting>
  <conditionalFormatting sqref="B73:G73">
    <cfRule type="colorScale" priority="222">
      <colorScale>
        <cfvo type="min"/>
        <cfvo type="percentile" val="50"/>
        <cfvo type="max"/>
        <color rgb="FF5A8AC6"/>
        <color rgb="FFFCFCFF"/>
        <color rgb="FFF8696B"/>
      </colorScale>
    </cfRule>
  </conditionalFormatting>
  <conditionalFormatting sqref="B73:G73">
    <cfRule type="colorScale" priority="221">
      <colorScale>
        <cfvo type="min"/>
        <cfvo type="percentile" val="50"/>
        <cfvo type="max"/>
        <color rgb="FFF8696B"/>
        <color rgb="FFFFEB84"/>
        <color rgb="FF63BE7B"/>
      </colorScale>
    </cfRule>
  </conditionalFormatting>
  <conditionalFormatting sqref="B74:G74">
    <cfRule type="colorScale" priority="220">
      <colorScale>
        <cfvo type="min"/>
        <cfvo type="percentile" val="50"/>
        <cfvo type="max"/>
        <color rgb="FF5A8AC6"/>
        <color rgb="FFFCFCFF"/>
        <color rgb="FFF8696B"/>
      </colorScale>
    </cfRule>
  </conditionalFormatting>
  <conditionalFormatting sqref="B74:G74">
    <cfRule type="colorScale" priority="219">
      <colorScale>
        <cfvo type="min"/>
        <cfvo type="percentile" val="50"/>
        <cfvo type="max"/>
        <color rgb="FF5A8AC6"/>
        <color rgb="FFFCFCFF"/>
        <color rgb="FFF8696B"/>
      </colorScale>
    </cfRule>
  </conditionalFormatting>
  <conditionalFormatting sqref="B74:G74">
    <cfRule type="colorScale" priority="218">
      <colorScale>
        <cfvo type="min"/>
        <cfvo type="percentile" val="50"/>
        <cfvo type="max"/>
        <color rgb="FFF8696B"/>
        <color rgb="FFFFEB84"/>
        <color rgb="FF63BE7B"/>
      </colorScale>
    </cfRule>
  </conditionalFormatting>
  <conditionalFormatting sqref="B74:G74">
    <cfRule type="colorScale" priority="217">
      <colorScale>
        <cfvo type="min"/>
        <cfvo type="percentile" val="50"/>
        <cfvo type="max"/>
        <color rgb="FF5A8AC6"/>
        <color rgb="FFFCFCFF"/>
        <color rgb="FFF8696B"/>
      </colorScale>
    </cfRule>
  </conditionalFormatting>
  <conditionalFormatting sqref="B74:G74">
    <cfRule type="colorScale" priority="216">
      <colorScale>
        <cfvo type="min"/>
        <cfvo type="percentile" val="50"/>
        <cfvo type="max"/>
        <color rgb="FF5A8AC6"/>
        <color rgb="FFFCFCFF"/>
        <color rgb="FFF8696B"/>
      </colorScale>
    </cfRule>
  </conditionalFormatting>
  <conditionalFormatting sqref="B74:G74">
    <cfRule type="colorScale" priority="215">
      <colorScale>
        <cfvo type="min"/>
        <cfvo type="percentile" val="50"/>
        <cfvo type="max"/>
        <color rgb="FFF8696B"/>
        <color rgb="FFFFEB84"/>
        <color rgb="FF63BE7B"/>
      </colorScale>
    </cfRule>
  </conditionalFormatting>
  <conditionalFormatting sqref="B75:G75">
    <cfRule type="colorScale" priority="214">
      <colorScale>
        <cfvo type="min"/>
        <cfvo type="percentile" val="50"/>
        <cfvo type="max"/>
        <color rgb="FF5A8AC6"/>
        <color rgb="FFFCFCFF"/>
        <color rgb="FFF8696B"/>
      </colorScale>
    </cfRule>
  </conditionalFormatting>
  <conditionalFormatting sqref="B75:G75">
    <cfRule type="colorScale" priority="213">
      <colorScale>
        <cfvo type="min"/>
        <cfvo type="percentile" val="50"/>
        <cfvo type="max"/>
        <color rgb="FF5A8AC6"/>
        <color rgb="FFFCFCFF"/>
        <color rgb="FFF8696B"/>
      </colorScale>
    </cfRule>
  </conditionalFormatting>
  <conditionalFormatting sqref="B75:G75">
    <cfRule type="colorScale" priority="212">
      <colorScale>
        <cfvo type="min"/>
        <cfvo type="percentile" val="50"/>
        <cfvo type="max"/>
        <color rgb="FFF8696B"/>
        <color rgb="FFFFEB84"/>
        <color rgb="FF63BE7B"/>
      </colorScale>
    </cfRule>
  </conditionalFormatting>
  <conditionalFormatting sqref="B75:G75">
    <cfRule type="colorScale" priority="211">
      <colorScale>
        <cfvo type="min"/>
        <cfvo type="percentile" val="50"/>
        <cfvo type="max"/>
        <color rgb="FF5A8AC6"/>
        <color rgb="FFFCFCFF"/>
        <color rgb="FFF8696B"/>
      </colorScale>
    </cfRule>
  </conditionalFormatting>
  <conditionalFormatting sqref="B75:G75">
    <cfRule type="colorScale" priority="210">
      <colorScale>
        <cfvo type="min"/>
        <cfvo type="percentile" val="50"/>
        <cfvo type="max"/>
        <color rgb="FF5A8AC6"/>
        <color rgb="FFFCFCFF"/>
        <color rgb="FFF8696B"/>
      </colorScale>
    </cfRule>
  </conditionalFormatting>
  <conditionalFormatting sqref="B75:G75">
    <cfRule type="colorScale" priority="209">
      <colorScale>
        <cfvo type="min"/>
        <cfvo type="percentile" val="50"/>
        <cfvo type="max"/>
        <color rgb="FFF8696B"/>
        <color rgb="FFFFEB84"/>
        <color rgb="FF63BE7B"/>
      </colorScale>
    </cfRule>
  </conditionalFormatting>
  <conditionalFormatting sqref="B76:G76">
    <cfRule type="colorScale" priority="208">
      <colorScale>
        <cfvo type="min"/>
        <cfvo type="percentile" val="50"/>
        <cfvo type="max"/>
        <color rgb="FF5A8AC6"/>
        <color rgb="FFFCFCFF"/>
        <color rgb="FFF8696B"/>
      </colorScale>
    </cfRule>
  </conditionalFormatting>
  <conditionalFormatting sqref="B76:G76">
    <cfRule type="colorScale" priority="207">
      <colorScale>
        <cfvo type="min"/>
        <cfvo type="percentile" val="50"/>
        <cfvo type="max"/>
        <color rgb="FF5A8AC6"/>
        <color rgb="FFFCFCFF"/>
        <color rgb="FFF8696B"/>
      </colorScale>
    </cfRule>
  </conditionalFormatting>
  <conditionalFormatting sqref="B76:G76">
    <cfRule type="colorScale" priority="206">
      <colorScale>
        <cfvo type="min"/>
        <cfvo type="percentile" val="50"/>
        <cfvo type="max"/>
        <color rgb="FFF8696B"/>
        <color rgb="FFFFEB84"/>
        <color rgb="FF63BE7B"/>
      </colorScale>
    </cfRule>
  </conditionalFormatting>
  <conditionalFormatting sqref="B76:G76">
    <cfRule type="colorScale" priority="205">
      <colorScale>
        <cfvo type="min"/>
        <cfvo type="percentile" val="50"/>
        <cfvo type="max"/>
        <color rgb="FF5A8AC6"/>
        <color rgb="FFFCFCFF"/>
        <color rgb="FFF8696B"/>
      </colorScale>
    </cfRule>
  </conditionalFormatting>
  <conditionalFormatting sqref="B76:G76">
    <cfRule type="colorScale" priority="204">
      <colorScale>
        <cfvo type="min"/>
        <cfvo type="percentile" val="50"/>
        <cfvo type="max"/>
        <color rgb="FF5A8AC6"/>
        <color rgb="FFFCFCFF"/>
        <color rgb="FFF8696B"/>
      </colorScale>
    </cfRule>
  </conditionalFormatting>
  <conditionalFormatting sqref="B76:G76">
    <cfRule type="colorScale" priority="203">
      <colorScale>
        <cfvo type="min"/>
        <cfvo type="percentile" val="50"/>
        <cfvo type="max"/>
        <color rgb="FFF8696B"/>
        <color rgb="FFFFEB84"/>
        <color rgb="FF63BE7B"/>
      </colorScale>
    </cfRule>
  </conditionalFormatting>
  <conditionalFormatting sqref="B77:G77">
    <cfRule type="colorScale" priority="202">
      <colorScale>
        <cfvo type="min"/>
        <cfvo type="percentile" val="50"/>
        <cfvo type="max"/>
        <color rgb="FF5A8AC6"/>
        <color rgb="FFFCFCFF"/>
        <color rgb="FFF8696B"/>
      </colorScale>
    </cfRule>
  </conditionalFormatting>
  <conditionalFormatting sqref="B77:G77">
    <cfRule type="colorScale" priority="201">
      <colorScale>
        <cfvo type="min"/>
        <cfvo type="percentile" val="50"/>
        <cfvo type="max"/>
        <color rgb="FF5A8AC6"/>
        <color rgb="FFFCFCFF"/>
        <color rgb="FFF8696B"/>
      </colorScale>
    </cfRule>
  </conditionalFormatting>
  <conditionalFormatting sqref="B77:G77">
    <cfRule type="colorScale" priority="200">
      <colorScale>
        <cfvo type="min"/>
        <cfvo type="percentile" val="50"/>
        <cfvo type="max"/>
        <color rgb="FFF8696B"/>
        <color rgb="FFFFEB84"/>
        <color rgb="FF63BE7B"/>
      </colorScale>
    </cfRule>
  </conditionalFormatting>
  <conditionalFormatting sqref="B77:G77">
    <cfRule type="colorScale" priority="199">
      <colorScale>
        <cfvo type="min"/>
        <cfvo type="percentile" val="50"/>
        <cfvo type="max"/>
        <color rgb="FF5A8AC6"/>
        <color rgb="FFFCFCFF"/>
        <color rgb="FFF8696B"/>
      </colorScale>
    </cfRule>
  </conditionalFormatting>
  <conditionalFormatting sqref="B77:G77">
    <cfRule type="colorScale" priority="198">
      <colorScale>
        <cfvo type="min"/>
        <cfvo type="percentile" val="50"/>
        <cfvo type="max"/>
        <color rgb="FF5A8AC6"/>
        <color rgb="FFFCFCFF"/>
        <color rgb="FFF8696B"/>
      </colorScale>
    </cfRule>
  </conditionalFormatting>
  <conditionalFormatting sqref="B77:G77">
    <cfRule type="colorScale" priority="197">
      <colorScale>
        <cfvo type="min"/>
        <cfvo type="percentile" val="50"/>
        <cfvo type="max"/>
        <color rgb="FFF8696B"/>
        <color rgb="FFFFEB84"/>
        <color rgb="FF63BE7B"/>
      </colorScale>
    </cfRule>
  </conditionalFormatting>
  <conditionalFormatting sqref="B78:G78">
    <cfRule type="colorScale" priority="196">
      <colorScale>
        <cfvo type="min"/>
        <cfvo type="percentile" val="50"/>
        <cfvo type="max"/>
        <color rgb="FF5A8AC6"/>
        <color rgb="FFFCFCFF"/>
        <color rgb="FFF8696B"/>
      </colorScale>
    </cfRule>
  </conditionalFormatting>
  <conditionalFormatting sqref="B78:G78">
    <cfRule type="colorScale" priority="195">
      <colorScale>
        <cfvo type="min"/>
        <cfvo type="percentile" val="50"/>
        <cfvo type="max"/>
        <color rgb="FF5A8AC6"/>
        <color rgb="FFFCFCFF"/>
        <color rgb="FFF8696B"/>
      </colorScale>
    </cfRule>
  </conditionalFormatting>
  <conditionalFormatting sqref="B78:G78">
    <cfRule type="colorScale" priority="194">
      <colorScale>
        <cfvo type="min"/>
        <cfvo type="percentile" val="50"/>
        <cfvo type="max"/>
        <color rgb="FFF8696B"/>
        <color rgb="FFFFEB84"/>
        <color rgb="FF63BE7B"/>
      </colorScale>
    </cfRule>
  </conditionalFormatting>
  <conditionalFormatting sqref="B78:G78">
    <cfRule type="colorScale" priority="193">
      <colorScale>
        <cfvo type="min"/>
        <cfvo type="percentile" val="50"/>
        <cfvo type="max"/>
        <color rgb="FF5A8AC6"/>
        <color rgb="FFFCFCFF"/>
        <color rgb="FFF8696B"/>
      </colorScale>
    </cfRule>
  </conditionalFormatting>
  <conditionalFormatting sqref="B78:G78">
    <cfRule type="colorScale" priority="192">
      <colorScale>
        <cfvo type="min"/>
        <cfvo type="percentile" val="50"/>
        <cfvo type="max"/>
        <color rgb="FF5A8AC6"/>
        <color rgb="FFFCFCFF"/>
        <color rgb="FFF8696B"/>
      </colorScale>
    </cfRule>
  </conditionalFormatting>
  <conditionalFormatting sqref="B78:G78">
    <cfRule type="colorScale" priority="191">
      <colorScale>
        <cfvo type="min"/>
        <cfvo type="percentile" val="50"/>
        <cfvo type="max"/>
        <color rgb="FFF8696B"/>
        <color rgb="FFFFEB84"/>
        <color rgb="FF63BE7B"/>
      </colorScale>
    </cfRule>
  </conditionalFormatting>
  <conditionalFormatting sqref="B49:G49">
    <cfRule type="colorScale" priority="190">
      <colorScale>
        <cfvo type="min"/>
        <cfvo type="percentile" val="50"/>
        <cfvo type="max"/>
        <color rgb="FF63BE7B"/>
        <color rgb="FFFFEB84"/>
        <color rgb="FFF8696B"/>
      </colorScale>
    </cfRule>
  </conditionalFormatting>
  <conditionalFormatting sqref="B50:G50">
    <cfRule type="colorScale" priority="189">
      <colorScale>
        <cfvo type="min"/>
        <cfvo type="percentile" val="50"/>
        <cfvo type="max"/>
        <color rgb="FF5A8AC6"/>
        <color rgb="FFFCFCFF"/>
        <color rgb="FFF8696B"/>
      </colorScale>
    </cfRule>
  </conditionalFormatting>
  <conditionalFormatting sqref="B50:G50">
    <cfRule type="colorScale" priority="188">
      <colorScale>
        <cfvo type="min"/>
        <cfvo type="percentile" val="50"/>
        <cfvo type="max"/>
        <color rgb="FF5A8AC6"/>
        <color rgb="FFFCFCFF"/>
        <color rgb="FFF8696B"/>
      </colorScale>
    </cfRule>
  </conditionalFormatting>
  <conditionalFormatting sqref="B50:G50">
    <cfRule type="colorScale" priority="187">
      <colorScale>
        <cfvo type="min"/>
        <cfvo type="percentile" val="50"/>
        <cfvo type="max"/>
        <color rgb="FFF8696B"/>
        <color rgb="FFFFEB84"/>
        <color rgb="FF63BE7B"/>
      </colorScale>
    </cfRule>
  </conditionalFormatting>
  <conditionalFormatting sqref="B50:G50">
    <cfRule type="colorScale" priority="186">
      <colorScale>
        <cfvo type="min"/>
        <cfvo type="percentile" val="50"/>
        <cfvo type="max"/>
        <color rgb="FF5A8AC6"/>
        <color rgb="FFFCFCFF"/>
        <color rgb="FFF8696B"/>
      </colorScale>
    </cfRule>
  </conditionalFormatting>
  <conditionalFormatting sqref="B50:G50">
    <cfRule type="colorScale" priority="185">
      <colorScale>
        <cfvo type="min"/>
        <cfvo type="percentile" val="50"/>
        <cfvo type="max"/>
        <color rgb="FF5A8AC6"/>
        <color rgb="FFFCFCFF"/>
        <color rgb="FFF8696B"/>
      </colorScale>
    </cfRule>
  </conditionalFormatting>
  <conditionalFormatting sqref="B50:G50">
    <cfRule type="colorScale" priority="184">
      <colorScale>
        <cfvo type="min"/>
        <cfvo type="percentile" val="50"/>
        <cfvo type="max"/>
        <color rgb="FFF8696B"/>
        <color rgb="FFFFEB84"/>
        <color rgb="FF63BE7B"/>
      </colorScale>
    </cfRule>
  </conditionalFormatting>
  <conditionalFormatting sqref="B50:G50">
    <cfRule type="colorScale" priority="183">
      <colorScale>
        <cfvo type="min"/>
        <cfvo type="percentile" val="50"/>
        <cfvo type="max"/>
        <color rgb="FF63BE7B"/>
        <color rgb="FFFFEB84"/>
        <color rgb="FFF8696B"/>
      </colorScale>
    </cfRule>
  </conditionalFormatting>
  <conditionalFormatting sqref="B51:G51">
    <cfRule type="colorScale" priority="182">
      <colorScale>
        <cfvo type="min"/>
        <cfvo type="percentile" val="50"/>
        <cfvo type="max"/>
        <color rgb="FF5A8AC6"/>
        <color rgb="FFFCFCFF"/>
        <color rgb="FFF8696B"/>
      </colorScale>
    </cfRule>
  </conditionalFormatting>
  <conditionalFormatting sqref="B51:G51">
    <cfRule type="colorScale" priority="181">
      <colorScale>
        <cfvo type="min"/>
        <cfvo type="percentile" val="50"/>
        <cfvo type="max"/>
        <color rgb="FF5A8AC6"/>
        <color rgb="FFFCFCFF"/>
        <color rgb="FFF8696B"/>
      </colorScale>
    </cfRule>
  </conditionalFormatting>
  <conditionalFormatting sqref="B51:G51">
    <cfRule type="colorScale" priority="180">
      <colorScale>
        <cfvo type="min"/>
        <cfvo type="percentile" val="50"/>
        <cfvo type="max"/>
        <color rgb="FFF8696B"/>
        <color rgb="FFFFEB84"/>
        <color rgb="FF63BE7B"/>
      </colorScale>
    </cfRule>
  </conditionalFormatting>
  <conditionalFormatting sqref="B51:G51">
    <cfRule type="colorScale" priority="179">
      <colorScale>
        <cfvo type="min"/>
        <cfvo type="percentile" val="50"/>
        <cfvo type="max"/>
        <color rgb="FF5A8AC6"/>
        <color rgb="FFFCFCFF"/>
        <color rgb="FFF8696B"/>
      </colorScale>
    </cfRule>
  </conditionalFormatting>
  <conditionalFormatting sqref="B51:G51">
    <cfRule type="colorScale" priority="178">
      <colorScale>
        <cfvo type="min"/>
        <cfvo type="percentile" val="50"/>
        <cfvo type="max"/>
        <color rgb="FF5A8AC6"/>
        <color rgb="FFFCFCFF"/>
        <color rgb="FFF8696B"/>
      </colorScale>
    </cfRule>
  </conditionalFormatting>
  <conditionalFormatting sqref="B51:G51">
    <cfRule type="colorScale" priority="177">
      <colorScale>
        <cfvo type="min"/>
        <cfvo type="percentile" val="50"/>
        <cfvo type="max"/>
        <color rgb="FFF8696B"/>
        <color rgb="FFFFEB84"/>
        <color rgb="FF63BE7B"/>
      </colorScale>
    </cfRule>
  </conditionalFormatting>
  <conditionalFormatting sqref="B51:G51">
    <cfRule type="colorScale" priority="176">
      <colorScale>
        <cfvo type="min"/>
        <cfvo type="percentile" val="50"/>
        <cfvo type="max"/>
        <color rgb="FF63BE7B"/>
        <color rgb="FFFFEB84"/>
        <color rgb="FFF8696B"/>
      </colorScale>
    </cfRule>
  </conditionalFormatting>
  <conditionalFormatting sqref="B52:G52">
    <cfRule type="colorScale" priority="175">
      <colorScale>
        <cfvo type="min"/>
        <cfvo type="percentile" val="50"/>
        <cfvo type="max"/>
        <color rgb="FF5A8AC6"/>
        <color rgb="FFFCFCFF"/>
        <color rgb="FFF8696B"/>
      </colorScale>
    </cfRule>
  </conditionalFormatting>
  <conditionalFormatting sqref="B52:G52">
    <cfRule type="colorScale" priority="174">
      <colorScale>
        <cfvo type="min"/>
        <cfvo type="percentile" val="50"/>
        <cfvo type="max"/>
        <color rgb="FF5A8AC6"/>
        <color rgb="FFFCFCFF"/>
        <color rgb="FFF8696B"/>
      </colorScale>
    </cfRule>
  </conditionalFormatting>
  <conditionalFormatting sqref="B52:G52">
    <cfRule type="colorScale" priority="173">
      <colorScale>
        <cfvo type="min"/>
        <cfvo type="percentile" val="50"/>
        <cfvo type="max"/>
        <color rgb="FFF8696B"/>
        <color rgb="FFFFEB84"/>
        <color rgb="FF63BE7B"/>
      </colorScale>
    </cfRule>
  </conditionalFormatting>
  <conditionalFormatting sqref="B52:G52">
    <cfRule type="colorScale" priority="172">
      <colorScale>
        <cfvo type="min"/>
        <cfvo type="percentile" val="50"/>
        <cfvo type="max"/>
        <color rgb="FF5A8AC6"/>
        <color rgb="FFFCFCFF"/>
        <color rgb="FFF8696B"/>
      </colorScale>
    </cfRule>
  </conditionalFormatting>
  <conditionalFormatting sqref="B52:G52">
    <cfRule type="colorScale" priority="171">
      <colorScale>
        <cfvo type="min"/>
        <cfvo type="percentile" val="50"/>
        <cfvo type="max"/>
        <color rgb="FF5A8AC6"/>
        <color rgb="FFFCFCFF"/>
        <color rgb="FFF8696B"/>
      </colorScale>
    </cfRule>
  </conditionalFormatting>
  <conditionalFormatting sqref="B52:G52">
    <cfRule type="colorScale" priority="170">
      <colorScale>
        <cfvo type="min"/>
        <cfvo type="percentile" val="50"/>
        <cfvo type="max"/>
        <color rgb="FFF8696B"/>
        <color rgb="FFFFEB84"/>
        <color rgb="FF63BE7B"/>
      </colorScale>
    </cfRule>
  </conditionalFormatting>
  <conditionalFormatting sqref="B52:G52">
    <cfRule type="colorScale" priority="169">
      <colorScale>
        <cfvo type="min"/>
        <cfvo type="percentile" val="50"/>
        <cfvo type="max"/>
        <color rgb="FF63BE7B"/>
        <color rgb="FFFFEB84"/>
        <color rgb="FFF8696B"/>
      </colorScale>
    </cfRule>
  </conditionalFormatting>
  <conditionalFormatting sqref="B53:G53">
    <cfRule type="colorScale" priority="168">
      <colorScale>
        <cfvo type="min"/>
        <cfvo type="percentile" val="50"/>
        <cfvo type="max"/>
        <color rgb="FF5A8AC6"/>
        <color rgb="FFFCFCFF"/>
        <color rgb="FFF8696B"/>
      </colorScale>
    </cfRule>
  </conditionalFormatting>
  <conditionalFormatting sqref="B53:G53">
    <cfRule type="colorScale" priority="167">
      <colorScale>
        <cfvo type="min"/>
        <cfvo type="percentile" val="50"/>
        <cfvo type="max"/>
        <color rgb="FF5A8AC6"/>
        <color rgb="FFFCFCFF"/>
        <color rgb="FFF8696B"/>
      </colorScale>
    </cfRule>
  </conditionalFormatting>
  <conditionalFormatting sqref="B53:G53">
    <cfRule type="colorScale" priority="166">
      <colorScale>
        <cfvo type="min"/>
        <cfvo type="percentile" val="50"/>
        <cfvo type="max"/>
        <color rgb="FFF8696B"/>
        <color rgb="FFFFEB84"/>
        <color rgb="FF63BE7B"/>
      </colorScale>
    </cfRule>
  </conditionalFormatting>
  <conditionalFormatting sqref="B53:G53">
    <cfRule type="colorScale" priority="165">
      <colorScale>
        <cfvo type="min"/>
        <cfvo type="percentile" val="50"/>
        <cfvo type="max"/>
        <color rgb="FF5A8AC6"/>
        <color rgb="FFFCFCFF"/>
        <color rgb="FFF8696B"/>
      </colorScale>
    </cfRule>
  </conditionalFormatting>
  <conditionalFormatting sqref="B53:G53">
    <cfRule type="colorScale" priority="164">
      <colorScale>
        <cfvo type="min"/>
        <cfvo type="percentile" val="50"/>
        <cfvo type="max"/>
        <color rgb="FF5A8AC6"/>
        <color rgb="FFFCFCFF"/>
        <color rgb="FFF8696B"/>
      </colorScale>
    </cfRule>
  </conditionalFormatting>
  <conditionalFormatting sqref="B53:G53">
    <cfRule type="colorScale" priority="163">
      <colorScale>
        <cfvo type="min"/>
        <cfvo type="percentile" val="50"/>
        <cfvo type="max"/>
        <color rgb="FFF8696B"/>
        <color rgb="FFFFEB84"/>
        <color rgb="FF63BE7B"/>
      </colorScale>
    </cfRule>
  </conditionalFormatting>
  <conditionalFormatting sqref="B53:G53">
    <cfRule type="colorScale" priority="162">
      <colorScale>
        <cfvo type="min"/>
        <cfvo type="percentile" val="50"/>
        <cfvo type="max"/>
        <color rgb="FF63BE7B"/>
        <color rgb="FFFFEB84"/>
        <color rgb="FFF8696B"/>
      </colorScale>
    </cfRule>
  </conditionalFormatting>
  <conditionalFormatting sqref="B54:G54">
    <cfRule type="colorScale" priority="161">
      <colorScale>
        <cfvo type="min"/>
        <cfvo type="percentile" val="50"/>
        <cfvo type="max"/>
        <color rgb="FF5A8AC6"/>
        <color rgb="FFFCFCFF"/>
        <color rgb="FFF8696B"/>
      </colorScale>
    </cfRule>
  </conditionalFormatting>
  <conditionalFormatting sqref="B54:G54">
    <cfRule type="colorScale" priority="160">
      <colorScale>
        <cfvo type="min"/>
        <cfvo type="percentile" val="50"/>
        <cfvo type="max"/>
        <color rgb="FF5A8AC6"/>
        <color rgb="FFFCFCFF"/>
        <color rgb="FFF8696B"/>
      </colorScale>
    </cfRule>
  </conditionalFormatting>
  <conditionalFormatting sqref="B54:G54">
    <cfRule type="colorScale" priority="159">
      <colorScale>
        <cfvo type="min"/>
        <cfvo type="percentile" val="50"/>
        <cfvo type="max"/>
        <color rgb="FFF8696B"/>
        <color rgb="FFFFEB84"/>
        <color rgb="FF63BE7B"/>
      </colorScale>
    </cfRule>
  </conditionalFormatting>
  <conditionalFormatting sqref="B54:G54">
    <cfRule type="colorScale" priority="158">
      <colorScale>
        <cfvo type="min"/>
        <cfvo type="percentile" val="50"/>
        <cfvo type="max"/>
        <color rgb="FF5A8AC6"/>
        <color rgb="FFFCFCFF"/>
        <color rgb="FFF8696B"/>
      </colorScale>
    </cfRule>
  </conditionalFormatting>
  <conditionalFormatting sqref="B54:G54">
    <cfRule type="colorScale" priority="157">
      <colorScale>
        <cfvo type="min"/>
        <cfvo type="percentile" val="50"/>
        <cfvo type="max"/>
        <color rgb="FF5A8AC6"/>
        <color rgb="FFFCFCFF"/>
        <color rgb="FFF8696B"/>
      </colorScale>
    </cfRule>
  </conditionalFormatting>
  <conditionalFormatting sqref="B54:G54">
    <cfRule type="colorScale" priority="156">
      <colorScale>
        <cfvo type="min"/>
        <cfvo type="percentile" val="50"/>
        <cfvo type="max"/>
        <color rgb="FFF8696B"/>
        <color rgb="FFFFEB84"/>
        <color rgb="FF63BE7B"/>
      </colorScale>
    </cfRule>
  </conditionalFormatting>
  <conditionalFormatting sqref="B54:G54">
    <cfRule type="colorScale" priority="155">
      <colorScale>
        <cfvo type="min"/>
        <cfvo type="percentile" val="50"/>
        <cfvo type="max"/>
        <color rgb="FF63BE7B"/>
        <color rgb="FFFFEB84"/>
        <color rgb="FFF8696B"/>
      </colorScale>
    </cfRule>
  </conditionalFormatting>
  <conditionalFormatting sqref="B55:G55">
    <cfRule type="colorScale" priority="154">
      <colorScale>
        <cfvo type="min"/>
        <cfvo type="percentile" val="50"/>
        <cfvo type="max"/>
        <color rgb="FF5A8AC6"/>
        <color rgb="FFFCFCFF"/>
        <color rgb="FFF8696B"/>
      </colorScale>
    </cfRule>
  </conditionalFormatting>
  <conditionalFormatting sqref="B55:G55">
    <cfRule type="colorScale" priority="153">
      <colorScale>
        <cfvo type="min"/>
        <cfvo type="percentile" val="50"/>
        <cfvo type="max"/>
        <color rgb="FF5A8AC6"/>
        <color rgb="FFFCFCFF"/>
        <color rgb="FFF8696B"/>
      </colorScale>
    </cfRule>
  </conditionalFormatting>
  <conditionalFormatting sqref="B55:G55">
    <cfRule type="colorScale" priority="152">
      <colorScale>
        <cfvo type="min"/>
        <cfvo type="percentile" val="50"/>
        <cfvo type="max"/>
        <color rgb="FFF8696B"/>
        <color rgb="FFFFEB84"/>
        <color rgb="FF63BE7B"/>
      </colorScale>
    </cfRule>
  </conditionalFormatting>
  <conditionalFormatting sqref="B55:G55">
    <cfRule type="colorScale" priority="151">
      <colorScale>
        <cfvo type="min"/>
        <cfvo type="percentile" val="50"/>
        <cfvo type="max"/>
        <color rgb="FF5A8AC6"/>
        <color rgb="FFFCFCFF"/>
        <color rgb="FFF8696B"/>
      </colorScale>
    </cfRule>
  </conditionalFormatting>
  <conditionalFormatting sqref="B55:G55">
    <cfRule type="colorScale" priority="150">
      <colorScale>
        <cfvo type="min"/>
        <cfvo type="percentile" val="50"/>
        <cfvo type="max"/>
        <color rgb="FF5A8AC6"/>
        <color rgb="FFFCFCFF"/>
        <color rgb="FFF8696B"/>
      </colorScale>
    </cfRule>
  </conditionalFormatting>
  <conditionalFormatting sqref="B55:G55">
    <cfRule type="colorScale" priority="149">
      <colorScale>
        <cfvo type="min"/>
        <cfvo type="percentile" val="50"/>
        <cfvo type="max"/>
        <color rgb="FFF8696B"/>
        <color rgb="FFFFEB84"/>
        <color rgb="FF63BE7B"/>
      </colorScale>
    </cfRule>
  </conditionalFormatting>
  <conditionalFormatting sqref="B55:G55">
    <cfRule type="colorScale" priority="148">
      <colorScale>
        <cfvo type="min"/>
        <cfvo type="percentile" val="50"/>
        <cfvo type="max"/>
        <color rgb="FF63BE7B"/>
        <color rgb="FFFFEB84"/>
        <color rgb="FFF8696B"/>
      </colorScale>
    </cfRule>
  </conditionalFormatting>
  <conditionalFormatting sqref="B56:G56">
    <cfRule type="colorScale" priority="147">
      <colorScale>
        <cfvo type="min"/>
        <cfvo type="percentile" val="50"/>
        <cfvo type="max"/>
        <color rgb="FF5A8AC6"/>
        <color rgb="FFFCFCFF"/>
        <color rgb="FFF8696B"/>
      </colorScale>
    </cfRule>
  </conditionalFormatting>
  <conditionalFormatting sqref="B56:G56">
    <cfRule type="colorScale" priority="146">
      <colorScale>
        <cfvo type="min"/>
        <cfvo type="percentile" val="50"/>
        <cfvo type="max"/>
        <color rgb="FF5A8AC6"/>
        <color rgb="FFFCFCFF"/>
        <color rgb="FFF8696B"/>
      </colorScale>
    </cfRule>
  </conditionalFormatting>
  <conditionalFormatting sqref="B56:G56">
    <cfRule type="colorScale" priority="145">
      <colorScale>
        <cfvo type="min"/>
        <cfvo type="percentile" val="50"/>
        <cfvo type="max"/>
        <color rgb="FFF8696B"/>
        <color rgb="FFFFEB84"/>
        <color rgb="FF63BE7B"/>
      </colorScale>
    </cfRule>
  </conditionalFormatting>
  <conditionalFormatting sqref="B56:G56">
    <cfRule type="colorScale" priority="144">
      <colorScale>
        <cfvo type="min"/>
        <cfvo type="percentile" val="50"/>
        <cfvo type="max"/>
        <color rgb="FF5A8AC6"/>
        <color rgb="FFFCFCFF"/>
        <color rgb="FFF8696B"/>
      </colorScale>
    </cfRule>
  </conditionalFormatting>
  <conditionalFormatting sqref="B56:G56">
    <cfRule type="colorScale" priority="143">
      <colorScale>
        <cfvo type="min"/>
        <cfvo type="percentile" val="50"/>
        <cfvo type="max"/>
        <color rgb="FF5A8AC6"/>
        <color rgb="FFFCFCFF"/>
        <color rgb="FFF8696B"/>
      </colorScale>
    </cfRule>
  </conditionalFormatting>
  <conditionalFormatting sqref="B56:G56">
    <cfRule type="colorScale" priority="142">
      <colorScale>
        <cfvo type="min"/>
        <cfvo type="percentile" val="50"/>
        <cfvo type="max"/>
        <color rgb="FFF8696B"/>
        <color rgb="FFFFEB84"/>
        <color rgb="FF63BE7B"/>
      </colorScale>
    </cfRule>
  </conditionalFormatting>
  <conditionalFormatting sqref="B56:G56">
    <cfRule type="colorScale" priority="141">
      <colorScale>
        <cfvo type="min"/>
        <cfvo type="percentile" val="50"/>
        <cfvo type="max"/>
        <color rgb="FF63BE7B"/>
        <color rgb="FFFFEB84"/>
        <color rgb="FFF8696B"/>
      </colorScale>
    </cfRule>
  </conditionalFormatting>
  <conditionalFormatting sqref="B57:G57">
    <cfRule type="colorScale" priority="140">
      <colorScale>
        <cfvo type="min"/>
        <cfvo type="percentile" val="50"/>
        <cfvo type="max"/>
        <color rgb="FF5A8AC6"/>
        <color rgb="FFFCFCFF"/>
        <color rgb="FFF8696B"/>
      </colorScale>
    </cfRule>
  </conditionalFormatting>
  <conditionalFormatting sqref="B57:G57">
    <cfRule type="colorScale" priority="139">
      <colorScale>
        <cfvo type="min"/>
        <cfvo type="percentile" val="50"/>
        <cfvo type="max"/>
        <color rgb="FF5A8AC6"/>
        <color rgb="FFFCFCFF"/>
        <color rgb="FFF8696B"/>
      </colorScale>
    </cfRule>
  </conditionalFormatting>
  <conditionalFormatting sqref="B57:G57">
    <cfRule type="colorScale" priority="138">
      <colorScale>
        <cfvo type="min"/>
        <cfvo type="percentile" val="50"/>
        <cfvo type="max"/>
        <color rgb="FFF8696B"/>
        <color rgb="FFFFEB84"/>
        <color rgb="FF63BE7B"/>
      </colorScale>
    </cfRule>
  </conditionalFormatting>
  <conditionalFormatting sqref="B57:G57">
    <cfRule type="colorScale" priority="137">
      <colorScale>
        <cfvo type="min"/>
        <cfvo type="percentile" val="50"/>
        <cfvo type="max"/>
        <color rgb="FF5A8AC6"/>
        <color rgb="FFFCFCFF"/>
        <color rgb="FFF8696B"/>
      </colorScale>
    </cfRule>
  </conditionalFormatting>
  <conditionalFormatting sqref="B57:G57">
    <cfRule type="colorScale" priority="136">
      <colorScale>
        <cfvo type="min"/>
        <cfvo type="percentile" val="50"/>
        <cfvo type="max"/>
        <color rgb="FF5A8AC6"/>
        <color rgb="FFFCFCFF"/>
        <color rgb="FFF8696B"/>
      </colorScale>
    </cfRule>
  </conditionalFormatting>
  <conditionalFormatting sqref="B57:G57">
    <cfRule type="colorScale" priority="135">
      <colorScale>
        <cfvo type="min"/>
        <cfvo type="percentile" val="50"/>
        <cfvo type="max"/>
        <color rgb="FFF8696B"/>
        <color rgb="FFFFEB84"/>
        <color rgb="FF63BE7B"/>
      </colorScale>
    </cfRule>
  </conditionalFormatting>
  <conditionalFormatting sqref="B57:G57">
    <cfRule type="colorScale" priority="134">
      <colorScale>
        <cfvo type="min"/>
        <cfvo type="percentile" val="50"/>
        <cfvo type="max"/>
        <color rgb="FF63BE7B"/>
        <color rgb="FFFFEB84"/>
        <color rgb="FFF8696B"/>
      </colorScale>
    </cfRule>
  </conditionalFormatting>
  <conditionalFormatting sqref="B58:G58">
    <cfRule type="colorScale" priority="133">
      <colorScale>
        <cfvo type="min"/>
        <cfvo type="percentile" val="50"/>
        <cfvo type="max"/>
        <color rgb="FF5A8AC6"/>
        <color rgb="FFFCFCFF"/>
        <color rgb="FFF8696B"/>
      </colorScale>
    </cfRule>
  </conditionalFormatting>
  <conditionalFormatting sqref="B58:G58">
    <cfRule type="colorScale" priority="132">
      <colorScale>
        <cfvo type="min"/>
        <cfvo type="percentile" val="50"/>
        <cfvo type="max"/>
        <color rgb="FF5A8AC6"/>
        <color rgb="FFFCFCFF"/>
        <color rgb="FFF8696B"/>
      </colorScale>
    </cfRule>
  </conditionalFormatting>
  <conditionalFormatting sqref="B58:G58">
    <cfRule type="colorScale" priority="131">
      <colorScale>
        <cfvo type="min"/>
        <cfvo type="percentile" val="50"/>
        <cfvo type="max"/>
        <color rgb="FFF8696B"/>
        <color rgb="FFFFEB84"/>
        <color rgb="FF63BE7B"/>
      </colorScale>
    </cfRule>
  </conditionalFormatting>
  <conditionalFormatting sqref="B58:G58">
    <cfRule type="colorScale" priority="130">
      <colorScale>
        <cfvo type="min"/>
        <cfvo type="percentile" val="50"/>
        <cfvo type="max"/>
        <color rgb="FF5A8AC6"/>
        <color rgb="FFFCFCFF"/>
        <color rgb="FFF8696B"/>
      </colorScale>
    </cfRule>
  </conditionalFormatting>
  <conditionalFormatting sqref="B58:G58">
    <cfRule type="colorScale" priority="129">
      <colorScale>
        <cfvo type="min"/>
        <cfvo type="percentile" val="50"/>
        <cfvo type="max"/>
        <color rgb="FF5A8AC6"/>
        <color rgb="FFFCFCFF"/>
        <color rgb="FFF8696B"/>
      </colorScale>
    </cfRule>
  </conditionalFormatting>
  <conditionalFormatting sqref="B58:G58">
    <cfRule type="colorScale" priority="128">
      <colorScale>
        <cfvo type="min"/>
        <cfvo type="percentile" val="50"/>
        <cfvo type="max"/>
        <color rgb="FFF8696B"/>
        <color rgb="FFFFEB84"/>
        <color rgb="FF63BE7B"/>
      </colorScale>
    </cfRule>
  </conditionalFormatting>
  <conditionalFormatting sqref="B58:G58">
    <cfRule type="colorScale" priority="127">
      <colorScale>
        <cfvo type="min"/>
        <cfvo type="percentile" val="50"/>
        <cfvo type="max"/>
        <color rgb="FF63BE7B"/>
        <color rgb="FFFFEB84"/>
        <color rgb="FFF8696B"/>
      </colorScale>
    </cfRule>
  </conditionalFormatting>
  <conditionalFormatting sqref="B59:G59">
    <cfRule type="colorScale" priority="126">
      <colorScale>
        <cfvo type="min"/>
        <cfvo type="percentile" val="50"/>
        <cfvo type="max"/>
        <color rgb="FF5A8AC6"/>
        <color rgb="FFFCFCFF"/>
        <color rgb="FFF8696B"/>
      </colorScale>
    </cfRule>
  </conditionalFormatting>
  <conditionalFormatting sqref="B59:G59">
    <cfRule type="colorScale" priority="125">
      <colorScale>
        <cfvo type="min"/>
        <cfvo type="percentile" val="50"/>
        <cfvo type="max"/>
        <color rgb="FF5A8AC6"/>
        <color rgb="FFFCFCFF"/>
        <color rgb="FFF8696B"/>
      </colorScale>
    </cfRule>
  </conditionalFormatting>
  <conditionalFormatting sqref="B59:G59">
    <cfRule type="colorScale" priority="124">
      <colorScale>
        <cfvo type="min"/>
        <cfvo type="percentile" val="50"/>
        <cfvo type="max"/>
        <color rgb="FFF8696B"/>
        <color rgb="FFFFEB84"/>
        <color rgb="FF63BE7B"/>
      </colorScale>
    </cfRule>
  </conditionalFormatting>
  <conditionalFormatting sqref="B59:G59">
    <cfRule type="colorScale" priority="123">
      <colorScale>
        <cfvo type="min"/>
        <cfvo type="percentile" val="50"/>
        <cfvo type="max"/>
        <color rgb="FF5A8AC6"/>
        <color rgb="FFFCFCFF"/>
        <color rgb="FFF8696B"/>
      </colorScale>
    </cfRule>
  </conditionalFormatting>
  <conditionalFormatting sqref="B59:G59">
    <cfRule type="colorScale" priority="122">
      <colorScale>
        <cfvo type="min"/>
        <cfvo type="percentile" val="50"/>
        <cfvo type="max"/>
        <color rgb="FF5A8AC6"/>
        <color rgb="FFFCFCFF"/>
        <color rgb="FFF8696B"/>
      </colorScale>
    </cfRule>
  </conditionalFormatting>
  <conditionalFormatting sqref="B59:G59">
    <cfRule type="colorScale" priority="121">
      <colorScale>
        <cfvo type="min"/>
        <cfvo type="percentile" val="50"/>
        <cfvo type="max"/>
        <color rgb="FFF8696B"/>
        <color rgb="FFFFEB84"/>
        <color rgb="FF63BE7B"/>
      </colorScale>
    </cfRule>
  </conditionalFormatting>
  <conditionalFormatting sqref="B59:G59">
    <cfRule type="colorScale" priority="120">
      <colorScale>
        <cfvo type="min"/>
        <cfvo type="percentile" val="50"/>
        <cfvo type="max"/>
        <color rgb="FF63BE7B"/>
        <color rgb="FFFFEB84"/>
        <color rgb="FFF8696B"/>
      </colorScale>
    </cfRule>
  </conditionalFormatting>
  <conditionalFormatting sqref="B60:G60">
    <cfRule type="colorScale" priority="119">
      <colorScale>
        <cfvo type="min"/>
        <cfvo type="percentile" val="50"/>
        <cfvo type="max"/>
        <color rgb="FF5A8AC6"/>
        <color rgb="FFFCFCFF"/>
        <color rgb="FFF8696B"/>
      </colorScale>
    </cfRule>
  </conditionalFormatting>
  <conditionalFormatting sqref="B60:G60">
    <cfRule type="colorScale" priority="118">
      <colorScale>
        <cfvo type="min"/>
        <cfvo type="percentile" val="50"/>
        <cfvo type="max"/>
        <color rgb="FF5A8AC6"/>
        <color rgb="FFFCFCFF"/>
        <color rgb="FFF8696B"/>
      </colorScale>
    </cfRule>
  </conditionalFormatting>
  <conditionalFormatting sqref="B60:G60">
    <cfRule type="colorScale" priority="117">
      <colorScale>
        <cfvo type="min"/>
        <cfvo type="percentile" val="50"/>
        <cfvo type="max"/>
        <color rgb="FFF8696B"/>
        <color rgb="FFFFEB84"/>
        <color rgb="FF63BE7B"/>
      </colorScale>
    </cfRule>
  </conditionalFormatting>
  <conditionalFormatting sqref="B60:G60">
    <cfRule type="colorScale" priority="116">
      <colorScale>
        <cfvo type="min"/>
        <cfvo type="percentile" val="50"/>
        <cfvo type="max"/>
        <color rgb="FF5A8AC6"/>
        <color rgb="FFFCFCFF"/>
        <color rgb="FFF8696B"/>
      </colorScale>
    </cfRule>
  </conditionalFormatting>
  <conditionalFormatting sqref="B60:G60">
    <cfRule type="colorScale" priority="115">
      <colorScale>
        <cfvo type="min"/>
        <cfvo type="percentile" val="50"/>
        <cfvo type="max"/>
        <color rgb="FF5A8AC6"/>
        <color rgb="FFFCFCFF"/>
        <color rgb="FFF8696B"/>
      </colorScale>
    </cfRule>
  </conditionalFormatting>
  <conditionalFormatting sqref="B60:G60">
    <cfRule type="colorScale" priority="114">
      <colorScale>
        <cfvo type="min"/>
        <cfvo type="percentile" val="50"/>
        <cfvo type="max"/>
        <color rgb="FFF8696B"/>
        <color rgb="FFFFEB84"/>
        <color rgb="FF63BE7B"/>
      </colorScale>
    </cfRule>
  </conditionalFormatting>
  <conditionalFormatting sqref="B60:G60">
    <cfRule type="colorScale" priority="113">
      <colorScale>
        <cfvo type="min"/>
        <cfvo type="percentile" val="50"/>
        <cfvo type="max"/>
        <color rgb="FF63BE7B"/>
        <color rgb="FFFFEB84"/>
        <color rgb="FFF8696B"/>
      </colorScale>
    </cfRule>
  </conditionalFormatting>
  <conditionalFormatting sqref="B61:G61">
    <cfRule type="colorScale" priority="112">
      <colorScale>
        <cfvo type="min"/>
        <cfvo type="percentile" val="50"/>
        <cfvo type="max"/>
        <color rgb="FF5A8AC6"/>
        <color rgb="FFFCFCFF"/>
        <color rgb="FFF8696B"/>
      </colorScale>
    </cfRule>
  </conditionalFormatting>
  <conditionalFormatting sqref="B61:G61">
    <cfRule type="colorScale" priority="111">
      <colorScale>
        <cfvo type="min"/>
        <cfvo type="percentile" val="50"/>
        <cfvo type="max"/>
        <color rgb="FF5A8AC6"/>
        <color rgb="FFFCFCFF"/>
        <color rgb="FFF8696B"/>
      </colorScale>
    </cfRule>
  </conditionalFormatting>
  <conditionalFormatting sqref="B61:G61">
    <cfRule type="colorScale" priority="110">
      <colorScale>
        <cfvo type="min"/>
        <cfvo type="percentile" val="50"/>
        <cfvo type="max"/>
        <color rgb="FFF8696B"/>
        <color rgb="FFFFEB84"/>
        <color rgb="FF63BE7B"/>
      </colorScale>
    </cfRule>
  </conditionalFormatting>
  <conditionalFormatting sqref="B61:G61">
    <cfRule type="colorScale" priority="109">
      <colorScale>
        <cfvo type="min"/>
        <cfvo type="percentile" val="50"/>
        <cfvo type="max"/>
        <color rgb="FF5A8AC6"/>
        <color rgb="FFFCFCFF"/>
        <color rgb="FFF8696B"/>
      </colorScale>
    </cfRule>
  </conditionalFormatting>
  <conditionalFormatting sqref="B61:G61">
    <cfRule type="colorScale" priority="108">
      <colorScale>
        <cfvo type="min"/>
        <cfvo type="percentile" val="50"/>
        <cfvo type="max"/>
        <color rgb="FF5A8AC6"/>
        <color rgb="FFFCFCFF"/>
        <color rgb="FFF8696B"/>
      </colorScale>
    </cfRule>
  </conditionalFormatting>
  <conditionalFormatting sqref="B61:G61">
    <cfRule type="colorScale" priority="107">
      <colorScale>
        <cfvo type="min"/>
        <cfvo type="percentile" val="50"/>
        <cfvo type="max"/>
        <color rgb="FFF8696B"/>
        <color rgb="FFFFEB84"/>
        <color rgb="FF63BE7B"/>
      </colorScale>
    </cfRule>
  </conditionalFormatting>
  <conditionalFormatting sqref="B61:G61">
    <cfRule type="colorScale" priority="106">
      <colorScale>
        <cfvo type="min"/>
        <cfvo type="percentile" val="50"/>
        <cfvo type="max"/>
        <color rgb="FF63BE7B"/>
        <color rgb="FFFFEB84"/>
        <color rgb="FFF8696B"/>
      </colorScale>
    </cfRule>
  </conditionalFormatting>
  <conditionalFormatting sqref="B62:G62">
    <cfRule type="colorScale" priority="105">
      <colorScale>
        <cfvo type="min"/>
        <cfvo type="percentile" val="50"/>
        <cfvo type="max"/>
        <color rgb="FF5A8AC6"/>
        <color rgb="FFFCFCFF"/>
        <color rgb="FFF8696B"/>
      </colorScale>
    </cfRule>
  </conditionalFormatting>
  <conditionalFormatting sqref="B62:G62">
    <cfRule type="colorScale" priority="104">
      <colorScale>
        <cfvo type="min"/>
        <cfvo type="percentile" val="50"/>
        <cfvo type="max"/>
        <color rgb="FF5A8AC6"/>
        <color rgb="FFFCFCFF"/>
        <color rgb="FFF8696B"/>
      </colorScale>
    </cfRule>
  </conditionalFormatting>
  <conditionalFormatting sqref="B62:G62">
    <cfRule type="colorScale" priority="103">
      <colorScale>
        <cfvo type="min"/>
        <cfvo type="percentile" val="50"/>
        <cfvo type="max"/>
        <color rgb="FFF8696B"/>
        <color rgb="FFFFEB84"/>
        <color rgb="FF63BE7B"/>
      </colorScale>
    </cfRule>
  </conditionalFormatting>
  <conditionalFormatting sqref="B62:G62">
    <cfRule type="colorScale" priority="102">
      <colorScale>
        <cfvo type="min"/>
        <cfvo type="percentile" val="50"/>
        <cfvo type="max"/>
        <color rgb="FF5A8AC6"/>
        <color rgb="FFFCFCFF"/>
        <color rgb="FFF8696B"/>
      </colorScale>
    </cfRule>
  </conditionalFormatting>
  <conditionalFormatting sqref="B62:G62">
    <cfRule type="colorScale" priority="101">
      <colorScale>
        <cfvo type="min"/>
        <cfvo type="percentile" val="50"/>
        <cfvo type="max"/>
        <color rgb="FF5A8AC6"/>
        <color rgb="FFFCFCFF"/>
        <color rgb="FFF8696B"/>
      </colorScale>
    </cfRule>
  </conditionalFormatting>
  <conditionalFormatting sqref="B62:G62">
    <cfRule type="colorScale" priority="100">
      <colorScale>
        <cfvo type="min"/>
        <cfvo type="percentile" val="50"/>
        <cfvo type="max"/>
        <color rgb="FFF8696B"/>
        <color rgb="FFFFEB84"/>
        <color rgb="FF63BE7B"/>
      </colorScale>
    </cfRule>
  </conditionalFormatting>
  <conditionalFormatting sqref="B62:G62">
    <cfRule type="colorScale" priority="99">
      <colorScale>
        <cfvo type="min"/>
        <cfvo type="percentile" val="50"/>
        <cfvo type="max"/>
        <color rgb="FF63BE7B"/>
        <color rgb="FFFFEB84"/>
        <color rgb="FFF8696B"/>
      </colorScale>
    </cfRule>
  </conditionalFormatting>
  <conditionalFormatting sqref="B63:G63">
    <cfRule type="colorScale" priority="98">
      <colorScale>
        <cfvo type="min"/>
        <cfvo type="percentile" val="50"/>
        <cfvo type="max"/>
        <color rgb="FF5A8AC6"/>
        <color rgb="FFFCFCFF"/>
        <color rgb="FFF8696B"/>
      </colorScale>
    </cfRule>
  </conditionalFormatting>
  <conditionalFormatting sqref="B63:G63">
    <cfRule type="colorScale" priority="97">
      <colorScale>
        <cfvo type="min"/>
        <cfvo type="percentile" val="50"/>
        <cfvo type="max"/>
        <color rgb="FF5A8AC6"/>
        <color rgb="FFFCFCFF"/>
        <color rgb="FFF8696B"/>
      </colorScale>
    </cfRule>
  </conditionalFormatting>
  <conditionalFormatting sqref="B63:G63">
    <cfRule type="colorScale" priority="96">
      <colorScale>
        <cfvo type="min"/>
        <cfvo type="percentile" val="50"/>
        <cfvo type="max"/>
        <color rgb="FFF8696B"/>
        <color rgb="FFFFEB84"/>
        <color rgb="FF63BE7B"/>
      </colorScale>
    </cfRule>
  </conditionalFormatting>
  <conditionalFormatting sqref="B63:G63">
    <cfRule type="colorScale" priority="95">
      <colorScale>
        <cfvo type="min"/>
        <cfvo type="percentile" val="50"/>
        <cfvo type="max"/>
        <color rgb="FF5A8AC6"/>
        <color rgb="FFFCFCFF"/>
        <color rgb="FFF8696B"/>
      </colorScale>
    </cfRule>
  </conditionalFormatting>
  <conditionalFormatting sqref="B63:G63">
    <cfRule type="colorScale" priority="94">
      <colorScale>
        <cfvo type="min"/>
        <cfvo type="percentile" val="50"/>
        <cfvo type="max"/>
        <color rgb="FF5A8AC6"/>
        <color rgb="FFFCFCFF"/>
        <color rgb="FFF8696B"/>
      </colorScale>
    </cfRule>
  </conditionalFormatting>
  <conditionalFormatting sqref="B63:G63">
    <cfRule type="colorScale" priority="93">
      <colorScale>
        <cfvo type="min"/>
        <cfvo type="percentile" val="50"/>
        <cfvo type="max"/>
        <color rgb="FFF8696B"/>
        <color rgb="FFFFEB84"/>
        <color rgb="FF63BE7B"/>
      </colorScale>
    </cfRule>
  </conditionalFormatting>
  <conditionalFormatting sqref="B63:G63">
    <cfRule type="colorScale" priority="92">
      <colorScale>
        <cfvo type="min"/>
        <cfvo type="percentile" val="50"/>
        <cfvo type="max"/>
        <color rgb="FF63BE7B"/>
        <color rgb="FFFFEB84"/>
        <color rgb="FFF8696B"/>
      </colorScale>
    </cfRule>
  </conditionalFormatting>
  <conditionalFormatting sqref="B64:G64">
    <cfRule type="colorScale" priority="91">
      <colorScale>
        <cfvo type="min"/>
        <cfvo type="percentile" val="50"/>
        <cfvo type="max"/>
        <color rgb="FF5A8AC6"/>
        <color rgb="FFFCFCFF"/>
        <color rgb="FFF8696B"/>
      </colorScale>
    </cfRule>
  </conditionalFormatting>
  <conditionalFormatting sqref="B64:G64">
    <cfRule type="colorScale" priority="90">
      <colorScale>
        <cfvo type="min"/>
        <cfvo type="percentile" val="50"/>
        <cfvo type="max"/>
        <color rgb="FF5A8AC6"/>
        <color rgb="FFFCFCFF"/>
        <color rgb="FFF8696B"/>
      </colorScale>
    </cfRule>
  </conditionalFormatting>
  <conditionalFormatting sqref="B64:G64">
    <cfRule type="colorScale" priority="89">
      <colorScale>
        <cfvo type="min"/>
        <cfvo type="percentile" val="50"/>
        <cfvo type="max"/>
        <color rgb="FFF8696B"/>
        <color rgb="FFFFEB84"/>
        <color rgb="FF63BE7B"/>
      </colorScale>
    </cfRule>
  </conditionalFormatting>
  <conditionalFormatting sqref="B64:G64">
    <cfRule type="colorScale" priority="88">
      <colorScale>
        <cfvo type="min"/>
        <cfvo type="percentile" val="50"/>
        <cfvo type="max"/>
        <color rgb="FF5A8AC6"/>
        <color rgb="FFFCFCFF"/>
        <color rgb="FFF8696B"/>
      </colorScale>
    </cfRule>
  </conditionalFormatting>
  <conditionalFormatting sqref="B64:G64">
    <cfRule type="colorScale" priority="87">
      <colorScale>
        <cfvo type="min"/>
        <cfvo type="percentile" val="50"/>
        <cfvo type="max"/>
        <color rgb="FF5A8AC6"/>
        <color rgb="FFFCFCFF"/>
        <color rgb="FFF8696B"/>
      </colorScale>
    </cfRule>
  </conditionalFormatting>
  <conditionalFormatting sqref="B64:G64">
    <cfRule type="colorScale" priority="86">
      <colorScale>
        <cfvo type="min"/>
        <cfvo type="percentile" val="50"/>
        <cfvo type="max"/>
        <color rgb="FFF8696B"/>
        <color rgb="FFFFEB84"/>
        <color rgb="FF63BE7B"/>
      </colorScale>
    </cfRule>
  </conditionalFormatting>
  <conditionalFormatting sqref="B64:G64">
    <cfRule type="colorScale" priority="85">
      <colorScale>
        <cfvo type="min"/>
        <cfvo type="percentile" val="50"/>
        <cfvo type="max"/>
        <color rgb="FF63BE7B"/>
        <color rgb="FFFFEB84"/>
        <color rgb="FFF8696B"/>
      </colorScale>
    </cfRule>
  </conditionalFormatting>
  <conditionalFormatting sqref="B65:G65">
    <cfRule type="colorScale" priority="84">
      <colorScale>
        <cfvo type="min"/>
        <cfvo type="percentile" val="50"/>
        <cfvo type="max"/>
        <color rgb="FF5A8AC6"/>
        <color rgb="FFFCFCFF"/>
        <color rgb="FFF8696B"/>
      </colorScale>
    </cfRule>
  </conditionalFormatting>
  <conditionalFormatting sqref="B65:G65">
    <cfRule type="colorScale" priority="83">
      <colorScale>
        <cfvo type="min"/>
        <cfvo type="percentile" val="50"/>
        <cfvo type="max"/>
        <color rgb="FF5A8AC6"/>
        <color rgb="FFFCFCFF"/>
        <color rgb="FFF8696B"/>
      </colorScale>
    </cfRule>
  </conditionalFormatting>
  <conditionalFormatting sqref="B65:G65">
    <cfRule type="colorScale" priority="82">
      <colorScale>
        <cfvo type="min"/>
        <cfvo type="percentile" val="50"/>
        <cfvo type="max"/>
        <color rgb="FFF8696B"/>
        <color rgb="FFFFEB84"/>
        <color rgb="FF63BE7B"/>
      </colorScale>
    </cfRule>
  </conditionalFormatting>
  <conditionalFormatting sqref="B65:G65">
    <cfRule type="colorScale" priority="81">
      <colorScale>
        <cfvo type="min"/>
        <cfvo type="percentile" val="50"/>
        <cfvo type="max"/>
        <color rgb="FF5A8AC6"/>
        <color rgb="FFFCFCFF"/>
        <color rgb="FFF8696B"/>
      </colorScale>
    </cfRule>
  </conditionalFormatting>
  <conditionalFormatting sqref="B65:G65">
    <cfRule type="colorScale" priority="80">
      <colorScale>
        <cfvo type="min"/>
        <cfvo type="percentile" val="50"/>
        <cfvo type="max"/>
        <color rgb="FF5A8AC6"/>
        <color rgb="FFFCFCFF"/>
        <color rgb="FFF8696B"/>
      </colorScale>
    </cfRule>
  </conditionalFormatting>
  <conditionalFormatting sqref="B65:G65">
    <cfRule type="colorScale" priority="79">
      <colorScale>
        <cfvo type="min"/>
        <cfvo type="percentile" val="50"/>
        <cfvo type="max"/>
        <color rgb="FFF8696B"/>
        <color rgb="FFFFEB84"/>
        <color rgb="FF63BE7B"/>
      </colorScale>
    </cfRule>
  </conditionalFormatting>
  <conditionalFormatting sqref="B65:G65">
    <cfRule type="colorScale" priority="78">
      <colorScale>
        <cfvo type="min"/>
        <cfvo type="percentile" val="50"/>
        <cfvo type="max"/>
        <color rgb="FF63BE7B"/>
        <color rgb="FFFFEB84"/>
        <color rgb="FFF8696B"/>
      </colorScale>
    </cfRule>
  </conditionalFormatting>
  <conditionalFormatting sqref="B66:G66">
    <cfRule type="colorScale" priority="77">
      <colorScale>
        <cfvo type="min"/>
        <cfvo type="percentile" val="50"/>
        <cfvo type="max"/>
        <color rgb="FF5A8AC6"/>
        <color rgb="FFFCFCFF"/>
        <color rgb="FFF8696B"/>
      </colorScale>
    </cfRule>
  </conditionalFormatting>
  <conditionalFormatting sqref="B66:G66">
    <cfRule type="colorScale" priority="76">
      <colorScale>
        <cfvo type="min"/>
        <cfvo type="percentile" val="50"/>
        <cfvo type="max"/>
        <color rgb="FF5A8AC6"/>
        <color rgb="FFFCFCFF"/>
        <color rgb="FFF8696B"/>
      </colorScale>
    </cfRule>
  </conditionalFormatting>
  <conditionalFormatting sqref="B66:G66">
    <cfRule type="colorScale" priority="75">
      <colorScale>
        <cfvo type="min"/>
        <cfvo type="percentile" val="50"/>
        <cfvo type="max"/>
        <color rgb="FFF8696B"/>
        <color rgb="FFFFEB84"/>
        <color rgb="FF63BE7B"/>
      </colorScale>
    </cfRule>
  </conditionalFormatting>
  <conditionalFormatting sqref="B66:G66">
    <cfRule type="colorScale" priority="74">
      <colorScale>
        <cfvo type="min"/>
        <cfvo type="percentile" val="50"/>
        <cfvo type="max"/>
        <color rgb="FF5A8AC6"/>
        <color rgb="FFFCFCFF"/>
        <color rgb="FFF8696B"/>
      </colorScale>
    </cfRule>
  </conditionalFormatting>
  <conditionalFormatting sqref="B66:G66">
    <cfRule type="colorScale" priority="73">
      <colorScale>
        <cfvo type="min"/>
        <cfvo type="percentile" val="50"/>
        <cfvo type="max"/>
        <color rgb="FF5A8AC6"/>
        <color rgb="FFFCFCFF"/>
        <color rgb="FFF8696B"/>
      </colorScale>
    </cfRule>
  </conditionalFormatting>
  <conditionalFormatting sqref="B66:G66">
    <cfRule type="colorScale" priority="72">
      <colorScale>
        <cfvo type="min"/>
        <cfvo type="percentile" val="50"/>
        <cfvo type="max"/>
        <color rgb="FFF8696B"/>
        <color rgb="FFFFEB84"/>
        <color rgb="FF63BE7B"/>
      </colorScale>
    </cfRule>
  </conditionalFormatting>
  <conditionalFormatting sqref="B66:G66">
    <cfRule type="colorScale" priority="71">
      <colorScale>
        <cfvo type="min"/>
        <cfvo type="percentile" val="50"/>
        <cfvo type="max"/>
        <color rgb="FF63BE7B"/>
        <color rgb="FFFFEB84"/>
        <color rgb="FFF8696B"/>
      </colorScale>
    </cfRule>
  </conditionalFormatting>
  <conditionalFormatting sqref="B67:G67">
    <cfRule type="colorScale" priority="70">
      <colorScale>
        <cfvo type="min"/>
        <cfvo type="percentile" val="50"/>
        <cfvo type="max"/>
        <color rgb="FF5A8AC6"/>
        <color rgb="FFFCFCFF"/>
        <color rgb="FFF8696B"/>
      </colorScale>
    </cfRule>
  </conditionalFormatting>
  <conditionalFormatting sqref="B67:G67">
    <cfRule type="colorScale" priority="69">
      <colorScale>
        <cfvo type="min"/>
        <cfvo type="percentile" val="50"/>
        <cfvo type="max"/>
        <color rgb="FF5A8AC6"/>
        <color rgb="FFFCFCFF"/>
        <color rgb="FFF8696B"/>
      </colorScale>
    </cfRule>
  </conditionalFormatting>
  <conditionalFormatting sqref="B67:G67">
    <cfRule type="colorScale" priority="68">
      <colorScale>
        <cfvo type="min"/>
        <cfvo type="percentile" val="50"/>
        <cfvo type="max"/>
        <color rgb="FFF8696B"/>
        <color rgb="FFFFEB84"/>
        <color rgb="FF63BE7B"/>
      </colorScale>
    </cfRule>
  </conditionalFormatting>
  <conditionalFormatting sqref="B67:G67">
    <cfRule type="colorScale" priority="67">
      <colorScale>
        <cfvo type="min"/>
        <cfvo type="percentile" val="50"/>
        <cfvo type="max"/>
        <color rgb="FF5A8AC6"/>
        <color rgb="FFFCFCFF"/>
        <color rgb="FFF8696B"/>
      </colorScale>
    </cfRule>
  </conditionalFormatting>
  <conditionalFormatting sqref="B67:G67">
    <cfRule type="colorScale" priority="66">
      <colorScale>
        <cfvo type="min"/>
        <cfvo type="percentile" val="50"/>
        <cfvo type="max"/>
        <color rgb="FF5A8AC6"/>
        <color rgb="FFFCFCFF"/>
        <color rgb="FFF8696B"/>
      </colorScale>
    </cfRule>
  </conditionalFormatting>
  <conditionalFormatting sqref="B67:G67">
    <cfRule type="colorScale" priority="65">
      <colorScale>
        <cfvo type="min"/>
        <cfvo type="percentile" val="50"/>
        <cfvo type="max"/>
        <color rgb="FFF8696B"/>
        <color rgb="FFFFEB84"/>
        <color rgb="FF63BE7B"/>
      </colorScale>
    </cfRule>
  </conditionalFormatting>
  <conditionalFormatting sqref="B67:G67">
    <cfRule type="colorScale" priority="64">
      <colorScale>
        <cfvo type="min"/>
        <cfvo type="percentile" val="50"/>
        <cfvo type="max"/>
        <color rgb="FF63BE7B"/>
        <color rgb="FFFFEB84"/>
        <color rgb="FFF8696B"/>
      </colorScale>
    </cfRule>
  </conditionalFormatting>
  <conditionalFormatting sqref="B69:G69">
    <cfRule type="colorScale" priority="63">
      <colorScale>
        <cfvo type="min"/>
        <cfvo type="percentile" val="50"/>
        <cfvo type="max"/>
        <color rgb="FF5A8AC6"/>
        <color rgb="FFFCFCFF"/>
        <color rgb="FFF8696B"/>
      </colorScale>
    </cfRule>
  </conditionalFormatting>
  <conditionalFormatting sqref="B69:G69">
    <cfRule type="colorScale" priority="62">
      <colorScale>
        <cfvo type="min"/>
        <cfvo type="percentile" val="50"/>
        <cfvo type="max"/>
        <color rgb="FF5A8AC6"/>
        <color rgb="FFFCFCFF"/>
        <color rgb="FFF8696B"/>
      </colorScale>
    </cfRule>
  </conditionalFormatting>
  <conditionalFormatting sqref="B69:G69">
    <cfRule type="colorScale" priority="61">
      <colorScale>
        <cfvo type="min"/>
        <cfvo type="percentile" val="50"/>
        <cfvo type="max"/>
        <color rgb="FFF8696B"/>
        <color rgb="FFFFEB84"/>
        <color rgb="FF63BE7B"/>
      </colorScale>
    </cfRule>
  </conditionalFormatting>
  <conditionalFormatting sqref="B69:G69">
    <cfRule type="colorScale" priority="60">
      <colorScale>
        <cfvo type="min"/>
        <cfvo type="percentile" val="50"/>
        <cfvo type="max"/>
        <color rgb="FF5A8AC6"/>
        <color rgb="FFFCFCFF"/>
        <color rgb="FFF8696B"/>
      </colorScale>
    </cfRule>
  </conditionalFormatting>
  <conditionalFormatting sqref="B69:G69">
    <cfRule type="colorScale" priority="59">
      <colorScale>
        <cfvo type="min"/>
        <cfvo type="percentile" val="50"/>
        <cfvo type="max"/>
        <color rgb="FF5A8AC6"/>
        <color rgb="FFFCFCFF"/>
        <color rgb="FFF8696B"/>
      </colorScale>
    </cfRule>
  </conditionalFormatting>
  <conditionalFormatting sqref="B69:G69">
    <cfRule type="colorScale" priority="58">
      <colorScale>
        <cfvo type="min"/>
        <cfvo type="percentile" val="50"/>
        <cfvo type="max"/>
        <color rgb="FFF8696B"/>
        <color rgb="FFFFEB84"/>
        <color rgb="FF63BE7B"/>
      </colorScale>
    </cfRule>
  </conditionalFormatting>
  <conditionalFormatting sqref="B69:G69">
    <cfRule type="colorScale" priority="57">
      <colorScale>
        <cfvo type="min"/>
        <cfvo type="percentile" val="50"/>
        <cfvo type="max"/>
        <color rgb="FF63BE7B"/>
        <color rgb="FFFFEB84"/>
        <color rgb="FFF8696B"/>
      </colorScale>
    </cfRule>
  </conditionalFormatting>
  <conditionalFormatting sqref="B71:G71">
    <cfRule type="colorScale" priority="56">
      <colorScale>
        <cfvo type="min"/>
        <cfvo type="percentile" val="50"/>
        <cfvo type="max"/>
        <color rgb="FF5A8AC6"/>
        <color rgb="FFFCFCFF"/>
        <color rgb="FFF8696B"/>
      </colorScale>
    </cfRule>
  </conditionalFormatting>
  <conditionalFormatting sqref="B71:G71">
    <cfRule type="colorScale" priority="55">
      <colorScale>
        <cfvo type="min"/>
        <cfvo type="percentile" val="50"/>
        <cfvo type="max"/>
        <color rgb="FF5A8AC6"/>
        <color rgb="FFFCFCFF"/>
        <color rgb="FFF8696B"/>
      </colorScale>
    </cfRule>
  </conditionalFormatting>
  <conditionalFormatting sqref="B71:G71">
    <cfRule type="colorScale" priority="54">
      <colorScale>
        <cfvo type="min"/>
        <cfvo type="percentile" val="50"/>
        <cfvo type="max"/>
        <color rgb="FFF8696B"/>
        <color rgb="FFFFEB84"/>
        <color rgb="FF63BE7B"/>
      </colorScale>
    </cfRule>
  </conditionalFormatting>
  <conditionalFormatting sqref="B71:G71">
    <cfRule type="colorScale" priority="53">
      <colorScale>
        <cfvo type="min"/>
        <cfvo type="percentile" val="50"/>
        <cfvo type="max"/>
        <color rgb="FF5A8AC6"/>
        <color rgb="FFFCFCFF"/>
        <color rgb="FFF8696B"/>
      </colorScale>
    </cfRule>
  </conditionalFormatting>
  <conditionalFormatting sqref="B71:G71">
    <cfRule type="colorScale" priority="52">
      <colorScale>
        <cfvo type="min"/>
        <cfvo type="percentile" val="50"/>
        <cfvo type="max"/>
        <color rgb="FF5A8AC6"/>
        <color rgb="FFFCFCFF"/>
        <color rgb="FFF8696B"/>
      </colorScale>
    </cfRule>
  </conditionalFormatting>
  <conditionalFormatting sqref="B71:G71">
    <cfRule type="colorScale" priority="51">
      <colorScale>
        <cfvo type="min"/>
        <cfvo type="percentile" val="50"/>
        <cfvo type="max"/>
        <color rgb="FFF8696B"/>
        <color rgb="FFFFEB84"/>
        <color rgb="FF63BE7B"/>
      </colorScale>
    </cfRule>
  </conditionalFormatting>
  <conditionalFormatting sqref="B71:G71">
    <cfRule type="colorScale" priority="50">
      <colorScale>
        <cfvo type="min"/>
        <cfvo type="percentile" val="50"/>
        <cfvo type="max"/>
        <color rgb="FF63BE7B"/>
        <color rgb="FFFFEB84"/>
        <color rgb="FFF8696B"/>
      </colorScale>
    </cfRule>
  </conditionalFormatting>
  <conditionalFormatting sqref="B70:G70">
    <cfRule type="colorScale" priority="49">
      <colorScale>
        <cfvo type="min"/>
        <cfvo type="percentile" val="50"/>
        <cfvo type="max"/>
        <color rgb="FF5A8AC6"/>
        <color rgb="FFFCFCFF"/>
        <color rgb="FFF8696B"/>
      </colorScale>
    </cfRule>
  </conditionalFormatting>
  <conditionalFormatting sqref="B70:G70">
    <cfRule type="colorScale" priority="48">
      <colorScale>
        <cfvo type="min"/>
        <cfvo type="percentile" val="50"/>
        <cfvo type="max"/>
        <color rgb="FF5A8AC6"/>
        <color rgb="FFFCFCFF"/>
        <color rgb="FFF8696B"/>
      </colorScale>
    </cfRule>
  </conditionalFormatting>
  <conditionalFormatting sqref="B70:G70">
    <cfRule type="colorScale" priority="47">
      <colorScale>
        <cfvo type="min"/>
        <cfvo type="percentile" val="50"/>
        <cfvo type="max"/>
        <color rgb="FFF8696B"/>
        <color rgb="FFFFEB84"/>
        <color rgb="FF63BE7B"/>
      </colorScale>
    </cfRule>
  </conditionalFormatting>
  <conditionalFormatting sqref="B70:G70">
    <cfRule type="colorScale" priority="46">
      <colorScale>
        <cfvo type="min"/>
        <cfvo type="percentile" val="50"/>
        <cfvo type="max"/>
        <color rgb="FF5A8AC6"/>
        <color rgb="FFFCFCFF"/>
        <color rgb="FFF8696B"/>
      </colorScale>
    </cfRule>
  </conditionalFormatting>
  <conditionalFormatting sqref="B70:G70">
    <cfRule type="colorScale" priority="45">
      <colorScale>
        <cfvo type="min"/>
        <cfvo type="percentile" val="50"/>
        <cfvo type="max"/>
        <color rgb="FF5A8AC6"/>
        <color rgb="FFFCFCFF"/>
        <color rgb="FFF8696B"/>
      </colorScale>
    </cfRule>
  </conditionalFormatting>
  <conditionalFormatting sqref="B70:G70">
    <cfRule type="colorScale" priority="44">
      <colorScale>
        <cfvo type="min"/>
        <cfvo type="percentile" val="50"/>
        <cfvo type="max"/>
        <color rgb="FFF8696B"/>
        <color rgb="FFFFEB84"/>
        <color rgb="FF63BE7B"/>
      </colorScale>
    </cfRule>
  </conditionalFormatting>
  <conditionalFormatting sqref="B70:G70">
    <cfRule type="colorScale" priority="43">
      <colorScale>
        <cfvo type="min"/>
        <cfvo type="percentile" val="50"/>
        <cfvo type="max"/>
        <color rgb="FF63BE7B"/>
        <color rgb="FFFFEB84"/>
        <color rgb="FFF8696B"/>
      </colorScale>
    </cfRule>
  </conditionalFormatting>
  <conditionalFormatting sqref="B72:G72">
    <cfRule type="colorScale" priority="42">
      <colorScale>
        <cfvo type="min"/>
        <cfvo type="percentile" val="50"/>
        <cfvo type="max"/>
        <color rgb="FF5A8AC6"/>
        <color rgb="FFFCFCFF"/>
        <color rgb="FFF8696B"/>
      </colorScale>
    </cfRule>
  </conditionalFormatting>
  <conditionalFormatting sqref="B72:G72">
    <cfRule type="colorScale" priority="41">
      <colorScale>
        <cfvo type="min"/>
        <cfvo type="percentile" val="50"/>
        <cfvo type="max"/>
        <color rgb="FF5A8AC6"/>
        <color rgb="FFFCFCFF"/>
        <color rgb="FFF8696B"/>
      </colorScale>
    </cfRule>
  </conditionalFormatting>
  <conditionalFormatting sqref="B72:G72">
    <cfRule type="colorScale" priority="40">
      <colorScale>
        <cfvo type="min"/>
        <cfvo type="percentile" val="50"/>
        <cfvo type="max"/>
        <color rgb="FFF8696B"/>
        <color rgb="FFFFEB84"/>
        <color rgb="FF63BE7B"/>
      </colorScale>
    </cfRule>
  </conditionalFormatting>
  <conditionalFormatting sqref="B72:G72">
    <cfRule type="colorScale" priority="39">
      <colorScale>
        <cfvo type="min"/>
        <cfvo type="percentile" val="50"/>
        <cfvo type="max"/>
        <color rgb="FF5A8AC6"/>
        <color rgb="FFFCFCFF"/>
        <color rgb="FFF8696B"/>
      </colorScale>
    </cfRule>
  </conditionalFormatting>
  <conditionalFormatting sqref="B72:G72">
    <cfRule type="colorScale" priority="38">
      <colorScale>
        <cfvo type="min"/>
        <cfvo type="percentile" val="50"/>
        <cfvo type="max"/>
        <color rgb="FF5A8AC6"/>
        <color rgb="FFFCFCFF"/>
        <color rgb="FFF8696B"/>
      </colorScale>
    </cfRule>
  </conditionalFormatting>
  <conditionalFormatting sqref="B72:G72">
    <cfRule type="colorScale" priority="37">
      <colorScale>
        <cfvo type="min"/>
        <cfvo type="percentile" val="50"/>
        <cfvo type="max"/>
        <color rgb="FFF8696B"/>
        <color rgb="FFFFEB84"/>
        <color rgb="FF63BE7B"/>
      </colorScale>
    </cfRule>
  </conditionalFormatting>
  <conditionalFormatting sqref="B72:G72">
    <cfRule type="colorScale" priority="36">
      <colorScale>
        <cfvo type="min"/>
        <cfvo type="percentile" val="50"/>
        <cfvo type="max"/>
        <color rgb="FF63BE7B"/>
        <color rgb="FFFFEB84"/>
        <color rgb="FFF8696B"/>
      </colorScale>
    </cfRule>
  </conditionalFormatting>
  <conditionalFormatting sqref="B73:G73">
    <cfRule type="colorScale" priority="35">
      <colorScale>
        <cfvo type="min"/>
        <cfvo type="percentile" val="50"/>
        <cfvo type="max"/>
        <color rgb="FF5A8AC6"/>
        <color rgb="FFFCFCFF"/>
        <color rgb="FFF8696B"/>
      </colorScale>
    </cfRule>
  </conditionalFormatting>
  <conditionalFormatting sqref="B73:G73">
    <cfRule type="colorScale" priority="34">
      <colorScale>
        <cfvo type="min"/>
        <cfvo type="percentile" val="50"/>
        <cfvo type="max"/>
        <color rgb="FF5A8AC6"/>
        <color rgb="FFFCFCFF"/>
        <color rgb="FFF8696B"/>
      </colorScale>
    </cfRule>
  </conditionalFormatting>
  <conditionalFormatting sqref="B73:G73">
    <cfRule type="colorScale" priority="33">
      <colorScale>
        <cfvo type="min"/>
        <cfvo type="percentile" val="50"/>
        <cfvo type="max"/>
        <color rgb="FFF8696B"/>
        <color rgb="FFFFEB84"/>
        <color rgb="FF63BE7B"/>
      </colorScale>
    </cfRule>
  </conditionalFormatting>
  <conditionalFormatting sqref="B73:G73">
    <cfRule type="colorScale" priority="32">
      <colorScale>
        <cfvo type="min"/>
        <cfvo type="percentile" val="50"/>
        <cfvo type="max"/>
        <color rgb="FF5A8AC6"/>
        <color rgb="FFFCFCFF"/>
        <color rgb="FFF8696B"/>
      </colorScale>
    </cfRule>
  </conditionalFormatting>
  <conditionalFormatting sqref="B73:G73">
    <cfRule type="colorScale" priority="31">
      <colorScale>
        <cfvo type="min"/>
        <cfvo type="percentile" val="50"/>
        <cfvo type="max"/>
        <color rgb="FF5A8AC6"/>
        <color rgb="FFFCFCFF"/>
        <color rgb="FFF8696B"/>
      </colorScale>
    </cfRule>
  </conditionalFormatting>
  <conditionalFormatting sqref="B73:G73">
    <cfRule type="colorScale" priority="30">
      <colorScale>
        <cfvo type="min"/>
        <cfvo type="percentile" val="50"/>
        <cfvo type="max"/>
        <color rgb="FFF8696B"/>
        <color rgb="FFFFEB84"/>
        <color rgb="FF63BE7B"/>
      </colorScale>
    </cfRule>
  </conditionalFormatting>
  <conditionalFormatting sqref="B73:G73">
    <cfRule type="colorScale" priority="29">
      <colorScale>
        <cfvo type="min"/>
        <cfvo type="percentile" val="50"/>
        <cfvo type="max"/>
        <color rgb="FF63BE7B"/>
        <color rgb="FFFFEB84"/>
        <color rgb="FFF8696B"/>
      </colorScale>
    </cfRule>
  </conditionalFormatting>
  <conditionalFormatting sqref="B74:G74">
    <cfRule type="colorScale" priority="28">
      <colorScale>
        <cfvo type="min"/>
        <cfvo type="percentile" val="50"/>
        <cfvo type="max"/>
        <color rgb="FF5A8AC6"/>
        <color rgb="FFFCFCFF"/>
        <color rgb="FFF8696B"/>
      </colorScale>
    </cfRule>
  </conditionalFormatting>
  <conditionalFormatting sqref="B74:G74">
    <cfRule type="colorScale" priority="27">
      <colorScale>
        <cfvo type="min"/>
        <cfvo type="percentile" val="50"/>
        <cfvo type="max"/>
        <color rgb="FF5A8AC6"/>
        <color rgb="FFFCFCFF"/>
        <color rgb="FFF8696B"/>
      </colorScale>
    </cfRule>
  </conditionalFormatting>
  <conditionalFormatting sqref="B74:G74">
    <cfRule type="colorScale" priority="26">
      <colorScale>
        <cfvo type="min"/>
        <cfvo type="percentile" val="50"/>
        <cfvo type="max"/>
        <color rgb="FFF8696B"/>
        <color rgb="FFFFEB84"/>
        <color rgb="FF63BE7B"/>
      </colorScale>
    </cfRule>
  </conditionalFormatting>
  <conditionalFormatting sqref="B74:G74">
    <cfRule type="colorScale" priority="25">
      <colorScale>
        <cfvo type="min"/>
        <cfvo type="percentile" val="50"/>
        <cfvo type="max"/>
        <color rgb="FF5A8AC6"/>
        <color rgb="FFFCFCFF"/>
        <color rgb="FFF8696B"/>
      </colorScale>
    </cfRule>
  </conditionalFormatting>
  <conditionalFormatting sqref="B74:G74">
    <cfRule type="colorScale" priority="24">
      <colorScale>
        <cfvo type="min"/>
        <cfvo type="percentile" val="50"/>
        <cfvo type="max"/>
        <color rgb="FF5A8AC6"/>
        <color rgb="FFFCFCFF"/>
        <color rgb="FFF8696B"/>
      </colorScale>
    </cfRule>
  </conditionalFormatting>
  <conditionalFormatting sqref="B74:G74">
    <cfRule type="colorScale" priority="23">
      <colorScale>
        <cfvo type="min"/>
        <cfvo type="percentile" val="50"/>
        <cfvo type="max"/>
        <color rgb="FFF8696B"/>
        <color rgb="FFFFEB84"/>
        <color rgb="FF63BE7B"/>
      </colorScale>
    </cfRule>
  </conditionalFormatting>
  <conditionalFormatting sqref="B74:G74">
    <cfRule type="colorScale" priority="22">
      <colorScale>
        <cfvo type="min"/>
        <cfvo type="percentile" val="50"/>
        <cfvo type="max"/>
        <color rgb="FF63BE7B"/>
        <color rgb="FFFFEB84"/>
        <color rgb="FFF8696B"/>
      </colorScale>
    </cfRule>
  </conditionalFormatting>
  <conditionalFormatting sqref="B75:G75">
    <cfRule type="colorScale" priority="21">
      <colorScale>
        <cfvo type="min"/>
        <cfvo type="percentile" val="50"/>
        <cfvo type="max"/>
        <color rgb="FF5A8AC6"/>
        <color rgb="FFFCFCFF"/>
        <color rgb="FFF8696B"/>
      </colorScale>
    </cfRule>
  </conditionalFormatting>
  <conditionalFormatting sqref="B75:G75">
    <cfRule type="colorScale" priority="20">
      <colorScale>
        <cfvo type="min"/>
        <cfvo type="percentile" val="50"/>
        <cfvo type="max"/>
        <color rgb="FF5A8AC6"/>
        <color rgb="FFFCFCFF"/>
        <color rgb="FFF8696B"/>
      </colorScale>
    </cfRule>
  </conditionalFormatting>
  <conditionalFormatting sqref="B75:G75">
    <cfRule type="colorScale" priority="19">
      <colorScale>
        <cfvo type="min"/>
        <cfvo type="percentile" val="50"/>
        <cfvo type="max"/>
        <color rgb="FFF8696B"/>
        <color rgb="FFFFEB84"/>
        <color rgb="FF63BE7B"/>
      </colorScale>
    </cfRule>
  </conditionalFormatting>
  <conditionalFormatting sqref="B75:G75">
    <cfRule type="colorScale" priority="18">
      <colorScale>
        <cfvo type="min"/>
        <cfvo type="percentile" val="50"/>
        <cfvo type="max"/>
        <color rgb="FF5A8AC6"/>
        <color rgb="FFFCFCFF"/>
        <color rgb="FFF8696B"/>
      </colorScale>
    </cfRule>
  </conditionalFormatting>
  <conditionalFormatting sqref="B75:G75">
    <cfRule type="colorScale" priority="17">
      <colorScale>
        <cfvo type="min"/>
        <cfvo type="percentile" val="50"/>
        <cfvo type="max"/>
        <color rgb="FF5A8AC6"/>
        <color rgb="FFFCFCFF"/>
        <color rgb="FFF8696B"/>
      </colorScale>
    </cfRule>
  </conditionalFormatting>
  <conditionalFormatting sqref="B75:G75">
    <cfRule type="colorScale" priority="16">
      <colorScale>
        <cfvo type="min"/>
        <cfvo type="percentile" val="50"/>
        <cfvo type="max"/>
        <color rgb="FFF8696B"/>
        <color rgb="FFFFEB84"/>
        <color rgb="FF63BE7B"/>
      </colorScale>
    </cfRule>
  </conditionalFormatting>
  <conditionalFormatting sqref="B75:G75">
    <cfRule type="colorScale" priority="15">
      <colorScale>
        <cfvo type="min"/>
        <cfvo type="percentile" val="50"/>
        <cfvo type="max"/>
        <color rgb="FF63BE7B"/>
        <color rgb="FFFFEB84"/>
        <color rgb="FFF8696B"/>
      </colorScale>
    </cfRule>
  </conditionalFormatting>
  <conditionalFormatting sqref="B76:G76">
    <cfRule type="colorScale" priority="14">
      <colorScale>
        <cfvo type="min"/>
        <cfvo type="percentile" val="50"/>
        <cfvo type="max"/>
        <color rgb="FF5A8AC6"/>
        <color rgb="FFFCFCFF"/>
        <color rgb="FFF8696B"/>
      </colorScale>
    </cfRule>
  </conditionalFormatting>
  <conditionalFormatting sqref="B76:G76">
    <cfRule type="colorScale" priority="13">
      <colorScale>
        <cfvo type="min"/>
        <cfvo type="percentile" val="50"/>
        <cfvo type="max"/>
        <color rgb="FF5A8AC6"/>
        <color rgb="FFFCFCFF"/>
        <color rgb="FFF8696B"/>
      </colorScale>
    </cfRule>
  </conditionalFormatting>
  <conditionalFormatting sqref="B76:G76">
    <cfRule type="colorScale" priority="12">
      <colorScale>
        <cfvo type="min"/>
        <cfvo type="percentile" val="50"/>
        <cfvo type="max"/>
        <color rgb="FFF8696B"/>
        <color rgb="FFFFEB84"/>
        <color rgb="FF63BE7B"/>
      </colorScale>
    </cfRule>
  </conditionalFormatting>
  <conditionalFormatting sqref="B76:G76">
    <cfRule type="colorScale" priority="11">
      <colorScale>
        <cfvo type="min"/>
        <cfvo type="percentile" val="50"/>
        <cfvo type="max"/>
        <color rgb="FF5A8AC6"/>
        <color rgb="FFFCFCFF"/>
        <color rgb="FFF8696B"/>
      </colorScale>
    </cfRule>
  </conditionalFormatting>
  <conditionalFormatting sqref="B76:G76">
    <cfRule type="colorScale" priority="10">
      <colorScale>
        <cfvo type="min"/>
        <cfvo type="percentile" val="50"/>
        <cfvo type="max"/>
        <color rgb="FF5A8AC6"/>
        <color rgb="FFFCFCFF"/>
        <color rgb="FFF8696B"/>
      </colorScale>
    </cfRule>
  </conditionalFormatting>
  <conditionalFormatting sqref="B76:G76">
    <cfRule type="colorScale" priority="9">
      <colorScale>
        <cfvo type="min"/>
        <cfvo type="percentile" val="50"/>
        <cfvo type="max"/>
        <color rgb="FFF8696B"/>
        <color rgb="FFFFEB84"/>
        <color rgb="FF63BE7B"/>
      </colorScale>
    </cfRule>
  </conditionalFormatting>
  <conditionalFormatting sqref="B76:G76">
    <cfRule type="colorScale" priority="8">
      <colorScale>
        <cfvo type="min"/>
        <cfvo type="percentile" val="50"/>
        <cfvo type="max"/>
        <color rgb="FF63BE7B"/>
        <color rgb="FFFFEB84"/>
        <color rgb="FFF8696B"/>
      </colorScale>
    </cfRule>
  </conditionalFormatting>
  <conditionalFormatting sqref="B77:G77">
    <cfRule type="colorScale" priority="7">
      <colorScale>
        <cfvo type="min"/>
        <cfvo type="percentile" val="50"/>
        <cfvo type="max"/>
        <color rgb="FF5A8AC6"/>
        <color rgb="FFFCFCFF"/>
        <color rgb="FFF8696B"/>
      </colorScale>
    </cfRule>
  </conditionalFormatting>
  <conditionalFormatting sqref="B77:G77">
    <cfRule type="colorScale" priority="6">
      <colorScale>
        <cfvo type="min"/>
        <cfvo type="percentile" val="50"/>
        <cfvo type="max"/>
        <color rgb="FF5A8AC6"/>
        <color rgb="FFFCFCFF"/>
        <color rgb="FFF8696B"/>
      </colorScale>
    </cfRule>
  </conditionalFormatting>
  <conditionalFormatting sqref="B77:G77">
    <cfRule type="colorScale" priority="5">
      <colorScale>
        <cfvo type="min"/>
        <cfvo type="percentile" val="50"/>
        <cfvo type="max"/>
        <color rgb="FFF8696B"/>
        <color rgb="FFFFEB84"/>
        <color rgb="FF63BE7B"/>
      </colorScale>
    </cfRule>
  </conditionalFormatting>
  <conditionalFormatting sqref="B77:G77">
    <cfRule type="colorScale" priority="4">
      <colorScale>
        <cfvo type="min"/>
        <cfvo type="percentile" val="50"/>
        <cfvo type="max"/>
        <color rgb="FF5A8AC6"/>
        <color rgb="FFFCFCFF"/>
        <color rgb="FFF8696B"/>
      </colorScale>
    </cfRule>
  </conditionalFormatting>
  <conditionalFormatting sqref="B77:G77">
    <cfRule type="colorScale" priority="3">
      <colorScale>
        <cfvo type="min"/>
        <cfvo type="percentile" val="50"/>
        <cfvo type="max"/>
        <color rgb="FF5A8AC6"/>
        <color rgb="FFFCFCFF"/>
        <color rgb="FFF8696B"/>
      </colorScale>
    </cfRule>
  </conditionalFormatting>
  <conditionalFormatting sqref="B77:G77">
    <cfRule type="colorScale" priority="2">
      <colorScale>
        <cfvo type="min"/>
        <cfvo type="percentile" val="50"/>
        <cfvo type="max"/>
        <color rgb="FFF8696B"/>
        <color rgb="FFFFEB84"/>
        <color rgb="FF63BE7B"/>
      </colorScale>
    </cfRule>
  </conditionalFormatting>
  <conditionalFormatting sqref="B77:G77">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31"/>
  <sheetViews>
    <sheetView zoomScale="85" zoomScaleNormal="85" workbookViewId="0">
      <selection activeCell="H21" sqref="H21"/>
    </sheetView>
  </sheetViews>
  <sheetFormatPr defaultColWidth="8.85546875" defaultRowHeight="15"/>
  <cols>
    <col min="1" max="1" width="32.140625" customWidth="1"/>
    <col min="2" max="2" width="35" customWidth="1"/>
    <col min="3" max="3" width="10.140625" style="56" customWidth="1"/>
    <col min="4" max="9" width="11.42578125" customWidth="1"/>
    <col min="10" max="10" width="100.5703125" bestFit="1" customWidth="1"/>
  </cols>
  <sheetData>
    <row r="1" spans="1:10">
      <c r="A1" s="11" t="s">
        <v>179</v>
      </c>
      <c r="B1" s="12"/>
      <c r="C1" s="50"/>
      <c r="D1" s="12"/>
      <c r="E1" s="12"/>
      <c r="F1" s="12"/>
      <c r="G1" s="12"/>
      <c r="H1" s="12"/>
      <c r="I1" s="12"/>
    </row>
    <row r="2" spans="1:10">
      <c r="A2" s="11"/>
      <c r="B2" s="12"/>
      <c r="C2" s="50"/>
      <c r="D2" s="12"/>
      <c r="E2" s="12"/>
      <c r="F2" s="12"/>
      <c r="G2" s="12"/>
      <c r="H2" s="12"/>
      <c r="I2" s="12"/>
    </row>
    <row r="3" spans="1:10" ht="26.25" thickBot="1">
      <c r="A3" s="34" t="s">
        <v>180</v>
      </c>
      <c r="B3" s="35" t="s">
        <v>181</v>
      </c>
      <c r="C3" s="51" t="s">
        <v>182</v>
      </c>
      <c r="D3" s="96" t="s">
        <v>183</v>
      </c>
      <c r="E3" s="96" t="s">
        <v>184</v>
      </c>
      <c r="F3" s="96" t="s">
        <v>185</v>
      </c>
      <c r="G3" s="96" t="s">
        <v>186</v>
      </c>
      <c r="H3" s="96" t="s">
        <v>14</v>
      </c>
      <c r="I3" s="96" t="s">
        <v>15</v>
      </c>
    </row>
    <row r="4" spans="1:10">
      <c r="A4" s="36" t="s">
        <v>187</v>
      </c>
      <c r="B4" s="37"/>
      <c r="C4" s="52"/>
      <c r="D4" s="38">
        <v>2013</v>
      </c>
      <c r="E4" s="38">
        <v>2014</v>
      </c>
      <c r="F4" s="38">
        <v>2015</v>
      </c>
      <c r="G4" s="38">
        <v>2016</v>
      </c>
      <c r="H4" s="38">
        <v>2017</v>
      </c>
      <c r="I4" s="38">
        <v>2018</v>
      </c>
      <c r="J4" s="118" t="s">
        <v>188</v>
      </c>
    </row>
    <row r="5" spans="1:10">
      <c r="A5" s="39" t="s">
        <v>189</v>
      </c>
      <c r="B5" s="39" t="s">
        <v>190</v>
      </c>
      <c r="C5" s="53" t="s">
        <v>191</v>
      </c>
      <c r="D5" s="40">
        <f>'EX 7 - Income Statement'!B6/'EX 7 - Income Statement'!B4</f>
        <v>0.3969729761796934</v>
      </c>
      <c r="E5" s="40">
        <f>'EX 7 - Income Statement'!C6/'EX 7 - Income Statement'!C4</f>
        <v>0.42468293893882197</v>
      </c>
      <c r="F5" s="40">
        <f>'EX 7 - Income Statement'!D6/'EX 7 - Income Statement'!D4</f>
        <v>0.43581256958720771</v>
      </c>
      <c r="G5" s="40">
        <f>'EX 7 - Income Statement'!E6/'EX 7 - Income Statement'!E4</f>
        <v>0.44737099898221067</v>
      </c>
      <c r="H5" s="40">
        <f>'EX 7 - Income Statement'!F6/'EX 7 - Income Statement'!F4</f>
        <v>0.41949039699138885</v>
      </c>
      <c r="I5" s="40">
        <f>'EX 7 - Income Statement'!G6/'EX 7 - Income Statement'!G4</f>
        <v>0.41001044990797514</v>
      </c>
      <c r="J5" t="s">
        <v>192</v>
      </c>
    </row>
    <row r="6" spans="1:10" ht="25.5">
      <c r="A6" s="39" t="s">
        <v>193</v>
      </c>
      <c r="B6" s="39" t="s">
        <v>194</v>
      </c>
      <c r="C6" s="53" t="s">
        <v>195</v>
      </c>
      <c r="D6" s="40">
        <f>(D30+'EX 7 - Income Statement'!B12)/'EX 7 - Income Statement'!B4</f>
        <v>0.12938265091817638</v>
      </c>
      <c r="E6" s="40">
        <f>('EX 7 - Income Statement'!C19+'EX 7 - Income Statement'!C12)/'EX 7 - Income Statement'!C4</f>
        <v>0.12862012672564152</v>
      </c>
      <c r="F6" s="40">
        <f>('EX 7 - Income Statement'!D19+'EX 7 - Income Statement'!D12)/'EX 7 - Income Statement'!D4</f>
        <v>0.14871161541121528</v>
      </c>
      <c r="G6" s="40">
        <f>('EX 7 - Income Statement'!E19+'EX 7 - Income Statement'!E12)/'EX 7 - Income Statement'!E4</f>
        <v>0.11105788865975223</v>
      </c>
      <c r="H6" s="40">
        <f>('EX 7 - Income Statement'!F19+'EX 7 - Income Statement'!F12)/'EX 7 - Income Statement'!F4</f>
        <v>9.9164238242193489E-2</v>
      </c>
      <c r="I6" s="40">
        <f>('EX 7 - Income Statement'!G19+'EX 7 - Income Statement'!G12)/'EX 7 - Income Statement'!G4</f>
        <v>0.11072230969031781</v>
      </c>
      <c r="J6" t="s">
        <v>196</v>
      </c>
    </row>
    <row r="7" spans="1:10">
      <c r="A7" s="39" t="s">
        <v>197</v>
      </c>
      <c r="B7" s="39" t="s">
        <v>198</v>
      </c>
      <c r="C7" s="53" t="s">
        <v>199</v>
      </c>
      <c r="D7" s="40">
        <f>'EX 7 - Income Statement'!B16/'EX 7 - Income Statement'!B4</f>
        <v>8.9119971270075593E-2</v>
      </c>
      <c r="E7" s="40">
        <f>'EX 7 - Income Statement'!C16/'EX 7 - Income Statement'!C4</f>
        <v>9.088332144358828E-2</v>
      </c>
      <c r="F7" s="40">
        <f>'EX 7 - Income Statement'!D16/'EX 7 - Income Statement'!D4</f>
        <v>9.7677829753115036E-2</v>
      </c>
      <c r="G7" s="40">
        <f>'EX 7 - Income Statement'!E16/'EX 7 - Income Statement'!E4</f>
        <v>7.4974987448705357E-2</v>
      </c>
      <c r="H7" s="40">
        <f>'EX 7 - Income Statement'!F16/'EX 7 - Income Statement'!F4</f>
        <v>6.1383187348561213E-2</v>
      </c>
      <c r="I7" s="40">
        <f>'EX 7 - Income Statement'!G16/'EX 7 - Income Statement'!G4</f>
        <v>4.2647607912140881E-2</v>
      </c>
      <c r="J7" t="s">
        <v>200</v>
      </c>
    </row>
    <row r="8" spans="1:10">
      <c r="A8" s="39" t="s">
        <v>201</v>
      </c>
      <c r="B8" s="39" t="s">
        <v>202</v>
      </c>
      <c r="C8" s="53" t="s">
        <v>203</v>
      </c>
      <c r="D8" s="40">
        <f>'EX 7 - Income Statement'!B21/'EX 7 - Income Statement'!B4</f>
        <v>5.2282212182992248E-2</v>
      </c>
      <c r="E8" s="40">
        <f>'EX 7 - Income Statement'!C21/'EX 7 - Income Statement'!C4</f>
        <v>6.0575853065943631E-2</v>
      </c>
      <c r="F8" s="40">
        <f>'EX 7 - Income Statement'!D21/'EX 7 - Income Statement'!D4</f>
        <v>6.8792251072545496E-2</v>
      </c>
      <c r="G8" s="40">
        <f>'EX 7 - Income Statement'!E21/'EX 7 - Income Statement'!E4</f>
        <v>3.9978664599874814E-2</v>
      </c>
      <c r="H8" s="40">
        <f>'EX 7 - Income Statement'!F21/'EX 7 - Income Statement'!F4</f>
        <v>2.2090253234974704E-2</v>
      </c>
      <c r="I8" s="40">
        <f>'EX 7 - Income Statement'!G21/'EX 7 - Income Statement'!G4</f>
        <v>2.3062577921548172E-2</v>
      </c>
      <c r="J8" t="s">
        <v>204</v>
      </c>
    </row>
    <row r="9" spans="1:10">
      <c r="A9" s="36" t="s">
        <v>205</v>
      </c>
      <c r="B9" s="41"/>
      <c r="C9" s="52"/>
      <c r="D9" s="38"/>
      <c r="E9" s="38"/>
      <c r="F9" s="38"/>
      <c r="G9" s="38"/>
      <c r="H9" s="38"/>
      <c r="I9" s="38"/>
      <c r="J9" s="118" t="s">
        <v>206</v>
      </c>
    </row>
    <row r="10" spans="1:10" ht="24">
      <c r="A10" s="39" t="s">
        <v>207</v>
      </c>
      <c r="B10" s="39" t="s">
        <v>208</v>
      </c>
      <c r="C10" s="53" t="s">
        <v>209</v>
      </c>
      <c r="D10" s="42">
        <f>('EX 9 - Balance Sheet'!C24-'EX 9 - Balance Sheet'!C14)/'EX 9 - Balance Sheet'!C60</f>
        <v>0.61374279715803326</v>
      </c>
      <c r="E10" s="42">
        <f>('EX 9 - Balance Sheet'!D24-'EX 9 - Balance Sheet'!D14)/'EX 9 - Balance Sheet'!D60</f>
        <v>0.74249995398246571</v>
      </c>
      <c r="F10" s="42">
        <f>('EX 9 - Balance Sheet'!E24-'EX 9 - Balance Sheet'!E14)/'EX 9 - Balance Sheet'!E60</f>
        <v>0.70340142624877255</v>
      </c>
      <c r="G10" s="42">
        <f>('EX 9 - Balance Sheet'!F24-'EX 9 - Balance Sheet'!F14)/'EX 9 - Balance Sheet'!F60</f>
        <v>0.71310254891666836</v>
      </c>
      <c r="H10" s="42">
        <f>('EX 9 - Balance Sheet'!G24-'EX 9 - Balance Sheet'!G14)/'EX 9 - Balance Sheet'!G60</f>
        <v>0.69489273930960527</v>
      </c>
      <c r="I10" s="42">
        <f>('EX 9 - Balance Sheet'!H24-'EX 9 - Balance Sheet'!H14)/'EX 9 - Balance Sheet'!H60</f>
        <v>0.63940105921330548</v>
      </c>
      <c r="J10" t="s">
        <v>210</v>
      </c>
    </row>
    <row r="11" spans="1:10">
      <c r="A11" s="39" t="s">
        <v>211</v>
      </c>
      <c r="B11" s="39" t="s">
        <v>212</v>
      </c>
      <c r="C11" s="53" t="s">
        <v>213</v>
      </c>
      <c r="D11" s="42">
        <f>'EX 9 - Balance Sheet'!C24/'EX 9 - Balance Sheet'!C60</f>
        <v>0.85681437668191485</v>
      </c>
      <c r="E11" s="42">
        <f>'EX 9 - Balance Sheet'!D24/'EX 9 - Balance Sheet'!D60</f>
        <v>1.0377798542814172</v>
      </c>
      <c r="F11" s="42">
        <f>'EX 9 - Balance Sheet'!E24/'EX 9 - Balance Sheet'!E60</f>
        <v>1.0016429629271906</v>
      </c>
      <c r="G11" s="42">
        <f>'EX 9 - Balance Sheet'!F24/'EX 9 - Balance Sheet'!F60</f>
        <v>1.0268502205523804</v>
      </c>
      <c r="H11" s="42">
        <f>'EX 9 - Balance Sheet'!G24/'EX 9 - Balance Sheet'!G60</f>
        <v>1.0042402674058091</v>
      </c>
      <c r="I11" s="42">
        <f>'EX 9 - Balance Sheet'!H24/'EX 9 - Balance Sheet'!H60</f>
        <v>0.94940144323922371</v>
      </c>
      <c r="J11" t="s">
        <v>214</v>
      </c>
    </row>
    <row r="12" spans="1:10" ht="24">
      <c r="A12" s="43" t="s">
        <v>215</v>
      </c>
      <c r="B12" s="44" t="s">
        <v>216</v>
      </c>
      <c r="C12" s="54"/>
      <c r="D12" s="45">
        <f>('EX 9 - Balance Sheet'!C24-'EX 9 - Balance Sheet'!C60)/'EX 9 - Balance Sheet'!C46</f>
        <v>-7.2732896579491974E-2</v>
      </c>
      <c r="E12" s="45">
        <f>('EX 9 - Balance Sheet'!D24-'EX 9 - Balance Sheet'!D60)/'EX 9 - Balance Sheet'!D46</f>
        <v>1.5860122555492476E-2</v>
      </c>
      <c r="F12" s="45">
        <f>('EX 9 - Balance Sheet'!E24-'EX 9 - Balance Sheet'!E60)/'EX 9 - Balance Sheet'!E46</f>
        <v>6.8572042846399043E-4</v>
      </c>
      <c r="G12" s="45">
        <f>('EX 9 - Balance Sheet'!F24-'EX 9 - Balance Sheet'!F60)/'EX 9 - Balance Sheet'!F46</f>
        <v>1.0759478507995022E-2</v>
      </c>
      <c r="H12" s="45">
        <f>('EX 9 - Balance Sheet'!G24-'EX 9 - Balance Sheet'!G60)/'EX 9 - Balance Sheet'!G46</f>
        <v>1.7910214411165628E-3</v>
      </c>
      <c r="I12" s="45">
        <f>('EX 9 - Balance Sheet'!H24-'EX 9 - Balance Sheet'!H60)/'EX 9 - Balance Sheet'!H46</f>
        <v>-2.1870194854089552E-2</v>
      </c>
    </row>
    <row r="13" spans="1:10">
      <c r="A13" s="46" t="s">
        <v>217</v>
      </c>
      <c r="B13" s="47"/>
      <c r="C13" s="50"/>
      <c r="D13" s="12"/>
      <c r="E13" s="12"/>
      <c r="F13" s="12"/>
      <c r="G13" s="12"/>
      <c r="H13" s="12"/>
      <c r="I13" s="12"/>
      <c r="J13" s="118" t="s">
        <v>218</v>
      </c>
    </row>
    <row r="14" spans="1:10" ht="25.5">
      <c r="A14" s="39" t="s">
        <v>219</v>
      </c>
      <c r="B14" s="39" t="s">
        <v>220</v>
      </c>
      <c r="C14" s="53" t="s">
        <v>221</v>
      </c>
      <c r="D14" s="48">
        <f>'EX 9 - Balance Sheet'!C9/'EX 7 - Income Statement'!B4*360</f>
        <v>43.251629962387319</v>
      </c>
      <c r="E14" s="48">
        <f>'EX 9 - Balance Sheet'!D9/'EX 7 - Income Statement'!C4*360</f>
        <v>36.79338515000191</v>
      </c>
      <c r="F14" s="48">
        <f>'EX 9 - Balance Sheet'!E9/'EX 7 - Income Statement'!D4*360</f>
        <v>25.336484786763897</v>
      </c>
      <c r="G14" s="48">
        <f>'EX 9 - Balance Sheet'!F9/'EX 7 - Income Statement'!E4*360</f>
        <v>26.271800896490177</v>
      </c>
      <c r="H14" s="48">
        <f>'EX 9 - Balance Sheet'!G9/'EX 7 - Income Statement'!F4*360</f>
        <v>27.77916012883431</v>
      </c>
      <c r="I14" s="48">
        <f>'EX 9 - Balance Sheet'!H9/'EX 7 - Income Statement'!G4*360</f>
        <v>35.265606059118653</v>
      </c>
      <c r="J14" t="s">
        <v>222</v>
      </c>
    </row>
    <row r="15" spans="1:10" ht="25.5">
      <c r="A15" s="39" t="s">
        <v>223</v>
      </c>
      <c r="B15" s="39" t="s">
        <v>224</v>
      </c>
      <c r="C15" s="53" t="s">
        <v>225</v>
      </c>
      <c r="D15" s="48">
        <f>'EX 9 - Balance Sheet'!C14/'EX 7 - Income Statement'!B5*360</f>
        <v>66.521220127697589</v>
      </c>
      <c r="E15" s="48">
        <f>'EX 9 - Balance Sheet'!D14/'EX 7 - Income Statement'!C5*360</f>
        <v>73.290756242296752</v>
      </c>
      <c r="F15" s="48">
        <f>'EX 9 - Balance Sheet'!E14/'EX 7 - Income Statement'!D5*360</f>
        <v>71.876581958766351</v>
      </c>
      <c r="G15" s="48">
        <f>'EX 9 - Balance Sheet'!F14/'EX 7 - Income Statement'!E5*360</f>
        <v>78.798748462787231</v>
      </c>
      <c r="H15" s="48">
        <f>'EX 9 - Balance Sheet'!G14/'EX 7 - Income Statement'!F5*360</f>
        <v>80.812499646993032</v>
      </c>
      <c r="I15" s="48">
        <f>'EX 9 - Balance Sheet'!H14/'EX 7 - Income Statement'!G5*360</f>
        <v>91.706137643124848</v>
      </c>
      <c r="J15" t="s">
        <v>226</v>
      </c>
    </row>
    <row r="16" spans="1:10" ht="25.5">
      <c r="A16" s="39" t="s">
        <v>227</v>
      </c>
      <c r="B16" s="39" t="s">
        <v>228</v>
      </c>
      <c r="C16" s="53" t="s">
        <v>229</v>
      </c>
      <c r="D16" s="48">
        <f>'EX 9 - Balance Sheet'!C49/'EX 7 - Income Statement'!B5*360</f>
        <v>142.01911159792388</v>
      </c>
      <c r="E16" s="48">
        <f>'EX 9 - Balance Sheet'!D49/'EX 7 - Income Statement'!C5*360</f>
        <v>154.03639034856229</v>
      </c>
      <c r="F16" s="48">
        <f>'EX 9 - Balance Sheet'!E49/'EX 7 - Income Statement'!D5*360</f>
        <v>136.19993129971508</v>
      </c>
      <c r="G16" s="48">
        <f>'EX 9 - Balance Sheet'!F49/'EX 7 - Income Statement'!E5*360</f>
        <v>144.43281655178168</v>
      </c>
      <c r="H16" s="48">
        <f>'EX 9 - Balance Sheet'!G49/'EX 7 - Income Statement'!F5*360</f>
        <v>141.2764355145712</v>
      </c>
      <c r="I16" s="48">
        <f>'EX 9 - Balance Sheet'!H49/'EX 7 - Income Statement'!G5*360</f>
        <v>158.92238381900344</v>
      </c>
      <c r="J16" t="s">
        <v>230</v>
      </c>
    </row>
    <row r="17" spans="1:10" ht="25.5">
      <c r="A17" s="43" t="s">
        <v>231</v>
      </c>
      <c r="B17" s="43" t="s">
        <v>232</v>
      </c>
      <c r="C17" s="55" t="s">
        <v>233</v>
      </c>
      <c r="D17" s="49">
        <f>Ratios!D14+Ratios!D15-Ratios!D16</f>
        <v>-32.246261507838966</v>
      </c>
      <c r="E17" s="49">
        <f>Ratios!E14+Ratios!E15-Ratios!E16</f>
        <v>-43.952248956263631</v>
      </c>
      <c r="F17" s="49">
        <f>Ratios!F14+Ratios!F15-Ratios!F16</f>
        <v>-38.98686455418482</v>
      </c>
      <c r="G17" s="49">
        <f>Ratios!G14+Ratios!G15-Ratios!G16</f>
        <v>-39.362267192504277</v>
      </c>
      <c r="H17" s="49">
        <f>Ratios!H14+Ratios!H15-Ratios!H16</f>
        <v>-32.684775738743866</v>
      </c>
      <c r="I17" s="49">
        <f>Ratios!I14+Ratios!I15-Ratios!I16</f>
        <v>-31.950640116759942</v>
      </c>
      <c r="J17" t="s">
        <v>234</v>
      </c>
    </row>
    <row r="18" spans="1:10">
      <c r="A18" s="36" t="s">
        <v>235</v>
      </c>
      <c r="B18" s="47"/>
      <c r="C18" s="50"/>
      <c r="D18" s="12"/>
      <c r="E18" s="12"/>
      <c r="F18" s="12"/>
      <c r="G18" s="12"/>
      <c r="H18" s="12"/>
      <c r="I18" s="12"/>
      <c r="J18" s="118" t="s">
        <v>236</v>
      </c>
    </row>
    <row r="19" spans="1:10">
      <c r="A19" s="39" t="s">
        <v>237</v>
      </c>
      <c r="B19" s="39" t="s">
        <v>238</v>
      </c>
      <c r="C19" s="53" t="s">
        <v>239</v>
      </c>
      <c r="D19" s="42">
        <f>'EX 9 - Balance Sheet'!C46/'EX 9 - Balance Sheet'!C78</f>
        <v>4.5268443804417426</v>
      </c>
      <c r="E19" s="42">
        <f>'EX 9 - Balance Sheet'!D46/'EX 9 - Balance Sheet'!D78</f>
        <v>3.3534537029274354</v>
      </c>
      <c r="F19" s="42">
        <f>'EX 9 - Balance Sheet'!E46/'EX 9 - Balance Sheet'!E78</f>
        <v>4.3085308091169949</v>
      </c>
      <c r="G19" s="42">
        <f>'EX 9 - Balance Sheet'!F46/'EX 9 - Balance Sheet'!F78</f>
        <v>3.3835728869546715</v>
      </c>
      <c r="H19" s="42">
        <f>'EX 9 - Balance Sheet'!G46/'EX 9 - Balance Sheet'!G78</f>
        <v>4.7148715422678213</v>
      </c>
      <c r="I19" s="42">
        <f>'EX 9 - Balance Sheet'!H46/'EX 9 - Balance Sheet'!H78</f>
        <v>3.4722602090164405</v>
      </c>
      <c r="J19" t="s">
        <v>240</v>
      </c>
    </row>
    <row r="20" spans="1:10" ht="38.25">
      <c r="A20" s="39" t="s">
        <v>241</v>
      </c>
      <c r="B20" s="39" t="s">
        <v>242</v>
      </c>
      <c r="C20" s="53" t="s">
        <v>243</v>
      </c>
      <c r="D20" s="42">
        <f>('EX 9 - Balance Sheet'!C62+'EX 9 - Balance Sheet'!C52+'EX 9 - Balance Sheet'!C51)/'EX 9 - Balance Sheet'!C78</f>
        <v>1.4271932364967732</v>
      </c>
      <c r="E20" s="42">
        <f>('EX 9 - Balance Sheet'!D62+'EX 9 - Balance Sheet'!D52+'EX 9 - Balance Sheet'!D51)/'EX 9 - Balance Sheet'!D78</f>
        <v>0.92413819384636486</v>
      </c>
      <c r="F20" s="42">
        <f>('EX 9 - Balance Sheet'!E62+'EX 9 - Balance Sheet'!E52+'EX 9 - Balance Sheet'!E51)/'EX 9 - Balance Sheet'!E78</f>
        <v>1.3138535187416549</v>
      </c>
      <c r="G20" s="42">
        <f>('EX 9 - Balance Sheet'!F62+'EX 9 - Balance Sheet'!F52+'EX 9 - Balance Sheet'!F51)/'EX 9 - Balance Sheet'!F78</f>
        <v>0.87763006571047875</v>
      </c>
      <c r="H20" s="42">
        <f>('EX 9 - Balance Sheet'!G62+'EX 9 - Balance Sheet'!G52+'EX 9 - Balance Sheet'!G51)/'EX 9 - Balance Sheet'!G78</f>
        <v>1.352866509707743</v>
      </c>
      <c r="I20" s="42">
        <f>('EX 9 - Balance Sheet'!H62+'EX 9 - Balance Sheet'!H52+'EX 9 - Balance Sheet'!H51)/'EX 9 - Balance Sheet'!H78</f>
        <v>0.93163320161084962</v>
      </c>
      <c r="J20" t="s">
        <v>244</v>
      </c>
    </row>
    <row r="21" spans="1:10">
      <c r="A21" s="39" t="s">
        <v>245</v>
      </c>
      <c r="B21" s="39" t="s">
        <v>246</v>
      </c>
      <c r="C21" s="53" t="s">
        <v>247</v>
      </c>
      <c r="D21" s="119">
        <f>'EX 9 - Balance Sheet'!C61/(('EX 9 - Balance Sheet'!C62+'EX 9 - Balance Sheet'!C52+'EX 9 - Balance Sheet'!C51)+'EX 9 - Balance Sheet'!C78)</f>
        <v>0.35198953510010617</v>
      </c>
      <c r="E21" s="119">
        <f>'EX 9 - Balance Sheet'!D61/(('EX 9 - Balance Sheet'!D62+'EX 9 - Balance Sheet'!D52+'EX 9 - Balance Sheet'!D51)+'EX 9 - Balance Sheet'!D78)</f>
        <v>0.35854019085765532</v>
      </c>
      <c r="F21" s="119">
        <f>'EX 9 - Balance Sheet'!E61/(('EX 9 - Balance Sheet'!E62+'EX 9 - Balance Sheet'!E52+'EX 9 - Balance Sheet'!E51)+'EX 9 - Balance Sheet'!E78)</f>
        <v>0.4269758946366759</v>
      </c>
      <c r="G21" s="119">
        <f>'EX 9 - Balance Sheet'!F61/(('EX 9 - Balance Sheet'!F62+'EX 9 - Balance Sheet'!F52+'EX 9 - Balance Sheet'!F51)+'EX 9 - Balance Sheet'!F78)</f>
        <v>0.34072613013462993</v>
      </c>
      <c r="H21" s="119">
        <f>'EX 9 - Balance Sheet'!G61/(('EX 9 - Balance Sheet'!G62+'EX 9 - Balance Sheet'!G52+'EX 9 - Balance Sheet'!G51)+'EX 9 - Balance Sheet'!G78)</f>
        <v>0.44380613987507678</v>
      </c>
      <c r="I21" s="119">
        <f>'EX 9 - Balance Sheet'!H61/(('EX 9 - Balance Sheet'!H62+'EX 9 - Balance Sheet'!H52+'EX 9 - Balance Sheet'!H51)+'EX 9 - Balance Sheet'!H78)</f>
        <v>0.33200746263393655</v>
      </c>
      <c r="J21" t="s">
        <v>248</v>
      </c>
    </row>
    <row r="22" spans="1:10" ht="25.5">
      <c r="A22" s="39" t="s">
        <v>249</v>
      </c>
      <c r="B22" s="39" t="s">
        <v>250</v>
      </c>
      <c r="C22" s="53" t="s">
        <v>251</v>
      </c>
      <c r="D22" s="42">
        <f>(('EX 9 - Balance Sheet'!C62+'EX 9 - Balance Sheet'!C52+'EX 9 - Balance Sheet'!C51)-'EX 9 - Balance Sheet'!C5)/D31</f>
        <v>1.2545107314656481</v>
      </c>
      <c r="E22" s="42">
        <f>(('EX 9 - Balance Sheet'!D62+'EX 9 - Balance Sheet'!D52+'EX 9 - Balance Sheet'!D51)-'EX 9 - Balance Sheet'!D5)/E31</f>
        <v>0.92732427771239723</v>
      </c>
      <c r="F22" s="42">
        <f>(('EX 9 - Balance Sheet'!E62+'EX 9 - Balance Sheet'!E52+'EX 9 - Balance Sheet'!E51)-'EX 9 - Balance Sheet'!E5)/F31</f>
        <v>0.72210977618571159</v>
      </c>
      <c r="G22" s="42">
        <f>(('EX 9 - Balance Sheet'!F62+'EX 9 - Balance Sheet'!F52+'EX 9 - Balance Sheet'!F51)-'EX 9 - Balance Sheet'!F5)/G31</f>
        <v>0.5110211585929485</v>
      </c>
      <c r="H22" s="42">
        <f>(('EX 9 - Balance Sheet'!G62+'EX 9 - Balance Sheet'!G52+'EX 9 - Balance Sheet'!G51)-'EX 9 - Balance Sheet'!G5)/H31</f>
        <v>0.82252167088788208</v>
      </c>
      <c r="I22" s="42">
        <f>(('EX 9 - Balance Sheet'!H62+'EX 9 - Balance Sheet'!H52+'EX 9 - Balance Sheet'!H51)-'EX 9 - Balance Sheet'!H5)/I31</f>
        <v>1.2313982036858626</v>
      </c>
      <c r="J22" t="s">
        <v>252</v>
      </c>
    </row>
    <row r="23" spans="1:10" ht="24">
      <c r="A23" s="43" t="s">
        <v>253</v>
      </c>
      <c r="B23" s="43" t="s">
        <v>254</v>
      </c>
      <c r="C23" s="55" t="s">
        <v>255</v>
      </c>
      <c r="D23" s="42">
        <f>Ratios!D30/'EX 8 - Cash Flow Statement'!B41</f>
        <v>3.606224279835391</v>
      </c>
      <c r="E23" s="42">
        <f>Ratios!E30/'EX 8 - Cash Flow Statement'!C41</f>
        <v>3.4292775418921986</v>
      </c>
      <c r="F23" s="42">
        <f>Ratios!F30/'EX 8 - Cash Flow Statement'!D41</f>
        <v>4.0755985413033136</v>
      </c>
      <c r="G23" s="42">
        <f>Ratios!G30/'EX 8 - Cash Flow Statement'!E41</f>
        <v>3.6421785608062005</v>
      </c>
      <c r="H23" s="42">
        <f>Ratios!H30/'EX 8 - Cash Flow Statement'!F41</f>
        <v>3.1574686580589546</v>
      </c>
      <c r="I23" s="42">
        <f>Ratios!I30/'EX 8 - Cash Flow Statement'!G41</f>
        <v>2.3284848260821351</v>
      </c>
      <c r="J23" t="s">
        <v>256</v>
      </c>
    </row>
    <row r="24" spans="1:10">
      <c r="A24" s="46" t="s">
        <v>257</v>
      </c>
      <c r="B24" s="47"/>
      <c r="C24" s="50"/>
      <c r="D24" s="12"/>
      <c r="E24" s="12"/>
      <c r="F24" s="12"/>
      <c r="G24" s="12"/>
      <c r="H24" s="12"/>
      <c r="I24" s="12"/>
      <c r="J24" s="118" t="s">
        <v>258</v>
      </c>
    </row>
    <row r="25" spans="1:10" ht="24">
      <c r="A25" s="39" t="s">
        <v>259</v>
      </c>
      <c r="B25" s="39" t="s">
        <v>260</v>
      </c>
      <c r="C25" s="53" t="s">
        <v>261</v>
      </c>
      <c r="D25" s="42">
        <f>'EX 7 - Income Statement'!B4/'EX 9 - Balance Sheet'!C25</f>
        <v>5.0923070283567231</v>
      </c>
      <c r="E25" s="42">
        <f>'EX 7 - Income Statement'!C4/'EX 9 - Balance Sheet'!D25</f>
        <v>4.5804912692104915</v>
      </c>
      <c r="F25" s="42">
        <f>'EX 7 - Income Statement'!D4/'EX 9 - Balance Sheet'!E25</f>
        <v>4.169364025393989</v>
      </c>
      <c r="G25" s="42">
        <f>'EX 7 - Income Statement'!E4/'EX 9 - Balance Sheet'!F25</f>
        <v>3.884560284283276</v>
      </c>
      <c r="H25" s="42">
        <f>'EX 7 - Income Statement'!F4/'EX 9 - Balance Sheet'!G25</f>
        <v>3.933599784469787</v>
      </c>
      <c r="I25" s="42">
        <f>'EX 7 - Income Statement'!G4/'EX 9 - Balance Sheet'!H25</f>
        <v>3.2819317237487056</v>
      </c>
      <c r="J25" t="s">
        <v>262</v>
      </c>
    </row>
    <row r="26" spans="1:10">
      <c r="A26" s="39" t="s">
        <v>263</v>
      </c>
      <c r="B26" s="39" t="s">
        <v>264</v>
      </c>
      <c r="C26" s="53" t="s">
        <v>265</v>
      </c>
      <c r="D26" s="42">
        <f>'EX 7 - Income Statement'!B4/'EX 9 - Balance Sheet'!C9</f>
        <v>8.3233857385967855</v>
      </c>
      <c r="E26" s="42">
        <f>'EX 7 - Income Statement'!C4/'EX 9 - Balance Sheet'!D9</f>
        <v>9.7843674489945993</v>
      </c>
      <c r="F26" s="42">
        <f>'EX 7 - Income Statement'!D4/'EX 9 - Balance Sheet'!E9</f>
        <v>14.208758753624284</v>
      </c>
      <c r="G26" s="42">
        <f>'EX 7 - Income Statement'!E4/'EX 9 - Balance Sheet'!F9</f>
        <v>13.702905309703942</v>
      </c>
      <c r="H26" s="42">
        <f>'EX 7 - Income Statement'!F4/'EX 9 - Balance Sheet'!G9</f>
        <v>12.959355082385157</v>
      </c>
      <c r="I26" s="42">
        <f>'EX 7 - Income Statement'!G4/'EX 9 - Balance Sheet'!H9</f>
        <v>10.208246510679619</v>
      </c>
      <c r="J26" t="s">
        <v>266</v>
      </c>
    </row>
    <row r="27" spans="1:10">
      <c r="A27" s="43" t="s">
        <v>267</v>
      </c>
      <c r="B27" s="43" t="s">
        <v>268</v>
      </c>
      <c r="C27" s="55" t="s">
        <v>269</v>
      </c>
      <c r="D27" s="42">
        <f>'EX 7 - Income Statement'!B4/'EX 9 - Balance Sheet'!C14</f>
        <v>8.9744020003042291</v>
      </c>
      <c r="E27" s="42">
        <f>'EX 7 - Income Statement'!C4/'EX 9 - Balance Sheet'!D14</f>
        <v>8.5378076997825527</v>
      </c>
      <c r="F27" s="42">
        <f>'EX 7 - Income Statement'!D4/'EX 9 - Balance Sheet'!E14</f>
        <v>8.8775203840328167</v>
      </c>
      <c r="G27" s="42">
        <f>'EX 7 - Income Statement'!E4/'EX 9 - Balance Sheet'!F14</f>
        <v>8.2670299078498797</v>
      </c>
      <c r="H27" s="42">
        <f>'EX 7 - Income Statement'!F4/'EX 9 - Balance Sheet'!G14</f>
        <v>7.6738720201734987</v>
      </c>
      <c r="I27" s="42">
        <f>'EX 7 - Income Statement'!G4/'EX 9 - Balance Sheet'!H14</f>
        <v>6.6536473407645822</v>
      </c>
      <c r="J27" t="s">
        <v>270</v>
      </c>
    </row>
    <row r="29" spans="1:10">
      <c r="A29" s="39" t="s">
        <v>44</v>
      </c>
      <c r="D29" s="107">
        <f>'EX 7 - Income Statement'!B19</f>
        <v>136472</v>
      </c>
      <c r="E29" s="107">
        <f>'EX 7 - Income Statement'!C19</f>
        <v>188689</v>
      </c>
      <c r="F29" s="107">
        <f>'EX 7 - Income Statement'!D19</f>
        <v>257462</v>
      </c>
      <c r="G29" s="107">
        <f>'EX 7 - Income Statement'!E19</f>
        <v>141256</v>
      </c>
      <c r="H29" s="107">
        <f>'EX 7 - Income Statement'!F19</f>
        <v>93148</v>
      </c>
      <c r="I29" s="107">
        <f>'EX 7 - Income Statement'!G19</f>
        <v>111548</v>
      </c>
    </row>
    <row r="30" spans="1:10">
      <c r="A30" s="12" t="s">
        <v>40</v>
      </c>
      <c r="B30" s="12"/>
      <c r="C30" s="50"/>
      <c r="D30" s="106">
        <f>'EX 7 - Income Statement'!B16</f>
        <v>168252</v>
      </c>
      <c r="E30" s="106">
        <f>'EX 7 - Income Statement'!C16</f>
        <v>211607</v>
      </c>
      <c r="F30" s="106">
        <f>'EX 7 - Income Statement'!D16</f>
        <v>257048</v>
      </c>
      <c r="G30" s="106">
        <f>'EX 7 - Income Statement'!E16</f>
        <v>208176</v>
      </c>
      <c r="H30" s="106">
        <f>'EX 7 - Income Statement'!F16</f>
        <v>168492</v>
      </c>
      <c r="I30" s="106">
        <f>'EX 7 - Income Statement'!G16</f>
        <v>125985</v>
      </c>
    </row>
    <row r="31" spans="1:10">
      <c r="A31" s="39" t="s">
        <v>271</v>
      </c>
      <c r="D31" s="107">
        <f>'EX 7 - Income Statement'!B16+'EX 7 - Income Statement'!B12+'EX 7 - Income Statement'!B13</f>
        <v>250292</v>
      </c>
      <c r="E31" s="107">
        <f>'EX 7 - Income Statement'!C16+'EX 7 - Income Statement'!C12+'EX 7 - Income Statement'!C13</f>
        <v>332243</v>
      </c>
      <c r="F31" s="107">
        <f>'EX 7 - Income Statement'!D16+'EX 7 - Income Statement'!D12+'EX 7 - Income Statement'!D13</f>
        <v>392781</v>
      </c>
      <c r="G31" s="107">
        <f>'EX 7 - Income Statement'!E16+'EX 7 - Income Statement'!E12+'EX 7 - Income Statement'!E13</f>
        <v>393788</v>
      </c>
      <c r="H31" s="107">
        <f>'EX 7 - Income Statement'!F16+'EX 7 - Income Statement'!F12+'EX 7 - Income Statement'!F13</f>
        <v>336396</v>
      </c>
      <c r="I31" s="107">
        <f>'EX 7 - Income Statement'!G16+'EX 7 - Income Statement'!G12+'EX 7 - Income Statement'!G13</f>
        <v>321770</v>
      </c>
    </row>
  </sheetData>
  <conditionalFormatting sqref="C5">
    <cfRule type="colorScale" priority="33">
      <colorScale>
        <cfvo type="min"/>
        <cfvo type="percentile" val="50"/>
        <cfvo type="max"/>
        <color rgb="FFF8696B"/>
        <color rgb="FFFCFCFF"/>
        <color rgb="FF63BE7B"/>
      </colorScale>
    </cfRule>
  </conditionalFormatting>
  <conditionalFormatting sqref="D8:I8">
    <cfRule type="colorScale" priority="30">
      <colorScale>
        <cfvo type="min"/>
        <cfvo type="percentile" val="50"/>
        <cfvo type="max"/>
        <color rgb="FFF8696B"/>
        <color rgb="FFFCFCFF"/>
        <color rgb="FF63BE7B"/>
      </colorScale>
    </cfRule>
  </conditionalFormatting>
  <conditionalFormatting sqref="C10">
    <cfRule type="colorScale" priority="29">
      <colorScale>
        <cfvo type="min"/>
        <cfvo type="percentile" val="50"/>
        <cfvo type="max"/>
        <color rgb="FFF8696B"/>
        <color rgb="FFFCFCFF"/>
        <color rgb="FF63BE7B"/>
      </colorScale>
    </cfRule>
  </conditionalFormatting>
  <conditionalFormatting sqref="C11:I11">
    <cfRule type="colorScale" priority="28">
      <colorScale>
        <cfvo type="min"/>
        <cfvo type="percentile" val="50"/>
        <cfvo type="max"/>
        <color rgb="FFF8696B"/>
        <color rgb="FFFCFCFF"/>
        <color rgb="FF63BE7B"/>
      </colorScale>
    </cfRule>
  </conditionalFormatting>
  <conditionalFormatting sqref="D25:I25">
    <cfRule type="colorScale" priority="27">
      <colorScale>
        <cfvo type="min"/>
        <cfvo type="percentile" val="50"/>
        <cfvo type="max"/>
        <color rgb="FFF8696B"/>
        <color rgb="FFFFEB84"/>
        <color rgb="FF63BE7B"/>
      </colorScale>
    </cfRule>
  </conditionalFormatting>
  <conditionalFormatting sqref="D26:I26">
    <cfRule type="colorScale" priority="26">
      <colorScale>
        <cfvo type="min"/>
        <cfvo type="percentile" val="50"/>
        <cfvo type="max"/>
        <color rgb="FFF8696B"/>
        <color rgb="FFFFEB84"/>
        <color rgb="FF63BE7B"/>
      </colorScale>
    </cfRule>
  </conditionalFormatting>
  <conditionalFormatting sqref="D27:I27">
    <cfRule type="colorScale" priority="25">
      <colorScale>
        <cfvo type="min"/>
        <cfvo type="percentile" val="50"/>
        <cfvo type="max"/>
        <color rgb="FFF8696B"/>
        <color rgb="FFFFEB84"/>
        <color rgb="FF63BE7B"/>
      </colorScale>
    </cfRule>
  </conditionalFormatting>
  <conditionalFormatting sqref="D23:I23">
    <cfRule type="colorScale" priority="24">
      <colorScale>
        <cfvo type="min"/>
        <cfvo type="percentile" val="50"/>
        <cfvo type="max"/>
        <color rgb="FFF8696B"/>
        <color rgb="FFFFEB84"/>
        <color rgb="FF63BE7B"/>
      </colorScale>
    </cfRule>
  </conditionalFormatting>
  <conditionalFormatting sqref="D22:I22">
    <cfRule type="colorScale" priority="23">
      <colorScale>
        <cfvo type="min"/>
        <cfvo type="percentile" val="50"/>
        <cfvo type="max"/>
        <color rgb="FFF8696B"/>
        <color rgb="FFFFEB84"/>
        <color rgb="FF63BE7B"/>
      </colorScale>
    </cfRule>
  </conditionalFormatting>
  <conditionalFormatting sqref="D21:I21">
    <cfRule type="colorScale" priority="22">
      <colorScale>
        <cfvo type="min"/>
        <cfvo type="percentile" val="50"/>
        <cfvo type="max"/>
        <color rgb="FFF8696B"/>
        <color rgb="FFFFEB84"/>
        <color rgb="FF63BE7B"/>
      </colorScale>
    </cfRule>
  </conditionalFormatting>
  <conditionalFormatting sqref="D20:I20">
    <cfRule type="colorScale" priority="21">
      <colorScale>
        <cfvo type="min"/>
        <cfvo type="percentile" val="50"/>
        <cfvo type="max"/>
        <color rgb="FFF8696B"/>
        <color rgb="FFFFEB84"/>
        <color rgb="FF63BE7B"/>
      </colorScale>
    </cfRule>
  </conditionalFormatting>
  <conditionalFormatting sqref="D19:I19">
    <cfRule type="colorScale" priority="20">
      <colorScale>
        <cfvo type="min"/>
        <cfvo type="percentile" val="50"/>
        <cfvo type="max"/>
        <color rgb="FFF8696B"/>
        <color rgb="FFFFEB84"/>
        <color rgb="FF63BE7B"/>
      </colorScale>
    </cfRule>
  </conditionalFormatting>
  <conditionalFormatting sqref="D17:I17">
    <cfRule type="colorScale" priority="19">
      <colorScale>
        <cfvo type="min"/>
        <cfvo type="percentile" val="50"/>
        <cfvo type="max"/>
        <color rgb="FF63BE7B"/>
        <color rgb="FFFFEB84"/>
        <color rgb="FFF8696B"/>
      </colorScale>
    </cfRule>
  </conditionalFormatting>
  <conditionalFormatting sqref="D16:I16">
    <cfRule type="colorScale" priority="18">
      <colorScale>
        <cfvo type="min"/>
        <cfvo type="percentile" val="50"/>
        <cfvo type="max"/>
        <color rgb="FFF8696B"/>
        <color rgb="FFFFEB84"/>
        <color rgb="FF63BE7B"/>
      </colorScale>
    </cfRule>
  </conditionalFormatting>
  <conditionalFormatting sqref="D15:I15">
    <cfRule type="colorScale" priority="17">
      <colorScale>
        <cfvo type="min"/>
        <cfvo type="percentile" val="50"/>
        <cfvo type="max"/>
        <color rgb="FF63BE7B"/>
        <color rgb="FFFFEB84"/>
        <color rgb="FFF8696B"/>
      </colorScale>
    </cfRule>
  </conditionalFormatting>
  <conditionalFormatting sqref="D14:I14">
    <cfRule type="colorScale" priority="16">
      <colorScale>
        <cfvo type="min"/>
        <cfvo type="percentile" val="50"/>
        <cfvo type="max"/>
        <color rgb="FF63BE7B"/>
        <color rgb="FFFFEB84"/>
        <color rgb="FFF8696B"/>
      </colorScale>
    </cfRule>
  </conditionalFormatting>
  <conditionalFormatting sqref="D11:I11">
    <cfRule type="colorScale" priority="15">
      <colorScale>
        <cfvo type="min"/>
        <cfvo type="percentile" val="50"/>
        <cfvo type="max"/>
        <color rgb="FFF8696B"/>
        <color rgb="FFFFEB84"/>
        <color rgb="FF63BE7B"/>
      </colorScale>
    </cfRule>
  </conditionalFormatting>
  <conditionalFormatting sqref="D10:I10">
    <cfRule type="colorScale" priority="14">
      <colorScale>
        <cfvo type="min"/>
        <cfvo type="percentile" val="50"/>
        <cfvo type="max"/>
        <color rgb="FFF8696B"/>
        <color rgb="FFFCFCFF"/>
        <color rgb="FF63BE7B"/>
      </colorScale>
    </cfRule>
  </conditionalFormatting>
  <conditionalFormatting sqref="D10:I10">
    <cfRule type="colorScale" priority="13">
      <colorScale>
        <cfvo type="min"/>
        <cfvo type="percentile" val="50"/>
        <cfvo type="max"/>
        <color rgb="FFF8696B"/>
        <color rgb="FFFFEB84"/>
        <color rgb="FF63BE7B"/>
      </colorScale>
    </cfRule>
  </conditionalFormatting>
  <conditionalFormatting sqref="D8:I8">
    <cfRule type="colorScale" priority="12">
      <colorScale>
        <cfvo type="min"/>
        <cfvo type="percentile" val="50"/>
        <cfvo type="max"/>
        <color rgb="FFF8696B"/>
        <color rgb="FFFFEB84"/>
        <color rgb="FF63BE7B"/>
      </colorScale>
    </cfRule>
  </conditionalFormatting>
  <conditionalFormatting sqref="D7:I7">
    <cfRule type="colorScale" priority="11">
      <colorScale>
        <cfvo type="min"/>
        <cfvo type="percentile" val="50"/>
        <cfvo type="max"/>
        <color rgb="FFF8696B"/>
        <color rgb="FFFCFCFF"/>
        <color rgb="FF63BE7B"/>
      </colorScale>
    </cfRule>
  </conditionalFormatting>
  <conditionalFormatting sqref="D7:I7">
    <cfRule type="colorScale" priority="10">
      <colorScale>
        <cfvo type="min"/>
        <cfvo type="percentile" val="50"/>
        <cfvo type="max"/>
        <color rgb="FFF8696B"/>
        <color rgb="FFFFEB84"/>
        <color rgb="FF63BE7B"/>
      </colorScale>
    </cfRule>
  </conditionalFormatting>
  <conditionalFormatting sqref="D6:I6">
    <cfRule type="colorScale" priority="9">
      <colorScale>
        <cfvo type="min"/>
        <cfvo type="percentile" val="50"/>
        <cfvo type="max"/>
        <color rgb="FFF8696B"/>
        <color rgb="FFFCFCFF"/>
        <color rgb="FF63BE7B"/>
      </colorScale>
    </cfRule>
  </conditionalFormatting>
  <conditionalFormatting sqref="D6:I6">
    <cfRule type="colorScale" priority="8">
      <colorScale>
        <cfvo type="min"/>
        <cfvo type="percentile" val="50"/>
        <cfvo type="max"/>
        <color rgb="FFF8696B"/>
        <color rgb="FFFFEB84"/>
        <color rgb="FF63BE7B"/>
      </colorScale>
    </cfRule>
  </conditionalFormatting>
  <conditionalFormatting sqref="D5:I5">
    <cfRule type="colorScale" priority="7">
      <colorScale>
        <cfvo type="min"/>
        <cfvo type="percentile" val="50"/>
        <cfvo type="max"/>
        <color rgb="FFF8696B"/>
        <color rgb="FFFCFCFF"/>
        <color rgb="FF63BE7B"/>
      </colorScale>
    </cfRule>
  </conditionalFormatting>
  <conditionalFormatting sqref="D5:I5">
    <cfRule type="colorScale" priority="6">
      <colorScale>
        <cfvo type="min"/>
        <cfvo type="percentile" val="50"/>
        <cfvo type="max"/>
        <color rgb="FFF8696B"/>
        <color rgb="FFFFEB84"/>
        <color rgb="FF63BE7B"/>
      </colorScale>
    </cfRule>
  </conditionalFormatting>
  <conditionalFormatting sqref="D12:I12">
    <cfRule type="colorScale" priority="5">
      <colorScale>
        <cfvo type="min"/>
        <cfvo type="percentile" val="50"/>
        <cfvo type="max"/>
        <color rgb="FFF8696B"/>
        <color rgb="FFFFEB84"/>
        <color rgb="FF63BE7B"/>
      </colorScale>
    </cfRule>
  </conditionalFormatting>
  <conditionalFormatting sqref="D20:I20">
    <cfRule type="colorScale" priority="4">
      <colorScale>
        <cfvo type="min"/>
        <cfvo type="percentile" val="50"/>
        <cfvo type="max"/>
        <color rgb="FF63BE7B"/>
        <color rgb="FFFFEB84"/>
        <color rgb="FFF8696B"/>
      </colorScale>
    </cfRule>
  </conditionalFormatting>
  <conditionalFormatting sqref="D21:I21">
    <cfRule type="colorScale" priority="3">
      <colorScale>
        <cfvo type="min"/>
        <cfvo type="percentile" val="50"/>
        <cfvo type="max"/>
        <color rgb="FF63BE7B"/>
        <color rgb="FFFFEB84"/>
        <color rgb="FFF8696B"/>
      </colorScale>
    </cfRule>
  </conditionalFormatting>
  <conditionalFormatting sqref="D22:I22">
    <cfRule type="colorScale" priority="2">
      <colorScale>
        <cfvo type="min"/>
        <cfvo type="percentile" val="50"/>
        <cfvo type="max"/>
        <color rgb="FF63BE7B"/>
        <color rgb="FFFFEB84"/>
        <color rgb="FFF8696B"/>
      </colorScale>
    </cfRule>
  </conditionalFormatting>
  <conditionalFormatting sqref="D19:I19">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7"/>
  <sheetViews>
    <sheetView zoomScale="125" zoomScaleNormal="125" workbookViewId="0">
      <selection activeCell="N7" sqref="N7"/>
    </sheetView>
  </sheetViews>
  <sheetFormatPr defaultColWidth="8.85546875" defaultRowHeight="15"/>
  <cols>
    <col min="1" max="1" width="26.140625" bestFit="1" customWidth="1"/>
    <col min="2" max="2" width="52.42578125" bestFit="1" customWidth="1"/>
    <col min="3" max="8" width="11.7109375" customWidth="1"/>
  </cols>
  <sheetData>
    <row r="1" spans="1:8">
      <c r="A1" s="11" t="s">
        <v>272</v>
      </c>
      <c r="B1" s="47"/>
      <c r="C1" s="12"/>
      <c r="D1" s="12"/>
      <c r="E1" s="12"/>
      <c r="F1" s="12"/>
      <c r="G1" s="12"/>
      <c r="H1" s="12"/>
    </row>
    <row r="2" spans="1:8">
      <c r="A2" s="47"/>
      <c r="B2" s="47"/>
      <c r="C2" s="12"/>
      <c r="D2" s="12"/>
      <c r="E2" s="12"/>
      <c r="F2" s="12"/>
      <c r="G2" s="12"/>
      <c r="H2" s="12"/>
    </row>
    <row r="3" spans="1:8" ht="15.75" thickBot="1">
      <c r="A3" s="57" t="s">
        <v>273</v>
      </c>
      <c r="B3" s="57" t="s">
        <v>181</v>
      </c>
      <c r="C3" s="58" t="s">
        <v>183</v>
      </c>
      <c r="D3" s="58" t="s">
        <v>184</v>
      </c>
      <c r="E3" s="58" t="s">
        <v>185</v>
      </c>
      <c r="F3" s="58" t="s">
        <v>186</v>
      </c>
      <c r="G3" s="58" t="s">
        <v>14</v>
      </c>
      <c r="H3" s="58" t="s">
        <v>15</v>
      </c>
    </row>
    <row r="4" spans="1:8">
      <c r="A4" s="59" t="s">
        <v>274</v>
      </c>
      <c r="B4" s="47"/>
      <c r="C4" s="12"/>
      <c r="D4" s="12"/>
      <c r="E4" s="12"/>
      <c r="F4" s="12"/>
      <c r="G4" s="12"/>
      <c r="H4" s="12"/>
    </row>
    <row r="5" spans="1:8">
      <c r="A5" s="47" t="s">
        <v>275</v>
      </c>
      <c r="B5" s="47" t="s">
        <v>276</v>
      </c>
      <c r="C5" s="60">
        <f>Ratios!D30/'EX 7 - Income Statement'!B4</f>
        <v>8.9119971270075593E-2</v>
      </c>
      <c r="D5" s="60">
        <f>Ratios!E30/'EX 7 - Income Statement'!C4</f>
        <v>9.088332144358828E-2</v>
      </c>
      <c r="E5" s="60">
        <f>Ratios!F30/'EX 7 - Income Statement'!D4</f>
        <v>9.7677829753115036E-2</v>
      </c>
      <c r="F5" s="60">
        <f>Ratios!G30/'EX 7 - Income Statement'!E4</f>
        <v>7.4974987448705357E-2</v>
      </c>
      <c r="G5" s="60">
        <f>Ratios!H30/'EX 7 - Income Statement'!F4</f>
        <v>6.1383187348561213E-2</v>
      </c>
      <c r="H5" s="60">
        <f>Ratios!I30/'EX 7 - Income Statement'!G4</f>
        <v>4.2647607912140881E-2</v>
      </c>
    </row>
    <row r="6" spans="1:8" ht="25.5">
      <c r="A6" s="47" t="s">
        <v>277</v>
      </c>
      <c r="B6" s="47" t="s">
        <v>278</v>
      </c>
      <c r="C6" s="60">
        <f>'EX 7 - Income Statement'!B4/('EX 9 - Balance Sheet'!C78+'EX 9 - Balance Sheet'!C61)</f>
        <v>2.7050532577952389</v>
      </c>
      <c r="D6" s="60">
        <f>'EX 7 - Income Statement'!C4/('EX 9 - Balance Sheet'!D78+'EX 9 - Balance Sheet'!D61)</f>
        <v>2.1002100808121078</v>
      </c>
      <c r="E6" s="60">
        <f>'EX 7 - Income Statement'!D4/('EX 9 - Balance Sheet'!E78+'EX 9 - Balance Sheet'!E61)</f>
        <v>2.3949737758657879</v>
      </c>
      <c r="F6" s="60">
        <f>'EX 7 - Income Statement'!E4/('EX 9 - Balance Sheet'!F78+'EX 9 - Balance Sheet'!F61)</f>
        <v>2.1447133848487749</v>
      </c>
      <c r="G6" s="60">
        <f>'EX 7 - Income Statement'!F4/('EX 9 - Balance Sheet'!G78+'EX 9 - Balance Sheet'!G61)</f>
        <v>2.3126595001647132</v>
      </c>
      <c r="H6" s="60">
        <f>'EX 7 - Income Statement'!G4/('EX 9 - Balance Sheet'!H78+'EX 9 - Balance Sheet'!H61)</f>
        <v>1.8860639964654971</v>
      </c>
    </row>
    <row r="7" spans="1:8">
      <c r="A7" s="47" t="s">
        <v>279</v>
      </c>
      <c r="B7" s="47" t="s">
        <v>280</v>
      </c>
      <c r="C7" s="60">
        <f>Ratios!D29/Ratios!D30</f>
        <v>0.81111665834581459</v>
      </c>
      <c r="D7" s="60">
        <f>Ratios!E29/Ratios!E30</f>
        <v>0.89169545430916741</v>
      </c>
      <c r="E7" s="60">
        <f>Ratios!F29/Ratios!F30</f>
        <v>1.0016105941302791</v>
      </c>
      <c r="F7" s="60">
        <f>Ratios!G29/Ratios!G30</f>
        <v>0.67854123434017366</v>
      </c>
      <c r="G7" s="60">
        <f>Ratios!H29/Ratios!H30</f>
        <v>0.55283336894333257</v>
      </c>
      <c r="H7" s="60">
        <f>Ratios!I29/Ratios!I30</f>
        <v>0.88540699289597968</v>
      </c>
    </row>
    <row r="8" spans="1:8">
      <c r="A8" s="47" t="s">
        <v>281</v>
      </c>
      <c r="B8" s="47" t="s">
        <v>282</v>
      </c>
      <c r="C8" s="60">
        <f>('EX 9 - Balance Sheet'!C78+'EX 9 - Balance Sheet'!C61)/'EX 9 - Balance Sheet'!C78</f>
        <v>1.8543466189126212</v>
      </c>
      <c r="D8" s="60">
        <f>('EX 9 - Balance Sheet'!D78+'EX 9 - Balance Sheet'!D61)/'EX 9 - Balance Sheet'!D78</f>
        <v>1.6898808752581798</v>
      </c>
      <c r="E8" s="60">
        <f>('EX 9 - Balance Sheet'!E78+'EX 9 - Balance Sheet'!E61)/'EX 9 - Balance Sheet'!E78</f>
        <v>1.9879596762229386</v>
      </c>
      <c r="F8" s="60">
        <f>('EX 9 - Balance Sheet'!F78+'EX 9 - Balance Sheet'!F61)/'EX 9 - Balance Sheet'!F78</f>
        <v>1.6397576261139624</v>
      </c>
      <c r="G8" s="60">
        <f>('EX 9 - Balance Sheet'!G78+'EX 9 - Balance Sheet'!G61)/'EX 9 - Balance Sheet'!G78</f>
        <v>2.0442166033147382</v>
      </c>
      <c r="H8" s="60">
        <f>('EX 9 - Balance Sheet'!H78+'EX 9 - Balance Sheet'!H61)/'EX 9 - Balance Sheet'!H78</f>
        <v>1.6413166380062854</v>
      </c>
    </row>
    <row r="9" spans="1:8">
      <c r="A9" s="47" t="s">
        <v>283</v>
      </c>
      <c r="B9" s="47" t="s">
        <v>284</v>
      </c>
      <c r="C9" s="60">
        <f>'EX 7 - Income Statement'!B21/Ratios!D29</f>
        <v>0.72326191453191868</v>
      </c>
      <c r="D9" s="60">
        <f>'EX 7 - Income Statement'!C21/Ratios!E29</f>
        <v>0.74747865535351821</v>
      </c>
      <c r="E9" s="60">
        <f>'EX 7 - Income Statement'!D21/Ratios!F29</f>
        <v>0.70314454171877794</v>
      </c>
      <c r="F9" s="60">
        <f>'EX 7 - Income Statement'!E21/Ratios!G29</f>
        <v>0.78584272526476751</v>
      </c>
      <c r="G9" s="60">
        <f>'EX 7 - Income Statement'!F21/Ratios!H29</f>
        <v>0.65096405719929573</v>
      </c>
      <c r="H9" s="60">
        <f>'EX 7 - Income Statement'!G21/Ratios!I29</f>
        <v>0.61075949367088611</v>
      </c>
    </row>
    <row r="10" spans="1:8">
      <c r="A10" s="47" t="s">
        <v>285</v>
      </c>
      <c r="B10" s="47"/>
      <c r="C10" s="60">
        <f>C5*C6*C7*C8*C9</f>
        <v>0.26225313718040349</v>
      </c>
      <c r="D10" s="60">
        <f t="shared" ref="D10:H10" si="0">D5*D6*D7*D8*D9</f>
        <v>0.21499005388432013</v>
      </c>
      <c r="E10" s="60">
        <f t="shared" si="0"/>
        <v>0.32752756338583672</v>
      </c>
      <c r="F10" s="60">
        <f t="shared" si="0"/>
        <v>0.14059737259411997</v>
      </c>
      <c r="G10" s="60">
        <f t="shared" si="0"/>
        <v>0.1044333719702593</v>
      </c>
      <c r="H10" s="60">
        <f t="shared" si="0"/>
        <v>7.1393166987851545E-2</v>
      </c>
    </row>
    <row r="11" spans="1:8">
      <c r="A11" s="61" t="s">
        <v>286</v>
      </c>
      <c r="B11" s="61" t="s">
        <v>287</v>
      </c>
      <c r="C11" s="62">
        <f>'EX 7 - Income Statement'!B21/'EX 9 - Balance Sheet'!C78</f>
        <v>0.26225313718040349</v>
      </c>
      <c r="D11" s="62">
        <f>'EX 7 - Income Statement'!C21/'EX 9 - Balance Sheet'!D78</f>
        <v>0.21499005388432019</v>
      </c>
      <c r="E11" s="62">
        <f>'EX 7 - Income Statement'!D21/'EX 9 - Balance Sheet'!E78</f>
        <v>0.32752756338583672</v>
      </c>
      <c r="F11" s="62">
        <f>'EX 7 - Income Statement'!E21/'EX 9 - Balance Sheet'!F78</f>
        <v>0.14059737259412</v>
      </c>
      <c r="G11" s="62">
        <f>'EX 7 - Income Statement'!F21/'EX 9 - Balance Sheet'!G78</f>
        <v>0.10443337197025933</v>
      </c>
      <c r="H11" s="62">
        <f>'EX 7 - Income Statement'!G21/'EX 9 - Balance Sheet'!H78</f>
        <v>7.1393166987851558E-2</v>
      </c>
    </row>
    <row r="12" spans="1:8">
      <c r="A12" s="59" t="s">
        <v>288</v>
      </c>
      <c r="B12" s="47"/>
      <c r="C12" s="12"/>
      <c r="D12" s="12"/>
      <c r="E12" s="12"/>
      <c r="F12" s="12"/>
      <c r="G12" s="12"/>
      <c r="H12" s="12"/>
    </row>
    <row r="13" spans="1:8">
      <c r="A13" s="47" t="s">
        <v>289</v>
      </c>
      <c r="B13" s="47" t="s">
        <v>290</v>
      </c>
      <c r="C13" s="60">
        <f>'EX 7 - Income Statement'!B24/'EX 7 - Income Statement'!B4</f>
        <v>5.2398212430883183E-2</v>
      </c>
      <c r="D13" s="60">
        <f>'EX 7 - Income Statement'!C24/'EX 7 - Income Statement'!C4</f>
        <v>6.0089669150127326E-2</v>
      </c>
      <c r="E13" s="60">
        <f>'EX 7 - Income Statement'!D24/'EX 7 - Income Statement'!D4</f>
        <v>6.8513332244004577E-2</v>
      </c>
      <c r="F13" s="60">
        <f>'EX 7 - Income Statement'!E24/'EX 7 - Income Statement'!E4</f>
        <v>4.1702351720049588E-2</v>
      </c>
      <c r="G13" s="60">
        <f>'EX 7 - Income Statement'!F24/'EX 7 - Income Statement'!F4</f>
        <v>2.7157065722474345E-2</v>
      </c>
      <c r="H13" s="60">
        <f>'EX 7 - Income Statement'!G24/'EX 7 - Income Statement'!G4</f>
        <v>3.0427951997448962E-2</v>
      </c>
    </row>
    <row r="14" spans="1:8">
      <c r="A14" s="47" t="s">
        <v>291</v>
      </c>
      <c r="B14" s="47" t="s">
        <v>292</v>
      </c>
      <c r="C14" s="60">
        <f>'EX 7 - Income Statement'!B4/'EX 9 - Balance Sheet'!C46</f>
        <v>1.1080801417082702</v>
      </c>
      <c r="D14" s="60">
        <f>'EX 7 - Income Statement'!C4/'EX 9 - Balance Sheet'!D46</f>
        <v>1.0583431781063763</v>
      </c>
      <c r="E14" s="60">
        <f>'EX 7 - Income Statement'!D4/'EX 9 - Balance Sheet'!E46</f>
        <v>1.1050428795722917</v>
      </c>
      <c r="F14" s="60">
        <f>'EX 7 - Income Statement'!E4/'EX 9 - Balance Sheet'!F46</f>
        <v>1.0393776774230257</v>
      </c>
      <c r="G14" s="60">
        <f>'EX 7 - Income Statement'!F4/'EX 9 - Balance Sheet'!G46</f>
        <v>1.0026947512076518</v>
      </c>
      <c r="H14" s="60">
        <f>'EX 7 - Income Statement'!G4/'EX 9 - Balance Sheet'!H46</f>
        <v>0.89153117318368313</v>
      </c>
    </row>
    <row r="15" spans="1:8">
      <c r="A15" s="47" t="s">
        <v>293</v>
      </c>
      <c r="B15" s="47" t="s">
        <v>294</v>
      </c>
      <c r="C15" s="60">
        <f>'EX 9 - Balance Sheet'!C46/'EX 9 - Balance Sheet'!C78</f>
        <v>4.5268443804417426</v>
      </c>
      <c r="D15" s="60">
        <f>'EX 9 - Balance Sheet'!D46/'EX 9 - Balance Sheet'!D78</f>
        <v>3.3534537029274354</v>
      </c>
      <c r="E15" s="60">
        <f>'EX 9 - Balance Sheet'!E46/'EX 9 - Balance Sheet'!E78</f>
        <v>4.3085308091169949</v>
      </c>
      <c r="F15" s="60">
        <f>'EX 9 - Balance Sheet'!F46/'EX 9 - Balance Sheet'!F78</f>
        <v>3.3835728869546715</v>
      </c>
      <c r="G15" s="60">
        <f>'EX 9 - Balance Sheet'!G46/'EX 9 - Balance Sheet'!G78</f>
        <v>4.7148715422678213</v>
      </c>
      <c r="H15" s="60">
        <f>'EX 9 - Balance Sheet'!H46/'EX 9 - Balance Sheet'!H78</f>
        <v>3.4722602090164405</v>
      </c>
    </row>
    <row r="16" spans="1:8">
      <c r="A16" s="61" t="s">
        <v>295</v>
      </c>
      <c r="B16" s="61"/>
      <c r="C16" s="62">
        <f>C13*C14*C15</f>
        <v>0.26283500676190907</v>
      </c>
      <c r="D16" s="62">
        <f t="shared" ref="D16:H16" si="1">D13*D14*D15</f>
        <v>0.21326453619090446</v>
      </c>
      <c r="E16" s="62">
        <f t="shared" si="1"/>
        <v>0.32619959980171009</v>
      </c>
      <c r="F16" s="62">
        <f t="shared" si="1"/>
        <v>0.14665925291694742</v>
      </c>
      <c r="G16" s="62">
        <f t="shared" si="1"/>
        <v>0.1283871178862559</v>
      </c>
      <c r="H16" s="62">
        <f t="shared" si="1"/>
        <v>9.4193626811446107E-2</v>
      </c>
    </row>
    <row r="17" spans="1:8">
      <c r="A17" s="47"/>
      <c r="B17" s="47"/>
      <c r="C17" s="12"/>
      <c r="D17" s="12"/>
      <c r="E17" s="12"/>
      <c r="F17" s="12"/>
      <c r="G17" s="12"/>
      <c r="H17" s="12"/>
    </row>
  </sheetData>
  <conditionalFormatting sqref="C15:H15">
    <cfRule type="colorScale" priority="11">
      <colorScale>
        <cfvo type="min"/>
        <cfvo type="percentile" val="50"/>
        <cfvo type="max"/>
        <color rgb="FFF8696B"/>
        <color rgb="FFFFEB84"/>
        <color rgb="FF63BE7B"/>
      </colorScale>
    </cfRule>
  </conditionalFormatting>
  <conditionalFormatting sqref="C14:H14">
    <cfRule type="colorScale" priority="10">
      <colorScale>
        <cfvo type="min"/>
        <cfvo type="percentile" val="50"/>
        <cfvo type="max"/>
        <color rgb="FFF8696B"/>
        <color rgb="FFFFEB84"/>
        <color rgb="FF63BE7B"/>
      </colorScale>
    </cfRule>
  </conditionalFormatting>
  <conditionalFormatting sqref="C13:H13">
    <cfRule type="colorScale" priority="9">
      <colorScale>
        <cfvo type="min"/>
        <cfvo type="percentile" val="50"/>
        <cfvo type="max"/>
        <color rgb="FFF8696B"/>
        <color rgb="FFFFEB84"/>
        <color rgb="FF63BE7B"/>
      </colorScale>
    </cfRule>
  </conditionalFormatting>
  <conditionalFormatting sqref="C16:H16">
    <cfRule type="colorScale" priority="8">
      <colorScale>
        <cfvo type="min"/>
        <cfvo type="percentile" val="50"/>
        <cfvo type="max"/>
        <color rgb="FFF8696B"/>
        <color rgb="FFFFEB84"/>
        <color rgb="FF63BE7B"/>
      </colorScale>
    </cfRule>
  </conditionalFormatting>
  <conditionalFormatting sqref="C5:H5">
    <cfRule type="colorScale" priority="7">
      <colorScale>
        <cfvo type="min"/>
        <cfvo type="percentile" val="50"/>
        <cfvo type="max"/>
        <color rgb="FFF8696B"/>
        <color rgb="FFFFEB84"/>
        <color rgb="FF63BE7B"/>
      </colorScale>
    </cfRule>
  </conditionalFormatting>
  <conditionalFormatting sqref="C6:H6">
    <cfRule type="colorScale" priority="6">
      <colorScale>
        <cfvo type="min"/>
        <cfvo type="percentile" val="50"/>
        <cfvo type="max"/>
        <color rgb="FFF8696B"/>
        <color rgb="FFFFEB84"/>
        <color rgb="FF63BE7B"/>
      </colorScale>
    </cfRule>
  </conditionalFormatting>
  <conditionalFormatting sqref="C10:H10">
    <cfRule type="colorScale" priority="5">
      <colorScale>
        <cfvo type="min"/>
        <cfvo type="percentile" val="50"/>
        <cfvo type="max"/>
        <color rgb="FFF8696B"/>
        <color rgb="FFFFEB84"/>
        <color rgb="FF63BE7B"/>
      </colorScale>
    </cfRule>
  </conditionalFormatting>
  <conditionalFormatting sqref="C11:H11">
    <cfRule type="colorScale" priority="4">
      <colorScale>
        <cfvo type="min"/>
        <cfvo type="percentile" val="50"/>
        <cfvo type="max"/>
        <color rgb="FFF8696B"/>
        <color rgb="FFFFEB84"/>
        <color rgb="FF63BE7B"/>
      </colorScale>
    </cfRule>
  </conditionalFormatting>
  <conditionalFormatting sqref="C7:H7">
    <cfRule type="colorScale" priority="3">
      <colorScale>
        <cfvo type="min"/>
        <cfvo type="percentile" val="50"/>
        <cfvo type="max"/>
        <color rgb="FFF8696B"/>
        <color rgb="FFFFEB84"/>
        <color rgb="FF63BE7B"/>
      </colorScale>
    </cfRule>
  </conditionalFormatting>
  <conditionalFormatting sqref="C8:H8">
    <cfRule type="colorScale" priority="2">
      <colorScale>
        <cfvo type="min"/>
        <cfvo type="percentile" val="50"/>
        <cfvo type="max"/>
        <color rgb="FFF8696B"/>
        <color rgb="FFFFEB84"/>
        <color rgb="FF63BE7B"/>
      </colorScale>
    </cfRule>
  </conditionalFormatting>
  <conditionalFormatting sqref="C9:H9">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0"/>
  <sheetViews>
    <sheetView zoomScale="125" zoomScaleNormal="125" workbookViewId="0">
      <selection activeCell="H10" sqref="H10"/>
    </sheetView>
  </sheetViews>
  <sheetFormatPr defaultColWidth="8.85546875" defaultRowHeight="15"/>
  <cols>
    <col min="1" max="1" width="49.85546875" customWidth="1"/>
    <col min="2" max="2" width="9.42578125" customWidth="1"/>
    <col min="3" max="4" width="9.140625" bestFit="1" customWidth="1"/>
    <col min="10" max="10" width="10.5703125" bestFit="1" customWidth="1"/>
  </cols>
  <sheetData>
    <row r="1" spans="1:10">
      <c r="A1" s="11" t="s">
        <v>296</v>
      </c>
      <c r="B1" s="12"/>
      <c r="C1" s="12"/>
      <c r="D1" s="12"/>
    </row>
    <row r="2" spans="1:10">
      <c r="A2" s="12"/>
      <c r="B2" s="12"/>
      <c r="C2" s="12"/>
      <c r="D2" s="12"/>
    </row>
    <row r="3" spans="1:10" ht="15.75" thickBot="1">
      <c r="A3" s="58"/>
      <c r="B3" s="58" t="s">
        <v>186</v>
      </c>
      <c r="C3" s="58" t="s">
        <v>14</v>
      </c>
      <c r="D3" s="58" t="s">
        <v>15</v>
      </c>
    </row>
    <row r="4" spans="1:10">
      <c r="A4" s="82" t="s">
        <v>297</v>
      </c>
      <c r="B4" s="83"/>
      <c r="C4" s="83"/>
      <c r="D4" s="83"/>
    </row>
    <row r="5" spans="1:10">
      <c r="A5" s="84" t="s">
        <v>298</v>
      </c>
      <c r="B5" s="12"/>
      <c r="C5" s="12"/>
      <c r="D5" s="12"/>
    </row>
    <row r="6" spans="1:10">
      <c r="A6" s="85" t="s">
        <v>299</v>
      </c>
      <c r="B6" s="86">
        <v>129558</v>
      </c>
      <c r="C6" s="86">
        <v>160905</v>
      </c>
      <c r="D6" s="86">
        <v>219274</v>
      </c>
      <c r="I6" t="s">
        <v>300</v>
      </c>
      <c r="J6" t="s">
        <v>301</v>
      </c>
    </row>
    <row r="7" spans="1:10">
      <c r="A7" s="85" t="s">
        <v>302</v>
      </c>
      <c r="B7" s="86">
        <v>390953</v>
      </c>
      <c r="C7" s="86">
        <v>396097</v>
      </c>
      <c r="D7" s="86">
        <v>456552</v>
      </c>
      <c r="I7">
        <v>90.75</v>
      </c>
      <c r="J7" t="s">
        <v>303</v>
      </c>
    </row>
    <row r="8" spans="1:10">
      <c r="A8" s="87" t="s">
        <v>23</v>
      </c>
      <c r="B8" s="88">
        <v>520511</v>
      </c>
      <c r="C8" s="88">
        <v>557002</v>
      </c>
      <c r="D8" s="88">
        <v>675826</v>
      </c>
    </row>
    <row r="9" spans="1:10">
      <c r="A9" s="84" t="s">
        <v>304</v>
      </c>
      <c r="B9" s="12"/>
      <c r="C9" s="12"/>
      <c r="D9" s="12"/>
    </row>
    <row r="10" spans="1:10">
      <c r="A10" s="85" t="s">
        <v>305</v>
      </c>
      <c r="B10" s="86">
        <v>102106</v>
      </c>
      <c r="C10" s="86">
        <v>169284</v>
      </c>
      <c r="D10" s="86">
        <v>150484</v>
      </c>
    </row>
    <row r="11" spans="1:10">
      <c r="A11" s="85" t="s">
        <v>306</v>
      </c>
      <c r="B11" s="86">
        <v>441979</v>
      </c>
      <c r="C11" s="86">
        <v>365462</v>
      </c>
      <c r="D11" s="86">
        <v>394814</v>
      </c>
    </row>
    <row r="12" spans="1:10">
      <c r="A12" s="87" t="s">
        <v>23</v>
      </c>
      <c r="B12" s="88">
        <v>544085</v>
      </c>
      <c r="C12" s="88">
        <v>534746</v>
      </c>
      <c r="D12" s="88">
        <v>545298</v>
      </c>
    </row>
    <row r="13" spans="1:10" ht="15.75" thickBot="1">
      <c r="A13" s="89" t="s">
        <v>307</v>
      </c>
      <c r="B13" s="90">
        <v>1064596</v>
      </c>
      <c r="C13" s="90">
        <v>1091748</v>
      </c>
      <c r="D13" s="90">
        <v>1221124</v>
      </c>
    </row>
    <row r="14" spans="1:10" ht="15.75" thickTop="1">
      <c r="A14" s="84" t="s">
        <v>27</v>
      </c>
      <c r="B14" s="12"/>
      <c r="C14" s="12"/>
      <c r="D14" s="12"/>
    </row>
    <row r="15" spans="1:10">
      <c r="A15" s="85" t="s">
        <v>308</v>
      </c>
      <c r="B15" s="86">
        <v>511314</v>
      </c>
      <c r="C15" s="86">
        <v>538624</v>
      </c>
      <c r="D15" s="86">
        <v>638564</v>
      </c>
    </row>
    <row r="16" spans="1:10">
      <c r="A16" s="91" t="s">
        <v>309</v>
      </c>
      <c r="B16" s="92">
        <v>2228229</v>
      </c>
      <c r="C16" s="92">
        <v>2163888</v>
      </c>
      <c r="D16" s="92">
        <v>2269649</v>
      </c>
    </row>
    <row r="17" spans="1:4">
      <c r="A17" s="84" t="s">
        <v>310</v>
      </c>
      <c r="B17" s="105"/>
      <c r="C17" s="86"/>
      <c r="D17" s="86"/>
    </row>
    <row r="18" spans="1:4">
      <c r="A18" s="84" t="s">
        <v>308</v>
      </c>
      <c r="B18" s="108">
        <f>B15/B8</f>
        <v>0.98233082490091472</v>
      </c>
      <c r="C18" s="108">
        <f t="shared" ref="C18:D18" si="0">C15/C8</f>
        <v>0.96700550446856559</v>
      </c>
      <c r="D18" s="108">
        <f t="shared" si="0"/>
        <v>0.94486450654458398</v>
      </c>
    </row>
    <row r="19" spans="1:4">
      <c r="A19" s="84" t="s">
        <v>311</v>
      </c>
      <c r="B19" s="108">
        <f t="shared" ref="B18:D19" si="1">B16/B12</f>
        <v>4.0953692897249514</v>
      </c>
      <c r="C19" s="108">
        <f t="shared" si="1"/>
        <v>4.046571643359651</v>
      </c>
      <c r="D19" s="108">
        <f t="shared" si="1"/>
        <v>4.162217723153212</v>
      </c>
    </row>
    <row r="20" spans="1:4">
      <c r="A20" s="87" t="s">
        <v>312</v>
      </c>
      <c r="B20" s="109">
        <f>(B15+B16)/B13</f>
        <v>2.573317014153726</v>
      </c>
      <c r="C20" s="109">
        <f t="shared" ref="C20:D20" si="2">(C15+C16)/C13</f>
        <v>2.4753990847704781</v>
      </c>
      <c r="D20" s="109">
        <f t="shared" si="2"/>
        <v>2.3815869641412339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Bodhanwala</dc:creator>
  <cp:keywords/>
  <dc:description/>
  <cp:lastModifiedBy/>
  <cp:revision/>
  <dcterms:created xsi:type="dcterms:W3CDTF">2019-02-26T17:38:47Z</dcterms:created>
  <dcterms:modified xsi:type="dcterms:W3CDTF">2024-05-21T20:31:34Z</dcterms:modified>
  <cp:category/>
  <cp:contentStatus/>
</cp:coreProperties>
</file>