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DudlPfaR0ZwRrt+iSmnrMfDsiQ=="/>
    </ext>
  </extLst>
</workbook>
</file>

<file path=xl/sharedStrings.xml><?xml version="1.0" encoding="utf-8"?>
<sst xmlns="http://schemas.openxmlformats.org/spreadsheetml/2006/main" count="127" uniqueCount="61">
  <si>
    <t>User Profiling</t>
  </si>
  <si>
    <t>id</t>
  </si>
  <si>
    <t>Age</t>
  </si>
  <si>
    <t>Gender</t>
  </si>
  <si>
    <t>Course</t>
  </si>
  <si>
    <t>Technical proficiency</t>
  </si>
  <si>
    <t>Regime</t>
  </si>
  <si>
    <t>O que acha mais importante numa aplicação para a comunidade académica?</t>
  </si>
  <si>
    <t>Códigos</t>
  </si>
  <si>
    <t>Male</t>
  </si>
  <si>
    <t>Informática</t>
  </si>
  <si>
    <t>Bom</t>
  </si>
  <si>
    <t>Integral</t>
  </si>
  <si>
    <t>Integração da aplicação com outros serviços da faculdade (cantina, biblioteca, etc)</t>
  </si>
  <si>
    <t>Female</t>
  </si>
  <si>
    <t>Arquitectura</t>
  </si>
  <si>
    <t>Suficiente</t>
  </si>
  <si>
    <t>Facilidade para os alunos utilizarem, mostrar eventos da faculdade</t>
  </si>
  <si>
    <t>Engenharia Geoespacial</t>
  </si>
  <si>
    <t>Insuficiente</t>
  </si>
  <si>
    <t>Mostrar oportunidades de estágio e de trabalho</t>
  </si>
  <si>
    <t>Carregar saldo do cartão da uporto e usar na cantina</t>
  </si>
  <si>
    <t>Oportunidades e eventos</t>
  </si>
  <si>
    <t>Mecânica</t>
  </si>
  <si>
    <t>Facilidade em comunicar com colegas</t>
  </si>
  <si>
    <t>Excelente</t>
  </si>
  <si>
    <t>Trabalhador Estudante</t>
  </si>
  <si>
    <t>Informação sobre temas pertinentes relacionados com a faculdade</t>
  </si>
  <si>
    <t>Gestão Indrustrial</t>
  </si>
  <si>
    <t>Comunicar com colegas de grupo em projetos</t>
  </si>
  <si>
    <t>Química</t>
  </si>
  <si>
    <t>Obter informação sobre os locais de restauração</t>
  </si>
  <si>
    <t>Bioengenharia</t>
  </si>
  <si>
    <t>Informar sobre potenciais estágios e ofertas de trabalho</t>
  </si>
  <si>
    <t>Muito bom</t>
  </si>
  <si>
    <t>1. Send a message (Claro que sim!...) to Colleague (João Oliveira)</t>
  </si>
  <si>
    <t>2. Show interest in an event (FEUP Career Fair)</t>
  </si>
  <si>
    <t>Nº clicks</t>
  </si>
  <si>
    <t>Time (sec)</t>
  </si>
  <si>
    <t>Nº hints</t>
  </si>
  <si>
    <t>Nº errors</t>
  </si>
  <si>
    <t>Type of errors</t>
  </si>
  <si>
    <t>Time</t>
  </si>
  <si>
    <t>Average</t>
  </si>
  <si>
    <t>Standard Deviation</t>
  </si>
  <si>
    <t>Variance</t>
  </si>
  <si>
    <t>Sum of squared differences</t>
  </si>
  <si>
    <t>Median</t>
  </si>
  <si>
    <t>Mode</t>
  </si>
  <si>
    <t>1st quartile</t>
  </si>
  <si>
    <t>3rd quartile</t>
  </si>
  <si>
    <t>Test statistic t</t>
  </si>
  <si>
    <t>Degrees of freedom</t>
  </si>
  <si>
    <t>p-value</t>
  </si>
  <si>
    <t>P-value (nivel de confiança 5%)</t>
  </si>
  <si>
    <t>(e.g. Número de cliques previstos era de 25, o p-value foi 0,04, menor que 5%. logo o número de cliques real é menos que 25)</t>
  </si>
  <si>
    <t>3. Search for messages and contacts containing a query search (John)</t>
  </si>
  <si>
    <t>Titulo</t>
  </si>
  <si>
    <t>Procurar mensagens ou contactos</t>
  </si>
  <si>
    <t>Enviar mensagem a um colega</t>
  </si>
  <si>
    <t>Mostrar interesse num evento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</si>
</sst>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11.0"/>
      <color rgb="FF000000"/>
      <name val="Montserrat"/>
    </font>
    <font/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385623"/>
        <bgColor rgb="FF385623"/>
      </patternFill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171616"/>
        <bgColor rgb="FF171616"/>
      </patternFill>
    </fill>
  </fills>
  <borders count="3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2" fontId="3" numFmtId="0" xfId="0" applyBorder="1" applyFill="1" applyFont="1"/>
    <xf borderId="1" fillId="3" fontId="3" numFmtId="0" xfId="0" applyBorder="1" applyFill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4" fontId="2" numFmtId="0" xfId="0" applyAlignment="1" applyBorder="1" applyFill="1" applyFont="1">
      <alignment readingOrder="0" shrinkToFit="0" wrapText="1"/>
    </xf>
    <xf borderId="10" fillId="5" fontId="2" numFmtId="0" xfId="0" applyBorder="1" applyFill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4" fontId="2" numFmtId="0" xfId="0" applyAlignment="1" applyBorder="1" applyFont="1">
      <alignment readingOrder="0"/>
    </xf>
    <xf borderId="11" fillId="5" fontId="2" numFmtId="0" xfId="0" applyBorder="1" applyFont="1"/>
    <xf borderId="16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0" fillId="4" fontId="2" numFmtId="0" xfId="0" applyBorder="1" applyFont="1"/>
    <xf borderId="16" fillId="5" fontId="2" numFmtId="0" xfId="0" applyBorder="1" applyFont="1"/>
    <xf borderId="21" fillId="0" fontId="4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23" fillId="0" fontId="5" numFmtId="0" xfId="0" applyBorder="1" applyFont="1"/>
    <xf borderId="0" fillId="0" fontId="4" numFmtId="0" xfId="0" applyAlignment="1" applyFont="1">
      <alignment vertical="center"/>
    </xf>
    <xf borderId="21" fillId="0" fontId="4" numFmtId="0" xfId="0" applyAlignment="1" applyBorder="1" applyFont="1">
      <alignment horizontal="center" vertical="center"/>
    </xf>
    <xf borderId="24" fillId="0" fontId="2" numFmtId="0" xfId="0" applyBorder="1" applyFont="1"/>
    <xf borderId="25" fillId="0" fontId="2" numFmtId="0" xfId="0" applyAlignment="1" applyBorder="1" applyFont="1">
      <alignment readingOrder="0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9" fillId="0" fontId="2" numFmtId="0" xfId="0" applyBorder="1" applyFont="1"/>
    <xf borderId="29" fillId="0" fontId="2" numFmtId="0" xfId="0" applyAlignment="1" applyBorder="1" applyFont="1">
      <alignment readingOrder="0"/>
    </xf>
    <xf borderId="30" fillId="0" fontId="2" numFmtId="0" xfId="0" applyAlignment="1" applyBorder="1" applyFont="1">
      <alignment readingOrder="0"/>
    </xf>
    <xf borderId="31" fillId="0" fontId="2" numFmtId="0" xfId="0" applyAlignment="1" applyBorder="1" applyFont="1">
      <alignment readingOrder="0"/>
    </xf>
    <xf borderId="32" fillId="0" fontId="2" numFmtId="0" xfId="0" applyAlignment="1" applyBorder="1" applyFont="1">
      <alignment readingOrder="0"/>
    </xf>
    <xf borderId="33" fillId="0" fontId="2" numFmtId="0" xfId="0" applyBorder="1" applyFont="1"/>
    <xf borderId="34" fillId="6" fontId="2" numFmtId="0" xfId="0" applyAlignment="1" applyBorder="1" applyFill="1" applyFont="1">
      <alignment readingOrder="0"/>
    </xf>
    <xf borderId="35" fillId="6" fontId="2" numFmtId="1" xfId="0" applyBorder="1" applyFont="1" applyNumberFormat="1"/>
    <xf borderId="35" fillId="6" fontId="2" numFmtId="2" xfId="0" applyBorder="1" applyFont="1" applyNumberFormat="1"/>
    <xf borderId="36" fillId="7" fontId="2" numFmtId="0" xfId="0" applyBorder="1" applyFill="1" applyFont="1"/>
    <xf borderId="1" fillId="6" fontId="2" numFmtId="0" xfId="0" applyAlignment="1" applyBorder="1" applyFont="1">
      <alignment readingOrder="0"/>
    </xf>
    <xf borderId="37" fillId="6" fontId="2" numFmtId="1" xfId="0" applyBorder="1" applyFont="1" applyNumberFormat="1"/>
    <xf borderId="37" fillId="6" fontId="2" numFmtId="2" xfId="0" applyBorder="1" applyFont="1" applyNumberFormat="1"/>
    <xf borderId="37" fillId="6" fontId="2" numFmtId="0" xfId="0" applyBorder="1" applyFont="1"/>
    <xf borderId="36" fillId="2" fontId="2" numFmtId="0" xfId="0" applyBorder="1" applyFont="1"/>
    <xf borderId="21" fillId="0" fontId="2" numFmtId="0" xfId="0" applyBorder="1" applyFont="1"/>
    <xf borderId="22" fillId="0" fontId="2" numFmtId="2" xfId="0" applyBorder="1" applyFont="1" applyNumberFormat="1"/>
    <xf borderId="23" fillId="0" fontId="2" numFmtId="2" xfId="0" applyBorder="1" applyFont="1" applyNumberFormat="1"/>
    <xf borderId="38" fillId="2" fontId="2" numFmtId="0" xfId="0" applyBorder="1" applyFont="1"/>
    <xf borderId="23" fillId="0" fontId="2" numFmtId="0" xfId="0" applyBorder="1" applyFont="1"/>
    <xf borderId="28" fillId="0" fontId="2" numFmtId="0" xfId="0" applyBorder="1" applyFont="1"/>
    <xf borderId="0" fillId="0" fontId="2" numFmtId="2" xfId="0" applyFont="1" applyNumberFormat="1"/>
    <xf borderId="29" fillId="0" fontId="2" numFmtId="2" xfId="0" applyBorder="1" applyFont="1" applyNumberFormat="1"/>
    <xf borderId="0" fillId="0" fontId="2" numFmtId="0" xfId="0" applyFont="1"/>
    <xf borderId="31" fillId="0" fontId="2" numFmtId="0" xfId="0" applyBorder="1" applyFont="1"/>
    <xf borderId="32" fillId="0" fontId="2" numFmtId="0" xfId="0" applyBorder="1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4" numFmtId="0" xfId="0" applyAlignment="1" applyFont="1">
      <alignment horizontal="center" shrinkToFit="0" vertical="center" wrapText="1"/>
    </xf>
    <xf borderId="24" fillId="0" fontId="4" numFmtId="0" xfId="0" applyAlignment="1" applyBorder="1" applyFont="1">
      <alignment horizontal="center" shrinkToFit="0" vertical="center" wrapText="1"/>
    </xf>
    <xf borderId="25" fillId="0" fontId="5" numFmtId="0" xfId="0" applyBorder="1" applyFont="1"/>
    <xf borderId="26" fillId="0" fontId="5" numFmtId="0" xfId="0" applyBorder="1" applyFont="1"/>
    <xf borderId="27" fillId="0" fontId="2" numFmtId="0" xfId="0" applyBorder="1" applyFont="1"/>
    <xf borderId="30" fillId="0" fontId="2" numFmtId="0" xfId="0" applyBorder="1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Arial"/>
              </a:defRPr>
            </a:pPr>
            <a:r>
              <a:rPr b="1" sz="2000">
                <a:solidFill>
                  <a:srgbClr val="000000"/>
                </a:solidFill>
                <a:latin typeface="Arial"/>
              </a:rPr>
              <a:t>Média do número de cliques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Procurar mensagens ou contactos</c:v>
          </c:tx>
          <c:spPr>
            <a:solidFill>
              <a:srgbClr val="E69138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Sheet1!$B$56</c:f>
              <c:numCache/>
            </c:numRef>
          </c:val>
        </c:ser>
        <c:ser>
          <c:idx val="1"/>
          <c:order val="1"/>
          <c:tx>
            <c:v>Enviar mensagem a um colega</c:v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5818E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Sheet1!$A$29</c:f>
              <c:numCache/>
            </c:numRef>
          </c:val>
        </c:ser>
        <c:ser>
          <c:idx val="2"/>
          <c:order val="2"/>
          <c:tx>
            <c:v>Mostrar interesse num evento</c:v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Sheet1!$B$29</c:f>
              <c:numCache/>
            </c:numRef>
          </c:val>
        </c:ser>
        <c:ser>
          <c:idx val="3"/>
          <c:order val="3"/>
          <c:cat>
            <c:strRef>
              <c:f>Sheet1!$A$56</c:f>
            </c:strRef>
          </c:cat>
          <c:val>
            <c:numRef>
              <c:f>Sheet1!$H$29</c:f>
              <c:numCache/>
            </c:numRef>
          </c:val>
        </c:ser>
        <c:ser>
          <c:idx val="4"/>
          <c:order val="4"/>
          <c:cat>
            <c:strRef>
              <c:f>Sheet1!$A$56</c:f>
            </c:strRef>
          </c:cat>
          <c:val>
            <c:numRef>
              <c:f>Sheet1!$I$29</c:f>
              <c:numCache/>
            </c:numRef>
          </c:val>
        </c:ser>
        <c:axId val="35449352"/>
        <c:axId val="1387470239"/>
      </c:barChart>
      <c:catAx>
        <c:axId val="3544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200">
                <a:solidFill>
                  <a:srgbClr val="000000"/>
                </a:solidFill>
                <a:latin typeface="sans-serif"/>
              </a:defRPr>
            </a:pPr>
          </a:p>
        </c:txPr>
        <c:crossAx val="1387470239"/>
      </c:catAx>
      <c:valAx>
        <c:axId val="1387470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49352"/>
        <c:majorUnit val="7.0"/>
      </c:valAx>
    </c:plotArea>
    <c:legend>
      <c:legendPos val="b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Arial"/>
              </a:defRPr>
            </a:pPr>
            <a:r>
              <a:rPr b="1" sz="2000">
                <a:solidFill>
                  <a:srgbClr val="000000"/>
                </a:solidFill>
                <a:latin typeface="Arial"/>
              </a:rPr>
              <a:t>Média do tempo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Procurar mensagens ou contactos</c:v>
          </c:tx>
          <c:spPr>
            <a:solidFill>
              <a:srgbClr val="E69138"/>
            </a:solidFill>
            <a:ln cmpd="sng">
              <a:solidFill>
                <a:schemeClr val="lt1"/>
              </a:solidFill>
            </a:ln>
          </c:spPr>
          <c:dPt>
            <c:idx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  <a:latin typeface="sans-serif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Sheet1!$C$56</c:f>
              <c:numCache/>
            </c:numRef>
          </c:val>
        </c:ser>
        <c:ser>
          <c:idx val="1"/>
          <c:order val="1"/>
          <c:tx>
            <c:v>Enviar mensagem a um colega</c:v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latin typeface="sans-serif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Sheet1!$A$29</c:f>
              <c:numCache/>
            </c:numRef>
          </c:val>
        </c:ser>
        <c:ser>
          <c:idx val="2"/>
          <c:order val="2"/>
          <c:tx>
            <c:v>Mostrar interesse num evento</c:v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latin typeface="sans-serif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Sheet1!$C$29</c:f>
              <c:numCache/>
            </c:numRef>
          </c:val>
        </c:ser>
        <c:ser>
          <c:idx val="3"/>
          <c:order val="3"/>
          <c:cat>
            <c:strRef>
              <c:f>Sheet1!$A$56</c:f>
            </c:strRef>
          </c:cat>
          <c:val>
            <c:numRef>
              <c:f>Sheet1!$H$29</c:f>
              <c:numCache/>
            </c:numRef>
          </c:val>
        </c:ser>
        <c:ser>
          <c:idx val="4"/>
          <c:order val="4"/>
          <c:cat>
            <c:strRef>
              <c:f>Sheet1!$A$56</c:f>
            </c:strRef>
          </c:cat>
          <c:val>
            <c:numRef>
              <c:f>Sheet1!$J$29</c:f>
              <c:numCache/>
            </c:numRef>
          </c:val>
        </c:ser>
        <c:axId val="1395161874"/>
        <c:axId val="1789481526"/>
      </c:barChart>
      <c:catAx>
        <c:axId val="1395161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600">
                <a:solidFill>
                  <a:srgbClr val="000000"/>
                </a:solidFill>
                <a:latin typeface="sans-serif"/>
              </a:defRPr>
            </a:pPr>
          </a:p>
        </c:txPr>
        <c:crossAx val="1789481526"/>
      </c:catAx>
      <c:valAx>
        <c:axId val="1789481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395161874"/>
        <c:majorUnit val="15.0"/>
      </c:valAx>
    </c:plotArea>
    <c:legend>
      <c:legendPos val="b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Arial"/>
              </a:defRPr>
            </a:pPr>
            <a:r>
              <a:rPr b="1" sz="2000">
                <a:solidFill>
                  <a:srgbClr val="000000"/>
                </a:solidFill>
                <a:latin typeface="Arial"/>
              </a:rPr>
              <a:t>Média do tempo por clique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Procurar mensagens ou contactos</c:v>
          </c:tx>
          <c:spPr>
            <a:solidFill>
              <a:srgbClr val="E69138"/>
            </a:solidFill>
            <a:ln cmpd="sng">
              <a:solidFill>
                <a:schemeClr val="lt1"/>
              </a:solidFill>
            </a:ln>
          </c:spPr>
          <c:dPt>
            <c:idx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  <a:latin typeface="sans-serif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Sheet1!$A$79</c:f>
              <c:numCache/>
            </c:numRef>
          </c:val>
        </c:ser>
        <c:ser>
          <c:idx val="1"/>
          <c:order val="1"/>
          <c:tx>
            <c:v>Enviar mensagem a um colega</c:v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latin typeface="sans-serif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Sheet1!$A$29</c:f>
              <c:numCache/>
            </c:numRef>
          </c:val>
        </c:ser>
        <c:ser>
          <c:idx val="2"/>
          <c:order val="2"/>
          <c:tx>
            <c:v>Mostrar interesse num evento</c:v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latin typeface="sans-serif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</c:f>
            </c:strRef>
          </c:cat>
          <c:val>
            <c:numRef>
              <c:f>Sheet1!$A$80</c:f>
              <c:numCache/>
            </c:numRef>
          </c:val>
        </c:ser>
        <c:ser>
          <c:idx val="3"/>
          <c:order val="3"/>
          <c:cat>
            <c:strRef>
              <c:f>Sheet1!$A$56</c:f>
            </c:strRef>
          </c:cat>
          <c:val>
            <c:numRef>
              <c:f>Sheet1!$H$29</c:f>
              <c:numCache/>
            </c:numRef>
          </c:val>
        </c:ser>
        <c:ser>
          <c:idx val="4"/>
          <c:order val="4"/>
          <c:cat>
            <c:strRef>
              <c:f>Sheet1!$A$56</c:f>
            </c:strRef>
          </c:cat>
          <c:val>
            <c:numRef>
              <c:f>Sheet1!$A$81</c:f>
              <c:numCache/>
            </c:numRef>
          </c:val>
        </c:ser>
        <c:axId val="371562085"/>
        <c:axId val="1528944791"/>
      </c:barChart>
      <c:catAx>
        <c:axId val="371562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200">
                <a:solidFill>
                  <a:srgbClr val="000000"/>
                </a:solidFill>
                <a:latin typeface="sans-serif"/>
              </a:defRPr>
            </a:pPr>
          </a:p>
        </c:txPr>
        <c:crossAx val="1528944791"/>
      </c:catAx>
      <c:valAx>
        <c:axId val="1528944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371562085"/>
        <c:majorUnit val="0.25"/>
      </c:valAx>
    </c:plotArea>
    <c:legend>
      <c:legendPos val="b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Número de cliques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stockChart>
        <c:ser>
          <c:idx val="0"/>
          <c:order val="0"/>
          <c:tx>
            <c:strRef>
              <c:f>Sheet1!$C$72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Sheet1!$A$73:$A$75</c:f>
            </c:strRef>
          </c:cat>
          <c:val>
            <c:numRef>
              <c:f>Sheet1!$C$73:$C$75</c:f>
              <c:numCache/>
            </c:numRef>
          </c:val>
          <c:smooth val="0"/>
        </c:ser>
        <c:ser>
          <c:idx val="1"/>
          <c:order val="1"/>
          <c:tx>
            <c:strRef>
              <c:f>Sheet1!$E$72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Sheet1!$A$73:$A$75</c:f>
            </c:strRef>
          </c:cat>
          <c:val>
            <c:numRef>
              <c:f>Sheet1!$E$73:$E$75</c:f>
              <c:numCache/>
            </c:numRef>
          </c:val>
          <c:smooth val="0"/>
        </c:ser>
        <c:ser>
          <c:idx val="2"/>
          <c:order val="2"/>
          <c:tx>
            <c:strRef>
              <c:f>Sheet1!$B$72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Sheet1!$A$73:$A$75</c:f>
            </c:strRef>
          </c:cat>
          <c:val>
            <c:numRef>
              <c:f>Sheet1!$B$73:$B$75</c:f>
              <c:numCache/>
            </c:numRef>
          </c:val>
          <c:smooth val="0"/>
        </c:ser>
        <c:ser>
          <c:idx val="3"/>
          <c:order val="3"/>
          <c:tx>
            <c:strRef>
              <c:f>Sheet1!$D$72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Sheet1!$A$73:$A$75</c:f>
            </c:strRef>
          </c:cat>
          <c:val>
            <c:numRef>
              <c:f>Sheet1!$D$73:$D$75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04302692"/>
        <c:axId val="842143200"/>
      </c:stockChart>
      <c:dateAx>
        <c:axId val="1043026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143200"/>
      </c:dateAx>
      <c:valAx>
        <c:axId val="842143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026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676275</xdr:colOff>
      <xdr:row>43</xdr:row>
      <xdr:rowOff>19050</xdr:rowOff>
    </xdr:from>
    <xdr:ext cx="5715000" cy="3533775"/>
    <xdr:graphicFrame>
      <xdr:nvGraphicFramePr>
        <xdr:cNvPr id="1400765223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676275</xdr:colOff>
      <xdr:row>64</xdr:row>
      <xdr:rowOff>57150</xdr:rowOff>
    </xdr:from>
    <xdr:ext cx="5715000" cy="3533775"/>
    <xdr:graphicFrame>
      <xdr:nvGraphicFramePr>
        <xdr:cNvPr id="95094779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247650</xdr:colOff>
      <xdr:row>64</xdr:row>
      <xdr:rowOff>57150</xdr:rowOff>
    </xdr:from>
    <xdr:ext cx="5715000" cy="3533775"/>
    <xdr:graphicFrame>
      <xdr:nvGraphicFramePr>
        <xdr:cNvPr id="1087504474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247650</xdr:colOff>
      <xdr:row>43</xdr:row>
      <xdr:rowOff>19050</xdr:rowOff>
    </xdr:from>
    <xdr:ext cx="5715000" cy="3533775"/>
    <xdr:graphicFrame>
      <xdr:nvGraphicFramePr>
        <xdr:cNvPr id="1152300502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9.14"/>
    <col customWidth="1" min="3" max="3" width="9.86"/>
    <col customWidth="1" min="4" max="4" width="21.43"/>
    <col customWidth="1" min="5" max="5" width="19.86"/>
    <col customWidth="1" min="6" max="6" width="22.86"/>
    <col customWidth="1" min="7" max="7" width="8.71"/>
    <col customWidth="1" min="8" max="8" width="25.86"/>
    <col customWidth="1" min="9" max="9" width="8.43"/>
    <col customWidth="1" min="10" max="10" width="7.71"/>
    <col customWidth="1" min="11" max="11" width="67.0"/>
    <col customWidth="1" min="12" max="12" width="9.0"/>
    <col customWidth="1" min="13" max="13" width="13.43"/>
    <col customWidth="1" min="14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K2" s="6" t="s">
        <v>7</v>
      </c>
      <c r="L2" s="7" t="s">
        <v>8</v>
      </c>
    </row>
    <row r="3">
      <c r="A3" s="8">
        <v>1.0</v>
      </c>
      <c r="B3" s="9">
        <v>22.0</v>
      </c>
      <c r="C3" s="10" t="s">
        <v>9</v>
      </c>
      <c r="D3" s="10" t="s">
        <v>10</v>
      </c>
      <c r="E3" s="10" t="s">
        <v>11</v>
      </c>
      <c r="F3" s="11" t="s">
        <v>12</v>
      </c>
      <c r="K3" s="12" t="s">
        <v>13</v>
      </c>
      <c r="L3" s="13"/>
    </row>
    <row r="4">
      <c r="A4" s="14">
        <v>2.0</v>
      </c>
      <c r="B4" s="15">
        <v>23.0</v>
      </c>
      <c r="C4" s="16" t="s">
        <v>14</v>
      </c>
      <c r="D4" s="16" t="s">
        <v>15</v>
      </c>
      <c r="E4" s="16" t="s">
        <v>16</v>
      </c>
      <c r="F4" s="17" t="s">
        <v>12</v>
      </c>
      <c r="K4" s="18" t="s">
        <v>17</v>
      </c>
      <c r="L4" s="19"/>
    </row>
    <row r="5">
      <c r="A5" s="14">
        <v>3.0</v>
      </c>
      <c r="B5" s="15">
        <v>20.0</v>
      </c>
      <c r="C5" s="16" t="s">
        <v>14</v>
      </c>
      <c r="D5" s="16" t="s">
        <v>18</v>
      </c>
      <c r="E5" s="16" t="s">
        <v>19</v>
      </c>
      <c r="F5" s="17" t="s">
        <v>12</v>
      </c>
      <c r="K5" s="18" t="s">
        <v>20</v>
      </c>
      <c r="L5" s="19"/>
    </row>
    <row r="6">
      <c r="A6" s="14">
        <v>4.0</v>
      </c>
      <c r="B6" s="15">
        <v>20.0</v>
      </c>
      <c r="C6" s="16" t="s">
        <v>9</v>
      </c>
      <c r="D6" s="16" t="s">
        <v>10</v>
      </c>
      <c r="E6" s="16" t="s">
        <v>11</v>
      </c>
      <c r="F6" s="17" t="s">
        <v>12</v>
      </c>
      <c r="K6" s="18" t="s">
        <v>21</v>
      </c>
      <c r="L6" s="19"/>
    </row>
    <row r="7">
      <c r="A7" s="14">
        <v>5.0</v>
      </c>
      <c r="B7" s="15">
        <v>20.0</v>
      </c>
      <c r="C7" s="16" t="s">
        <v>9</v>
      </c>
      <c r="D7" s="16" t="s">
        <v>10</v>
      </c>
      <c r="E7" s="16" t="s">
        <v>11</v>
      </c>
      <c r="F7" s="17" t="s">
        <v>12</v>
      </c>
      <c r="K7" s="18" t="s">
        <v>22</v>
      </c>
      <c r="L7" s="19"/>
    </row>
    <row r="8">
      <c r="A8" s="14">
        <v>6.0</v>
      </c>
      <c r="B8" s="15">
        <v>18.0</v>
      </c>
      <c r="C8" s="16" t="s">
        <v>14</v>
      </c>
      <c r="D8" s="16" t="s">
        <v>23</v>
      </c>
      <c r="E8" s="16" t="s">
        <v>16</v>
      </c>
      <c r="F8" s="17" t="s">
        <v>12</v>
      </c>
      <c r="K8" s="18" t="s">
        <v>24</v>
      </c>
      <c r="L8" s="19"/>
    </row>
    <row r="9">
      <c r="A9" s="14">
        <v>7.0</v>
      </c>
      <c r="B9" s="15">
        <v>19.0</v>
      </c>
      <c r="C9" s="16" t="s">
        <v>14</v>
      </c>
      <c r="D9" s="16" t="s">
        <v>10</v>
      </c>
      <c r="E9" s="16" t="s">
        <v>25</v>
      </c>
      <c r="F9" s="17" t="s">
        <v>26</v>
      </c>
      <c r="K9" s="18" t="s">
        <v>27</v>
      </c>
      <c r="L9" s="19"/>
    </row>
    <row r="10">
      <c r="A10" s="14">
        <v>8.0</v>
      </c>
      <c r="B10" s="15">
        <v>20.0</v>
      </c>
      <c r="C10" s="16" t="s">
        <v>9</v>
      </c>
      <c r="D10" s="16" t="s">
        <v>28</v>
      </c>
      <c r="E10" s="16" t="s">
        <v>16</v>
      </c>
      <c r="F10" s="17" t="s">
        <v>12</v>
      </c>
      <c r="K10" s="18" t="s">
        <v>29</v>
      </c>
      <c r="L10" s="19"/>
    </row>
    <row r="11">
      <c r="A11" s="14">
        <v>9.0</v>
      </c>
      <c r="B11" s="15">
        <v>21.0</v>
      </c>
      <c r="C11" s="16" t="s">
        <v>9</v>
      </c>
      <c r="D11" s="16" t="s">
        <v>30</v>
      </c>
      <c r="E11" s="16" t="s">
        <v>19</v>
      </c>
      <c r="F11" s="17" t="s">
        <v>26</v>
      </c>
      <c r="K11" s="18" t="s">
        <v>31</v>
      </c>
      <c r="L11" s="19"/>
    </row>
    <row r="12">
      <c r="A12" s="14">
        <v>10.0</v>
      </c>
      <c r="B12" s="15">
        <v>22.0</v>
      </c>
      <c r="C12" s="16" t="s">
        <v>14</v>
      </c>
      <c r="D12" s="16" t="s">
        <v>32</v>
      </c>
      <c r="E12" s="16" t="s">
        <v>11</v>
      </c>
      <c r="F12" s="17" t="s">
        <v>12</v>
      </c>
      <c r="K12" s="18" t="s">
        <v>33</v>
      </c>
      <c r="L12" s="19"/>
    </row>
    <row r="13">
      <c r="A13" s="20">
        <v>11.0</v>
      </c>
      <c r="B13" s="21">
        <v>18.0</v>
      </c>
      <c r="C13" s="22" t="s">
        <v>9</v>
      </c>
      <c r="D13" s="22" t="s">
        <v>10</v>
      </c>
      <c r="E13" s="22" t="s">
        <v>34</v>
      </c>
      <c r="F13" s="23" t="s">
        <v>12</v>
      </c>
      <c r="K13" s="24"/>
      <c r="L13" s="25"/>
    </row>
    <row r="16" ht="31.5" customHeight="1">
      <c r="B16" s="26" t="s">
        <v>35</v>
      </c>
      <c r="C16" s="27"/>
      <c r="D16" s="27"/>
      <c r="E16" s="27"/>
      <c r="F16" s="28"/>
      <c r="G16" s="29"/>
      <c r="I16" s="30" t="s">
        <v>36</v>
      </c>
      <c r="J16" s="27"/>
      <c r="K16" s="27"/>
      <c r="L16" s="27"/>
      <c r="M16" s="28"/>
    </row>
    <row r="17">
      <c r="A17" s="2" t="s">
        <v>1</v>
      </c>
      <c r="B17" s="31" t="s">
        <v>37</v>
      </c>
      <c r="C17" s="32" t="s">
        <v>38</v>
      </c>
      <c r="D17" s="33" t="s">
        <v>39</v>
      </c>
      <c r="E17" s="33" t="s">
        <v>40</v>
      </c>
      <c r="F17" s="34" t="s">
        <v>41</v>
      </c>
      <c r="H17" s="2" t="s">
        <v>1</v>
      </c>
      <c r="I17" s="31" t="s">
        <v>37</v>
      </c>
      <c r="J17" s="33" t="s">
        <v>42</v>
      </c>
      <c r="K17" s="33" t="s">
        <v>39</v>
      </c>
      <c r="L17" s="33" t="s">
        <v>40</v>
      </c>
      <c r="M17" s="34" t="s">
        <v>41</v>
      </c>
    </row>
    <row r="18">
      <c r="A18" s="35">
        <v>1.0</v>
      </c>
      <c r="B18" s="36">
        <v>23.0</v>
      </c>
      <c r="C18" s="37">
        <v>64.0</v>
      </c>
      <c r="D18" s="37">
        <v>0.0</v>
      </c>
      <c r="E18" s="37">
        <v>0.0</v>
      </c>
      <c r="F18" s="38"/>
      <c r="H18" s="35">
        <v>1.0</v>
      </c>
      <c r="I18" s="36">
        <v>7.0</v>
      </c>
      <c r="J18" s="37">
        <v>10.0</v>
      </c>
      <c r="K18" s="37">
        <v>0.0</v>
      </c>
      <c r="L18" s="37">
        <v>0.0</v>
      </c>
      <c r="M18" s="38"/>
    </row>
    <row r="19">
      <c r="A19" s="35">
        <v>2.0</v>
      </c>
      <c r="B19" s="36">
        <v>34.0</v>
      </c>
      <c r="C19" s="37">
        <v>67.0</v>
      </c>
      <c r="D19" s="37">
        <v>1.0</v>
      </c>
      <c r="E19" s="37">
        <v>0.0</v>
      </c>
      <c r="F19" s="38"/>
      <c r="H19" s="35">
        <v>2.0</v>
      </c>
      <c r="I19" s="36">
        <v>6.0</v>
      </c>
      <c r="J19" s="37">
        <v>9.0</v>
      </c>
      <c r="K19" s="37">
        <v>0.0</v>
      </c>
      <c r="L19" s="37">
        <v>0.0</v>
      </c>
      <c r="M19" s="38"/>
    </row>
    <row r="20">
      <c r="A20" s="35">
        <v>3.0</v>
      </c>
      <c r="B20" s="36">
        <v>19.0</v>
      </c>
      <c r="C20" s="37">
        <v>36.0</v>
      </c>
      <c r="D20" s="37">
        <v>0.0</v>
      </c>
      <c r="E20" s="37">
        <v>0.0</v>
      </c>
      <c r="F20" s="38"/>
      <c r="H20" s="35">
        <v>3.0</v>
      </c>
      <c r="I20" s="36">
        <v>5.0</v>
      </c>
      <c r="J20" s="37">
        <v>12.0</v>
      </c>
      <c r="K20" s="37">
        <v>0.0</v>
      </c>
      <c r="L20" s="37">
        <v>0.0</v>
      </c>
      <c r="M20" s="38"/>
    </row>
    <row r="21" ht="15.75" customHeight="1">
      <c r="A21" s="35">
        <v>4.0</v>
      </c>
      <c r="B21" s="36">
        <v>19.0</v>
      </c>
      <c r="C21" s="37">
        <v>44.0</v>
      </c>
      <c r="D21" s="37">
        <v>0.0</v>
      </c>
      <c r="E21" s="37">
        <v>0.0</v>
      </c>
      <c r="F21" s="38"/>
      <c r="H21" s="35">
        <v>4.0</v>
      </c>
      <c r="I21" s="36">
        <v>6.0</v>
      </c>
      <c r="J21" s="37">
        <v>9.0</v>
      </c>
      <c r="K21" s="37">
        <v>0.0</v>
      </c>
      <c r="L21" s="37">
        <v>0.0</v>
      </c>
      <c r="M21" s="38"/>
    </row>
    <row r="22" ht="15.75" customHeight="1">
      <c r="A22" s="35">
        <v>5.0</v>
      </c>
      <c r="B22" s="36">
        <v>21.0</v>
      </c>
      <c r="C22" s="37">
        <v>64.0</v>
      </c>
      <c r="D22" s="37">
        <v>0.0</v>
      </c>
      <c r="E22" s="37">
        <v>0.0</v>
      </c>
      <c r="F22" s="38"/>
      <c r="H22" s="35">
        <v>5.0</v>
      </c>
      <c r="I22" s="36">
        <v>7.0</v>
      </c>
      <c r="J22" s="37">
        <v>13.0</v>
      </c>
      <c r="K22" s="37">
        <v>0.0</v>
      </c>
      <c r="L22" s="37">
        <v>0.0</v>
      </c>
      <c r="M22" s="38"/>
    </row>
    <row r="23" ht="15.75" customHeight="1">
      <c r="A23" s="35">
        <v>6.0</v>
      </c>
      <c r="B23" s="36">
        <v>20.0</v>
      </c>
      <c r="C23" s="37">
        <v>35.0</v>
      </c>
      <c r="D23" s="37">
        <v>1.0</v>
      </c>
      <c r="E23" s="37">
        <v>1.0</v>
      </c>
      <c r="F23" s="38"/>
      <c r="H23" s="35">
        <v>6.0</v>
      </c>
      <c r="I23" s="36">
        <v>8.0</v>
      </c>
      <c r="J23" s="37">
        <v>10.0</v>
      </c>
      <c r="K23" s="37">
        <v>0.0</v>
      </c>
      <c r="L23" s="37">
        <v>0.0</v>
      </c>
      <c r="M23" s="38"/>
    </row>
    <row r="24" ht="15.75" customHeight="1">
      <c r="A24" s="35">
        <v>7.0</v>
      </c>
      <c r="B24" s="36">
        <v>10.0</v>
      </c>
      <c r="C24" s="37">
        <v>20.0</v>
      </c>
      <c r="D24" s="37">
        <v>0.0</v>
      </c>
      <c r="E24" s="37">
        <v>0.0</v>
      </c>
      <c r="F24" s="38"/>
      <c r="H24" s="35">
        <v>7.0</v>
      </c>
      <c r="I24" s="36">
        <v>5.0</v>
      </c>
      <c r="J24" s="37">
        <v>8.0</v>
      </c>
      <c r="K24" s="37">
        <v>0.0</v>
      </c>
      <c r="L24" s="37">
        <v>0.0</v>
      </c>
      <c r="M24" s="38"/>
    </row>
    <row r="25" ht="15.75" customHeight="1">
      <c r="A25" s="35">
        <v>8.0</v>
      </c>
      <c r="B25" s="36">
        <v>19.0</v>
      </c>
      <c r="C25" s="37">
        <v>35.0</v>
      </c>
      <c r="D25" s="37">
        <v>1.0</v>
      </c>
      <c r="E25" s="37">
        <v>1.0</v>
      </c>
      <c r="F25" s="38"/>
      <c r="H25" s="35">
        <v>8.0</v>
      </c>
      <c r="I25" s="36">
        <v>8.0</v>
      </c>
      <c r="J25" s="37">
        <v>10.0</v>
      </c>
      <c r="K25" s="37">
        <v>0.0</v>
      </c>
      <c r="L25" s="37">
        <v>0.0</v>
      </c>
      <c r="M25" s="38"/>
    </row>
    <row r="26" ht="15.75" customHeight="1">
      <c r="A26" s="35">
        <v>9.0</v>
      </c>
      <c r="B26" s="36">
        <v>29.0</v>
      </c>
      <c r="C26" s="37">
        <v>70.0</v>
      </c>
      <c r="D26" s="37">
        <v>2.0</v>
      </c>
      <c r="E26" s="37">
        <v>1.0</v>
      </c>
      <c r="F26" s="39"/>
      <c r="H26" s="35">
        <v>9.0</v>
      </c>
      <c r="I26" s="36">
        <v>11.0</v>
      </c>
      <c r="J26" s="37">
        <v>15.0</v>
      </c>
      <c r="K26" s="37">
        <v>1.0</v>
      </c>
      <c r="L26" s="37">
        <v>0.0</v>
      </c>
      <c r="M26" s="38"/>
    </row>
    <row r="27" ht="15.75" customHeight="1">
      <c r="A27" s="35">
        <v>10.0</v>
      </c>
      <c r="B27" s="36">
        <v>17.0</v>
      </c>
      <c r="C27" s="37">
        <v>30.0</v>
      </c>
      <c r="D27" s="37">
        <v>0.0</v>
      </c>
      <c r="E27" s="37">
        <v>0.0</v>
      </c>
      <c r="F27" s="38"/>
      <c r="H27" s="35">
        <v>10.0</v>
      </c>
      <c r="I27" s="36">
        <v>7.0</v>
      </c>
      <c r="J27" s="37">
        <v>10.0</v>
      </c>
      <c r="K27" s="37">
        <v>0.0</v>
      </c>
      <c r="L27" s="37">
        <v>0.0</v>
      </c>
      <c r="M27" s="38"/>
    </row>
    <row r="28" ht="15.75" customHeight="1">
      <c r="A28" s="40">
        <v>11.0</v>
      </c>
      <c r="B28" s="41">
        <v>12.0</v>
      </c>
      <c r="C28" s="42">
        <v>25.0</v>
      </c>
      <c r="D28" s="42">
        <v>0.0</v>
      </c>
      <c r="E28" s="42">
        <v>0.0</v>
      </c>
      <c r="F28" s="43"/>
      <c r="H28" s="40">
        <v>11.0</v>
      </c>
      <c r="I28" s="41">
        <v>6.0</v>
      </c>
      <c r="J28" s="42">
        <v>9.0</v>
      </c>
      <c r="K28" s="42">
        <v>0.0</v>
      </c>
      <c r="L28" s="42">
        <v>0.0</v>
      </c>
      <c r="M28" s="43"/>
    </row>
    <row r="29" ht="15.75" customHeight="1">
      <c r="A29" s="44" t="s">
        <v>43</v>
      </c>
      <c r="B29" s="45">
        <f t="shared" ref="B29:E29" si="1">AVERAGE(B18:B28)</f>
        <v>20.27272727</v>
      </c>
      <c r="C29" s="45">
        <f t="shared" si="1"/>
        <v>44.54545455</v>
      </c>
      <c r="D29" s="46">
        <f t="shared" si="1"/>
        <v>0.4545454545</v>
      </c>
      <c r="E29" s="46">
        <f t="shared" si="1"/>
        <v>0.2727272727</v>
      </c>
      <c r="F29" s="47"/>
      <c r="H29" s="48" t="s">
        <v>43</v>
      </c>
      <c r="I29" s="49">
        <f t="shared" ref="I29:L29" si="2">AVERAGE(I18:I28)</f>
        <v>6.909090909</v>
      </c>
      <c r="J29" s="49">
        <f t="shared" si="2"/>
        <v>10.45454545</v>
      </c>
      <c r="K29" s="50">
        <f t="shared" si="2"/>
        <v>0.09090909091</v>
      </c>
      <c r="L29" s="51">
        <f t="shared" si="2"/>
        <v>0</v>
      </c>
      <c r="M29" s="52"/>
    </row>
    <row r="30" ht="15.75" customHeight="1">
      <c r="A30" s="53" t="s">
        <v>44</v>
      </c>
      <c r="B30" s="54">
        <f t="shared" ref="B30:E30" si="3">_xlfn.STDEV.S(B18:B28)</f>
        <v>6.798395533</v>
      </c>
      <c r="C30" s="54">
        <f t="shared" si="3"/>
        <v>18.33228647</v>
      </c>
      <c r="D30" s="54">
        <f t="shared" si="3"/>
        <v>0.687551651</v>
      </c>
      <c r="E30" s="55">
        <f t="shared" si="3"/>
        <v>0.4670993665</v>
      </c>
      <c r="F30" s="56"/>
      <c r="H30" s="53" t="s">
        <v>44</v>
      </c>
      <c r="I30" s="54">
        <f t="shared" ref="I30:L30" si="4">_xlfn.STDEV.S(I18:I28)</f>
        <v>1.700267359</v>
      </c>
      <c r="J30" s="54">
        <f t="shared" si="4"/>
        <v>2.067057637</v>
      </c>
      <c r="K30" s="54">
        <f t="shared" si="4"/>
        <v>0.3015113446</v>
      </c>
      <c r="L30" s="57">
        <f t="shared" si="4"/>
        <v>0</v>
      </c>
      <c r="M30" s="56"/>
    </row>
    <row r="31" ht="15.75" customHeight="1">
      <c r="A31" s="58" t="s">
        <v>45</v>
      </c>
      <c r="B31" s="59">
        <f t="shared" ref="B31:E31" si="5">_xlfn.VAR.S(B18:B28)</f>
        <v>46.21818182</v>
      </c>
      <c r="C31" s="59">
        <f t="shared" si="5"/>
        <v>336.0727273</v>
      </c>
      <c r="D31" s="59">
        <f t="shared" si="5"/>
        <v>0.4727272727</v>
      </c>
      <c r="E31" s="60">
        <f t="shared" si="5"/>
        <v>0.2181818182</v>
      </c>
      <c r="F31" s="56"/>
      <c r="H31" s="58" t="s">
        <v>45</v>
      </c>
      <c r="I31" s="59">
        <f t="shared" ref="I31:L31" si="6">_xlfn.VAR.S(I18:I28)</f>
        <v>2.890909091</v>
      </c>
      <c r="J31" s="59">
        <f t="shared" si="6"/>
        <v>4.272727273</v>
      </c>
      <c r="K31" s="59">
        <f t="shared" si="6"/>
        <v>0.09090909091</v>
      </c>
      <c r="L31" s="38">
        <f t="shared" si="6"/>
        <v>0</v>
      </c>
      <c r="M31" s="56"/>
    </row>
    <row r="32" ht="15.75" customHeight="1">
      <c r="A32" s="58" t="s">
        <v>46</v>
      </c>
      <c r="B32" s="59">
        <f t="array" ref="B32">SUMXMY2(B18:B28,ROW(INDIRECT("1:" &amp; COUNT(B18:B28)))/ROW(INDIRECT("1" &amp; ":" &amp; COUNT(B18:B28))) * B29)</f>
        <v>462.1818182</v>
      </c>
      <c r="C32" s="59">
        <f t="array" ref="C32">SUMXMY2(C18:C28,ROW(INDIRECT("1:" &amp; COUNT(C18:C28)))/ROW(INDIRECT("1" &amp; ":" &amp; COUNT(C18:C28))) * C29)</f>
        <v>3360.727273</v>
      </c>
      <c r="D32" s="59">
        <f t="array" ref="D32">SUMXMY2(D18:D28,ROW(INDIRECT("1:" &amp; COUNT(D18:D28)))/ROW(INDIRECT("1" &amp; ":" &amp; COUNT(D18:D28))) * D29)</f>
        <v>4.727272727</v>
      </c>
      <c r="E32" s="60">
        <f t="array" ref="E32">SUMXMY2(E18:E28,ROW(INDIRECT("1:" &amp; COUNT(E18:E28)))/ROW(INDIRECT("1" &amp; ":" &amp; COUNT(E18:E28))) * E29)</f>
        <v>2.181818182</v>
      </c>
      <c r="F32" s="56"/>
      <c r="H32" s="58" t="s">
        <v>46</v>
      </c>
      <c r="I32" s="59">
        <f t="array" ref="I32">SUMXMY2(I18:I28,ROW(INDIRECT("1:" &amp; COUNT(I18:I28)))/ROW(INDIRECT("1" &amp; ":" &amp; COUNT(I18:I28))) * I29)</f>
        <v>28.90909091</v>
      </c>
      <c r="J32" s="59">
        <f t="array" ref="J32">SUMXMY2(J18:J28,ROW(INDIRECT("1:" &amp; COUNT(J18:J28)))/ROW(INDIRECT("1" &amp; ":" &amp; COUNT(J18:J28))) * J29)</f>
        <v>42.72727273</v>
      </c>
      <c r="K32" s="59">
        <f t="array" ref="K32">SUMXMY2(K18:K28,ROW(INDIRECT("1:" &amp; COUNT(K18:K28)))/ROW(INDIRECT("1" &amp; ":" &amp; COUNT(K18:K28))) * K29)</f>
        <v>0.9090909091</v>
      </c>
      <c r="L32" s="38">
        <f t="array" ref="L32">SUMXMY2(L18:L28,ROW(INDIRECT("1:" &amp; COUNT(L18:L28)))/ROW(INDIRECT("1" &amp; ":" &amp; COUNT(L18:L28))) * L29)</f>
        <v>0</v>
      </c>
      <c r="M32" s="56"/>
    </row>
    <row r="33" ht="15.75" customHeight="1">
      <c r="A33" s="58" t="s">
        <v>47</v>
      </c>
      <c r="B33" s="61">
        <f t="shared" ref="B33:E33" si="7">MEDIAN(B18:B28)</f>
        <v>19</v>
      </c>
      <c r="C33" s="61">
        <f t="shared" si="7"/>
        <v>36</v>
      </c>
      <c r="D33" s="61">
        <f t="shared" si="7"/>
        <v>0</v>
      </c>
      <c r="E33" s="38">
        <f t="shared" si="7"/>
        <v>0</v>
      </c>
      <c r="F33" s="56"/>
      <c r="H33" s="58" t="s">
        <v>47</v>
      </c>
      <c r="I33" s="61">
        <f t="shared" ref="I33:L33" si="8">MEDIAN(I18:I28)</f>
        <v>7</v>
      </c>
      <c r="J33" s="61">
        <f t="shared" si="8"/>
        <v>10</v>
      </c>
      <c r="K33" s="61">
        <f t="shared" si="8"/>
        <v>0</v>
      </c>
      <c r="L33" s="38">
        <f t="shared" si="8"/>
        <v>0</v>
      </c>
      <c r="M33" s="56"/>
    </row>
    <row r="34" ht="15.75" customHeight="1">
      <c r="A34" s="58" t="s">
        <v>48</v>
      </c>
      <c r="B34" s="61">
        <f t="shared" ref="B34:E34" si="9">_xlfn.MODE.SNGL(B18:B28)</f>
        <v>19</v>
      </c>
      <c r="C34" s="61">
        <f t="shared" si="9"/>
        <v>64</v>
      </c>
      <c r="D34" s="61">
        <f t="shared" si="9"/>
        <v>0</v>
      </c>
      <c r="E34" s="38">
        <f t="shared" si="9"/>
        <v>0</v>
      </c>
      <c r="F34" s="56"/>
      <c r="H34" s="58" t="s">
        <v>48</v>
      </c>
      <c r="I34" s="61">
        <f t="shared" ref="I34:L34" si="10">_xlfn.MODE.SNGL(I18:I28)</f>
        <v>7</v>
      </c>
      <c r="J34" s="61">
        <f t="shared" si="10"/>
        <v>10</v>
      </c>
      <c r="K34" s="61">
        <f t="shared" si="10"/>
        <v>0</v>
      </c>
      <c r="L34" s="38">
        <f t="shared" si="10"/>
        <v>0</v>
      </c>
      <c r="M34" s="56"/>
    </row>
    <row r="35" ht="15.75" customHeight="1">
      <c r="A35" s="58" t="s">
        <v>49</v>
      </c>
      <c r="B35" s="61">
        <f t="shared" ref="B35:E35" si="11">_xlfn.QUARTILE.INC(B18:B28,1)</f>
        <v>18</v>
      </c>
      <c r="C35" s="61">
        <f t="shared" si="11"/>
        <v>32.5</v>
      </c>
      <c r="D35" s="61">
        <f t="shared" si="11"/>
        <v>0</v>
      </c>
      <c r="E35" s="38">
        <f t="shared" si="11"/>
        <v>0</v>
      </c>
      <c r="F35" s="56"/>
      <c r="H35" s="58" t="s">
        <v>49</v>
      </c>
      <c r="I35" s="61">
        <f t="shared" ref="I35:L35" si="12">_xlfn.QUARTILE.INC(I18:I28,1)</f>
        <v>6</v>
      </c>
      <c r="J35" s="61">
        <f t="shared" si="12"/>
        <v>9</v>
      </c>
      <c r="K35" s="61">
        <f t="shared" si="12"/>
        <v>0</v>
      </c>
      <c r="L35" s="38">
        <f t="shared" si="12"/>
        <v>0</v>
      </c>
      <c r="M35" s="56"/>
    </row>
    <row r="36" ht="15.75" customHeight="1">
      <c r="A36" s="62" t="s">
        <v>50</v>
      </c>
      <c r="B36" s="63">
        <f t="shared" ref="B36:E36" si="13">_xlfn.QUARTILE.INC(B18:B28,3)</f>
        <v>22</v>
      </c>
      <c r="C36" s="63">
        <f t="shared" si="13"/>
        <v>64</v>
      </c>
      <c r="D36" s="63">
        <f t="shared" si="13"/>
        <v>1</v>
      </c>
      <c r="E36" s="43">
        <f t="shared" si="13"/>
        <v>0.5</v>
      </c>
      <c r="F36" s="56"/>
      <c r="H36" s="62" t="s">
        <v>50</v>
      </c>
      <c r="I36" s="63">
        <f t="shared" ref="I36:L36" si="14">_xlfn.QUARTILE.INC(I18:I28,3)</f>
        <v>7.5</v>
      </c>
      <c r="J36" s="63">
        <f t="shared" si="14"/>
        <v>11</v>
      </c>
      <c r="K36" s="63">
        <f t="shared" si="14"/>
        <v>0</v>
      </c>
      <c r="L36" s="43">
        <f t="shared" si="14"/>
        <v>0</v>
      </c>
      <c r="M36" s="56"/>
    </row>
    <row r="37" ht="15.75" customHeight="1">
      <c r="A37" s="64" t="s">
        <v>51</v>
      </c>
      <c r="B37" s="65">
        <f>(B29-25)/(B30/SQRT(COUNT(B18:B28)))</f>
        <v>-2.306219143</v>
      </c>
      <c r="C37" s="65">
        <f>(C29-40)/(C30/SQRT(COUNT(C18:C28)))</f>
        <v>0.8223506245</v>
      </c>
      <c r="H37" s="64" t="s">
        <v>51</v>
      </c>
      <c r="I37" s="65">
        <f>(I29-10)/(I30/SQRT(COUNT(I18:I28)))</f>
        <v>-6.029278668</v>
      </c>
      <c r="J37" s="65">
        <f>(J29-60)/(J30/SQRT(COUNT(J18:J28)))</f>
        <v>-79.49642037</v>
      </c>
    </row>
    <row r="38">
      <c r="A38" s="64" t="s">
        <v>52</v>
      </c>
      <c r="B38" s="1">
        <f t="shared" ref="B38:C38" si="15">count(B18:B28)-1</f>
        <v>10</v>
      </c>
      <c r="C38" s="1">
        <f t="shared" si="15"/>
        <v>10</v>
      </c>
      <c r="H38" s="64" t="s">
        <v>52</v>
      </c>
      <c r="I38" s="1">
        <f t="shared" ref="I38:J38" si="16">count(I18:I28)-1</f>
        <v>10</v>
      </c>
      <c r="J38" s="1">
        <f t="shared" si="16"/>
        <v>10</v>
      </c>
    </row>
    <row r="39">
      <c r="A39" s="64" t="s">
        <v>53</v>
      </c>
      <c r="B39" s="65">
        <f t="shared" ref="B39:C39" si="17">_xlfn.T.DIST.2T(ABS(B37),B38)</f>
        <v>0.04378834468</v>
      </c>
      <c r="C39" s="65">
        <f t="shared" si="17"/>
        <v>0.4300494411</v>
      </c>
      <c r="D39" s="66"/>
      <c r="E39" s="66"/>
      <c r="F39" s="66"/>
      <c r="H39" s="64" t="s">
        <v>53</v>
      </c>
      <c r="I39" s="65">
        <f t="shared" ref="I39:J39" si="18">_xlfn.T.DIST.2T(ABS(I37),I38)</f>
        <v>0.0001270575736</v>
      </c>
      <c r="J39" s="1">
        <f t="shared" si="18"/>
        <v>0</v>
      </c>
    </row>
    <row r="40">
      <c r="A40" s="64" t="s">
        <v>54</v>
      </c>
      <c r="H40" s="64" t="s">
        <v>54</v>
      </c>
    </row>
    <row r="41">
      <c r="A41" s="64" t="s">
        <v>55</v>
      </c>
      <c r="H41" s="64" t="s">
        <v>55</v>
      </c>
    </row>
    <row r="42" ht="39.75" customHeight="1">
      <c r="D42" s="66"/>
      <c r="E42" s="66"/>
      <c r="F42" s="66"/>
    </row>
    <row r="43" ht="25.5" customHeight="1">
      <c r="B43" s="67" t="s">
        <v>56</v>
      </c>
      <c r="C43" s="68"/>
      <c r="D43" s="68"/>
      <c r="E43" s="68"/>
      <c r="F43" s="69"/>
    </row>
    <row r="44" ht="15.75" customHeight="1">
      <c r="A44" s="31" t="s">
        <v>1</v>
      </c>
      <c r="B44" s="3" t="s">
        <v>37</v>
      </c>
      <c r="C44" s="4" t="s">
        <v>42</v>
      </c>
      <c r="D44" s="4" t="s">
        <v>39</v>
      </c>
      <c r="E44" s="4" t="s">
        <v>40</v>
      </c>
      <c r="F44" s="5" t="s">
        <v>41</v>
      </c>
    </row>
    <row r="45" ht="15.75" customHeight="1">
      <c r="A45" s="70">
        <f t="array" ref="A45:A55">SEQUENCE(11.1)</f>
        <v>1</v>
      </c>
      <c r="B45" s="36">
        <v>10.0</v>
      </c>
      <c r="C45" s="37">
        <v>11.0</v>
      </c>
      <c r="D45" s="37">
        <v>0.0</v>
      </c>
      <c r="E45" s="37">
        <v>0.0</v>
      </c>
      <c r="F45" s="38"/>
    </row>
    <row r="46" ht="15.75" customHeight="1">
      <c r="A46" s="70">
        <v>2.0</v>
      </c>
      <c r="B46" s="36">
        <v>13.0</v>
      </c>
      <c r="C46" s="37">
        <v>15.0</v>
      </c>
      <c r="D46" s="37">
        <v>1.0</v>
      </c>
      <c r="E46" s="37">
        <v>0.0</v>
      </c>
      <c r="F46" s="38"/>
    </row>
    <row r="47" ht="15.75" customHeight="1">
      <c r="A47" s="70">
        <v>3.0</v>
      </c>
      <c r="B47" s="36">
        <v>11.0</v>
      </c>
      <c r="C47" s="37">
        <v>19.0</v>
      </c>
      <c r="D47" s="37">
        <v>1.0</v>
      </c>
      <c r="E47" s="37">
        <v>0.0</v>
      </c>
      <c r="F47" s="38"/>
    </row>
    <row r="48" ht="15.75" customHeight="1">
      <c r="A48" s="70">
        <v>4.0</v>
      </c>
      <c r="B48" s="36">
        <v>15.0</v>
      </c>
      <c r="C48" s="37">
        <v>24.0</v>
      </c>
      <c r="D48" s="37">
        <v>0.0</v>
      </c>
      <c r="E48" s="37">
        <v>0.0</v>
      </c>
      <c r="F48" s="38"/>
    </row>
    <row r="49" ht="15.75" customHeight="1">
      <c r="A49" s="70">
        <v>5.0</v>
      </c>
      <c r="B49" s="36">
        <v>10.0</v>
      </c>
      <c r="C49" s="37">
        <v>12.0</v>
      </c>
      <c r="D49" s="37">
        <v>0.0</v>
      </c>
      <c r="E49" s="37">
        <v>0.0</v>
      </c>
      <c r="F49" s="38"/>
    </row>
    <row r="50" ht="15.75" customHeight="1">
      <c r="A50" s="70">
        <v>6.0</v>
      </c>
      <c r="B50" s="36">
        <v>11.0</v>
      </c>
      <c r="C50" s="37">
        <v>20.0</v>
      </c>
      <c r="D50" s="37">
        <v>1.0</v>
      </c>
      <c r="E50" s="37">
        <v>0.0</v>
      </c>
      <c r="F50" s="38"/>
    </row>
    <row r="51" ht="15.75" customHeight="1">
      <c r="A51" s="70">
        <v>7.0</v>
      </c>
      <c r="B51" s="36">
        <v>8.0</v>
      </c>
      <c r="C51" s="37">
        <v>10.0</v>
      </c>
      <c r="D51" s="37">
        <v>0.0</v>
      </c>
      <c r="E51" s="37">
        <v>0.0</v>
      </c>
      <c r="F51" s="38"/>
    </row>
    <row r="52" ht="15.75" customHeight="1">
      <c r="A52" s="70">
        <v>8.0</v>
      </c>
      <c r="B52" s="36">
        <v>10.0</v>
      </c>
      <c r="C52" s="37">
        <v>15.0</v>
      </c>
      <c r="D52" s="37">
        <v>0.0</v>
      </c>
      <c r="E52" s="37">
        <v>1.0</v>
      </c>
      <c r="F52" s="38"/>
    </row>
    <row r="53" ht="15.75" customHeight="1">
      <c r="A53" s="70">
        <v>9.0</v>
      </c>
      <c r="B53" s="36">
        <v>14.0</v>
      </c>
      <c r="C53" s="37">
        <v>20.0</v>
      </c>
      <c r="D53" s="37">
        <v>1.0</v>
      </c>
      <c r="E53" s="37">
        <v>0.0</v>
      </c>
      <c r="F53" s="38"/>
    </row>
    <row r="54" ht="15.75" customHeight="1">
      <c r="A54" s="70">
        <v>10.0</v>
      </c>
      <c r="B54" s="36">
        <v>10.0</v>
      </c>
      <c r="C54" s="37">
        <v>13.0</v>
      </c>
      <c r="D54" s="37">
        <v>0.0</v>
      </c>
      <c r="E54" s="37">
        <v>0.0</v>
      </c>
      <c r="F54" s="38"/>
    </row>
    <row r="55" ht="15.75" customHeight="1">
      <c r="A55" s="71">
        <v>11.0</v>
      </c>
      <c r="B55" s="41">
        <v>9.0</v>
      </c>
      <c r="C55" s="42">
        <v>13.0</v>
      </c>
      <c r="D55" s="42">
        <v>0.0</v>
      </c>
      <c r="E55" s="42">
        <v>0.0</v>
      </c>
      <c r="F55" s="43"/>
    </row>
    <row r="56" ht="15.75" customHeight="1">
      <c r="A56" s="48" t="s">
        <v>43</v>
      </c>
      <c r="B56" s="49">
        <f t="shared" ref="B56:E56" si="19">AVERAGE(B45:B55)</f>
        <v>11</v>
      </c>
      <c r="C56" s="49">
        <f t="shared" si="19"/>
        <v>15.63636364</v>
      </c>
      <c r="D56" s="50">
        <f t="shared" si="19"/>
        <v>0.3636363636</v>
      </c>
      <c r="E56" s="50">
        <f t="shared" si="19"/>
        <v>0.09090909091</v>
      </c>
      <c r="F56" s="47"/>
    </row>
    <row r="57" ht="15.75" customHeight="1">
      <c r="A57" s="53" t="s">
        <v>44</v>
      </c>
      <c r="B57" s="54">
        <f t="shared" ref="B57:E57" si="20">_xlfn.STDEV.S(B45:B55)</f>
        <v>2.144761059</v>
      </c>
      <c r="C57" s="54">
        <f t="shared" si="20"/>
        <v>4.47823017</v>
      </c>
      <c r="D57" s="54">
        <f t="shared" si="20"/>
        <v>0.5045249791</v>
      </c>
      <c r="E57" s="55">
        <f t="shared" si="20"/>
        <v>0.3015113446</v>
      </c>
      <c r="F57" s="56"/>
    </row>
    <row r="58" ht="15.75" customHeight="1">
      <c r="A58" s="58" t="s">
        <v>45</v>
      </c>
      <c r="B58" s="59">
        <f t="shared" ref="B58:E58" si="21">_xlfn.VAR.S(B45:B55)</f>
        <v>4.6</v>
      </c>
      <c r="C58" s="59">
        <f t="shared" si="21"/>
        <v>20.05454545</v>
      </c>
      <c r="D58" s="59">
        <f t="shared" si="21"/>
        <v>0.2545454545</v>
      </c>
      <c r="E58" s="60">
        <f t="shared" si="21"/>
        <v>0.09090909091</v>
      </c>
      <c r="F58" s="56"/>
    </row>
    <row r="59" ht="15.75" customHeight="1">
      <c r="A59" s="58" t="s">
        <v>46</v>
      </c>
      <c r="B59" s="59">
        <f t="array" ref="B59">SUMXMY2(B45:B55,ROW(INDIRECT("1:" &amp; COUNT(B45:B55)))/ROW(INDIRECT("1" &amp; ":" &amp; COUNT(B45:B55))) * B56)</f>
        <v>46</v>
      </c>
      <c r="C59" s="59">
        <f t="array" ref="C59">SUMXMY2(C45:C55,ROW(INDIRECT("1:" &amp; COUNT(C45:C55)))/ROW(INDIRECT("1" &amp; ":" &amp; COUNT(C45:C55))) * C56)</f>
        <v>200.5454545</v>
      </c>
      <c r="D59" s="59">
        <f t="array" ref="D59">SUMXMY2(D45:D55,ROW(INDIRECT("1:" &amp; COUNT(D45:D55)))/ROW(INDIRECT("1" &amp; ":" &amp; COUNT(D45:D55))) * D56)</f>
        <v>2.545454545</v>
      </c>
      <c r="E59" s="60">
        <f t="array" ref="E59">SUMXMY2(E45:E55,ROW(INDIRECT("1:" &amp; COUNT(E45:E55)))/ROW(INDIRECT("1" &amp; ":" &amp; COUNT(E45:E55))) * E56)</f>
        <v>0.9090909091</v>
      </c>
      <c r="F59" s="56"/>
    </row>
    <row r="60" ht="15.75" customHeight="1">
      <c r="A60" s="58" t="s">
        <v>47</v>
      </c>
      <c r="B60" s="61">
        <f t="shared" ref="B60:E60" si="22">MEDIAN(B45:B55)</f>
        <v>10</v>
      </c>
      <c r="C60" s="61">
        <f t="shared" si="22"/>
        <v>15</v>
      </c>
      <c r="D60" s="61">
        <f t="shared" si="22"/>
        <v>0</v>
      </c>
      <c r="E60" s="38">
        <f t="shared" si="22"/>
        <v>0</v>
      </c>
      <c r="F60" s="56"/>
    </row>
    <row r="61" ht="15.75" customHeight="1">
      <c r="A61" s="58" t="s">
        <v>48</v>
      </c>
      <c r="B61" s="61">
        <f t="shared" ref="B61:E61" si="23">_xlfn.MODE.SNGL(B45:B55)</f>
        <v>10</v>
      </c>
      <c r="C61" s="61">
        <f t="shared" si="23"/>
        <v>15</v>
      </c>
      <c r="D61" s="61">
        <f t="shared" si="23"/>
        <v>0</v>
      </c>
      <c r="E61" s="38">
        <f t="shared" si="23"/>
        <v>0</v>
      </c>
      <c r="F61" s="56"/>
    </row>
    <row r="62" ht="15.75" customHeight="1">
      <c r="A62" s="58" t="s">
        <v>49</v>
      </c>
      <c r="B62" s="61">
        <f t="shared" ref="B62:E62" si="24">_xlfn.QUARTILE.INC(B45:B55,1)</f>
        <v>10</v>
      </c>
      <c r="C62" s="61">
        <f t="shared" si="24"/>
        <v>12.5</v>
      </c>
      <c r="D62" s="61">
        <f t="shared" si="24"/>
        <v>0</v>
      </c>
      <c r="E62" s="38">
        <f t="shared" si="24"/>
        <v>0</v>
      </c>
      <c r="F62" s="56"/>
    </row>
    <row r="63" ht="15.75" customHeight="1">
      <c r="A63" s="62" t="s">
        <v>50</v>
      </c>
      <c r="B63" s="63">
        <f t="shared" ref="B63:E63" si="25">_xlfn.QUARTILE.INC(B45:B55,3)</f>
        <v>12</v>
      </c>
      <c r="C63" s="63">
        <f t="shared" si="25"/>
        <v>19.5</v>
      </c>
      <c r="D63" s="63">
        <f t="shared" si="25"/>
        <v>1</v>
      </c>
      <c r="E63" s="43">
        <f t="shared" si="25"/>
        <v>0</v>
      </c>
      <c r="F63" s="56"/>
    </row>
    <row r="64" ht="15.75" customHeight="1">
      <c r="A64" s="64" t="s">
        <v>51</v>
      </c>
      <c r="B64" s="65">
        <f>(B56-10)/(B57/SQRT(COUNT(B45:B55)))</f>
        <v>1.546384282</v>
      </c>
      <c r="C64" s="65">
        <f>(C56-30)/(C57/SQRT(COUNT(C45:C55)))</f>
        <v>-10.63786153</v>
      </c>
    </row>
    <row r="65" ht="15.75" customHeight="1">
      <c r="A65" s="64" t="s">
        <v>52</v>
      </c>
      <c r="B65" s="1">
        <f t="shared" ref="B65:C65" si="26">count(B45:B55)-1</f>
        <v>10</v>
      </c>
      <c r="C65" s="1">
        <f t="shared" si="26"/>
        <v>10</v>
      </c>
    </row>
    <row r="66" ht="15.75" customHeight="1">
      <c r="A66" s="64" t="s">
        <v>53</v>
      </c>
      <c r="B66" s="65">
        <f t="shared" ref="B66:C66" si="27">_xlfn.T.DIST.2T(ABS(B64),B65)</f>
        <v>0.1530484852</v>
      </c>
      <c r="C66" s="65">
        <f t="shared" si="27"/>
        <v>0.0000008993258755</v>
      </c>
    </row>
    <row r="67" ht="15.75" customHeight="1">
      <c r="A67" s="64" t="s">
        <v>54</v>
      </c>
    </row>
    <row r="68" ht="15.75" customHeight="1">
      <c r="A68" s="64" t="s">
        <v>55</v>
      </c>
    </row>
    <row r="69" ht="15.75" customHeight="1"/>
    <row r="70" ht="15.75" customHeight="1"/>
    <row r="71" ht="15.75" customHeight="1"/>
    <row r="72" ht="15.75" customHeight="1">
      <c r="A72" s="64" t="s">
        <v>57</v>
      </c>
    </row>
    <row r="73" ht="15.75" customHeight="1">
      <c r="A73" s="64" t="s">
        <v>58</v>
      </c>
      <c r="B73" s="1">
        <f>Min(B45:B55)</f>
        <v>8</v>
      </c>
      <c r="C73" s="1">
        <f>B62</f>
        <v>10</v>
      </c>
      <c r="D73" s="1">
        <f>B63</f>
        <v>12</v>
      </c>
      <c r="E73" s="1">
        <f>max(B45:B55)</f>
        <v>15</v>
      </c>
    </row>
    <row r="74" ht="15.75" customHeight="1">
      <c r="A74" s="64" t="s">
        <v>59</v>
      </c>
      <c r="B74" s="1">
        <f>MIN(B18:B28)</f>
        <v>10</v>
      </c>
      <c r="C74" s="1">
        <f>B35</f>
        <v>18</v>
      </c>
      <c r="D74" s="1">
        <f>B36</f>
        <v>22</v>
      </c>
      <c r="E74" s="1">
        <f>Max(B18:B28)</f>
        <v>34</v>
      </c>
    </row>
    <row r="75" ht="15.75" customHeight="1">
      <c r="A75" s="64" t="s">
        <v>60</v>
      </c>
      <c r="B75" s="1">
        <f>MIN(I18:I28)</f>
        <v>5</v>
      </c>
      <c r="C75" s="1">
        <f>I35</f>
        <v>6</v>
      </c>
      <c r="D75" s="72">
        <f>I36</f>
        <v>7.5</v>
      </c>
      <c r="E75" s="1">
        <f>max(I18:I28)</f>
        <v>11</v>
      </c>
    </row>
    <row r="76" ht="15.75" customHeight="1"/>
    <row r="77" ht="15.75" customHeight="1"/>
    <row r="78" ht="15.75" customHeight="1"/>
    <row r="79" ht="15.75" customHeight="1">
      <c r="A79" s="65">
        <f>B56/C56</f>
        <v>0.7034883721</v>
      </c>
    </row>
    <row r="80" ht="15.75" customHeight="1">
      <c r="A80" s="65">
        <f>B29/C29</f>
        <v>0.4551020408</v>
      </c>
    </row>
    <row r="81" ht="15.75" customHeight="1">
      <c r="A81" s="65">
        <f>I29/J29</f>
        <v>0.6608695652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9">
    <mergeCell ref="A67:F67"/>
    <mergeCell ref="A68:F68"/>
    <mergeCell ref="B16:F16"/>
    <mergeCell ref="I16:M16"/>
    <mergeCell ref="A40:F40"/>
    <mergeCell ref="H40:M40"/>
    <mergeCell ref="A41:F41"/>
    <mergeCell ref="H41:M41"/>
    <mergeCell ref="B43:F4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2022-11-28T10:41:59Z</dcterms:created>
  <dc:creator>João Pinheiro</dc:creator>
</cp:coreProperties>
</file>