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gitRepository\daily\office\gate\excel\"/>
    </mc:Choice>
  </mc:AlternateContent>
  <xr:revisionPtr revIDLastSave="0" documentId="13_ncr:1_{27DE4885-B19E-454A-B100-BE528EEA6429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Sheet1" sheetId="1" r:id="rId1"/>
    <sheet name="sumif" sheetId="4" r:id="rId2"/>
    <sheet name="count" sheetId="5" r:id="rId3"/>
    <sheet name="数据集" sheetId="6" r:id="rId4"/>
    <sheet name="多表引用-A" sheetId="7" r:id="rId5"/>
    <sheet name="多表引用-B" sheetId="10" r:id="rId6"/>
    <sheet name="多表引用-C" sheetId="11" r:id="rId7"/>
    <sheet name="多表引用-汇总" sheetId="12" r:id="rId8"/>
    <sheet name="subtotal" sheetId="13" r:id="rId9"/>
    <sheet name="自定义格式" sheetId="14" r:id="rId10"/>
    <sheet name="日期时间处理" sheetId="15" r:id="rId11"/>
  </sheets>
  <definedNames>
    <definedName name="_xlnm._FilterDatabase" localSheetId="8" hidden="1">subtotal!$A$22:$C$36</definedName>
    <definedName name="_xlnm._FilterDatabase" localSheetId="3" hidden="1">数据集!$I$1:$I$191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15" l="1"/>
  <c r="C51" i="15"/>
  <c r="B52" i="15"/>
  <c r="B51" i="15"/>
  <c r="C45" i="15"/>
  <c r="C46" i="15"/>
  <c r="C44" i="15"/>
  <c r="B45" i="15"/>
  <c r="B46" i="15"/>
  <c r="B44" i="15"/>
  <c r="H41" i="15"/>
  <c r="G41" i="15"/>
  <c r="F41" i="15"/>
  <c r="E41" i="15"/>
  <c r="D41" i="15"/>
  <c r="C41" i="15"/>
  <c r="J35" i="15"/>
  <c r="J36" i="15"/>
  <c r="J34" i="15"/>
  <c r="H35" i="15"/>
  <c r="H36" i="15"/>
  <c r="H34" i="15"/>
  <c r="G35" i="15"/>
  <c r="G36" i="15"/>
  <c r="G34" i="15"/>
  <c r="F35" i="15"/>
  <c r="F36" i="15"/>
  <c r="F34" i="15"/>
  <c r="E35" i="15"/>
  <c r="E36" i="15"/>
  <c r="E34" i="15"/>
  <c r="D27" i="15"/>
  <c r="C27" i="15" s="1"/>
  <c r="E27" i="15"/>
  <c r="F27" i="15"/>
  <c r="D28" i="15"/>
  <c r="C28" i="15" s="1"/>
  <c r="E28" i="15"/>
  <c r="F28" i="15"/>
  <c r="D29" i="15"/>
  <c r="C29" i="15" s="1"/>
  <c r="E29" i="15"/>
  <c r="F29" i="15"/>
  <c r="D30" i="15"/>
  <c r="C30" i="15" s="1"/>
  <c r="E30" i="15"/>
  <c r="F30" i="15"/>
  <c r="D26" i="15"/>
  <c r="C26" i="15" s="1"/>
  <c r="F26" i="15"/>
  <c r="E26" i="15"/>
  <c r="C19" i="15"/>
  <c r="C20" i="15"/>
  <c r="C21" i="15"/>
  <c r="C15" i="15"/>
  <c r="C16" i="15"/>
  <c r="C14" i="15"/>
  <c r="C9" i="15"/>
  <c r="C8" i="15"/>
  <c r="C4" i="15"/>
  <c r="C3" i="15"/>
  <c r="B39" i="13" l="1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23" i="13"/>
  <c r="C15" i="13"/>
  <c r="C14" i="13"/>
  <c r="C12" i="13"/>
  <c r="C13" i="13"/>
  <c r="G4" i="13"/>
  <c r="F4" i="13"/>
  <c r="B15" i="13"/>
  <c r="B14" i="13"/>
  <c r="B13" i="13"/>
  <c r="B12" i="13"/>
  <c r="D3" i="13"/>
  <c r="D4" i="13"/>
  <c r="D5" i="13"/>
  <c r="D6" i="13"/>
  <c r="D7" i="13"/>
  <c r="D8" i="13"/>
  <c r="D9" i="13"/>
  <c r="D2" i="13"/>
  <c r="B5" i="12"/>
  <c r="B4" i="12"/>
  <c r="B3" i="12"/>
  <c r="B2" i="12"/>
  <c r="E6" i="10"/>
  <c r="E5" i="10"/>
  <c r="E6" i="11"/>
  <c r="E5" i="11"/>
  <c r="E4" i="11"/>
  <c r="E3" i="11"/>
  <c r="E2" i="11"/>
  <c r="E4" i="10"/>
  <c r="E3" i="10"/>
  <c r="E2" i="10"/>
  <c r="E3" i="7"/>
  <c r="E4" i="7"/>
  <c r="E5" i="7"/>
  <c r="E6" i="7"/>
  <c r="E2" i="7"/>
  <c r="I109" i="5"/>
  <c r="I108" i="5"/>
  <c r="B87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55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J18" i="5"/>
  <c r="H19" i="5"/>
  <c r="H18" i="5"/>
  <c r="G11" i="5" l="1"/>
  <c r="G10" i="5"/>
  <c r="G9" i="5"/>
  <c r="G8" i="5"/>
  <c r="G30" i="4"/>
  <c r="G29" i="4"/>
  <c r="E9" i="4"/>
  <c r="I19" i="4"/>
  <c r="I20" i="4"/>
  <c r="I21" i="4"/>
  <c r="E11" i="4"/>
  <c r="E10" i="4"/>
  <c r="H9" i="1"/>
  <c r="C11" i="1"/>
  <c r="C10" i="1"/>
  <c r="C7" i="1"/>
</calcChain>
</file>

<file path=xl/sharedStrings.xml><?xml version="1.0" encoding="utf-8"?>
<sst xmlns="http://schemas.openxmlformats.org/spreadsheetml/2006/main" count="575" uniqueCount="322">
  <si>
    <t>12334556666</t>
    <phoneticPr fontId="1" type="noConversion"/>
  </si>
  <si>
    <t>数字开头加单引号可以将其变为文本型数字</t>
    <phoneticPr fontId="1" type="noConversion"/>
  </si>
  <si>
    <t>瞿看海qkh</t>
    <phoneticPr fontId="1" type="noConversion"/>
  </si>
  <si>
    <t>任鑫rx</t>
    <phoneticPr fontId="1" type="noConversion"/>
  </si>
  <si>
    <t>你好烦</t>
    <phoneticPr fontId="1" type="noConversion"/>
  </si>
  <si>
    <t>范德萨范德萨</t>
    <phoneticPr fontId="1" type="noConversion"/>
  </si>
  <si>
    <t>大幅度发</t>
    <phoneticPr fontId="1" type="noConversion"/>
  </si>
  <si>
    <t>len()与lenb()</t>
    <phoneticPr fontId="1" type="noConversion"/>
  </si>
  <si>
    <t>ctrl + shift + →</t>
    <phoneticPr fontId="1" type="noConversion"/>
  </si>
  <si>
    <t>选中横向连续的单元格</t>
    <phoneticPr fontId="1" type="noConversion"/>
  </si>
  <si>
    <t>款项类型</t>
    <phoneticPr fontId="1" type="noConversion"/>
  </si>
  <si>
    <t>公积金</t>
    <phoneticPr fontId="1" type="noConversion"/>
  </si>
  <si>
    <t>教育支出</t>
    <phoneticPr fontId="1" type="noConversion"/>
  </si>
  <si>
    <t>社保</t>
    <phoneticPr fontId="1" type="noConversion"/>
  </si>
  <si>
    <t>金额</t>
    <phoneticPr fontId="1" type="noConversion"/>
  </si>
  <si>
    <t>款项</t>
    <phoneticPr fontId="1" type="noConversion"/>
  </si>
  <si>
    <t>总和</t>
    <phoneticPr fontId="1" type="noConversion"/>
  </si>
  <si>
    <t>单条件求和SUMIF</t>
    <phoneticPr fontId="1" type="noConversion"/>
  </si>
  <si>
    <t>1单列条件，单列求和</t>
    <phoneticPr fontId="1" type="noConversion"/>
  </si>
  <si>
    <t>2多列条件，多列求和</t>
    <phoneticPr fontId="1" type="noConversion"/>
  </si>
  <si>
    <t>SUMIF(criteria_range条件区域，criteria求和条件，[SUM_RANGE求和区域，如省略默认为条件区域])</t>
  </si>
  <si>
    <t>SUMIF(A$16:F$21,H17,B$16)</t>
    <phoneticPr fontId="1" type="noConversion"/>
  </si>
  <si>
    <t>SUMIF(A$7:A$12,D8,B$7:B$12)</t>
    <phoneticPr fontId="1" type="noConversion"/>
  </si>
  <si>
    <t>部门</t>
    <phoneticPr fontId="1" type="noConversion"/>
  </si>
  <si>
    <t>行政部</t>
    <phoneticPr fontId="1" type="noConversion"/>
  </si>
  <si>
    <t>会计部</t>
    <phoneticPr fontId="1" type="noConversion"/>
  </si>
  <si>
    <t>人事部</t>
    <phoneticPr fontId="1" type="noConversion"/>
  </si>
  <si>
    <t>工会</t>
    <phoneticPr fontId="1" type="noConversion"/>
  </si>
  <si>
    <t>科目名称</t>
    <phoneticPr fontId="1" type="noConversion"/>
  </si>
  <si>
    <t>SUMIFS(sum_range求和区域, criteria_range1条件区域1, criteria1条件1,[criteria_range2条件区域2, criteria2条件2],...)</t>
  </si>
  <si>
    <t>多条件求和SUMIFS</t>
    <phoneticPr fontId="1" type="noConversion"/>
  </si>
  <si>
    <t>借方</t>
    <phoneticPr fontId="1" type="noConversion"/>
  </si>
  <si>
    <t>贷方</t>
    <phoneticPr fontId="1" type="noConversion"/>
  </si>
  <si>
    <t>余额</t>
    <phoneticPr fontId="1" type="noConversion"/>
  </si>
  <si>
    <t>总笔数</t>
    <phoneticPr fontId="1" type="noConversion"/>
  </si>
  <si>
    <t>列</t>
    <phoneticPr fontId="1" type="noConversion"/>
  </si>
  <si>
    <t>行</t>
    <phoneticPr fontId="1" type="noConversion"/>
  </si>
  <si>
    <t>区域</t>
    <phoneticPr fontId="1" type="noConversion"/>
  </si>
  <si>
    <t>多个参数</t>
    <phoneticPr fontId="1" type="noConversion"/>
  </si>
  <si>
    <t>操作区域</t>
    <phoneticPr fontId="1" type="noConversion"/>
  </si>
  <si>
    <t>COUNT()</t>
    <phoneticPr fontId="1" type="noConversion"/>
  </si>
  <si>
    <t>只数数字，可对多个参数，行，列，区域进行计数</t>
    <phoneticPr fontId="1" type="noConversion"/>
  </si>
  <si>
    <t>COUNTIF()</t>
    <phoneticPr fontId="1" type="noConversion"/>
  </si>
  <si>
    <t>COUNTIF(COUNT_range,count_criterial)</t>
    <phoneticPr fontId="1" type="noConversion"/>
  </si>
  <si>
    <t>科目划分</t>
    <phoneticPr fontId="1" type="noConversion"/>
  </si>
  <si>
    <t>笔数</t>
    <phoneticPr fontId="1" type="noConversion"/>
  </si>
  <si>
    <t>公积金</t>
    <phoneticPr fontId="1" type="noConversion"/>
  </si>
  <si>
    <t>教育支出</t>
    <phoneticPr fontId="1" type="noConversion"/>
  </si>
  <si>
    <t>大于500的笔数</t>
    <phoneticPr fontId="1" type="noConversion"/>
  </si>
  <si>
    <t>学生名单</t>
    <phoneticPr fontId="1" type="noConversion"/>
  </si>
  <si>
    <t>是否体检</t>
    <phoneticPr fontId="1" type="noConversion"/>
  </si>
  <si>
    <t>已体检人员名单</t>
    <phoneticPr fontId="1" type="noConversion"/>
  </si>
  <si>
    <t>IF(COUNTIF(E:E,A22)=0,"否","是")</t>
    <phoneticPr fontId="1" type="noConversion"/>
  </si>
  <si>
    <t>来与没来，签未签到，等等</t>
    <phoneticPr fontId="1" type="noConversion"/>
  </si>
  <si>
    <t>银行卡号</t>
    <phoneticPr fontId="1" type="noConversion"/>
  </si>
  <si>
    <t>4218709452744260077</t>
  </si>
  <si>
    <t>5274146499995115828</t>
  </si>
  <si>
    <t>6225817582183755197</t>
  </si>
  <si>
    <t>6282027733394045207</t>
  </si>
  <si>
    <t>5587305922966534555</t>
  </si>
  <si>
    <t>3769696525319211325</t>
  </si>
  <si>
    <t>3568892195820456750</t>
  </si>
  <si>
    <t>6283627287203335844</t>
  </si>
  <si>
    <t>622282273983383620</t>
  </si>
  <si>
    <t>4041731060046389304</t>
  </si>
  <si>
    <t>5287086904455542774</t>
  </si>
  <si>
    <t>4041713405092693746</t>
  </si>
  <si>
    <t>4003604292093512993</t>
  </si>
  <si>
    <t>6226033449031781272</t>
  </si>
  <si>
    <t>5525834134825364595</t>
  </si>
  <si>
    <t>5525859496115778515</t>
  </si>
  <si>
    <t>4391885870136037727</t>
  </si>
  <si>
    <t>5176361183608298088</t>
  </si>
  <si>
    <t>5194129487193669725</t>
  </si>
  <si>
    <t>6225771575683836045</t>
  </si>
  <si>
    <t>王国贤</t>
  </si>
  <si>
    <t>卞昕蕊</t>
  </si>
  <si>
    <t>韦雅涵</t>
  </si>
  <si>
    <t>柳东东</t>
  </si>
  <si>
    <t>贺淳美</t>
  </si>
  <si>
    <t>汤淑慧</t>
  </si>
  <si>
    <t>苏亦菲</t>
  </si>
  <si>
    <t>冯泽惠</t>
  </si>
  <si>
    <t>郎益冉</t>
  </si>
  <si>
    <t>唐明远</t>
  </si>
  <si>
    <t>顾国栋</t>
  </si>
  <si>
    <t>云国栋</t>
  </si>
  <si>
    <t>殷涵越</t>
  </si>
  <si>
    <t>秦涵越</t>
  </si>
  <si>
    <t>卫慧嘉</t>
  </si>
  <si>
    <t>罗萌</t>
  </si>
  <si>
    <t>周易轩</t>
  </si>
  <si>
    <t>俞清妍</t>
  </si>
  <si>
    <t>伍益冉</t>
  </si>
  <si>
    <t>孔佳钰</t>
  </si>
  <si>
    <t>出现的次数</t>
    <phoneticPr fontId="1" type="noConversion"/>
  </si>
  <si>
    <t>条件格式</t>
    <phoneticPr fontId="1" type="noConversion"/>
  </si>
  <si>
    <t>开始-&gt;样式-&gt;条件格式</t>
    <phoneticPr fontId="1" type="noConversion"/>
  </si>
  <si>
    <t>数据有效性</t>
    <phoneticPr fontId="1" type="noConversion"/>
  </si>
  <si>
    <t>对数据有效性中的公式进行运算，true放行，false抛出错误</t>
    <phoneticPr fontId="1" type="noConversion"/>
  </si>
  <si>
    <t>将A87:A100设置为禁止输入重复数据</t>
    <phoneticPr fontId="1" type="noConversion"/>
  </si>
  <si>
    <t>请输入数据</t>
    <phoneticPr fontId="1" type="noConversion"/>
  </si>
  <si>
    <t>COUNTIFS</t>
    <phoneticPr fontId="1" type="noConversion"/>
  </si>
  <si>
    <t>科目</t>
    <phoneticPr fontId="1" type="noConversion"/>
  </si>
  <si>
    <t>姓名</t>
    <phoneticPr fontId="1" type="noConversion"/>
  </si>
  <si>
    <t>基本工资</t>
    <phoneticPr fontId="1" type="noConversion"/>
  </si>
  <si>
    <t>岗位工资</t>
    <phoneticPr fontId="1" type="noConversion"/>
  </si>
  <si>
    <t>奖金</t>
    <phoneticPr fontId="1" type="noConversion"/>
  </si>
  <si>
    <t>合计</t>
    <phoneticPr fontId="1" type="noConversion"/>
  </si>
  <si>
    <t>统计要求</t>
    <phoneticPr fontId="1" type="noConversion"/>
  </si>
  <si>
    <t>值</t>
    <phoneticPr fontId="1" type="noConversion"/>
  </si>
  <si>
    <t>总人数</t>
    <phoneticPr fontId="1" type="noConversion"/>
  </si>
  <si>
    <t>领取岗位工资人员数</t>
    <phoneticPr fontId="1" type="noConversion"/>
  </si>
  <si>
    <t>获得奖金人数</t>
    <phoneticPr fontId="1" type="noConversion"/>
  </si>
  <si>
    <t>人均基本工资</t>
    <phoneticPr fontId="1" type="noConversion"/>
  </si>
  <si>
    <t>A产品销售量</t>
    <phoneticPr fontId="1" type="noConversion"/>
  </si>
  <si>
    <t>A产品销售额</t>
    <phoneticPr fontId="1" type="noConversion"/>
  </si>
  <si>
    <t>一部</t>
    <phoneticPr fontId="1" type="noConversion"/>
  </si>
  <si>
    <t>二部</t>
    <phoneticPr fontId="1" type="noConversion"/>
  </si>
  <si>
    <t>三部</t>
    <phoneticPr fontId="1" type="noConversion"/>
  </si>
  <si>
    <t>四部</t>
    <phoneticPr fontId="1" type="noConversion"/>
  </si>
  <si>
    <t>五部</t>
    <phoneticPr fontId="1" type="noConversion"/>
  </si>
  <si>
    <t>计算项目</t>
    <phoneticPr fontId="1" type="noConversion"/>
  </si>
  <si>
    <t>总量</t>
    <phoneticPr fontId="1" type="noConversion"/>
  </si>
  <si>
    <t>销售量</t>
    <phoneticPr fontId="1" type="noConversion"/>
  </si>
  <si>
    <t>当前筛选后的总量</t>
    <phoneticPr fontId="1" type="noConversion"/>
  </si>
  <si>
    <t>平均销售额</t>
    <phoneticPr fontId="1" type="noConversion"/>
  </si>
  <si>
    <t>最大销售额</t>
    <phoneticPr fontId="1" type="noConversion"/>
  </si>
  <si>
    <t>最小销售额</t>
    <phoneticPr fontId="1" type="noConversion"/>
  </si>
  <si>
    <t>序号</t>
    <phoneticPr fontId="1" type="noConversion"/>
  </si>
  <si>
    <t>时政新闻部</t>
    <phoneticPr fontId="1" type="noConversion"/>
  </si>
  <si>
    <t>时事评论部</t>
    <phoneticPr fontId="1" type="noConversion"/>
  </si>
  <si>
    <t>社委办</t>
    <phoneticPr fontId="1" type="noConversion"/>
  </si>
  <si>
    <t>计划财务部</t>
    <phoneticPr fontId="1" type="noConversion"/>
  </si>
  <si>
    <t>党总支</t>
    <phoneticPr fontId="1" type="noConversion"/>
  </si>
  <si>
    <t>筛选后重编序列号</t>
    <phoneticPr fontId="1" type="noConversion"/>
  </si>
  <si>
    <t>SUBTOTAL(103,$B$23:B23)</t>
    <phoneticPr fontId="1" type="noConversion"/>
  </si>
  <si>
    <t>年龄</t>
    <phoneticPr fontId="1" type="noConversion"/>
  </si>
  <si>
    <t>学号</t>
    <phoneticPr fontId="1" type="noConversion"/>
  </si>
  <si>
    <t>学习时间</t>
    <phoneticPr fontId="1" type="noConversion"/>
  </si>
  <si>
    <t>12</t>
    <phoneticPr fontId="1" type="noConversion"/>
  </si>
  <si>
    <t>@"岁"</t>
    <phoneticPr fontId="1" type="noConversion"/>
  </si>
  <si>
    <t>"kxcyz-"000</t>
    <phoneticPr fontId="1" type="noConversion"/>
  </si>
  <si>
    <t>00"小时"00"分钟"</t>
    <phoneticPr fontId="1" type="noConversion"/>
  </si>
  <si>
    <t>快速录入信息</t>
    <phoneticPr fontId="1" type="noConversion"/>
  </si>
  <si>
    <t>14</t>
    <phoneticPr fontId="1" type="noConversion"/>
  </si>
  <si>
    <t>16</t>
    <phoneticPr fontId="1" type="noConversion"/>
  </si>
  <si>
    <t>字符型</t>
    <phoneticPr fontId="1" type="noConversion"/>
  </si>
  <si>
    <t>数值型</t>
    <phoneticPr fontId="1" type="noConversion"/>
  </si>
  <si>
    <t>日期时间型</t>
    <phoneticPr fontId="1" type="noConversion"/>
  </si>
  <si>
    <t>四川省</t>
  </si>
  <si>
    <t>四川</t>
    <phoneticPr fontId="1" type="noConversion"/>
  </si>
  <si>
    <t>显示</t>
    <phoneticPr fontId="1" type="noConversion"/>
  </si>
  <si>
    <t>格式设置</t>
    <phoneticPr fontId="1" type="noConversion"/>
  </si>
  <si>
    <t>@“"省"</t>
    <phoneticPr fontId="1" type="noConversion"/>
  </si>
  <si>
    <t>#</t>
    <phoneticPr fontId="1" type="noConversion"/>
  </si>
  <si>
    <t>#.##</t>
    <phoneticPr fontId="1" type="noConversion"/>
  </si>
  <si>
    <t>#,###.##</t>
    <phoneticPr fontId="1" type="noConversion"/>
  </si>
  <si>
    <t>yyyy/mm/dd</t>
  </si>
  <si>
    <t>yyyy</t>
    <phoneticPr fontId="1" type="noConversion"/>
  </si>
  <si>
    <t>m</t>
    <phoneticPr fontId="1" type="noConversion"/>
  </si>
  <si>
    <t>d</t>
    <phoneticPr fontId="1" type="noConversion"/>
  </si>
  <si>
    <t>aaa</t>
    <phoneticPr fontId="1" type="noConversion"/>
  </si>
  <si>
    <t>aaaa</t>
    <phoneticPr fontId="1" type="noConversion"/>
  </si>
  <si>
    <t>开始日期</t>
    <phoneticPr fontId="1" type="noConversion"/>
  </si>
  <si>
    <t>间隔天数</t>
    <phoneticPr fontId="1" type="noConversion"/>
  </si>
  <si>
    <t>结束日期</t>
    <phoneticPr fontId="1" type="noConversion"/>
  </si>
  <si>
    <t>日期</t>
    <phoneticPr fontId="1" type="noConversion"/>
  </si>
  <si>
    <t>时间</t>
    <phoneticPr fontId="1" type="noConversion"/>
  </si>
  <si>
    <t>开始时间</t>
    <phoneticPr fontId="1" type="noConversion"/>
  </si>
  <si>
    <t>分钟</t>
    <phoneticPr fontId="1" type="noConversion"/>
  </si>
  <si>
    <t>结束时间</t>
    <phoneticPr fontId="1" type="noConversion"/>
  </si>
  <si>
    <t>日期和数（单位是天，1对应就是一天，如果是小时或者分钟，做相应的换算后再相加减）可以直接相加减</t>
    <phoneticPr fontId="1" type="noConversion"/>
  </si>
  <si>
    <t>A14+1/24/60*B14</t>
    <phoneticPr fontId="1" type="noConversion"/>
  </si>
  <si>
    <t>换算</t>
    <phoneticPr fontId="1" type="noConversion"/>
  </si>
  <si>
    <t>间隔分钟</t>
    <phoneticPr fontId="1" type="noConversion"/>
  </si>
  <si>
    <t>(B19-A19)*24*60</t>
    <phoneticPr fontId="1" type="noConversion"/>
  </si>
  <si>
    <t>出生日期</t>
    <phoneticPr fontId="1" type="noConversion"/>
  </si>
  <si>
    <t>退休日期计算（60年），分别取年月日的数字，做加后，再拼凑起来</t>
    <phoneticPr fontId="1" type="noConversion"/>
  </si>
  <si>
    <t>办公室</t>
    <phoneticPr fontId="1" type="noConversion"/>
  </si>
  <si>
    <t>开发部</t>
    <phoneticPr fontId="1" type="noConversion"/>
  </si>
  <si>
    <t>销售部</t>
    <phoneticPr fontId="1" type="noConversion"/>
  </si>
  <si>
    <t>技术部</t>
    <phoneticPr fontId="1" type="noConversion"/>
  </si>
  <si>
    <t>财务部</t>
    <phoneticPr fontId="1" type="noConversion"/>
  </si>
  <si>
    <t>人力部</t>
    <phoneticPr fontId="1" type="noConversion"/>
  </si>
  <si>
    <t>year()</t>
    <phoneticPr fontId="1" type="noConversion"/>
  </si>
  <si>
    <t>month()</t>
    <phoneticPr fontId="1" type="noConversion"/>
  </si>
  <si>
    <t>day()</t>
    <phoneticPr fontId="1" type="noConversion"/>
  </si>
  <si>
    <t>退休日期date(y,m,d)</t>
    <phoneticPr fontId="1" type="noConversion"/>
  </si>
  <si>
    <t>停车费计算</t>
    <phoneticPr fontId="1" type="noConversion"/>
  </si>
  <si>
    <t>车牌号</t>
    <phoneticPr fontId="1" type="noConversion"/>
  </si>
  <si>
    <t>川ANB591</t>
  </si>
  <si>
    <t>蒙B52467</t>
    <phoneticPr fontId="1" type="noConversion"/>
  </si>
  <si>
    <t>车型</t>
    <phoneticPr fontId="1" type="noConversion"/>
  </si>
  <si>
    <t>天数</t>
    <phoneticPr fontId="1" type="noConversion"/>
  </si>
  <si>
    <t>小时</t>
    <phoneticPr fontId="1" type="noConversion"/>
  </si>
  <si>
    <t>累计小时</t>
    <phoneticPr fontId="1" type="noConversion"/>
  </si>
  <si>
    <t>每小时的费用</t>
    <phoneticPr fontId="1" type="noConversion"/>
  </si>
  <si>
    <t>总费用</t>
    <phoneticPr fontId="1" type="noConversion"/>
  </si>
  <si>
    <t>小型</t>
    <phoneticPr fontId="1" type="noConversion"/>
  </si>
  <si>
    <t>中型</t>
    <phoneticPr fontId="1" type="noConversion"/>
  </si>
  <si>
    <t>大型</t>
    <phoneticPr fontId="1" type="noConversion"/>
  </si>
  <si>
    <t>京A4642</t>
    <phoneticPr fontId="1" type="noConversion"/>
  </si>
  <si>
    <t>小于1，就按小时计算</t>
    <phoneticPr fontId="1" type="noConversion"/>
  </si>
  <si>
    <t>起始日期</t>
    <phoneticPr fontId="1" type="noConversion"/>
  </si>
  <si>
    <t>间隔年数</t>
    <phoneticPr fontId="1" type="noConversion"/>
  </si>
  <si>
    <t>间隔月数</t>
    <phoneticPr fontId="1" type="noConversion"/>
  </si>
  <si>
    <t>除年取月</t>
    <phoneticPr fontId="1" type="noConversion"/>
  </si>
  <si>
    <t>除月取天</t>
    <phoneticPr fontId="1" type="noConversion"/>
  </si>
  <si>
    <t>除年取天</t>
    <phoneticPr fontId="1" type="noConversion"/>
  </si>
  <si>
    <t>时间间隔datedif(start,end,flag)</t>
    <phoneticPr fontId="1" type="noConversion"/>
  </si>
  <si>
    <t>本月最后一天</t>
    <phoneticPr fontId="1" type="noConversion"/>
  </si>
  <si>
    <t>date函数超过进制则进位</t>
    <phoneticPr fontId="1" type="noConversion"/>
  </si>
  <si>
    <t>本月有多少天</t>
    <phoneticPr fontId="1" type="noConversion"/>
  </si>
  <si>
    <t>假日期转真日期</t>
    <phoneticPr fontId="1" type="noConversion"/>
  </si>
  <si>
    <t>假日期</t>
    <phoneticPr fontId="1" type="noConversion"/>
  </si>
  <si>
    <t>法一</t>
    <phoneticPr fontId="1" type="noConversion"/>
  </si>
  <si>
    <t>法二</t>
    <phoneticPr fontId="1" type="noConversion"/>
  </si>
  <si>
    <t>2015.01.01</t>
    <phoneticPr fontId="1" type="noConversion"/>
  </si>
  <si>
    <t>运准</t>
  </si>
  <si>
    <t>华地</t>
  </si>
  <si>
    <t>澳具</t>
  </si>
  <si>
    <t>锦发</t>
  </si>
  <si>
    <t>盛浩</t>
  </si>
  <si>
    <t>益客</t>
  </si>
  <si>
    <t>巨鑫</t>
  </si>
  <si>
    <t>帝方</t>
  </si>
  <si>
    <t>迎善</t>
  </si>
  <si>
    <t>斯创</t>
  </si>
  <si>
    <t>盈命</t>
  </si>
  <si>
    <t>品斯</t>
  </si>
  <si>
    <t>星艺</t>
  </si>
  <si>
    <t>典宇</t>
  </si>
  <si>
    <t>中德</t>
  </si>
  <si>
    <t>仕天</t>
  </si>
  <si>
    <t>锐世</t>
  </si>
  <si>
    <t>文雅</t>
  </si>
  <si>
    <t>威鼎</t>
  </si>
  <si>
    <t>蓝建</t>
  </si>
  <si>
    <t>今海</t>
  </si>
  <si>
    <t>立润</t>
  </si>
  <si>
    <t>德星</t>
  </si>
  <si>
    <t>欧玛</t>
  </si>
  <si>
    <t>晖集</t>
  </si>
  <si>
    <t>卓点</t>
  </si>
  <si>
    <t>盛蓝</t>
  </si>
  <si>
    <t>顺圣</t>
  </si>
  <si>
    <t>旭富</t>
  </si>
  <si>
    <t>海口</t>
  </si>
  <si>
    <t>宁夏回族自治区</t>
  </si>
  <si>
    <t>西藏藏族自治区</t>
  </si>
  <si>
    <t>内蒙古蒙古自治区</t>
  </si>
  <si>
    <t>黑龙江省</t>
  </si>
  <si>
    <t>新疆维吾尔自治区</t>
  </si>
  <si>
    <t>北京</t>
  </si>
  <si>
    <t>上海</t>
  </si>
  <si>
    <t>深圳</t>
  </si>
  <si>
    <t>重庆</t>
  </si>
  <si>
    <t>哈尔滨</t>
  </si>
  <si>
    <t>长春</t>
  </si>
  <si>
    <t>沈阳</t>
  </si>
  <si>
    <t>呼和浩特</t>
  </si>
  <si>
    <t>石家庄</t>
  </si>
  <si>
    <t>乌鲁木齐</t>
  </si>
  <si>
    <t>兰州</t>
  </si>
  <si>
    <t>西宁</t>
  </si>
  <si>
    <t>西安</t>
  </si>
  <si>
    <t>银川</t>
  </si>
  <si>
    <t>郑州</t>
  </si>
  <si>
    <t>济南</t>
  </si>
  <si>
    <t>太原</t>
  </si>
  <si>
    <t>合肥</t>
  </si>
  <si>
    <t>武汉</t>
  </si>
  <si>
    <t>长沙</t>
  </si>
  <si>
    <t>南京</t>
  </si>
  <si>
    <t>成都</t>
  </si>
  <si>
    <t>贵阳</t>
  </si>
  <si>
    <t>昆明</t>
  </si>
  <si>
    <t>南宁</t>
  </si>
  <si>
    <t>拉萨</t>
  </si>
  <si>
    <t>杭州</t>
  </si>
  <si>
    <t>南昌</t>
  </si>
  <si>
    <t>广州</t>
  </si>
  <si>
    <t>福州</t>
  </si>
  <si>
    <t>台北</t>
  </si>
  <si>
    <t>吉林省</t>
  </si>
  <si>
    <t>辽宁省</t>
  </si>
  <si>
    <t>河北省</t>
  </si>
  <si>
    <t>甘肃省</t>
  </si>
  <si>
    <t>青海省</t>
  </si>
  <si>
    <t>陕西省</t>
  </si>
  <si>
    <t>河南省</t>
  </si>
  <si>
    <t>山东省</t>
  </si>
  <si>
    <t>山西省</t>
  </si>
  <si>
    <t>安徽省</t>
  </si>
  <si>
    <t>湖北省</t>
  </si>
  <si>
    <t>湖南省</t>
  </si>
  <si>
    <t>江苏省</t>
  </si>
  <si>
    <t>贵州省</t>
  </si>
  <si>
    <t>云南省</t>
  </si>
  <si>
    <t>广西省</t>
  </si>
  <si>
    <t>浙江省</t>
  </si>
  <si>
    <t>江西省</t>
  </si>
  <si>
    <t>广东省</t>
  </si>
  <si>
    <t>福建省</t>
  </si>
  <si>
    <t>台湾省</t>
  </si>
  <si>
    <t>海南省</t>
  </si>
  <si>
    <t>树之机械有限责任公司</t>
    <phoneticPr fontId="7" type="noConversion"/>
  </si>
  <si>
    <t>江苏省米奇妙趣玩具集团有限责任公司</t>
    <phoneticPr fontId="7" type="noConversion"/>
  </si>
  <si>
    <t>奥博管业有限公司</t>
    <phoneticPr fontId="7" type="noConversion"/>
  </si>
  <si>
    <t>草野家私有限责任公司</t>
    <phoneticPr fontId="7" type="noConversion"/>
  </si>
  <si>
    <t>阜阳易网网络科技有限公司</t>
    <phoneticPr fontId="7" type="noConversion"/>
  </si>
  <si>
    <t>宏达家电有限责任公司</t>
    <phoneticPr fontId="7" type="noConversion"/>
  </si>
  <si>
    <t>永信科翔智能技术有限公司</t>
    <phoneticPr fontId="7" type="noConversion"/>
  </si>
  <si>
    <t>美克斯机电设备工程有限公司</t>
    <phoneticPr fontId="7" type="noConversion"/>
  </si>
  <si>
    <t>联邦数码办公设备销售有限责任公司</t>
    <phoneticPr fontId="7" type="noConversion"/>
  </si>
  <si>
    <t>三洋电梯有限公司</t>
    <phoneticPr fontId="7" type="noConversion"/>
  </si>
  <si>
    <t>优博贸易有限公司</t>
    <phoneticPr fontId="7" type="noConversion"/>
  </si>
  <si>
    <t>南威软件股份有限公司</t>
    <phoneticPr fontId="7" type="noConversion"/>
  </si>
  <si>
    <t>撒网电脑科技有限公司</t>
    <phoneticPr fontId="7" type="noConversion"/>
  </si>
  <si>
    <t>鸿鑫教学设备有限公司</t>
    <phoneticPr fontId="7" type="noConversion"/>
  </si>
  <si>
    <t>四通显示科技股份有限公司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</si>
</sst>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@&quot;岁&quot;"/>
    <numFmt numFmtId="177" formatCode="&quot;kxcyz-&quot;000"/>
    <numFmt numFmtId="178" formatCode="00&quot;小时&quot;00&quot;分钟&quot;"/>
    <numFmt numFmtId="179" formatCode="0.000_ "/>
    <numFmt numFmtId="180" formatCode="@&quot;省&quot;"/>
    <numFmt numFmtId="181" formatCode="#"/>
    <numFmt numFmtId="182" formatCode="#.##"/>
    <numFmt numFmtId="183" formatCode="#,###.##"/>
    <numFmt numFmtId="184" formatCode="yyyy/mm/dd"/>
    <numFmt numFmtId="185" formatCode="yyyy"/>
    <numFmt numFmtId="186" formatCode="m"/>
    <numFmt numFmtId="187" formatCode="d"/>
    <numFmt numFmtId="189" formatCode="aaa"/>
    <numFmt numFmtId="190" formatCode="aaaa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33333"/>
      <name val="Lucida Console"/>
      <family val="3"/>
    </font>
    <font>
      <sz val="11"/>
      <color rgb="FFFF0000"/>
      <name val="等线"/>
      <family val="2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0" fontId="2" fillId="2" borderId="0" xfId="0" applyFont="1" applyFill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0" xfId="0" applyBorder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3" borderId="0" xfId="0" applyNumberFormat="1" applyFill="1" applyBorder="1" applyAlignment="1">
      <alignment horizontal="lef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NumberFormat="1"/>
    <xf numFmtId="179" fontId="0" fillId="0" borderId="0" xfId="0" applyNumberFormat="1"/>
    <xf numFmtId="22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9" fontId="0" fillId="0" borderId="0" xfId="0" applyNumberFormat="1"/>
    <xf numFmtId="190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2" fillId="2" borderId="0" xfId="0" applyFont="1" applyFill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12"/>
  <sheetViews>
    <sheetView topLeftCell="A13" workbookViewId="0">
      <selection activeCell="A14" sqref="A14:E30"/>
    </sheetView>
  </sheetViews>
  <sheetFormatPr defaultRowHeight="14.25" x14ac:dyDescent="0.2"/>
  <cols>
    <col min="1" max="2" width="40.125" bestFit="1" customWidth="1"/>
    <col min="3" max="3" width="19.75" customWidth="1"/>
    <col min="4" max="4" width="17.75" customWidth="1"/>
  </cols>
  <sheetData>
    <row r="5" spans="1:8" x14ac:dyDescent="0.2">
      <c r="A5" t="s">
        <v>1</v>
      </c>
      <c r="B5" s="1" t="s">
        <v>0</v>
      </c>
    </row>
    <row r="7" spans="1:8" x14ac:dyDescent="0.2">
      <c r="A7">
        <v>1</v>
      </c>
      <c r="B7">
        <v>1</v>
      </c>
      <c r="C7" t="b">
        <f>A7=B7</f>
        <v>1</v>
      </c>
    </row>
    <row r="9" spans="1:8" x14ac:dyDescent="0.2">
      <c r="A9" t="s">
        <v>7</v>
      </c>
      <c r="H9">
        <f>SUM(F16)</f>
        <v>0</v>
      </c>
    </row>
    <row r="10" spans="1:8" x14ac:dyDescent="0.2">
      <c r="B10" t="s">
        <v>2</v>
      </c>
      <c r="C10" t="str">
        <f>LEFT(B10,LENB(B10)-LEN(B10))</f>
        <v>瞿看海</v>
      </c>
      <c r="D10" t="s">
        <v>4</v>
      </c>
      <c r="E10" t="s">
        <v>6</v>
      </c>
      <c r="F10" t="s">
        <v>5</v>
      </c>
    </row>
    <row r="11" spans="1:8" x14ac:dyDescent="0.2">
      <c r="B11" t="s">
        <v>3</v>
      </c>
      <c r="C11" t="str">
        <f>LEFT(B11,LENB(B11)-LEN(B11))</f>
        <v>任鑫</v>
      </c>
    </row>
    <row r="12" spans="1:8" x14ac:dyDescent="0.2">
      <c r="A12" t="s">
        <v>8</v>
      </c>
      <c r="B1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E21C-F463-44B0-A573-8FD19784C092}">
  <dimension ref="A3:G20"/>
  <sheetViews>
    <sheetView topLeftCell="A7" workbookViewId="0">
      <selection activeCell="A10" sqref="A10"/>
    </sheetView>
  </sheetViews>
  <sheetFormatPr defaultRowHeight="14.25" x14ac:dyDescent="0.2"/>
  <cols>
    <col min="1" max="1" width="14.875" bestFit="1" customWidth="1"/>
    <col min="2" max="2" width="21" customWidth="1"/>
    <col min="3" max="3" width="15.375" bestFit="1" customWidth="1"/>
    <col min="4" max="4" width="13.375" bestFit="1" customWidth="1"/>
    <col min="5" max="6" width="15.375" bestFit="1" customWidth="1"/>
    <col min="7" max="7" width="12.25" bestFit="1" customWidth="1"/>
  </cols>
  <sheetData>
    <row r="3" spans="1:7" x14ac:dyDescent="0.2">
      <c r="A3" t="s">
        <v>144</v>
      </c>
    </row>
    <row r="4" spans="1:7" x14ac:dyDescent="0.2">
      <c r="B4" s="1" t="s">
        <v>141</v>
      </c>
      <c r="C4" t="s">
        <v>142</v>
      </c>
      <c r="D4" t="s">
        <v>143</v>
      </c>
    </row>
    <row r="5" spans="1:7" x14ac:dyDescent="0.2">
      <c r="A5" s="2" t="s">
        <v>104</v>
      </c>
      <c r="B5" s="2" t="s">
        <v>137</v>
      </c>
      <c r="C5" s="2" t="s">
        <v>138</v>
      </c>
      <c r="D5" s="2" t="s">
        <v>139</v>
      </c>
    </row>
    <row r="6" spans="1:7" x14ac:dyDescent="0.2">
      <c r="A6" t="s">
        <v>75</v>
      </c>
      <c r="B6" s="10" t="s">
        <v>140</v>
      </c>
      <c r="C6" s="11">
        <v>12</v>
      </c>
      <c r="D6" s="12">
        <v>123</v>
      </c>
    </row>
    <row r="7" spans="1:7" x14ac:dyDescent="0.2">
      <c r="A7" t="s">
        <v>76</v>
      </c>
      <c r="B7" s="10" t="s">
        <v>145</v>
      </c>
      <c r="C7" s="11">
        <v>13</v>
      </c>
      <c r="D7" s="12">
        <v>1425</v>
      </c>
    </row>
    <row r="8" spans="1:7" x14ac:dyDescent="0.2">
      <c r="A8" t="s">
        <v>77</v>
      </c>
      <c r="B8" s="10" t="s">
        <v>146</v>
      </c>
      <c r="C8" s="11">
        <v>14</v>
      </c>
      <c r="D8" s="12">
        <v>825</v>
      </c>
    </row>
    <row r="10" spans="1:7" x14ac:dyDescent="0.2">
      <c r="A10" s="2" t="s">
        <v>147</v>
      </c>
      <c r="B10" s="2" t="s">
        <v>152</v>
      </c>
      <c r="C10" s="2" t="s">
        <v>153</v>
      </c>
    </row>
    <row r="11" spans="1:7" x14ac:dyDescent="0.2">
      <c r="A11" t="s">
        <v>151</v>
      </c>
      <c r="B11" s="16" t="s">
        <v>151</v>
      </c>
      <c r="C11" s="1" t="s">
        <v>154</v>
      </c>
    </row>
    <row r="14" spans="1:7" x14ac:dyDescent="0.2">
      <c r="A14" s="2" t="s">
        <v>148</v>
      </c>
      <c r="B14" s="2" t="s">
        <v>152</v>
      </c>
      <c r="C14" s="2" t="s">
        <v>153</v>
      </c>
      <c r="E14" s="2" t="s">
        <v>149</v>
      </c>
      <c r="F14" s="2" t="s">
        <v>152</v>
      </c>
      <c r="G14" s="2" t="s">
        <v>153</v>
      </c>
    </row>
    <row r="15" spans="1:7" x14ac:dyDescent="0.2">
      <c r="A15" s="14">
        <v>123456789.125</v>
      </c>
      <c r="B15" s="17">
        <v>123456789.125</v>
      </c>
      <c r="C15" t="s">
        <v>155</v>
      </c>
      <c r="E15" s="15">
        <v>42061.599999999999</v>
      </c>
      <c r="F15" s="20">
        <v>42061.599999999999</v>
      </c>
      <c r="G15" t="s">
        <v>158</v>
      </c>
    </row>
    <row r="16" spans="1:7" x14ac:dyDescent="0.2">
      <c r="B16" s="18">
        <v>123456789.125</v>
      </c>
      <c r="C16" t="s">
        <v>156</v>
      </c>
      <c r="F16" s="21">
        <v>42061.599999999999</v>
      </c>
      <c r="G16" t="s">
        <v>159</v>
      </c>
    </row>
    <row r="17" spans="2:7" x14ac:dyDescent="0.2">
      <c r="B17" s="19">
        <v>123456789.125</v>
      </c>
      <c r="C17" t="s">
        <v>157</v>
      </c>
      <c r="F17" s="22">
        <v>42061.599999999999</v>
      </c>
      <c r="G17" t="s">
        <v>160</v>
      </c>
    </row>
    <row r="18" spans="2:7" x14ac:dyDescent="0.2">
      <c r="F18" s="23">
        <v>42061.599999999999</v>
      </c>
      <c r="G18" t="s">
        <v>161</v>
      </c>
    </row>
    <row r="19" spans="2:7" x14ac:dyDescent="0.2">
      <c r="F19" s="24">
        <v>42061.599999999999</v>
      </c>
      <c r="G19" t="s">
        <v>162</v>
      </c>
    </row>
    <row r="20" spans="2:7" x14ac:dyDescent="0.2">
      <c r="F20" s="25">
        <v>42061.599999999999</v>
      </c>
      <c r="G20" t="s">
        <v>163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018D-6C26-4208-A1A6-9B059A5D80FB}">
  <dimension ref="A1:J53"/>
  <sheetViews>
    <sheetView topLeftCell="A34" workbookViewId="0">
      <selection activeCell="C56" sqref="C56"/>
    </sheetView>
  </sheetViews>
  <sheetFormatPr defaultRowHeight="14.25" x14ac:dyDescent="0.2"/>
  <cols>
    <col min="1" max="1" width="10" bestFit="1" customWidth="1"/>
    <col min="2" max="2" width="11.125" bestFit="1" customWidth="1"/>
    <col min="3" max="3" width="19" bestFit="1" customWidth="1"/>
    <col min="4" max="4" width="16.875" bestFit="1" customWidth="1"/>
    <col min="5" max="5" width="12.75" customWidth="1"/>
    <col min="8" max="8" width="10" bestFit="1" customWidth="1"/>
  </cols>
  <sheetData>
    <row r="1" spans="1:5" x14ac:dyDescent="0.2">
      <c r="A1" s="27" t="s">
        <v>167</v>
      </c>
      <c r="B1" s="27"/>
      <c r="C1" s="27"/>
    </row>
    <row r="2" spans="1:5" x14ac:dyDescent="0.2">
      <c r="A2" t="s">
        <v>164</v>
      </c>
      <c r="B2" t="s">
        <v>165</v>
      </c>
      <c r="C2" t="s">
        <v>166</v>
      </c>
    </row>
    <row r="3" spans="1:5" x14ac:dyDescent="0.2">
      <c r="A3" s="26">
        <v>42171</v>
      </c>
      <c r="B3">
        <v>-70.5</v>
      </c>
      <c r="C3" s="26">
        <f>A3+B3</f>
        <v>42100.5</v>
      </c>
      <c r="E3" t="s">
        <v>172</v>
      </c>
    </row>
    <row r="4" spans="1:5" x14ac:dyDescent="0.2">
      <c r="A4" s="26">
        <v>42224</v>
      </c>
      <c r="B4">
        <v>12</v>
      </c>
      <c r="C4" s="26">
        <f>A4+B4</f>
        <v>42236</v>
      </c>
    </row>
    <row r="5" spans="1:5" x14ac:dyDescent="0.2">
      <c r="E5" s="13">
        <v>42171</v>
      </c>
    </row>
    <row r="7" spans="1:5" x14ac:dyDescent="0.2">
      <c r="A7" t="s">
        <v>164</v>
      </c>
      <c r="B7" t="s">
        <v>166</v>
      </c>
      <c r="C7" t="s">
        <v>165</v>
      </c>
    </row>
    <row r="8" spans="1:5" x14ac:dyDescent="0.2">
      <c r="A8" s="26">
        <v>42171</v>
      </c>
      <c r="B8" s="26">
        <v>42180</v>
      </c>
      <c r="C8">
        <f>B8-A8</f>
        <v>9</v>
      </c>
    </row>
    <row r="9" spans="1:5" x14ac:dyDescent="0.2">
      <c r="A9" s="26">
        <v>42224</v>
      </c>
      <c r="B9" s="26">
        <v>42272</v>
      </c>
      <c r="C9">
        <f>B9-A9</f>
        <v>48</v>
      </c>
    </row>
    <row r="12" spans="1:5" x14ac:dyDescent="0.2">
      <c r="A12" s="2" t="s">
        <v>168</v>
      </c>
    </row>
    <row r="13" spans="1:5" x14ac:dyDescent="0.2">
      <c r="A13" t="s">
        <v>169</v>
      </c>
      <c r="B13" t="s">
        <v>170</v>
      </c>
      <c r="C13" t="s">
        <v>171</v>
      </c>
      <c r="D13" t="s">
        <v>174</v>
      </c>
    </row>
    <row r="14" spans="1:5" x14ac:dyDescent="0.2">
      <c r="A14" s="28">
        <v>0.375</v>
      </c>
      <c r="B14">
        <v>90</v>
      </c>
      <c r="C14" s="29">
        <f>A14+1/24/60*B14</f>
        <v>0.4375</v>
      </c>
      <c r="D14" t="s">
        <v>173</v>
      </c>
    </row>
    <row r="15" spans="1:5" x14ac:dyDescent="0.2">
      <c r="A15" s="28">
        <v>0.55555555555555558</v>
      </c>
      <c r="B15">
        <v>80</v>
      </c>
      <c r="C15" s="29">
        <f t="shared" ref="C15:C16" si="0">A15+1/24/60*B15</f>
        <v>0.61111111111111116</v>
      </c>
    </row>
    <row r="16" spans="1:5" x14ac:dyDescent="0.2">
      <c r="A16" s="28">
        <v>0.81944444444444453</v>
      </c>
      <c r="B16">
        <v>20</v>
      </c>
      <c r="C16" s="29">
        <f t="shared" si="0"/>
        <v>0.83333333333333337</v>
      </c>
    </row>
    <row r="18" spans="1:6" x14ac:dyDescent="0.2">
      <c r="A18" t="s">
        <v>169</v>
      </c>
      <c r="B18" t="s">
        <v>171</v>
      </c>
      <c r="C18" t="s">
        <v>175</v>
      </c>
      <c r="D18" t="s">
        <v>174</v>
      </c>
    </row>
    <row r="19" spans="1:6" x14ac:dyDescent="0.2">
      <c r="A19" s="28">
        <v>0.375</v>
      </c>
      <c r="B19" s="28">
        <v>0.5</v>
      </c>
      <c r="C19" s="13">
        <f>(B19-A19)*24*60</f>
        <v>180</v>
      </c>
      <c r="D19" t="s">
        <v>176</v>
      </c>
    </row>
    <row r="20" spans="1:6" x14ac:dyDescent="0.2">
      <c r="A20" s="28">
        <v>0.55555555555555558</v>
      </c>
      <c r="B20" s="28">
        <v>0.75</v>
      </c>
      <c r="C20" s="13">
        <f t="shared" ref="C20:C21" si="1">(B20-A20)*24*60</f>
        <v>279.99999999999994</v>
      </c>
    </row>
    <row r="21" spans="1:6" x14ac:dyDescent="0.2">
      <c r="A21" s="28">
        <v>0.81944444444444453</v>
      </c>
      <c r="B21" s="28">
        <v>0.85416666666666663</v>
      </c>
      <c r="C21" s="13">
        <f t="shared" si="1"/>
        <v>49.999999999999822</v>
      </c>
    </row>
    <row r="24" spans="1:6" x14ac:dyDescent="0.2">
      <c r="A24" s="30" t="s">
        <v>178</v>
      </c>
      <c r="B24" s="30"/>
      <c r="C24" s="30"/>
      <c r="D24" s="30"/>
    </row>
    <row r="25" spans="1:6" x14ac:dyDescent="0.2">
      <c r="A25" t="s">
        <v>104</v>
      </c>
      <c r="B25" t="s">
        <v>177</v>
      </c>
      <c r="C25" t="s">
        <v>188</v>
      </c>
      <c r="D25" t="s">
        <v>185</v>
      </c>
      <c r="E25" t="s">
        <v>186</v>
      </c>
      <c r="F25" t="s">
        <v>187</v>
      </c>
    </row>
    <row r="26" spans="1:6" x14ac:dyDescent="0.2">
      <c r="A26" t="s">
        <v>75</v>
      </c>
      <c r="B26" s="26">
        <v>23724</v>
      </c>
      <c r="C26" s="26">
        <f>DATE(D26,E26,F26)</f>
        <v>45639</v>
      </c>
      <c r="D26" s="26">
        <f>YEAR($B26)+60</f>
        <v>2024</v>
      </c>
      <c r="E26">
        <f>MONTH(B26)</f>
        <v>12</v>
      </c>
      <c r="F26">
        <f>DAY(B26)</f>
        <v>13</v>
      </c>
    </row>
    <row r="27" spans="1:6" x14ac:dyDescent="0.2">
      <c r="A27" t="s">
        <v>76</v>
      </c>
      <c r="B27" s="26">
        <v>28316</v>
      </c>
      <c r="C27" s="26">
        <f t="shared" ref="C27:C30" si="2">DATE(D27,E27,F27)</f>
        <v>50231</v>
      </c>
      <c r="D27" s="26">
        <f t="shared" ref="D27:D30" si="3">YEAR($B27)+60</f>
        <v>2037</v>
      </c>
      <c r="E27">
        <f t="shared" ref="E27:E30" si="4">MONTH(B27)</f>
        <v>7</v>
      </c>
      <c r="F27">
        <f t="shared" ref="F27:F30" si="5">DAY(B27)</f>
        <v>10</v>
      </c>
    </row>
    <row r="28" spans="1:6" x14ac:dyDescent="0.2">
      <c r="A28" t="s">
        <v>77</v>
      </c>
      <c r="B28" s="26">
        <v>25708</v>
      </c>
      <c r="C28" s="26">
        <f t="shared" si="2"/>
        <v>47623</v>
      </c>
      <c r="D28" s="26">
        <f t="shared" si="3"/>
        <v>2030</v>
      </c>
      <c r="E28">
        <f t="shared" si="4"/>
        <v>5</v>
      </c>
      <c r="F28">
        <f t="shared" si="5"/>
        <v>20</v>
      </c>
    </row>
    <row r="29" spans="1:6" x14ac:dyDescent="0.2">
      <c r="A29" t="s">
        <v>78</v>
      </c>
      <c r="B29" s="26">
        <v>29301</v>
      </c>
      <c r="C29" s="26">
        <f t="shared" si="2"/>
        <v>51216</v>
      </c>
      <c r="D29" s="26">
        <f t="shared" si="3"/>
        <v>2040</v>
      </c>
      <c r="E29">
        <f t="shared" si="4"/>
        <v>3</v>
      </c>
      <c r="F29">
        <f t="shared" si="5"/>
        <v>21</v>
      </c>
    </row>
    <row r="30" spans="1:6" x14ac:dyDescent="0.2">
      <c r="A30" t="s">
        <v>79</v>
      </c>
      <c r="B30" s="26">
        <v>31147</v>
      </c>
      <c r="C30" s="26">
        <f t="shared" si="2"/>
        <v>53062</v>
      </c>
      <c r="D30" s="26">
        <f t="shared" si="3"/>
        <v>2045</v>
      </c>
      <c r="E30">
        <f t="shared" si="4"/>
        <v>4</v>
      </c>
      <c r="F30">
        <f t="shared" si="5"/>
        <v>10</v>
      </c>
    </row>
    <row r="32" spans="1:6" x14ac:dyDescent="0.2">
      <c r="A32" s="30" t="s">
        <v>189</v>
      </c>
      <c r="B32" s="30"/>
      <c r="C32" s="30"/>
      <c r="D32" s="30"/>
    </row>
    <row r="33" spans="1:10" x14ac:dyDescent="0.2">
      <c r="A33" t="s">
        <v>190</v>
      </c>
      <c r="B33" t="s">
        <v>193</v>
      </c>
      <c r="C33" t="s">
        <v>169</v>
      </c>
      <c r="D33" t="s">
        <v>171</v>
      </c>
      <c r="E33" t="s">
        <v>194</v>
      </c>
      <c r="F33" t="s">
        <v>195</v>
      </c>
      <c r="G33" t="s">
        <v>170</v>
      </c>
      <c r="H33" t="s">
        <v>196</v>
      </c>
      <c r="I33" t="s">
        <v>197</v>
      </c>
      <c r="J33" t="s">
        <v>198</v>
      </c>
    </row>
    <row r="34" spans="1:10" x14ac:dyDescent="0.2">
      <c r="A34" t="s">
        <v>191</v>
      </c>
      <c r="B34" t="s">
        <v>199</v>
      </c>
      <c r="C34" s="15">
        <v>39375.305555555555</v>
      </c>
      <c r="D34" s="15">
        <v>39751.645833333336</v>
      </c>
      <c r="E34">
        <f>INT(D34-C34)</f>
        <v>376</v>
      </c>
      <c r="F34">
        <f>HOUR(D34-C34)</f>
        <v>8</v>
      </c>
      <c r="G34">
        <f>MINUTE(D34-C34)</f>
        <v>10</v>
      </c>
      <c r="H34">
        <f>MROUND((D34-C34)*24,0.5)</f>
        <v>9032</v>
      </c>
      <c r="I34">
        <v>6</v>
      </c>
      <c r="J34">
        <f>H34*I34</f>
        <v>54192</v>
      </c>
    </row>
    <row r="35" spans="1:10" x14ac:dyDescent="0.2">
      <c r="A35" t="s">
        <v>192</v>
      </c>
      <c r="B35" t="s">
        <v>200</v>
      </c>
      <c r="C35" s="15">
        <v>39562.361111111109</v>
      </c>
      <c r="D35" s="15">
        <v>39562.5</v>
      </c>
      <c r="E35">
        <f t="shared" ref="E35:E36" si="6">INT(D35-C35)</f>
        <v>0</v>
      </c>
      <c r="F35">
        <f t="shared" ref="F35:F37" si="7">HOUR(D35-C35)</f>
        <v>3</v>
      </c>
      <c r="G35">
        <f t="shared" ref="G35:G36" si="8">MINUTE(D35-C35)</f>
        <v>20</v>
      </c>
      <c r="H35">
        <f t="shared" ref="H35:H36" si="9">MROUND((D35-C35)*24,0.5)</f>
        <v>3.5</v>
      </c>
      <c r="I35">
        <v>8</v>
      </c>
      <c r="J35">
        <f t="shared" ref="J35:J36" si="10">H35*I35</f>
        <v>28</v>
      </c>
    </row>
    <row r="36" spans="1:10" x14ac:dyDescent="0.2">
      <c r="A36" t="s">
        <v>202</v>
      </c>
      <c r="B36" t="s">
        <v>201</v>
      </c>
      <c r="C36" s="15">
        <v>41871.434027777781</v>
      </c>
      <c r="D36" s="15">
        <v>41925.635416666664</v>
      </c>
      <c r="E36">
        <f t="shared" si="6"/>
        <v>54</v>
      </c>
      <c r="F36">
        <f t="shared" si="7"/>
        <v>4</v>
      </c>
      <c r="G36">
        <f t="shared" si="8"/>
        <v>50</v>
      </c>
      <c r="H36">
        <f t="shared" si="9"/>
        <v>1301</v>
      </c>
      <c r="I36">
        <v>10</v>
      </c>
      <c r="J36">
        <f t="shared" si="10"/>
        <v>13010</v>
      </c>
    </row>
    <row r="37" spans="1:10" x14ac:dyDescent="0.2">
      <c r="D37" t="s">
        <v>203</v>
      </c>
    </row>
    <row r="39" spans="1:10" x14ac:dyDescent="0.2">
      <c r="A39" s="30" t="s">
        <v>210</v>
      </c>
      <c r="B39" s="30"/>
      <c r="C39" s="30"/>
      <c r="D39" s="30"/>
    </row>
    <row r="40" spans="1:10" x14ac:dyDescent="0.2">
      <c r="A40" t="s">
        <v>204</v>
      </c>
      <c r="B40" t="s">
        <v>166</v>
      </c>
      <c r="C40" t="s">
        <v>205</v>
      </c>
      <c r="D40" t="s">
        <v>206</v>
      </c>
      <c r="E40" t="s">
        <v>165</v>
      </c>
      <c r="F40" t="s">
        <v>207</v>
      </c>
      <c r="G40" t="s">
        <v>208</v>
      </c>
      <c r="H40" t="s">
        <v>209</v>
      </c>
    </row>
    <row r="41" spans="1:10" x14ac:dyDescent="0.2">
      <c r="A41" s="26">
        <v>42171</v>
      </c>
      <c r="B41" s="26">
        <v>42576</v>
      </c>
      <c r="C41">
        <f>DATEDIF(A41,B41,"y")</f>
        <v>1</v>
      </c>
      <c r="D41">
        <f>DATEDIF($A41,$B41,"m")</f>
        <v>13</v>
      </c>
      <c r="E41">
        <f>DATEDIF($A41,$B41,"d")</f>
        <v>405</v>
      </c>
      <c r="F41">
        <f>DATEDIF($A41,$B41,"ym")</f>
        <v>1</v>
      </c>
      <c r="G41">
        <f>DATEDIF($A41,$B41,"md")</f>
        <v>9</v>
      </c>
      <c r="H41">
        <f>DATEDIF($A41,$B41,"yd")</f>
        <v>39</v>
      </c>
    </row>
    <row r="43" spans="1:10" x14ac:dyDescent="0.2">
      <c r="A43" s="2" t="s">
        <v>164</v>
      </c>
      <c r="B43" s="31" t="s">
        <v>211</v>
      </c>
      <c r="C43" t="s">
        <v>213</v>
      </c>
    </row>
    <row r="44" spans="1:10" x14ac:dyDescent="0.2">
      <c r="A44" s="26">
        <v>28316</v>
      </c>
      <c r="B44" s="26">
        <f>DATE(YEAR(A44),MONTH(A44)+1,0)</f>
        <v>28337</v>
      </c>
      <c r="C44">
        <f>DAY(B44)</f>
        <v>31</v>
      </c>
    </row>
    <row r="45" spans="1:10" x14ac:dyDescent="0.2">
      <c r="A45" s="26">
        <v>25678</v>
      </c>
      <c r="B45" s="26">
        <f t="shared" ref="B45:B46" si="11">DATE(YEAR(A45),MONTH(A45)+1,0)</f>
        <v>25688</v>
      </c>
      <c r="C45">
        <f t="shared" ref="C45:C46" si="12">DAY(B45)</f>
        <v>30</v>
      </c>
    </row>
    <row r="46" spans="1:10" x14ac:dyDescent="0.2">
      <c r="A46" s="26">
        <v>29301</v>
      </c>
      <c r="B46" s="26">
        <f t="shared" si="11"/>
        <v>29311</v>
      </c>
      <c r="C46">
        <f t="shared" si="12"/>
        <v>31</v>
      </c>
    </row>
    <row r="47" spans="1:10" x14ac:dyDescent="0.2">
      <c r="A47" s="31" t="s">
        <v>212</v>
      </c>
    </row>
    <row r="49" spans="1:3" x14ac:dyDescent="0.2">
      <c r="A49" t="s">
        <v>214</v>
      </c>
    </row>
    <row r="50" spans="1:3" x14ac:dyDescent="0.2">
      <c r="A50" s="2" t="s">
        <v>215</v>
      </c>
      <c r="B50" s="2" t="s">
        <v>216</v>
      </c>
      <c r="C50" s="2" t="s">
        <v>217</v>
      </c>
    </row>
    <row r="51" spans="1:3" x14ac:dyDescent="0.2">
      <c r="A51">
        <v>20150101</v>
      </c>
      <c r="B51" s="26">
        <f>DATE(LEFT(A51,4),MID(A51,5,2),RIGHT(A51,2))</f>
        <v>42005</v>
      </c>
      <c r="C51">
        <f>TEXT(A51,"0000-00-00")*1</f>
        <v>42005</v>
      </c>
    </row>
    <row r="52" spans="1:3" x14ac:dyDescent="0.2">
      <c r="A52" t="s">
        <v>218</v>
      </c>
      <c r="B52" s="26">
        <f>DATE(LEFT(A52,4),MID(A52,6,2),RIGHT(A52,2))</f>
        <v>42005</v>
      </c>
      <c r="C52" t="e">
        <f>TEXT(A52,"0000.00.00")*1</f>
        <v>#VALUE!</v>
      </c>
    </row>
    <row r="53" spans="1:3" x14ac:dyDescent="0.2">
      <c r="A53" s="26"/>
    </row>
  </sheetData>
  <mergeCells count="4">
    <mergeCell ref="A1:C1"/>
    <mergeCell ref="A24:D24"/>
    <mergeCell ref="A32:D32"/>
    <mergeCell ref="A39:D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3F3-6519-4EFD-945A-1C4CFB7E3F2B}">
  <dimension ref="A3:I37"/>
  <sheetViews>
    <sheetView topLeftCell="A25" workbookViewId="0">
      <selection activeCell="A27" sqref="A27:C35"/>
    </sheetView>
  </sheetViews>
  <sheetFormatPr defaultRowHeight="14.25" x14ac:dyDescent="0.2"/>
  <cols>
    <col min="1" max="1" width="10.125" customWidth="1"/>
    <col min="2" max="2" width="9.375" customWidth="1"/>
  </cols>
  <sheetData>
    <row r="3" spans="1:5" x14ac:dyDescent="0.2">
      <c r="A3" s="4" t="s">
        <v>17</v>
      </c>
    </row>
    <row r="4" spans="1:5" x14ac:dyDescent="0.2">
      <c r="A4" s="5" t="s">
        <v>20</v>
      </c>
    </row>
    <row r="5" spans="1:5" x14ac:dyDescent="0.2">
      <c r="A5" t="s">
        <v>18</v>
      </c>
    </row>
    <row r="6" spans="1:5" x14ac:dyDescent="0.2">
      <c r="A6" s="4" t="s">
        <v>22</v>
      </c>
    </row>
    <row r="7" spans="1:5" x14ac:dyDescent="0.2">
      <c r="A7" s="2" t="s">
        <v>10</v>
      </c>
      <c r="B7" s="2" t="s">
        <v>14</v>
      </c>
    </row>
    <row r="8" spans="1:5" x14ac:dyDescent="0.2">
      <c r="A8" s="3" t="s">
        <v>11</v>
      </c>
      <c r="B8" s="3">
        <v>1600</v>
      </c>
      <c r="D8" s="2" t="s">
        <v>15</v>
      </c>
      <c r="E8" s="2" t="s">
        <v>16</v>
      </c>
    </row>
    <row r="9" spans="1:5" x14ac:dyDescent="0.2">
      <c r="A9" s="3" t="s">
        <v>12</v>
      </c>
      <c r="B9" s="3">
        <v>500</v>
      </c>
      <c r="D9" t="s">
        <v>11</v>
      </c>
      <c r="E9">
        <f>SUMIF(A$8:A$13,D9,B$8:B$13)</f>
        <v>2960</v>
      </c>
    </row>
    <row r="10" spans="1:5" x14ac:dyDescent="0.2">
      <c r="A10" s="3" t="s">
        <v>11</v>
      </c>
      <c r="B10" s="3">
        <v>1360</v>
      </c>
      <c r="D10" t="s">
        <v>13</v>
      </c>
      <c r="E10">
        <f>SUMIF(A$8:A$13,D10,B$8:B$13)</f>
        <v>1560</v>
      </c>
    </row>
    <row r="11" spans="1:5" x14ac:dyDescent="0.2">
      <c r="A11" s="3" t="s">
        <v>13</v>
      </c>
      <c r="B11" s="3">
        <v>780</v>
      </c>
      <c r="D11" t="s">
        <v>12</v>
      </c>
      <c r="E11">
        <f>SUMIF(A$8:A$13,D11,B$8:B$13)</f>
        <v>950</v>
      </c>
    </row>
    <row r="12" spans="1:5" x14ac:dyDescent="0.2">
      <c r="A12" s="3" t="s">
        <v>12</v>
      </c>
      <c r="B12" s="3">
        <v>450</v>
      </c>
    </row>
    <row r="13" spans="1:5" x14ac:dyDescent="0.2">
      <c r="A13" s="3" t="s">
        <v>13</v>
      </c>
      <c r="B13" s="3">
        <v>780</v>
      </c>
    </row>
    <row r="15" spans="1:5" x14ac:dyDescent="0.2">
      <c r="A15" t="s">
        <v>19</v>
      </c>
    </row>
    <row r="16" spans="1:5" x14ac:dyDescent="0.2">
      <c r="A16" s="4" t="s">
        <v>21</v>
      </c>
    </row>
    <row r="17" spans="1:9" x14ac:dyDescent="0.2">
      <c r="A17" s="2" t="s">
        <v>10</v>
      </c>
      <c r="B17" s="2" t="s">
        <v>14</v>
      </c>
      <c r="C17" s="2" t="s">
        <v>10</v>
      </c>
      <c r="D17" s="2" t="s">
        <v>14</v>
      </c>
      <c r="E17" s="2" t="s">
        <v>10</v>
      </c>
      <c r="F17" s="2" t="s">
        <v>14</v>
      </c>
    </row>
    <row r="18" spans="1:9" x14ac:dyDescent="0.2">
      <c r="A18" s="3" t="s">
        <v>11</v>
      </c>
      <c r="B18" s="3">
        <v>1600</v>
      </c>
      <c r="C18" s="3" t="s">
        <v>12</v>
      </c>
      <c r="D18" s="3">
        <v>500</v>
      </c>
      <c r="E18" s="3" t="s">
        <v>13</v>
      </c>
      <c r="F18" s="3">
        <v>800</v>
      </c>
      <c r="H18" s="2" t="s">
        <v>15</v>
      </c>
      <c r="I18" s="2" t="s">
        <v>16</v>
      </c>
    </row>
    <row r="19" spans="1:9" x14ac:dyDescent="0.2">
      <c r="A19" s="3" t="s">
        <v>12</v>
      </c>
      <c r="B19" s="3">
        <v>500</v>
      </c>
      <c r="C19" s="3" t="s">
        <v>11</v>
      </c>
      <c r="D19" s="3">
        <v>2000</v>
      </c>
      <c r="E19" s="3" t="s">
        <v>12</v>
      </c>
      <c r="F19" s="3">
        <v>500</v>
      </c>
      <c r="H19" t="s">
        <v>11</v>
      </c>
      <c r="I19">
        <f ca="1">SUMIF(A$18:F$23,H19,B$18)</f>
        <v>8920</v>
      </c>
    </row>
    <row r="20" spans="1:9" x14ac:dyDescent="0.2">
      <c r="A20" s="3" t="s">
        <v>11</v>
      </c>
      <c r="B20" s="3">
        <v>1360</v>
      </c>
      <c r="C20" s="3" t="s">
        <v>11</v>
      </c>
      <c r="D20" s="3">
        <v>1000</v>
      </c>
      <c r="E20" s="3" t="s">
        <v>11</v>
      </c>
      <c r="F20" s="3">
        <v>1360</v>
      </c>
      <c r="H20" t="s">
        <v>13</v>
      </c>
      <c r="I20">
        <f ca="1">SUMIF(A$18:F$23,H20,B$18)</f>
        <v>4740</v>
      </c>
    </row>
    <row r="21" spans="1:9" x14ac:dyDescent="0.2">
      <c r="A21" s="3" t="s">
        <v>13</v>
      </c>
      <c r="B21" s="3">
        <v>780</v>
      </c>
      <c r="C21" s="3" t="s">
        <v>13</v>
      </c>
      <c r="D21" s="3">
        <v>780</v>
      </c>
      <c r="E21" s="3" t="s">
        <v>12</v>
      </c>
      <c r="F21" s="3">
        <v>450</v>
      </c>
      <c r="H21" t="s">
        <v>12</v>
      </c>
      <c r="I21">
        <f ca="1">SUMIF(A$18:F$23,H21,B$18)</f>
        <v>2850</v>
      </c>
    </row>
    <row r="22" spans="1:9" x14ac:dyDescent="0.2">
      <c r="A22" s="3" t="s">
        <v>12</v>
      </c>
      <c r="B22" s="3">
        <v>450</v>
      </c>
      <c r="C22" s="3" t="s">
        <v>12</v>
      </c>
      <c r="D22" s="3">
        <v>450</v>
      </c>
      <c r="E22" s="3" t="s">
        <v>11</v>
      </c>
      <c r="F22" s="3">
        <v>1600</v>
      </c>
    </row>
    <row r="23" spans="1:9" x14ac:dyDescent="0.2">
      <c r="A23" s="3" t="s">
        <v>13</v>
      </c>
      <c r="B23" s="3">
        <v>780</v>
      </c>
      <c r="C23" s="3" t="s">
        <v>13</v>
      </c>
      <c r="D23" s="3">
        <v>800</v>
      </c>
      <c r="E23" s="3" t="s">
        <v>13</v>
      </c>
      <c r="F23" s="3">
        <v>800</v>
      </c>
    </row>
    <row r="25" spans="1:9" x14ac:dyDescent="0.2">
      <c r="A25" t="s">
        <v>30</v>
      </c>
    </row>
    <row r="26" spans="1:9" x14ac:dyDescent="0.2">
      <c r="A26" s="5" t="s">
        <v>29</v>
      </c>
    </row>
    <row r="27" spans="1:9" x14ac:dyDescent="0.2">
      <c r="A27" s="2" t="s">
        <v>23</v>
      </c>
      <c r="B27" s="2" t="s">
        <v>28</v>
      </c>
      <c r="C27" s="2" t="s">
        <v>14</v>
      </c>
    </row>
    <row r="28" spans="1:9" x14ac:dyDescent="0.2">
      <c r="A28" s="3" t="s">
        <v>24</v>
      </c>
      <c r="B28" s="3" t="s">
        <v>11</v>
      </c>
      <c r="C28" s="3">
        <v>500</v>
      </c>
      <c r="E28" s="2" t="s">
        <v>23</v>
      </c>
      <c r="F28" s="2" t="s">
        <v>28</v>
      </c>
      <c r="G28" s="2" t="s">
        <v>16</v>
      </c>
    </row>
    <row r="29" spans="1:9" x14ac:dyDescent="0.2">
      <c r="A29" s="3" t="s">
        <v>25</v>
      </c>
      <c r="B29" s="3" t="s">
        <v>12</v>
      </c>
      <c r="C29" s="3">
        <v>2000</v>
      </c>
      <c r="E29" t="s">
        <v>24</v>
      </c>
      <c r="F29" t="s">
        <v>11</v>
      </c>
      <c r="G29">
        <f>SUMIFS(C$28:C$35,A$28:A$35,E29,B$28:B$35,F29)</f>
        <v>1300</v>
      </c>
    </row>
    <row r="30" spans="1:9" x14ac:dyDescent="0.2">
      <c r="A30" s="3" t="s">
        <v>26</v>
      </c>
      <c r="B30" s="3" t="s">
        <v>11</v>
      </c>
      <c r="C30" s="3">
        <v>1000</v>
      </c>
      <c r="E30" t="s">
        <v>25</v>
      </c>
      <c r="F30" t="s">
        <v>12</v>
      </c>
      <c r="G30">
        <f>SUMIFS(C$28:C$35,A$28:A$35,E30,B$28:B$35,F30)</f>
        <v>2800</v>
      </c>
    </row>
    <row r="31" spans="1:9" x14ac:dyDescent="0.2">
      <c r="A31" s="3" t="s">
        <v>27</v>
      </c>
      <c r="B31" s="3" t="s">
        <v>13</v>
      </c>
      <c r="C31" s="3">
        <v>780</v>
      </c>
    </row>
    <row r="32" spans="1:9" x14ac:dyDescent="0.2">
      <c r="A32" s="3" t="s">
        <v>24</v>
      </c>
      <c r="B32" s="3" t="s">
        <v>12</v>
      </c>
      <c r="C32" s="3">
        <v>450</v>
      </c>
    </row>
    <row r="33" spans="1:3" x14ac:dyDescent="0.2">
      <c r="A33" s="3" t="s">
        <v>25</v>
      </c>
      <c r="B33" s="3" t="s">
        <v>12</v>
      </c>
      <c r="C33" s="3">
        <v>800</v>
      </c>
    </row>
    <row r="34" spans="1:3" x14ac:dyDescent="0.2">
      <c r="A34" s="3" t="s">
        <v>24</v>
      </c>
      <c r="B34" s="3" t="s">
        <v>11</v>
      </c>
      <c r="C34" s="3">
        <v>800</v>
      </c>
    </row>
    <row r="35" spans="1:3" x14ac:dyDescent="0.2">
      <c r="A35" s="3" t="s">
        <v>27</v>
      </c>
      <c r="B35" s="3" t="s">
        <v>12</v>
      </c>
      <c r="C35" s="3">
        <v>500</v>
      </c>
    </row>
    <row r="36" spans="1:3" x14ac:dyDescent="0.2">
      <c r="C36" s="6"/>
    </row>
    <row r="37" spans="1:3" x14ac:dyDescent="0.2">
      <c r="C3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A9D5-9C51-4A25-BECA-EA5C652D25F4}">
  <dimension ref="A4:J114"/>
  <sheetViews>
    <sheetView topLeftCell="A40" workbookViewId="0">
      <selection activeCell="A54" sqref="A54"/>
    </sheetView>
  </sheetViews>
  <sheetFormatPr defaultRowHeight="14.25" x14ac:dyDescent="0.2"/>
  <cols>
    <col min="1" max="1" width="46.375" bestFit="1" customWidth="1"/>
    <col min="2" max="2" width="11" bestFit="1" customWidth="1"/>
    <col min="5" max="5" width="15.125" bestFit="1" customWidth="1"/>
    <col min="10" max="10" width="14.25" bestFit="1" customWidth="1"/>
  </cols>
  <sheetData>
    <row r="4" spans="1:8" x14ac:dyDescent="0.2">
      <c r="A4" t="s">
        <v>40</v>
      </c>
    </row>
    <row r="5" spans="1:8" x14ac:dyDescent="0.2">
      <c r="A5" t="s">
        <v>41</v>
      </c>
    </row>
    <row r="6" spans="1:8" x14ac:dyDescent="0.2">
      <c r="A6" s="2" t="s">
        <v>23</v>
      </c>
      <c r="B6" s="2" t="s">
        <v>28</v>
      </c>
      <c r="C6" s="2" t="s">
        <v>31</v>
      </c>
      <c r="D6" s="2" t="s">
        <v>32</v>
      </c>
      <c r="E6" s="2" t="s">
        <v>33</v>
      </c>
    </row>
    <row r="7" spans="1:8" x14ac:dyDescent="0.2">
      <c r="A7" s="3" t="s">
        <v>24</v>
      </c>
      <c r="B7" s="3" t="s">
        <v>11</v>
      </c>
      <c r="C7" s="3">
        <v>500</v>
      </c>
      <c r="D7" s="3">
        <v>0</v>
      </c>
      <c r="E7" s="3">
        <v>500</v>
      </c>
      <c r="G7" s="2" t="s">
        <v>34</v>
      </c>
      <c r="H7" s="2" t="s">
        <v>39</v>
      </c>
    </row>
    <row r="8" spans="1:8" x14ac:dyDescent="0.2">
      <c r="A8" s="3" t="s">
        <v>25</v>
      </c>
      <c r="B8" s="3" t="s">
        <v>12</v>
      </c>
      <c r="C8" s="3">
        <v>2000</v>
      </c>
      <c r="D8" s="3">
        <v>0</v>
      </c>
      <c r="E8" s="3">
        <v>2000</v>
      </c>
      <c r="G8">
        <f>COUNT(E6:E14)</f>
        <v>8</v>
      </c>
      <c r="H8" t="s">
        <v>35</v>
      </c>
    </row>
    <row r="9" spans="1:8" x14ac:dyDescent="0.2">
      <c r="A9" s="3" t="s">
        <v>26</v>
      </c>
      <c r="B9" s="3" t="s">
        <v>11</v>
      </c>
      <c r="C9" s="3">
        <v>1000</v>
      </c>
      <c r="D9" s="3">
        <v>0</v>
      </c>
      <c r="E9" s="3">
        <v>1000</v>
      </c>
      <c r="G9">
        <f>COUNT(A7:E7)</f>
        <v>3</v>
      </c>
      <c r="H9" t="s">
        <v>36</v>
      </c>
    </row>
    <row r="10" spans="1:8" x14ac:dyDescent="0.2">
      <c r="A10" s="3" t="s">
        <v>27</v>
      </c>
      <c r="B10" s="3" t="s">
        <v>13</v>
      </c>
      <c r="C10" s="3">
        <v>780</v>
      </c>
      <c r="D10" s="3">
        <v>0</v>
      </c>
      <c r="E10" s="3">
        <v>780</v>
      </c>
      <c r="G10">
        <f>COUNT(A6:E15)</f>
        <v>24</v>
      </c>
      <c r="H10" t="s">
        <v>37</v>
      </c>
    </row>
    <row r="11" spans="1:8" x14ac:dyDescent="0.2">
      <c r="A11" s="3" t="s">
        <v>24</v>
      </c>
      <c r="B11" s="3" t="s">
        <v>12</v>
      </c>
      <c r="C11" s="3">
        <v>450</v>
      </c>
      <c r="D11" s="3">
        <v>0</v>
      </c>
      <c r="E11" s="3">
        <v>450</v>
      </c>
      <c r="G11">
        <f>COUNT(1,2,你好,4)</f>
        <v>3</v>
      </c>
      <c r="H11" t="s">
        <v>38</v>
      </c>
    </row>
    <row r="12" spans="1:8" x14ac:dyDescent="0.2">
      <c r="A12" s="3" t="s">
        <v>25</v>
      </c>
      <c r="B12" s="3" t="s">
        <v>12</v>
      </c>
      <c r="C12" s="3">
        <v>800</v>
      </c>
      <c r="D12" s="3">
        <v>0</v>
      </c>
      <c r="E12" s="3">
        <v>800</v>
      </c>
    </row>
    <row r="13" spans="1:8" x14ac:dyDescent="0.2">
      <c r="A13" s="3" t="s">
        <v>24</v>
      </c>
      <c r="B13" s="3" t="s">
        <v>11</v>
      </c>
      <c r="C13" s="3">
        <v>800</v>
      </c>
      <c r="D13" s="3">
        <v>0</v>
      </c>
      <c r="E13" s="3">
        <v>800</v>
      </c>
    </row>
    <row r="14" spans="1:8" x14ac:dyDescent="0.2">
      <c r="A14" s="3" t="s">
        <v>27</v>
      </c>
      <c r="B14" s="3" t="s">
        <v>12</v>
      </c>
      <c r="C14" s="3">
        <v>500</v>
      </c>
      <c r="D14" s="3">
        <v>0</v>
      </c>
      <c r="E14" s="3">
        <v>500</v>
      </c>
    </row>
    <row r="16" spans="1:8" x14ac:dyDescent="0.2">
      <c r="A16" t="s">
        <v>42</v>
      </c>
    </row>
    <row r="17" spans="1:10" x14ac:dyDescent="0.2">
      <c r="A17" t="s">
        <v>43</v>
      </c>
      <c r="G17" s="2" t="s">
        <v>44</v>
      </c>
      <c r="H17" s="2" t="s">
        <v>45</v>
      </c>
      <c r="J17" s="2" t="s">
        <v>48</v>
      </c>
    </row>
    <row r="18" spans="1:10" x14ac:dyDescent="0.2">
      <c r="G18" t="s">
        <v>46</v>
      </c>
      <c r="H18">
        <f>COUNTIF(B$7:B$14,G18)</f>
        <v>3</v>
      </c>
      <c r="J18">
        <f>COUNTIF(E7:E14,"&gt;500")</f>
        <v>5</v>
      </c>
    </row>
    <row r="19" spans="1:10" x14ac:dyDescent="0.2">
      <c r="G19" t="s">
        <v>47</v>
      </c>
      <c r="H19">
        <f>COUNTIF(B$7:B$14,G19)</f>
        <v>4</v>
      </c>
    </row>
    <row r="23" spans="1:10" x14ac:dyDescent="0.2">
      <c r="A23" t="s">
        <v>53</v>
      </c>
    </row>
    <row r="25" spans="1:10" x14ac:dyDescent="0.2">
      <c r="A25" t="s">
        <v>52</v>
      </c>
    </row>
    <row r="26" spans="1:10" x14ac:dyDescent="0.2">
      <c r="A26" s="2" t="s">
        <v>49</v>
      </c>
      <c r="B26" s="2" t="s">
        <v>50</v>
      </c>
      <c r="E26" s="2" t="s">
        <v>51</v>
      </c>
    </row>
    <row r="27" spans="1:10" x14ac:dyDescent="0.2">
      <c r="A27" t="s">
        <v>75</v>
      </c>
      <c r="B27" t="str">
        <f t="shared" ref="B27:B46" si="0">IF(COUNTIF(E:E,A27)=0,"否","是")</f>
        <v>是</v>
      </c>
      <c r="E27" t="s">
        <v>75</v>
      </c>
    </row>
    <row r="28" spans="1:10" x14ac:dyDescent="0.2">
      <c r="A28" t="s">
        <v>76</v>
      </c>
      <c r="B28" t="str">
        <f t="shared" si="0"/>
        <v>是</v>
      </c>
      <c r="E28" t="s">
        <v>76</v>
      </c>
    </row>
    <row r="29" spans="1:10" x14ac:dyDescent="0.2">
      <c r="A29" t="s">
        <v>77</v>
      </c>
      <c r="B29" t="str">
        <f t="shared" si="0"/>
        <v>是</v>
      </c>
      <c r="E29" t="s">
        <v>77</v>
      </c>
    </row>
    <row r="30" spans="1:10" x14ac:dyDescent="0.2">
      <c r="A30" t="s">
        <v>78</v>
      </c>
      <c r="B30" t="str">
        <f t="shared" si="0"/>
        <v>是</v>
      </c>
      <c r="E30" t="s">
        <v>78</v>
      </c>
    </row>
    <row r="31" spans="1:10" x14ac:dyDescent="0.2">
      <c r="A31" t="s">
        <v>79</v>
      </c>
      <c r="B31" t="str">
        <f t="shared" si="0"/>
        <v>是</v>
      </c>
      <c r="E31" t="s">
        <v>79</v>
      </c>
    </row>
    <row r="32" spans="1:10" x14ac:dyDescent="0.2">
      <c r="A32" t="s">
        <v>80</v>
      </c>
      <c r="B32" t="str">
        <f t="shared" si="0"/>
        <v>是</v>
      </c>
      <c r="E32" t="s">
        <v>80</v>
      </c>
    </row>
    <row r="33" spans="1:5" x14ac:dyDescent="0.2">
      <c r="A33" t="s">
        <v>81</v>
      </c>
      <c r="B33" t="str">
        <f t="shared" si="0"/>
        <v>是</v>
      </c>
      <c r="E33" t="s">
        <v>81</v>
      </c>
    </row>
    <row r="34" spans="1:5" x14ac:dyDescent="0.2">
      <c r="A34" t="s">
        <v>82</v>
      </c>
      <c r="B34" t="str">
        <f t="shared" si="0"/>
        <v>是</v>
      </c>
      <c r="E34" t="s">
        <v>82</v>
      </c>
    </row>
    <row r="35" spans="1:5" x14ac:dyDescent="0.2">
      <c r="A35" t="s">
        <v>83</v>
      </c>
      <c r="B35" t="str">
        <f t="shared" si="0"/>
        <v>是</v>
      </c>
      <c r="E35" t="s">
        <v>83</v>
      </c>
    </row>
    <row r="36" spans="1:5" x14ac:dyDescent="0.2">
      <c r="A36" t="s">
        <v>84</v>
      </c>
      <c r="B36" t="str">
        <f t="shared" si="0"/>
        <v>是</v>
      </c>
      <c r="E36" t="s">
        <v>84</v>
      </c>
    </row>
    <row r="37" spans="1:5" x14ac:dyDescent="0.2">
      <c r="A37" t="s">
        <v>85</v>
      </c>
      <c r="B37" t="str">
        <f t="shared" si="0"/>
        <v>否</v>
      </c>
    </row>
    <row r="38" spans="1:5" x14ac:dyDescent="0.2">
      <c r="A38" t="s">
        <v>86</v>
      </c>
      <c r="B38" t="str">
        <f t="shared" si="0"/>
        <v>否</v>
      </c>
    </row>
    <row r="39" spans="1:5" x14ac:dyDescent="0.2">
      <c r="A39" t="s">
        <v>87</v>
      </c>
      <c r="B39" t="str">
        <f t="shared" si="0"/>
        <v>否</v>
      </c>
    </row>
    <row r="40" spans="1:5" x14ac:dyDescent="0.2">
      <c r="A40" t="s">
        <v>88</v>
      </c>
      <c r="B40" t="str">
        <f t="shared" si="0"/>
        <v>否</v>
      </c>
    </row>
    <row r="41" spans="1:5" x14ac:dyDescent="0.2">
      <c r="A41" t="s">
        <v>89</v>
      </c>
      <c r="B41" t="str">
        <f t="shared" si="0"/>
        <v>否</v>
      </c>
    </row>
    <row r="42" spans="1:5" x14ac:dyDescent="0.2">
      <c r="A42" t="s">
        <v>90</v>
      </c>
      <c r="B42" t="str">
        <f t="shared" si="0"/>
        <v>否</v>
      </c>
    </row>
    <row r="43" spans="1:5" x14ac:dyDescent="0.2">
      <c r="A43" t="s">
        <v>91</v>
      </c>
      <c r="B43" t="str">
        <f t="shared" si="0"/>
        <v>否</v>
      </c>
    </row>
    <row r="44" spans="1:5" x14ac:dyDescent="0.2">
      <c r="A44" t="s">
        <v>92</v>
      </c>
      <c r="B44" t="str">
        <f t="shared" si="0"/>
        <v>否</v>
      </c>
    </row>
    <row r="45" spans="1:5" x14ac:dyDescent="0.2">
      <c r="A45" t="s">
        <v>93</v>
      </c>
      <c r="B45" t="str">
        <f t="shared" si="0"/>
        <v>否</v>
      </c>
    </row>
    <row r="46" spans="1:5" x14ac:dyDescent="0.2">
      <c r="A46" t="s">
        <v>94</v>
      </c>
      <c r="B46" t="str">
        <f t="shared" si="0"/>
        <v>否</v>
      </c>
    </row>
    <row r="52" spans="1:2" x14ac:dyDescent="0.2">
      <c r="A52" t="s">
        <v>96</v>
      </c>
    </row>
    <row r="53" spans="1:2" x14ac:dyDescent="0.2">
      <c r="A53" t="s">
        <v>97</v>
      </c>
    </row>
    <row r="54" spans="1:2" x14ac:dyDescent="0.2">
      <c r="A54" s="2" t="s">
        <v>54</v>
      </c>
      <c r="B54" s="2" t="s">
        <v>95</v>
      </c>
    </row>
    <row r="55" spans="1:2" x14ac:dyDescent="0.2">
      <c r="A55" s="9" t="s">
        <v>55</v>
      </c>
      <c r="B55">
        <f>COUNTIF($A$55:$A$80,A55)</f>
        <v>2</v>
      </c>
    </row>
    <row r="56" spans="1:2" x14ac:dyDescent="0.2">
      <c r="A56" s="7" t="s">
        <v>56</v>
      </c>
      <c r="B56">
        <f t="shared" ref="B56:B80" si="1">COUNTIF($A$55:$A$80,A56)</f>
        <v>1</v>
      </c>
    </row>
    <row r="57" spans="1:2" x14ac:dyDescent="0.2">
      <c r="A57" s="7" t="s">
        <v>57</v>
      </c>
      <c r="B57">
        <f t="shared" si="1"/>
        <v>2</v>
      </c>
    </row>
    <row r="58" spans="1:2" x14ac:dyDescent="0.2">
      <c r="A58" s="7" t="s">
        <v>58</v>
      </c>
      <c r="B58">
        <f t="shared" si="1"/>
        <v>1</v>
      </c>
    </row>
    <row r="59" spans="1:2" x14ac:dyDescent="0.2">
      <c r="A59" s="7" t="s">
        <v>59</v>
      </c>
      <c r="B59">
        <f t="shared" si="1"/>
        <v>1</v>
      </c>
    </row>
    <row r="60" spans="1:2" x14ac:dyDescent="0.2">
      <c r="A60" s="7" t="s">
        <v>60</v>
      </c>
      <c r="B60">
        <f t="shared" si="1"/>
        <v>1</v>
      </c>
    </row>
    <row r="61" spans="1:2" x14ac:dyDescent="0.2">
      <c r="A61" s="7" t="s">
        <v>61</v>
      </c>
      <c r="B61">
        <f t="shared" si="1"/>
        <v>1</v>
      </c>
    </row>
    <row r="62" spans="1:2" x14ac:dyDescent="0.2">
      <c r="A62" s="7" t="s">
        <v>62</v>
      </c>
      <c r="B62">
        <f t="shared" si="1"/>
        <v>2</v>
      </c>
    </row>
    <row r="63" spans="1:2" x14ac:dyDescent="0.2">
      <c r="A63" s="7" t="s">
        <v>63</v>
      </c>
      <c r="B63">
        <f t="shared" si="1"/>
        <v>1</v>
      </c>
    </row>
    <row r="64" spans="1:2" x14ac:dyDescent="0.2">
      <c r="A64" s="7" t="s">
        <v>64</v>
      </c>
      <c r="B64">
        <f t="shared" si="1"/>
        <v>1</v>
      </c>
    </row>
    <row r="65" spans="1:2" x14ac:dyDescent="0.2">
      <c r="A65" s="7" t="s">
        <v>65</v>
      </c>
      <c r="B65">
        <f t="shared" si="1"/>
        <v>1</v>
      </c>
    </row>
    <row r="66" spans="1:2" x14ac:dyDescent="0.2">
      <c r="A66" s="7" t="s">
        <v>66</v>
      </c>
      <c r="B66">
        <f t="shared" si="1"/>
        <v>1</v>
      </c>
    </row>
    <row r="67" spans="1:2" x14ac:dyDescent="0.2">
      <c r="A67" s="7" t="s">
        <v>67</v>
      </c>
      <c r="B67">
        <f t="shared" si="1"/>
        <v>1</v>
      </c>
    </row>
    <row r="68" spans="1:2" x14ac:dyDescent="0.2">
      <c r="A68" s="7" t="s">
        <v>68</v>
      </c>
      <c r="B68">
        <f t="shared" si="1"/>
        <v>2</v>
      </c>
    </row>
    <row r="69" spans="1:2" x14ac:dyDescent="0.2">
      <c r="A69" s="7" t="s">
        <v>69</v>
      </c>
      <c r="B69">
        <f t="shared" si="1"/>
        <v>1</v>
      </c>
    </row>
    <row r="70" spans="1:2" x14ac:dyDescent="0.2">
      <c r="A70" s="7" t="s">
        <v>70</v>
      </c>
      <c r="B70">
        <f t="shared" si="1"/>
        <v>1</v>
      </c>
    </row>
    <row r="71" spans="1:2" x14ac:dyDescent="0.2">
      <c r="A71" s="7" t="s">
        <v>71</v>
      </c>
      <c r="B71">
        <f t="shared" si="1"/>
        <v>1</v>
      </c>
    </row>
    <row r="72" spans="1:2" x14ac:dyDescent="0.2">
      <c r="A72" s="7" t="s">
        <v>72</v>
      </c>
      <c r="B72">
        <f t="shared" si="1"/>
        <v>1</v>
      </c>
    </row>
    <row r="73" spans="1:2" x14ac:dyDescent="0.2">
      <c r="A73" s="7" t="s">
        <v>73</v>
      </c>
      <c r="B73">
        <f t="shared" si="1"/>
        <v>1</v>
      </c>
    </row>
    <row r="74" spans="1:2" x14ac:dyDescent="0.2">
      <c r="A74" s="7" t="s">
        <v>74</v>
      </c>
      <c r="B74">
        <f t="shared" si="1"/>
        <v>3</v>
      </c>
    </row>
    <row r="75" spans="1:2" x14ac:dyDescent="0.2">
      <c r="A75" s="7" t="s">
        <v>57</v>
      </c>
      <c r="B75">
        <f t="shared" si="1"/>
        <v>2</v>
      </c>
    </row>
    <row r="76" spans="1:2" x14ac:dyDescent="0.2">
      <c r="A76" s="7" t="s">
        <v>62</v>
      </c>
      <c r="B76">
        <f t="shared" si="1"/>
        <v>2</v>
      </c>
    </row>
    <row r="77" spans="1:2" x14ac:dyDescent="0.2">
      <c r="A77" s="7" t="s">
        <v>68</v>
      </c>
      <c r="B77">
        <f t="shared" si="1"/>
        <v>2</v>
      </c>
    </row>
    <row r="78" spans="1:2" x14ac:dyDescent="0.2">
      <c r="A78" s="7" t="s">
        <v>74</v>
      </c>
      <c r="B78">
        <f t="shared" si="1"/>
        <v>3</v>
      </c>
    </row>
    <row r="79" spans="1:2" x14ac:dyDescent="0.2">
      <c r="A79" s="7" t="s">
        <v>74</v>
      </c>
      <c r="B79">
        <f t="shared" si="1"/>
        <v>3</v>
      </c>
    </row>
    <row r="80" spans="1:2" x14ac:dyDescent="0.2">
      <c r="A80" s="7" t="s">
        <v>55</v>
      </c>
      <c r="B80">
        <f t="shared" si="1"/>
        <v>2</v>
      </c>
    </row>
    <row r="83" spans="1:2" x14ac:dyDescent="0.2">
      <c r="A83" s="7" t="s">
        <v>98</v>
      </c>
    </row>
    <row r="84" spans="1:2" x14ac:dyDescent="0.2">
      <c r="A84" s="7" t="s">
        <v>99</v>
      </c>
    </row>
    <row r="85" spans="1:2" x14ac:dyDescent="0.2">
      <c r="A85" t="s">
        <v>100</v>
      </c>
    </row>
    <row r="86" spans="1:2" x14ac:dyDescent="0.2">
      <c r="A86" s="2" t="s">
        <v>101</v>
      </c>
    </row>
    <row r="87" spans="1:2" x14ac:dyDescent="0.2">
      <c r="A87" s="3">
        <v>1</v>
      </c>
      <c r="B87" t="b">
        <f>COUNTIF($A$87:$A$100,A87)&lt;2</f>
        <v>0</v>
      </c>
    </row>
    <row r="88" spans="1:2" x14ac:dyDescent="0.2">
      <c r="A88" s="3">
        <v>2</v>
      </c>
    </row>
    <row r="89" spans="1:2" x14ac:dyDescent="0.2">
      <c r="A89" s="3">
        <v>1</v>
      </c>
    </row>
    <row r="90" spans="1:2" x14ac:dyDescent="0.2">
      <c r="A90" s="3"/>
    </row>
    <row r="91" spans="1:2" x14ac:dyDescent="0.2">
      <c r="A91" s="3"/>
    </row>
    <row r="92" spans="1:2" x14ac:dyDescent="0.2">
      <c r="A92" s="3"/>
    </row>
    <row r="93" spans="1:2" x14ac:dyDescent="0.2">
      <c r="A93" s="3"/>
    </row>
    <row r="94" spans="1:2" x14ac:dyDescent="0.2">
      <c r="A94" s="3"/>
    </row>
    <row r="95" spans="1:2" x14ac:dyDescent="0.2">
      <c r="A95" s="3"/>
    </row>
    <row r="96" spans="1:2" x14ac:dyDescent="0.2">
      <c r="A96" s="3"/>
    </row>
    <row r="97" spans="1:9" x14ac:dyDescent="0.2">
      <c r="A97" s="3"/>
    </row>
    <row r="98" spans="1:9" x14ac:dyDescent="0.2">
      <c r="A98" s="3"/>
    </row>
    <row r="99" spans="1:9" x14ac:dyDescent="0.2">
      <c r="A99" s="3"/>
    </row>
    <row r="100" spans="1:9" x14ac:dyDescent="0.2">
      <c r="A100" s="3"/>
    </row>
    <row r="103" spans="1:9" x14ac:dyDescent="0.2">
      <c r="A103" t="s">
        <v>102</v>
      </c>
    </row>
    <row r="106" spans="1:9" x14ac:dyDescent="0.2">
      <c r="A106" s="2" t="s">
        <v>23</v>
      </c>
      <c r="B106" s="2" t="s">
        <v>28</v>
      </c>
      <c r="C106" s="2" t="s">
        <v>31</v>
      </c>
      <c r="D106" s="2" t="s">
        <v>32</v>
      </c>
      <c r="E106" s="2" t="s">
        <v>33</v>
      </c>
    </row>
    <row r="107" spans="1:9" x14ac:dyDescent="0.2">
      <c r="A107" s="3" t="s">
        <v>24</v>
      </c>
      <c r="B107" s="3" t="s">
        <v>11</v>
      </c>
      <c r="C107" s="3">
        <v>500</v>
      </c>
      <c r="D107" s="3">
        <v>0</v>
      </c>
      <c r="E107" s="3">
        <v>500</v>
      </c>
      <c r="G107" s="2" t="s">
        <v>23</v>
      </c>
      <c r="H107" s="2" t="s">
        <v>103</v>
      </c>
      <c r="I107" s="2" t="s">
        <v>45</v>
      </c>
    </row>
    <row r="108" spans="1:9" x14ac:dyDescent="0.2">
      <c r="A108" s="3" t="s">
        <v>25</v>
      </c>
      <c r="B108" s="3" t="s">
        <v>12</v>
      </c>
      <c r="C108" s="3">
        <v>2000</v>
      </c>
      <c r="D108" s="3">
        <v>0</v>
      </c>
      <c r="E108" s="3">
        <v>2000</v>
      </c>
      <c r="G108" t="s">
        <v>24</v>
      </c>
      <c r="H108" t="s">
        <v>11</v>
      </c>
      <c r="I108">
        <f>COUNTIFS($A$107:$A$114,G108,$B$107:$B$114,H108)</f>
        <v>2</v>
      </c>
    </row>
    <row r="109" spans="1:9" x14ac:dyDescent="0.2">
      <c r="A109" s="3" t="s">
        <v>26</v>
      </c>
      <c r="B109" s="3" t="s">
        <v>11</v>
      </c>
      <c r="C109" s="3">
        <v>1000</v>
      </c>
      <c r="D109" s="3">
        <v>0</v>
      </c>
      <c r="E109" s="3">
        <v>1000</v>
      </c>
      <c r="G109" t="s">
        <v>25</v>
      </c>
      <c r="H109" t="s">
        <v>12</v>
      </c>
      <c r="I109">
        <f>COUNTIFS($A$107:$A$114,G109,$B$107:$B$114,H109)</f>
        <v>2</v>
      </c>
    </row>
    <row r="110" spans="1:9" x14ac:dyDescent="0.2">
      <c r="A110" s="3" t="s">
        <v>27</v>
      </c>
      <c r="B110" s="3" t="s">
        <v>13</v>
      </c>
      <c r="C110" s="3">
        <v>780</v>
      </c>
      <c r="D110" s="3">
        <v>0</v>
      </c>
      <c r="E110" s="3">
        <v>780</v>
      </c>
    </row>
    <row r="111" spans="1:9" x14ac:dyDescent="0.2">
      <c r="A111" s="3" t="s">
        <v>24</v>
      </c>
      <c r="B111" s="3" t="s">
        <v>12</v>
      </c>
      <c r="C111" s="3">
        <v>450</v>
      </c>
      <c r="D111" s="3">
        <v>0</v>
      </c>
      <c r="E111" s="3">
        <v>450</v>
      </c>
    </row>
    <row r="112" spans="1:9" x14ac:dyDescent="0.2">
      <c r="A112" s="3" t="s">
        <v>25</v>
      </c>
      <c r="B112" s="3" t="s">
        <v>12</v>
      </c>
      <c r="C112" s="3">
        <v>800</v>
      </c>
      <c r="D112" s="3">
        <v>0</v>
      </c>
      <c r="E112" s="3">
        <v>800</v>
      </c>
    </row>
    <row r="113" spans="1:5" x14ac:dyDescent="0.2">
      <c r="A113" s="3" t="s">
        <v>24</v>
      </c>
      <c r="B113" s="3" t="s">
        <v>11</v>
      </c>
      <c r="C113" s="3">
        <v>800</v>
      </c>
      <c r="D113" s="3">
        <v>0</v>
      </c>
      <c r="E113" s="3">
        <v>800</v>
      </c>
    </row>
    <row r="114" spans="1:5" x14ac:dyDescent="0.2">
      <c r="A114" s="3" t="s">
        <v>27</v>
      </c>
      <c r="B114" s="3" t="s">
        <v>12</v>
      </c>
      <c r="C114" s="3">
        <v>500</v>
      </c>
      <c r="D114" s="3">
        <v>0</v>
      </c>
      <c r="E114" s="3">
        <v>500</v>
      </c>
    </row>
  </sheetData>
  <dataConsolidate/>
  <phoneticPr fontId="1" type="noConversion"/>
  <conditionalFormatting sqref="A55:A80 A83:A84">
    <cfRule type="expression" dxfId="0" priority="1">
      <formula>COUNTIF($A$55:$A$80,A55)&gt;=2</formula>
    </cfRule>
  </conditionalFormatting>
  <dataValidations count="1">
    <dataValidation type="custom" errorStyle="warning" allowBlank="1" showInputMessage="1" showErrorMessage="1" errorTitle="数据重复" error="您输入的数据发生重复，请检查后，重新输入！" promptTitle="请输入数据" sqref="A87:A100" xr:uid="{28BE1330-C6A8-4C06-A8A3-BEEC5D8C6A4C}">
      <formula1>COUNTIF($A$87:$A$100,A87)&lt;2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56F4-C181-49A7-B9D6-BCA366E4ED3D}">
  <dimension ref="A1:P191"/>
  <sheetViews>
    <sheetView tabSelected="1" topLeftCell="B1" workbookViewId="0">
      <selection activeCell="J3" sqref="J3"/>
    </sheetView>
  </sheetViews>
  <sheetFormatPr defaultRowHeight="14.25" x14ac:dyDescent="0.2"/>
  <cols>
    <col min="1" max="1" width="23.375" style="7" customWidth="1"/>
    <col min="2" max="2" width="20.75" customWidth="1"/>
    <col min="3" max="3" width="16.125" customWidth="1"/>
    <col min="5" max="5" width="15.25" customWidth="1"/>
    <col min="7" max="7" width="11.125" bestFit="1" customWidth="1"/>
    <col min="9" max="9" width="35.875" bestFit="1" customWidth="1"/>
    <col min="11" max="11" width="7.875" customWidth="1"/>
    <col min="14" max="14" width="17.125" customWidth="1"/>
  </cols>
  <sheetData>
    <row r="1" spans="1:16" s="8" customFormat="1" ht="22.5" customHeight="1" x14ac:dyDescent="0.2">
      <c r="A1" s="7" t="s">
        <v>55</v>
      </c>
      <c r="C1" s="8" t="s">
        <v>85</v>
      </c>
      <c r="E1" t="s">
        <v>130</v>
      </c>
      <c r="G1" s="26">
        <v>23724</v>
      </c>
      <c r="I1" t="s">
        <v>307</v>
      </c>
      <c r="K1" s="8" t="s">
        <v>258</v>
      </c>
      <c r="L1" s="8" t="s">
        <v>252</v>
      </c>
      <c r="N1" s="13"/>
      <c r="O1" s="13"/>
    </row>
    <row r="2" spans="1:16" s="8" customFormat="1" ht="22.5" customHeight="1" x14ac:dyDescent="0.2">
      <c r="A2" s="7" t="s">
        <v>56</v>
      </c>
      <c r="C2" s="8" t="s">
        <v>86</v>
      </c>
      <c r="E2" t="s">
        <v>131</v>
      </c>
      <c r="G2" s="26">
        <v>28316</v>
      </c>
      <c r="I2" t="s">
        <v>308</v>
      </c>
      <c r="K2" s="8" t="s">
        <v>259</v>
      </c>
      <c r="L2" s="8" t="s">
        <v>285</v>
      </c>
      <c r="N2" s="13"/>
      <c r="O2"/>
      <c r="P2" s="13"/>
    </row>
    <row r="3" spans="1:16" s="8" customFormat="1" ht="22.5" customHeight="1" x14ac:dyDescent="0.2">
      <c r="A3" s="7" t="s">
        <v>57</v>
      </c>
      <c r="C3" s="8" t="s">
        <v>87</v>
      </c>
      <c r="E3" t="s">
        <v>132</v>
      </c>
      <c r="G3" s="26">
        <v>25708</v>
      </c>
      <c r="I3" t="s">
        <v>309</v>
      </c>
      <c r="K3" s="8" t="s">
        <v>260</v>
      </c>
      <c r="L3" s="8" t="s">
        <v>286</v>
      </c>
      <c r="N3" s="13"/>
      <c r="O3"/>
      <c r="P3" s="13"/>
    </row>
    <row r="4" spans="1:16" s="8" customFormat="1" ht="22.5" customHeight="1" x14ac:dyDescent="0.2">
      <c r="A4" s="7" t="s">
        <v>58</v>
      </c>
      <c r="C4" s="8" t="s">
        <v>88</v>
      </c>
      <c r="E4" t="s">
        <v>133</v>
      </c>
      <c r="G4" s="26">
        <v>29301</v>
      </c>
      <c r="I4" t="s">
        <v>310</v>
      </c>
      <c r="K4" s="8" t="s">
        <v>261</v>
      </c>
      <c r="L4" s="8" t="s">
        <v>251</v>
      </c>
      <c r="N4" s="13"/>
      <c r="O4" s="13"/>
    </row>
    <row r="5" spans="1:16" s="8" customFormat="1" ht="22.5" customHeight="1" x14ac:dyDescent="0.2">
      <c r="A5" s="7" t="s">
        <v>59</v>
      </c>
      <c r="C5" s="8" t="s">
        <v>89</v>
      </c>
      <c r="E5" t="s">
        <v>134</v>
      </c>
      <c r="G5" s="26">
        <v>31147</v>
      </c>
      <c r="I5" t="s">
        <v>311</v>
      </c>
      <c r="K5" s="8" t="s">
        <v>262</v>
      </c>
      <c r="L5" s="8" t="s">
        <v>287</v>
      </c>
      <c r="N5" s="13"/>
      <c r="O5" s="13"/>
      <c r="P5" s="13"/>
    </row>
    <row r="6" spans="1:16" s="8" customFormat="1" ht="22.5" customHeight="1" x14ac:dyDescent="0.2">
      <c r="A6" s="7" t="s">
        <v>60</v>
      </c>
      <c r="C6" s="8" t="s">
        <v>90</v>
      </c>
      <c r="E6" s="8" t="s">
        <v>179</v>
      </c>
      <c r="I6" t="s">
        <v>312</v>
      </c>
      <c r="K6" s="8" t="s">
        <v>263</v>
      </c>
      <c r="L6" s="8" t="s">
        <v>253</v>
      </c>
      <c r="N6" s="13"/>
      <c r="O6" s="13"/>
    </row>
    <row r="7" spans="1:16" s="8" customFormat="1" ht="22.5" customHeight="1" x14ac:dyDescent="0.2">
      <c r="A7" s="7" t="s">
        <v>61</v>
      </c>
      <c r="C7" s="8" t="s">
        <v>91</v>
      </c>
      <c r="E7" s="8" t="s">
        <v>180</v>
      </c>
      <c r="I7" t="s">
        <v>313</v>
      </c>
      <c r="K7" s="8" t="s">
        <v>264</v>
      </c>
      <c r="L7" s="8" t="s">
        <v>288</v>
      </c>
      <c r="N7" s="13"/>
      <c r="O7"/>
      <c r="P7" s="13"/>
    </row>
    <row r="8" spans="1:16" s="8" customFormat="1" ht="22.5" customHeight="1" x14ac:dyDescent="0.2">
      <c r="A8" s="7" t="s">
        <v>62</v>
      </c>
      <c r="C8" s="8" t="s">
        <v>92</v>
      </c>
      <c r="E8" s="8" t="s">
        <v>181</v>
      </c>
      <c r="I8" t="s">
        <v>314</v>
      </c>
      <c r="K8" s="8" t="s">
        <v>265</v>
      </c>
      <c r="L8" s="8" t="s">
        <v>289</v>
      </c>
      <c r="N8" s="13"/>
      <c r="O8"/>
      <c r="P8" s="13"/>
    </row>
    <row r="9" spans="1:16" s="8" customFormat="1" ht="22.5" customHeight="1" x14ac:dyDescent="0.2">
      <c r="A9" s="7" t="s">
        <v>63</v>
      </c>
      <c r="C9" s="8" t="s">
        <v>93</v>
      </c>
      <c r="E9" s="8" t="s">
        <v>182</v>
      </c>
      <c r="I9" t="s">
        <v>315</v>
      </c>
      <c r="K9" s="8" t="s">
        <v>266</v>
      </c>
      <c r="L9" s="8" t="s">
        <v>290</v>
      </c>
      <c r="N9" s="13"/>
      <c r="O9"/>
      <c r="P9" s="13"/>
    </row>
    <row r="10" spans="1:16" s="8" customFormat="1" ht="22.5" customHeight="1" x14ac:dyDescent="0.2">
      <c r="A10" s="7" t="s">
        <v>64</v>
      </c>
      <c r="C10" s="8" t="s">
        <v>94</v>
      </c>
      <c r="E10" s="8" t="s">
        <v>183</v>
      </c>
      <c r="I10" t="s">
        <v>316</v>
      </c>
      <c r="K10" s="8" t="s">
        <v>267</v>
      </c>
      <c r="L10" s="8" t="s">
        <v>249</v>
      </c>
      <c r="N10" s="13"/>
      <c r="O10"/>
    </row>
    <row r="11" spans="1:16" ht="22.5" customHeight="1" x14ac:dyDescent="0.2">
      <c r="A11" s="7" t="s">
        <v>65</v>
      </c>
      <c r="C11" t="s">
        <v>75</v>
      </c>
      <c r="E11" s="8" t="s">
        <v>184</v>
      </c>
      <c r="I11" t="s">
        <v>317</v>
      </c>
      <c r="K11" t="s">
        <v>268</v>
      </c>
      <c r="L11" t="s">
        <v>291</v>
      </c>
      <c r="N11" s="13"/>
      <c r="P11" s="13"/>
    </row>
    <row r="12" spans="1:16" ht="22.5" customHeight="1" x14ac:dyDescent="0.2">
      <c r="A12" s="7" t="s">
        <v>66</v>
      </c>
      <c r="C12" t="s">
        <v>76</v>
      </c>
      <c r="I12" t="s">
        <v>318</v>
      </c>
      <c r="K12" t="s">
        <v>269</v>
      </c>
      <c r="L12" t="s">
        <v>292</v>
      </c>
      <c r="N12" s="13"/>
      <c r="P12" s="13"/>
    </row>
    <row r="13" spans="1:16" ht="22.5" customHeight="1" x14ac:dyDescent="0.2">
      <c r="A13" s="7" t="s">
        <v>67</v>
      </c>
      <c r="C13" t="s">
        <v>77</v>
      </c>
      <c r="I13" t="s">
        <v>319</v>
      </c>
      <c r="K13" t="s">
        <v>270</v>
      </c>
      <c r="L13" t="s">
        <v>293</v>
      </c>
      <c r="N13" s="13"/>
      <c r="P13" s="13"/>
    </row>
    <row r="14" spans="1:16" ht="22.5" customHeight="1" x14ac:dyDescent="0.2">
      <c r="A14" s="7" t="s">
        <v>68</v>
      </c>
      <c r="C14" t="s">
        <v>78</v>
      </c>
      <c r="I14" t="s">
        <v>320</v>
      </c>
      <c r="K14" t="s">
        <v>271</v>
      </c>
      <c r="L14" t="s">
        <v>294</v>
      </c>
      <c r="N14" s="13"/>
      <c r="P14" s="13"/>
    </row>
    <row r="15" spans="1:16" ht="22.5" customHeight="1" x14ac:dyDescent="0.2">
      <c r="A15" s="7" t="s">
        <v>69</v>
      </c>
      <c r="C15" t="s">
        <v>79</v>
      </c>
      <c r="I15" t="s">
        <v>321</v>
      </c>
      <c r="K15" t="s">
        <v>272</v>
      </c>
      <c r="L15" t="s">
        <v>295</v>
      </c>
      <c r="N15" s="13"/>
      <c r="P15" s="13"/>
    </row>
    <row r="16" spans="1:16" ht="22.5" customHeight="1" x14ac:dyDescent="0.2">
      <c r="A16" s="7" t="s">
        <v>70</v>
      </c>
      <c r="C16" t="s">
        <v>80</v>
      </c>
      <c r="I16" t="s">
        <v>219</v>
      </c>
      <c r="K16" t="s">
        <v>273</v>
      </c>
      <c r="L16" t="s">
        <v>296</v>
      </c>
      <c r="N16" s="13"/>
      <c r="P16" s="13"/>
    </row>
    <row r="17" spans="1:16" ht="22.5" customHeight="1" x14ac:dyDescent="0.2">
      <c r="A17" s="7" t="s">
        <v>71</v>
      </c>
      <c r="C17" t="s">
        <v>81</v>
      </c>
      <c r="I17" t="s">
        <v>220</v>
      </c>
      <c r="K17" t="s">
        <v>274</v>
      </c>
      <c r="L17" t="s">
        <v>297</v>
      </c>
      <c r="N17" s="13"/>
      <c r="P17" s="13"/>
    </row>
    <row r="18" spans="1:16" ht="22.5" customHeight="1" x14ac:dyDescent="0.2">
      <c r="A18" s="7" t="s">
        <v>72</v>
      </c>
      <c r="C18" t="s">
        <v>82</v>
      </c>
      <c r="I18" t="s">
        <v>221</v>
      </c>
      <c r="K18" t="s">
        <v>275</v>
      </c>
      <c r="L18" t="s">
        <v>150</v>
      </c>
      <c r="N18" s="13"/>
      <c r="P18" s="13"/>
    </row>
    <row r="19" spans="1:16" ht="22.5" customHeight="1" x14ac:dyDescent="0.2">
      <c r="A19" s="7" t="s">
        <v>73</v>
      </c>
      <c r="C19" t="s">
        <v>83</v>
      </c>
      <c r="I19" t="s">
        <v>222</v>
      </c>
      <c r="K19" t="s">
        <v>276</v>
      </c>
      <c r="L19" t="s">
        <v>298</v>
      </c>
      <c r="N19" s="13"/>
      <c r="P19" s="13"/>
    </row>
    <row r="20" spans="1:16" ht="22.5" customHeight="1" x14ac:dyDescent="0.2">
      <c r="A20" s="7" t="s">
        <v>74</v>
      </c>
      <c r="C20" t="s">
        <v>84</v>
      </c>
      <c r="I20" t="s">
        <v>223</v>
      </c>
      <c r="K20" t="s">
        <v>277</v>
      </c>
      <c r="L20" t="s">
        <v>299</v>
      </c>
      <c r="N20" s="13"/>
      <c r="P20" s="13"/>
    </row>
    <row r="21" spans="1:16" ht="24.75" customHeight="1" x14ac:dyDescent="0.2">
      <c r="I21" t="s">
        <v>224</v>
      </c>
      <c r="K21" t="s">
        <v>278</v>
      </c>
      <c r="L21" t="s">
        <v>300</v>
      </c>
      <c r="N21" s="13"/>
      <c r="P21" s="13"/>
    </row>
    <row r="22" spans="1:16" ht="24.75" customHeight="1" x14ac:dyDescent="0.2">
      <c r="I22" t="s">
        <v>225</v>
      </c>
      <c r="K22" t="s">
        <v>279</v>
      </c>
      <c r="L22" t="s">
        <v>250</v>
      </c>
      <c r="N22" s="13"/>
    </row>
    <row r="23" spans="1:16" ht="24.75" customHeight="1" x14ac:dyDescent="0.2">
      <c r="I23" t="s">
        <v>226</v>
      </c>
      <c r="K23" t="s">
        <v>280</v>
      </c>
      <c r="L23" t="s">
        <v>301</v>
      </c>
      <c r="N23" s="13"/>
      <c r="P23" s="13"/>
    </row>
    <row r="24" spans="1:16" ht="24.75" customHeight="1" x14ac:dyDescent="0.2">
      <c r="I24" t="s">
        <v>227</v>
      </c>
      <c r="K24" t="s">
        <v>281</v>
      </c>
      <c r="L24" t="s">
        <v>302</v>
      </c>
      <c r="N24" s="13"/>
      <c r="P24" s="13"/>
    </row>
    <row r="25" spans="1:16" ht="24.75" customHeight="1" x14ac:dyDescent="0.2">
      <c r="I25" t="s">
        <v>228</v>
      </c>
      <c r="K25" t="s">
        <v>282</v>
      </c>
      <c r="L25" t="s">
        <v>303</v>
      </c>
      <c r="N25" s="13"/>
      <c r="P25" s="13"/>
    </row>
    <row r="26" spans="1:16" ht="24.75" customHeight="1" x14ac:dyDescent="0.2">
      <c r="I26" t="s">
        <v>229</v>
      </c>
      <c r="K26" t="s">
        <v>283</v>
      </c>
      <c r="L26" t="s">
        <v>304</v>
      </c>
      <c r="N26" s="13"/>
      <c r="P26" s="13"/>
    </row>
    <row r="27" spans="1:16" ht="24.75" customHeight="1" x14ac:dyDescent="0.2">
      <c r="I27" t="s">
        <v>230</v>
      </c>
      <c r="K27" t="s">
        <v>284</v>
      </c>
      <c r="L27" t="s">
        <v>305</v>
      </c>
      <c r="N27" s="13"/>
      <c r="P27" s="13"/>
    </row>
    <row r="28" spans="1:16" ht="24.75" customHeight="1" x14ac:dyDescent="0.2">
      <c r="I28" t="s">
        <v>231</v>
      </c>
      <c r="K28" t="s">
        <v>248</v>
      </c>
      <c r="L28" t="s">
        <v>306</v>
      </c>
      <c r="N28" s="13"/>
      <c r="P28" s="13"/>
    </row>
    <row r="29" spans="1:16" ht="24.75" customHeight="1" x14ac:dyDescent="0.2">
      <c r="I29" t="s">
        <v>232</v>
      </c>
      <c r="K29" t="s">
        <v>254</v>
      </c>
    </row>
    <row r="30" spans="1:16" ht="24.75" customHeight="1" x14ac:dyDescent="0.2">
      <c r="I30" t="s">
        <v>233</v>
      </c>
      <c r="K30" t="s">
        <v>255</v>
      </c>
    </row>
    <row r="31" spans="1:16" ht="24.75" customHeight="1" x14ac:dyDescent="0.2">
      <c r="I31" t="s">
        <v>234</v>
      </c>
      <c r="K31" t="s">
        <v>256</v>
      </c>
    </row>
    <row r="32" spans="1:16" ht="24.75" customHeight="1" x14ac:dyDescent="0.2">
      <c r="I32" t="s">
        <v>235</v>
      </c>
      <c r="K32" t="s">
        <v>257</v>
      </c>
    </row>
    <row r="33" spans="9:9" ht="24.75" customHeight="1" x14ac:dyDescent="0.2">
      <c r="I33" t="s">
        <v>236</v>
      </c>
    </row>
    <row r="34" spans="9:9" ht="24.75" customHeight="1" x14ac:dyDescent="0.2">
      <c r="I34" t="s">
        <v>237</v>
      </c>
    </row>
    <row r="35" spans="9:9" ht="24.75" customHeight="1" x14ac:dyDescent="0.2">
      <c r="I35" t="s">
        <v>238</v>
      </c>
    </row>
    <row r="36" spans="9:9" ht="24.75" customHeight="1" x14ac:dyDescent="0.2">
      <c r="I36" t="s">
        <v>239</v>
      </c>
    </row>
    <row r="37" spans="9:9" ht="24.75" customHeight="1" x14ac:dyDescent="0.2">
      <c r="I37" t="s">
        <v>240</v>
      </c>
    </row>
    <row r="38" spans="9:9" ht="24.75" customHeight="1" x14ac:dyDescent="0.2">
      <c r="I38" t="s">
        <v>241</v>
      </c>
    </row>
    <row r="39" spans="9:9" ht="24.75" customHeight="1" x14ac:dyDescent="0.2">
      <c r="I39" t="s">
        <v>242</v>
      </c>
    </row>
    <row r="40" spans="9:9" ht="24.75" customHeight="1" x14ac:dyDescent="0.2">
      <c r="I40" t="s">
        <v>243</v>
      </c>
    </row>
    <row r="41" spans="9:9" ht="24.75" customHeight="1" x14ac:dyDescent="0.2">
      <c r="I41" t="s">
        <v>244</v>
      </c>
    </row>
    <row r="42" spans="9:9" ht="24.75" customHeight="1" x14ac:dyDescent="0.2">
      <c r="I42" t="s">
        <v>245</v>
      </c>
    </row>
    <row r="43" spans="9:9" ht="24.75" customHeight="1" x14ac:dyDescent="0.2">
      <c r="I43" t="s">
        <v>246</v>
      </c>
    </row>
    <row r="44" spans="9:9" ht="24.75" customHeight="1" x14ac:dyDescent="0.2">
      <c r="I44" t="s">
        <v>247</v>
      </c>
    </row>
    <row r="45" spans="9:9" ht="69" customHeight="1" x14ac:dyDescent="0.2">
      <c r="I45" s="32"/>
    </row>
    <row r="46" spans="9:9" ht="69" customHeight="1" x14ac:dyDescent="0.2"/>
    <row r="47" spans="9:9" ht="69" customHeight="1" x14ac:dyDescent="0.2">
      <c r="I47" s="32"/>
    </row>
    <row r="48" spans="9:9" ht="69" customHeight="1" x14ac:dyDescent="0.2"/>
    <row r="49" spans="9:9" ht="69" customHeight="1" x14ac:dyDescent="0.2">
      <c r="I49" s="32"/>
    </row>
    <row r="50" spans="9:9" ht="69" customHeight="1" x14ac:dyDescent="0.2"/>
    <row r="51" spans="9:9" ht="69" customHeight="1" x14ac:dyDescent="0.2">
      <c r="I51" s="32"/>
    </row>
    <row r="52" spans="9:9" ht="69" customHeight="1" x14ac:dyDescent="0.2"/>
    <row r="53" spans="9:9" ht="69" customHeight="1" x14ac:dyDescent="0.2">
      <c r="I53" s="32"/>
    </row>
    <row r="54" spans="9:9" ht="69" customHeight="1" x14ac:dyDescent="0.2"/>
    <row r="55" spans="9:9" ht="69" customHeight="1" x14ac:dyDescent="0.2">
      <c r="I55" s="32"/>
    </row>
    <row r="56" spans="9:9" ht="69" customHeight="1" x14ac:dyDescent="0.2"/>
    <row r="57" spans="9:9" ht="69" customHeight="1" x14ac:dyDescent="0.2">
      <c r="I57" s="32"/>
    </row>
    <row r="58" spans="9:9" ht="69" customHeight="1" x14ac:dyDescent="0.2"/>
    <row r="59" spans="9:9" ht="69" customHeight="1" x14ac:dyDescent="0.2">
      <c r="I59" s="32"/>
    </row>
    <row r="60" spans="9:9" ht="69" customHeight="1" x14ac:dyDescent="0.2"/>
    <row r="61" spans="9:9" ht="69" customHeight="1" x14ac:dyDescent="0.2">
      <c r="I61" s="32"/>
    </row>
    <row r="62" spans="9:9" ht="69" customHeight="1" x14ac:dyDescent="0.2"/>
    <row r="63" spans="9:9" ht="69" customHeight="1" x14ac:dyDescent="0.2">
      <c r="I63" s="32"/>
    </row>
    <row r="64" spans="9:9" ht="69" customHeight="1" x14ac:dyDescent="0.2"/>
    <row r="65" spans="9:9" ht="69" customHeight="1" x14ac:dyDescent="0.2">
      <c r="I65" s="32"/>
    </row>
    <row r="66" spans="9:9" ht="69" customHeight="1" x14ac:dyDescent="0.2"/>
    <row r="67" spans="9:9" ht="69" customHeight="1" x14ac:dyDescent="0.2">
      <c r="I67" s="32"/>
    </row>
    <row r="68" spans="9:9" ht="69" customHeight="1" x14ac:dyDescent="0.2"/>
    <row r="69" spans="9:9" ht="69" customHeight="1" x14ac:dyDescent="0.2">
      <c r="I69" s="32"/>
    </row>
    <row r="70" spans="9:9" ht="69" customHeight="1" x14ac:dyDescent="0.2"/>
    <row r="71" spans="9:9" ht="69" customHeight="1" x14ac:dyDescent="0.2">
      <c r="I71" s="32"/>
    </row>
    <row r="72" spans="9:9" ht="69" customHeight="1" x14ac:dyDescent="0.2"/>
    <row r="73" spans="9:9" ht="69" customHeight="1" x14ac:dyDescent="0.2">
      <c r="I73" s="32"/>
    </row>
    <row r="74" spans="9:9" ht="69" customHeight="1" x14ac:dyDescent="0.2"/>
    <row r="75" spans="9:9" ht="69" customHeight="1" x14ac:dyDescent="0.2">
      <c r="I75" s="32"/>
    </row>
    <row r="76" spans="9:9" ht="69" customHeight="1" x14ac:dyDescent="0.2"/>
    <row r="77" spans="9:9" ht="69" customHeight="1" x14ac:dyDescent="0.2">
      <c r="I77" s="32"/>
    </row>
    <row r="78" spans="9:9" ht="69" customHeight="1" x14ac:dyDescent="0.2"/>
    <row r="79" spans="9:9" ht="69" customHeight="1" x14ac:dyDescent="0.2">
      <c r="I79" s="32"/>
    </row>
    <row r="80" spans="9:9" ht="69" customHeight="1" x14ac:dyDescent="0.2"/>
    <row r="81" spans="9:9" ht="69" customHeight="1" x14ac:dyDescent="0.2">
      <c r="I81" s="32"/>
    </row>
    <row r="82" spans="9:9" ht="69" customHeight="1" x14ac:dyDescent="0.2"/>
    <row r="83" spans="9:9" ht="69" customHeight="1" x14ac:dyDescent="0.2">
      <c r="I83" s="32"/>
    </row>
    <row r="84" spans="9:9" ht="69" customHeight="1" x14ac:dyDescent="0.2"/>
    <row r="85" spans="9:9" ht="69" customHeight="1" x14ac:dyDescent="0.2">
      <c r="I85" s="32"/>
    </row>
    <row r="86" spans="9:9" ht="69" customHeight="1" x14ac:dyDescent="0.2">
      <c r="I86" s="32"/>
    </row>
    <row r="87" spans="9:9" ht="69" customHeight="1" x14ac:dyDescent="0.2">
      <c r="I87" s="32"/>
    </row>
    <row r="88" spans="9:9" ht="69" customHeight="1" x14ac:dyDescent="0.2"/>
    <row r="89" spans="9:9" ht="69" customHeight="1" x14ac:dyDescent="0.2"/>
    <row r="90" spans="9:9" ht="69" customHeight="1" x14ac:dyDescent="0.2"/>
    <row r="91" spans="9:9" ht="69" customHeight="1" x14ac:dyDescent="0.2"/>
    <row r="92" spans="9:9" ht="69" customHeight="1" x14ac:dyDescent="0.2"/>
    <row r="93" spans="9:9" ht="69" customHeight="1" x14ac:dyDescent="0.2"/>
    <row r="94" spans="9:9" ht="69" customHeight="1" x14ac:dyDescent="0.2"/>
    <row r="95" spans="9:9" ht="69" customHeight="1" x14ac:dyDescent="0.2"/>
    <row r="96" spans="9:9" ht="69" customHeight="1" x14ac:dyDescent="0.2"/>
    <row r="97" ht="69" customHeight="1" x14ac:dyDescent="0.2"/>
    <row r="98" ht="69" customHeight="1" x14ac:dyDescent="0.2"/>
    <row r="99" ht="69" customHeight="1" x14ac:dyDescent="0.2"/>
    <row r="100" ht="69" customHeight="1" x14ac:dyDescent="0.2"/>
    <row r="101" ht="69" customHeight="1" x14ac:dyDescent="0.2"/>
    <row r="102" ht="69" customHeight="1" x14ac:dyDescent="0.2"/>
    <row r="103" ht="69" customHeight="1" x14ac:dyDescent="0.2"/>
    <row r="104" ht="69" customHeight="1" x14ac:dyDescent="0.2"/>
    <row r="105" ht="69" customHeight="1" x14ac:dyDescent="0.2"/>
    <row r="106" ht="69" customHeight="1" x14ac:dyDescent="0.2"/>
    <row r="107" ht="69" customHeight="1" x14ac:dyDescent="0.2"/>
    <row r="108" ht="69" customHeight="1" x14ac:dyDescent="0.2"/>
    <row r="109" ht="69" customHeight="1" x14ac:dyDescent="0.2"/>
    <row r="110" ht="69" customHeight="1" x14ac:dyDescent="0.2"/>
    <row r="111" ht="69" customHeight="1" x14ac:dyDescent="0.2"/>
    <row r="112" ht="69" customHeight="1" x14ac:dyDescent="0.2"/>
    <row r="113" ht="69" customHeight="1" x14ac:dyDescent="0.2"/>
    <row r="114" ht="69" customHeight="1" x14ac:dyDescent="0.2"/>
    <row r="115" ht="69" customHeight="1" x14ac:dyDescent="0.2"/>
    <row r="116" ht="69" customHeight="1" x14ac:dyDescent="0.2"/>
    <row r="117" ht="69" customHeight="1" x14ac:dyDescent="0.2"/>
    <row r="118" ht="69" customHeight="1" x14ac:dyDescent="0.2"/>
    <row r="119" ht="69" customHeight="1" x14ac:dyDescent="0.2"/>
    <row r="120" ht="69" customHeight="1" x14ac:dyDescent="0.2"/>
    <row r="121" ht="69" customHeight="1" x14ac:dyDescent="0.2"/>
    <row r="122" ht="69" customHeight="1" x14ac:dyDescent="0.2"/>
    <row r="123" ht="69" customHeight="1" x14ac:dyDescent="0.2"/>
    <row r="124" ht="69" customHeight="1" x14ac:dyDescent="0.2"/>
    <row r="125" ht="69" customHeight="1" x14ac:dyDescent="0.2"/>
    <row r="126" ht="69" customHeight="1" x14ac:dyDescent="0.2"/>
    <row r="127" ht="69" customHeight="1" x14ac:dyDescent="0.2"/>
    <row r="128" ht="69" customHeight="1" x14ac:dyDescent="0.2"/>
    <row r="129" ht="69" customHeight="1" x14ac:dyDescent="0.2"/>
    <row r="130" ht="69" customHeight="1" x14ac:dyDescent="0.2"/>
    <row r="131" ht="69" customHeight="1" x14ac:dyDescent="0.2"/>
    <row r="132" ht="69" customHeight="1" x14ac:dyDescent="0.2"/>
    <row r="133" ht="69" customHeight="1" x14ac:dyDescent="0.2"/>
    <row r="134" ht="69" customHeight="1" x14ac:dyDescent="0.2"/>
    <row r="135" ht="69" customHeight="1" x14ac:dyDescent="0.2"/>
    <row r="136" ht="69" customHeight="1" x14ac:dyDescent="0.2"/>
    <row r="137" ht="69" customHeight="1" x14ac:dyDescent="0.2"/>
    <row r="138" ht="69" customHeight="1" x14ac:dyDescent="0.2"/>
    <row r="139" ht="69" customHeight="1" x14ac:dyDescent="0.2"/>
    <row r="140" ht="69" customHeight="1" x14ac:dyDescent="0.2"/>
    <row r="141" ht="69" customHeight="1" x14ac:dyDescent="0.2"/>
    <row r="142" ht="69" customHeight="1" x14ac:dyDescent="0.2"/>
    <row r="143" ht="69" customHeight="1" x14ac:dyDescent="0.2"/>
    <row r="144" ht="69" customHeight="1" x14ac:dyDescent="0.2"/>
    <row r="145" ht="69" customHeight="1" x14ac:dyDescent="0.2"/>
    <row r="146" ht="69" customHeight="1" x14ac:dyDescent="0.2"/>
    <row r="147" ht="69" customHeight="1" x14ac:dyDescent="0.2"/>
    <row r="148" ht="69" customHeight="1" x14ac:dyDescent="0.2"/>
    <row r="149" ht="69" customHeight="1" x14ac:dyDescent="0.2"/>
    <row r="150" ht="69" customHeight="1" x14ac:dyDescent="0.2"/>
    <row r="151" ht="69" customHeight="1" x14ac:dyDescent="0.2"/>
    <row r="152" ht="69" customHeight="1" x14ac:dyDescent="0.2"/>
    <row r="153" ht="69" customHeight="1" x14ac:dyDescent="0.2"/>
    <row r="154" ht="69" customHeight="1" x14ac:dyDescent="0.2"/>
    <row r="155" ht="69" customHeight="1" x14ac:dyDescent="0.2"/>
    <row r="156" ht="69" customHeight="1" x14ac:dyDescent="0.2"/>
    <row r="157" ht="69" customHeight="1" x14ac:dyDescent="0.2"/>
    <row r="158" ht="69" customHeight="1" x14ac:dyDescent="0.2"/>
    <row r="159" ht="69" customHeight="1" x14ac:dyDescent="0.2"/>
    <row r="160" ht="69" customHeight="1" x14ac:dyDescent="0.2"/>
    <row r="161" ht="69" customHeight="1" x14ac:dyDescent="0.2"/>
    <row r="162" ht="69" customHeight="1" x14ac:dyDescent="0.2"/>
    <row r="163" ht="69" customHeight="1" x14ac:dyDescent="0.2"/>
    <row r="164" ht="69" customHeight="1" x14ac:dyDescent="0.2"/>
    <row r="165" ht="69" customHeight="1" x14ac:dyDescent="0.2"/>
    <row r="166" ht="69" customHeight="1" x14ac:dyDescent="0.2"/>
    <row r="167" ht="69" customHeight="1" x14ac:dyDescent="0.2"/>
    <row r="168" ht="69" customHeight="1" x14ac:dyDescent="0.2"/>
    <row r="169" ht="69" customHeight="1" x14ac:dyDescent="0.2"/>
    <row r="170" ht="69" customHeight="1" x14ac:dyDescent="0.2"/>
    <row r="171" ht="69" customHeight="1" x14ac:dyDescent="0.2"/>
    <row r="172" ht="69" customHeight="1" x14ac:dyDescent="0.2"/>
    <row r="173" ht="69" customHeight="1" x14ac:dyDescent="0.2"/>
    <row r="174" ht="69" customHeight="1" x14ac:dyDescent="0.2"/>
    <row r="175" ht="69" customHeight="1" x14ac:dyDescent="0.2"/>
    <row r="176" ht="69" customHeight="1" x14ac:dyDescent="0.2"/>
    <row r="177" ht="69" customHeight="1" x14ac:dyDescent="0.2"/>
    <row r="178" ht="69" customHeight="1" x14ac:dyDescent="0.2"/>
    <row r="179" ht="69" customHeight="1" x14ac:dyDescent="0.2"/>
    <row r="180" ht="69" customHeight="1" x14ac:dyDescent="0.2"/>
    <row r="181" ht="69" customHeight="1" x14ac:dyDescent="0.2"/>
    <row r="182" ht="69" customHeight="1" x14ac:dyDescent="0.2"/>
    <row r="183" ht="69" customHeight="1" x14ac:dyDescent="0.2"/>
    <row r="184" ht="69" customHeight="1" x14ac:dyDescent="0.2"/>
    <row r="185" ht="69" customHeight="1" x14ac:dyDescent="0.2"/>
    <row r="186" ht="69" customHeight="1" x14ac:dyDescent="0.2"/>
    <row r="187" ht="69" customHeight="1" x14ac:dyDescent="0.2"/>
    <row r="188" ht="69" customHeight="1" x14ac:dyDescent="0.2"/>
    <row r="189" ht="69" customHeight="1" x14ac:dyDescent="0.2"/>
    <row r="190" ht="69" customHeight="1" x14ac:dyDescent="0.2"/>
    <row r="191" ht="69" customHeight="1" x14ac:dyDescent="0.2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4FFD-9182-4D10-A4E5-FE2C6DC4AEC9}">
  <dimension ref="A1:E6"/>
  <sheetViews>
    <sheetView workbookViewId="0">
      <selection activeCell="C6" sqref="C6"/>
    </sheetView>
  </sheetViews>
  <sheetFormatPr defaultRowHeight="14.25" x14ac:dyDescent="0.2"/>
  <sheetData>
    <row r="1" spans="1:5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</row>
    <row r="2" spans="1:5" x14ac:dyDescent="0.2">
      <c r="A2" s="8" t="s">
        <v>85</v>
      </c>
      <c r="B2">
        <v>1580</v>
      </c>
      <c r="C2">
        <v>1000</v>
      </c>
      <c r="D2">
        <v>1500</v>
      </c>
      <c r="E2">
        <f>SUM(B2:D2)</f>
        <v>4080</v>
      </c>
    </row>
    <row r="3" spans="1:5" x14ac:dyDescent="0.2">
      <c r="A3" s="8" t="s">
        <v>86</v>
      </c>
      <c r="B3">
        <v>2000</v>
      </c>
      <c r="E3">
        <f t="shared" ref="E3:E6" si="0">SUM(B3:D3)</f>
        <v>2000</v>
      </c>
    </row>
    <row r="4" spans="1:5" x14ac:dyDescent="0.2">
      <c r="A4" s="8" t="s">
        <v>87</v>
      </c>
      <c r="B4">
        <v>2500</v>
      </c>
      <c r="C4">
        <v>4900</v>
      </c>
      <c r="D4">
        <v>500</v>
      </c>
      <c r="E4">
        <f t="shared" si="0"/>
        <v>7900</v>
      </c>
    </row>
    <row r="5" spans="1:5" x14ac:dyDescent="0.2">
      <c r="A5" s="8" t="s">
        <v>88</v>
      </c>
      <c r="B5">
        <v>4100</v>
      </c>
      <c r="C5">
        <v>2000</v>
      </c>
      <c r="E5">
        <f t="shared" si="0"/>
        <v>6100</v>
      </c>
    </row>
    <row r="6" spans="1:5" x14ac:dyDescent="0.2">
      <c r="A6" s="8" t="s">
        <v>89</v>
      </c>
      <c r="B6">
        <v>3000</v>
      </c>
      <c r="D6">
        <v>1000</v>
      </c>
      <c r="E6">
        <f t="shared" si="0"/>
        <v>4000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8867-0F3C-4241-BC1F-095E95F480A1}">
  <dimension ref="A1:E6"/>
  <sheetViews>
    <sheetView workbookViewId="0">
      <selection activeCell="C5" sqref="C5"/>
    </sheetView>
  </sheetViews>
  <sheetFormatPr defaultRowHeight="14.25" x14ac:dyDescent="0.2"/>
  <sheetData>
    <row r="1" spans="1:5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</row>
    <row r="2" spans="1:5" x14ac:dyDescent="0.2">
      <c r="A2" s="8" t="s">
        <v>90</v>
      </c>
      <c r="B2">
        <v>1580</v>
      </c>
      <c r="C2">
        <v>1000</v>
      </c>
      <c r="D2">
        <v>1500</v>
      </c>
      <c r="E2">
        <f>SUM(B2:D2)</f>
        <v>4080</v>
      </c>
    </row>
    <row r="3" spans="1:5" x14ac:dyDescent="0.2">
      <c r="A3" s="8" t="s">
        <v>91</v>
      </c>
      <c r="B3">
        <v>2000</v>
      </c>
      <c r="C3">
        <v>500</v>
      </c>
      <c r="E3">
        <f t="shared" ref="E3:E4" si="0">SUM(B3:D3)</f>
        <v>2500</v>
      </c>
    </row>
    <row r="4" spans="1:5" x14ac:dyDescent="0.2">
      <c r="A4" s="8" t="s">
        <v>92</v>
      </c>
      <c r="B4">
        <v>2500</v>
      </c>
      <c r="C4">
        <v>2900</v>
      </c>
      <c r="D4">
        <v>500</v>
      </c>
      <c r="E4">
        <f t="shared" si="0"/>
        <v>5900</v>
      </c>
    </row>
    <row r="5" spans="1:5" x14ac:dyDescent="0.2">
      <c r="A5" s="8" t="s">
        <v>93</v>
      </c>
      <c r="B5">
        <v>2000</v>
      </c>
      <c r="D5">
        <v>900</v>
      </c>
      <c r="E5">
        <f t="shared" ref="E5:E6" si="1">SUM(B5:D5)</f>
        <v>2900</v>
      </c>
    </row>
    <row r="6" spans="1:5" x14ac:dyDescent="0.2">
      <c r="A6" s="8" t="s">
        <v>94</v>
      </c>
      <c r="B6">
        <v>2500</v>
      </c>
      <c r="C6">
        <v>3900</v>
      </c>
      <c r="D6">
        <v>1500</v>
      </c>
      <c r="E6">
        <f t="shared" si="1"/>
        <v>7900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B4A5-810E-4D2B-B7C7-DBA79537A578}">
  <dimension ref="A1:E6"/>
  <sheetViews>
    <sheetView workbookViewId="0">
      <selection activeCell="A2" sqref="A2:A6"/>
    </sheetView>
  </sheetViews>
  <sheetFormatPr defaultRowHeight="14.25" x14ac:dyDescent="0.2"/>
  <sheetData>
    <row r="1" spans="1:5" x14ac:dyDescent="0.2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</row>
    <row r="2" spans="1:5" x14ac:dyDescent="0.2">
      <c r="A2" t="s">
        <v>75</v>
      </c>
      <c r="B2">
        <v>2580</v>
      </c>
      <c r="C2">
        <v>1000</v>
      </c>
      <c r="E2">
        <f>SUM(B2:D2)</f>
        <v>3580</v>
      </c>
    </row>
    <row r="3" spans="1:5" x14ac:dyDescent="0.2">
      <c r="A3" t="s">
        <v>76</v>
      </c>
      <c r="B3">
        <v>2600</v>
      </c>
      <c r="C3">
        <v>500</v>
      </c>
      <c r="D3">
        <v>900</v>
      </c>
      <c r="E3">
        <f t="shared" ref="E3:E6" si="0">SUM(B3:D3)</f>
        <v>4000</v>
      </c>
    </row>
    <row r="4" spans="1:5" x14ac:dyDescent="0.2">
      <c r="A4" t="s">
        <v>77</v>
      </c>
      <c r="B4">
        <v>2500</v>
      </c>
      <c r="C4">
        <v>2900</v>
      </c>
      <c r="D4">
        <v>500</v>
      </c>
      <c r="E4">
        <f t="shared" si="0"/>
        <v>5900</v>
      </c>
    </row>
    <row r="5" spans="1:5" x14ac:dyDescent="0.2">
      <c r="A5" t="s">
        <v>78</v>
      </c>
      <c r="B5">
        <v>2100</v>
      </c>
      <c r="D5">
        <v>500</v>
      </c>
      <c r="E5">
        <f t="shared" si="0"/>
        <v>2600</v>
      </c>
    </row>
    <row r="6" spans="1:5" x14ac:dyDescent="0.2">
      <c r="A6" t="s">
        <v>79</v>
      </c>
      <c r="B6">
        <v>1000</v>
      </c>
      <c r="C6">
        <v>2200</v>
      </c>
      <c r="D6">
        <v>1000</v>
      </c>
      <c r="E6">
        <f t="shared" si="0"/>
        <v>4200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8720-C84C-4BB6-8321-3257202DD38A}">
  <dimension ref="A1:B5"/>
  <sheetViews>
    <sheetView workbookViewId="0"/>
  </sheetViews>
  <sheetFormatPr defaultRowHeight="14.25" x14ac:dyDescent="0.2"/>
  <cols>
    <col min="1" max="1" width="19.25" bestFit="1" customWidth="1"/>
  </cols>
  <sheetData>
    <row r="1" spans="1:2" x14ac:dyDescent="0.2">
      <c r="A1" s="2" t="s">
        <v>109</v>
      </c>
      <c r="B1" s="2" t="s">
        <v>110</v>
      </c>
    </row>
    <row r="2" spans="1:2" x14ac:dyDescent="0.2">
      <c r="A2" s="3" t="s">
        <v>111</v>
      </c>
      <c r="B2" s="3">
        <f>COUNT('多表引用-A:多表引用-C'!E$2:E$6)</f>
        <v>15</v>
      </c>
    </row>
    <row r="3" spans="1:2" x14ac:dyDescent="0.2">
      <c r="A3" s="3" t="s">
        <v>112</v>
      </c>
      <c r="B3" s="3">
        <f>COUNT('多表引用-A:多表引用-C'!C$2:C$6)</f>
        <v>11</v>
      </c>
    </row>
    <row r="4" spans="1:2" x14ac:dyDescent="0.2">
      <c r="A4" s="3" t="s">
        <v>113</v>
      </c>
      <c r="B4" s="3">
        <f>COUNT('多表引用-A:多表引用-C'!D$2:D$6)</f>
        <v>11</v>
      </c>
    </row>
    <row r="5" spans="1:2" x14ac:dyDescent="0.2">
      <c r="A5" s="3" t="s">
        <v>114</v>
      </c>
      <c r="B5" s="3">
        <f>AVERAGE('多表引用-A:多表引用-C'!E$2:E$6)</f>
        <v>4509.333333333333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6547-11CF-43B1-8DE8-15F27BA04784}">
  <dimension ref="A1:G39"/>
  <sheetViews>
    <sheetView topLeftCell="A19" workbookViewId="0">
      <selection activeCell="A22" sqref="A22"/>
    </sheetView>
  </sheetViews>
  <sheetFormatPr defaultRowHeight="14.25" x14ac:dyDescent="0.2"/>
  <cols>
    <col min="1" max="1" width="17.25" bestFit="1" customWidth="1"/>
    <col min="2" max="2" width="24.375" bestFit="1" customWidth="1"/>
    <col min="3" max="3" width="17.25" bestFit="1" customWidth="1"/>
    <col min="4" max="4" width="12.375" bestFit="1" customWidth="1"/>
    <col min="7" max="7" width="17.5" customWidth="1"/>
  </cols>
  <sheetData>
    <row r="1" spans="1:7" x14ac:dyDescent="0.2">
      <c r="A1" s="2" t="s">
        <v>23</v>
      </c>
      <c r="B1" s="2" t="s">
        <v>104</v>
      </c>
      <c r="C1" s="2" t="s">
        <v>115</v>
      </c>
      <c r="D1" s="2" t="s">
        <v>116</v>
      </c>
    </row>
    <row r="2" spans="1:7" x14ac:dyDescent="0.2">
      <c r="A2" t="s">
        <v>117</v>
      </c>
      <c r="B2" s="8" t="s">
        <v>92</v>
      </c>
      <c r="C2">
        <v>198</v>
      </c>
      <c r="D2">
        <f>C2*100</f>
        <v>19800</v>
      </c>
    </row>
    <row r="3" spans="1:7" x14ac:dyDescent="0.2">
      <c r="A3" t="s">
        <v>118</v>
      </c>
      <c r="B3" s="8" t="s">
        <v>93</v>
      </c>
      <c r="C3">
        <v>123</v>
      </c>
      <c r="D3">
        <f t="shared" ref="D3:D9" si="0">C3*100</f>
        <v>12300</v>
      </c>
    </row>
    <row r="4" spans="1:7" x14ac:dyDescent="0.2">
      <c r="A4" t="s">
        <v>119</v>
      </c>
      <c r="B4" s="8" t="s">
        <v>94</v>
      </c>
      <c r="C4">
        <v>145</v>
      </c>
      <c r="D4">
        <f t="shared" si="0"/>
        <v>14500</v>
      </c>
      <c r="F4">
        <f>AVERAGE(C3:C7)</f>
        <v>113.8</v>
      </c>
      <c r="G4">
        <f>SUM(C3:C7)</f>
        <v>569</v>
      </c>
    </row>
    <row r="5" spans="1:7" x14ac:dyDescent="0.2">
      <c r="A5" t="s">
        <v>120</v>
      </c>
      <c r="B5" t="s">
        <v>75</v>
      </c>
      <c r="C5">
        <v>45</v>
      </c>
      <c r="D5">
        <f t="shared" si="0"/>
        <v>4500</v>
      </c>
    </row>
    <row r="6" spans="1:7" x14ac:dyDescent="0.2">
      <c r="A6" t="s">
        <v>117</v>
      </c>
      <c r="B6" t="s">
        <v>76</v>
      </c>
      <c r="C6">
        <v>76</v>
      </c>
      <c r="D6">
        <f t="shared" si="0"/>
        <v>7600</v>
      </c>
    </row>
    <row r="7" spans="1:7" x14ac:dyDescent="0.2">
      <c r="A7" t="s">
        <v>118</v>
      </c>
      <c r="B7" t="s">
        <v>77</v>
      </c>
      <c r="C7">
        <v>180</v>
      </c>
      <c r="D7">
        <f t="shared" si="0"/>
        <v>18000</v>
      </c>
    </row>
    <row r="8" spans="1:7" x14ac:dyDescent="0.2">
      <c r="A8" t="s">
        <v>121</v>
      </c>
      <c r="B8" t="s">
        <v>78</v>
      </c>
      <c r="C8">
        <v>77</v>
      </c>
      <c r="D8">
        <f t="shared" si="0"/>
        <v>7700</v>
      </c>
    </row>
    <row r="9" spans="1:7" x14ac:dyDescent="0.2">
      <c r="A9" t="s">
        <v>120</v>
      </c>
      <c r="B9" t="s">
        <v>79</v>
      </c>
      <c r="C9">
        <v>120</v>
      </c>
      <c r="D9">
        <f t="shared" si="0"/>
        <v>12000</v>
      </c>
    </row>
    <row r="11" spans="1:7" x14ac:dyDescent="0.2">
      <c r="A11" s="2" t="s">
        <v>122</v>
      </c>
      <c r="B11" s="2" t="s">
        <v>123</v>
      </c>
      <c r="C11" s="2" t="s">
        <v>125</v>
      </c>
    </row>
    <row r="12" spans="1:7" x14ac:dyDescent="0.2">
      <c r="A12" t="s">
        <v>124</v>
      </c>
      <c r="B12">
        <f>SUM(C2:C9)</f>
        <v>964</v>
      </c>
      <c r="C12">
        <f>SUBTOTAL(9,C2:C9)</f>
        <v>964</v>
      </c>
    </row>
    <row r="13" spans="1:7" x14ac:dyDescent="0.2">
      <c r="A13" t="s">
        <v>126</v>
      </c>
      <c r="B13">
        <f>AVERAGE(C2:C9)</f>
        <v>120.5</v>
      </c>
      <c r="C13">
        <f>SUBTOTAL(1,C2:C9)</f>
        <v>120.5</v>
      </c>
    </row>
    <row r="14" spans="1:7" x14ac:dyDescent="0.2">
      <c r="A14" t="s">
        <v>127</v>
      </c>
      <c r="B14">
        <f>MAX(C2:C9)</f>
        <v>198</v>
      </c>
      <c r="C14">
        <f>SUBTOTAL(104,C2:C9)</f>
        <v>198</v>
      </c>
    </row>
    <row r="15" spans="1:7" x14ac:dyDescent="0.2">
      <c r="A15" t="s">
        <v>128</v>
      </c>
      <c r="B15">
        <f>MIN(C2:C9)</f>
        <v>45</v>
      </c>
      <c r="C15">
        <f>SUBTOTAL(105,C2:C9)</f>
        <v>45</v>
      </c>
    </row>
    <row r="21" spans="1:3" x14ac:dyDescent="0.2">
      <c r="A21" t="s">
        <v>135</v>
      </c>
      <c r="B21" t="s">
        <v>136</v>
      </c>
    </row>
    <row r="22" spans="1:3" x14ac:dyDescent="0.2">
      <c r="A22" s="2" t="s">
        <v>129</v>
      </c>
      <c r="B22" s="2" t="s">
        <v>23</v>
      </c>
      <c r="C22" s="2" t="s">
        <v>104</v>
      </c>
    </row>
    <row r="23" spans="1:3" x14ac:dyDescent="0.2">
      <c r="A23">
        <f>SUBTOTAL(103,$B$23:B23)</f>
        <v>1</v>
      </c>
      <c r="B23" t="s">
        <v>130</v>
      </c>
      <c r="C23" s="8" t="s">
        <v>85</v>
      </c>
    </row>
    <row r="24" spans="1:3" x14ac:dyDescent="0.2">
      <c r="A24">
        <f>SUBTOTAL(103,$B$23:B24)</f>
        <v>2</v>
      </c>
      <c r="B24" t="s">
        <v>131</v>
      </c>
      <c r="C24" s="8" t="s">
        <v>86</v>
      </c>
    </row>
    <row r="25" spans="1:3" x14ac:dyDescent="0.2">
      <c r="A25">
        <f>SUBTOTAL(103,$B$23:B25)</f>
        <v>3</v>
      </c>
      <c r="B25" t="s">
        <v>132</v>
      </c>
      <c r="C25" s="8" t="s">
        <v>87</v>
      </c>
    </row>
    <row r="26" spans="1:3" x14ac:dyDescent="0.2">
      <c r="A26">
        <f>SUBTOTAL(103,$B$23:B26)</f>
        <v>4</v>
      </c>
      <c r="B26" t="s">
        <v>133</v>
      </c>
      <c r="C26" s="8" t="s">
        <v>88</v>
      </c>
    </row>
    <row r="27" spans="1:3" x14ac:dyDescent="0.2">
      <c r="A27">
        <f>SUBTOTAL(103,$B$23:B27)</f>
        <v>5</v>
      </c>
      <c r="B27" t="s">
        <v>134</v>
      </c>
      <c r="C27" s="8" t="s">
        <v>89</v>
      </c>
    </row>
    <row r="28" spans="1:3" x14ac:dyDescent="0.2">
      <c r="A28">
        <f>SUBTOTAL(103,$B$23:B28)</f>
        <v>6</v>
      </c>
      <c r="B28" t="s">
        <v>130</v>
      </c>
      <c r="C28" s="8" t="s">
        <v>90</v>
      </c>
    </row>
    <row r="29" spans="1:3" x14ac:dyDescent="0.2">
      <c r="A29">
        <f>SUBTOTAL(103,$B$23:B29)</f>
        <v>7</v>
      </c>
      <c r="B29" t="s">
        <v>131</v>
      </c>
      <c r="C29" s="8" t="s">
        <v>91</v>
      </c>
    </row>
    <row r="30" spans="1:3" x14ac:dyDescent="0.2">
      <c r="A30">
        <f>SUBTOTAL(103,$B$23:B30)</f>
        <v>8</v>
      </c>
      <c r="B30" t="s">
        <v>132</v>
      </c>
      <c r="C30" s="8" t="s">
        <v>92</v>
      </c>
    </row>
    <row r="31" spans="1:3" x14ac:dyDescent="0.2">
      <c r="A31">
        <f>SUBTOTAL(103,$B$23:B31)</f>
        <v>9</v>
      </c>
      <c r="B31" t="s">
        <v>133</v>
      </c>
      <c r="C31" s="8" t="s">
        <v>93</v>
      </c>
    </row>
    <row r="32" spans="1:3" x14ac:dyDescent="0.2">
      <c r="A32">
        <f>SUBTOTAL(103,$B$23:B32)</f>
        <v>10</v>
      </c>
      <c r="B32" t="s">
        <v>134</v>
      </c>
      <c r="C32" s="8" t="s">
        <v>94</v>
      </c>
    </row>
    <row r="33" spans="1:3" x14ac:dyDescent="0.2">
      <c r="A33">
        <f>SUBTOTAL(103,$B$23:B33)</f>
        <v>11</v>
      </c>
      <c r="B33" t="s">
        <v>133</v>
      </c>
      <c r="C33" t="s">
        <v>75</v>
      </c>
    </row>
    <row r="34" spans="1:3" x14ac:dyDescent="0.2">
      <c r="A34">
        <f>SUBTOTAL(103,$B$23:B34)</f>
        <v>12</v>
      </c>
      <c r="B34" t="s">
        <v>133</v>
      </c>
      <c r="C34" t="s">
        <v>76</v>
      </c>
    </row>
    <row r="35" spans="1:3" x14ac:dyDescent="0.2">
      <c r="A35">
        <f>SUBTOTAL(103,$B$23:B35)</f>
        <v>13</v>
      </c>
      <c r="B35" t="s">
        <v>133</v>
      </c>
      <c r="C35" t="s">
        <v>77</v>
      </c>
    </row>
    <row r="36" spans="1:3" x14ac:dyDescent="0.2">
      <c r="A36">
        <f>SUBTOTAL(103,$B$23:B36)</f>
        <v>14</v>
      </c>
      <c r="B36" t="s">
        <v>131</v>
      </c>
      <c r="C36" t="s">
        <v>78</v>
      </c>
    </row>
    <row r="37" spans="1:3" x14ac:dyDescent="0.2">
      <c r="A37">
        <f>SUBTOTAL(103,$B$23:B37)</f>
        <v>15</v>
      </c>
      <c r="B37" t="s">
        <v>131</v>
      </c>
      <c r="C37" t="s">
        <v>79</v>
      </c>
    </row>
    <row r="39" spans="1:3" x14ac:dyDescent="0.2">
      <c r="B39" t="str">
        <f>"总计："&amp;SUBTOTAL(103,B23:B37)</f>
        <v>总计：15</v>
      </c>
    </row>
  </sheetData>
  <autoFilter ref="A22:C36" xr:uid="{C90E03E8-C94F-4E17-8EB7-7F2B350B0F58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sumif</vt:lpstr>
      <vt:lpstr>count</vt:lpstr>
      <vt:lpstr>数据集</vt:lpstr>
      <vt:lpstr>多表引用-A</vt:lpstr>
      <vt:lpstr>多表引用-B</vt:lpstr>
      <vt:lpstr>多表引用-C</vt:lpstr>
      <vt:lpstr>多表引用-汇总</vt:lpstr>
      <vt:lpstr>subtotal</vt:lpstr>
      <vt:lpstr>自定义格式</vt:lpstr>
      <vt:lpstr>日期时间处理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2021-01-18T14:10:01Z</dcterms:modified>
</cp:coreProperties>
</file>