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Repository\daily\office\gate\excel\"/>
    </mc:Choice>
  </mc:AlternateContent>
  <xr:revisionPtr revIDLastSave="0" documentId="13_ncr:1_{DD8831B8-0B2A-4075-B157-7297634466B7}" xr6:coauthVersionLast="45" xr6:coauthVersionMax="45" xr10:uidLastSave="{00000000-0000-0000-0000-000000000000}"/>
  <bookViews>
    <workbookView xWindow="-120" yWindow="-120" windowWidth="20730" windowHeight="11160" firstSheet="3" activeTab="9" xr2:uid="{AA77C763-8165-4E44-8D2A-A04B7AAC814C}"/>
  </bookViews>
  <sheets>
    <sheet name="VLOOKUP" sheetId="1" r:id="rId1"/>
    <sheet name="Vlookup跨表操作" sheetId="2" r:id="rId2"/>
    <sheet name="INDIRECT" sheetId="3" r:id="rId3"/>
    <sheet name="MATCH与INDEX" sheetId="4" r:id="rId4"/>
    <sheet name="ROW和COLUMN" sheetId="5" r:id="rId5"/>
    <sheet name="初识数组" sheetId="6" r:id="rId6"/>
    <sheet name="CHOOSE" sheetId="7" r:id="rId7"/>
    <sheet name="LOOKUP" sheetId="8" r:id="rId8"/>
    <sheet name="其他函数" sheetId="9" r:id="rId9"/>
    <sheet name="OFFSET" sheetId="11" r:id="rId10"/>
  </sheets>
  <definedNames>
    <definedName name="第二季">INDIRECT!$C$12:$C$17</definedName>
    <definedName name="第三季">INDIRECT!$D$12:$D$17</definedName>
    <definedName name="第四季">INDIRECT!$E$12:$E$17</definedName>
    <definedName name="第一季">INDIRECT!$B$12:$B$17</definedName>
    <definedName name="用户公司数据源">VLOOKUP!$B$1:$D$16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9" i="11" l="1" a="1"/>
  <c r="J19" i="11" s="1"/>
  <c r="H19" i="11"/>
  <c r="H20" i="11"/>
  <c r="H21" i="11"/>
  <c r="H22" i="11"/>
  <c r="H23" i="11"/>
  <c r="B13" i="11"/>
  <c r="B12" i="11"/>
  <c r="B10" i="11"/>
  <c r="B63" i="9"/>
  <c r="B64" i="9" s="1"/>
  <c r="B65" i="9" s="1"/>
  <c r="B62" i="9"/>
  <c r="B59" i="9"/>
  <c r="B58" i="9"/>
  <c r="B57" i="9"/>
  <c r="B50" i="9"/>
  <c r="B51" i="9"/>
  <c r="B52" i="9"/>
  <c r="B53" i="9"/>
  <c r="B54" i="9"/>
  <c r="B49" i="9"/>
  <c r="B43" i="9"/>
  <c r="C36" i="9"/>
  <c r="C37" i="9"/>
  <c r="C38" i="9"/>
  <c r="C39" i="9"/>
  <c r="C40" i="9"/>
  <c r="B30" i="9"/>
  <c r="B14" i="9"/>
  <c r="B15" i="9"/>
  <c r="B16" i="9"/>
  <c r="B17" i="9"/>
  <c r="B18" i="9"/>
  <c r="B13" i="9"/>
  <c r="C7" i="9"/>
  <c r="C8" i="9"/>
  <c r="C9" i="9"/>
  <c r="C6" i="9"/>
  <c r="B6" i="9"/>
  <c r="B7" i="9"/>
  <c r="B8" i="9"/>
  <c r="B9" i="9"/>
  <c r="C22" i="8" l="1"/>
  <c r="C23" i="8"/>
  <c r="C24" i="8"/>
  <c r="C25" i="8"/>
  <c r="C26" i="8"/>
  <c r="G13" i="8"/>
  <c r="G14" i="8"/>
  <c r="G15" i="8"/>
  <c r="F6" i="8"/>
  <c r="F7" i="8"/>
  <c r="F8" i="8"/>
  <c r="A14" i="7" a="1"/>
  <c r="A14" i="7" s="1"/>
  <c r="A5" i="7"/>
  <c r="A6" i="7"/>
  <c r="J32" i="6" a="1"/>
  <c r="J32" i="6"/>
  <c r="K32" i="6" a="1"/>
  <c r="K32" i="6"/>
  <c r="L32" i="6" a="1"/>
  <c r="L32" i="6"/>
  <c r="M32" i="6" a="1"/>
  <c r="M32" i="6"/>
  <c r="N32" i="6" a="1"/>
  <c r="N32" i="6"/>
  <c r="O32" i="6" a="1"/>
  <c r="O32" i="6"/>
  <c r="I32" i="6" a="1"/>
  <c r="I32" i="6" s="1"/>
  <c r="E23" i="6" a="1"/>
  <c r="E23" i="6" s="1"/>
  <c r="E24" i="6"/>
  <c r="E26" i="6"/>
  <c r="E28" i="6"/>
  <c r="D23" i="6" a="1"/>
  <c r="D24" i="6" s="1"/>
  <c r="G12" i="6" a="1"/>
  <c r="G12" i="6" s="1"/>
  <c r="E3" i="6" a="1"/>
  <c r="E3" i="6" s="1"/>
  <c r="G13" i="6" a="1"/>
  <c r="G13" i="6"/>
  <c r="E4" i="6" a="1"/>
  <c r="E4" i="6"/>
  <c r="E5" i="6" a="1"/>
  <c r="E5" i="6"/>
  <c r="E27" i="6" l="1"/>
  <c r="E25" i="6"/>
  <c r="D27" i="6"/>
  <c r="D25" i="6"/>
  <c r="D23" i="6"/>
  <c r="D28" i="6"/>
  <c r="D26" i="6"/>
  <c r="A33" i="5" l="1"/>
  <c r="A34" i="5"/>
  <c r="A35" i="5"/>
  <c r="A36" i="5"/>
  <c r="A37" i="5"/>
  <c r="A38" i="5"/>
  <c r="A39" i="5"/>
  <c r="A40" i="5"/>
  <c r="A41" i="5"/>
  <c r="A42" i="5"/>
  <c r="A43" i="5"/>
  <c r="D21" i="5"/>
  <c r="D22" i="5"/>
  <c r="D23" i="5"/>
  <c r="D24" i="5"/>
  <c r="D25" i="5"/>
  <c r="D26" i="5"/>
  <c r="D27" i="5"/>
  <c r="D28" i="5"/>
  <c r="D20" i="5"/>
  <c r="C21" i="5"/>
  <c r="C22" i="5"/>
  <c r="C23" i="5"/>
  <c r="C24" i="5"/>
  <c r="C25" i="5"/>
  <c r="C26" i="5"/>
  <c r="C27" i="5"/>
  <c r="C28" i="5"/>
  <c r="C20" i="5"/>
  <c r="D4" i="5"/>
  <c r="D5" i="5"/>
  <c r="D6" i="5"/>
  <c r="D7" i="5"/>
  <c r="D8" i="5"/>
  <c r="D9" i="5"/>
  <c r="D10" i="5"/>
  <c r="D11" i="5"/>
  <c r="D12" i="5"/>
  <c r="D13" i="5"/>
  <c r="D14" i="5"/>
  <c r="D15" i="5"/>
  <c r="D3" i="5"/>
  <c r="C4" i="5"/>
  <c r="C5" i="5"/>
  <c r="C6" i="5"/>
  <c r="C7" i="5"/>
  <c r="C8" i="5"/>
  <c r="C9" i="5"/>
  <c r="C10" i="5"/>
  <c r="C11" i="5"/>
  <c r="C12" i="5"/>
  <c r="C13" i="5"/>
  <c r="C14" i="5"/>
  <c r="C15" i="5"/>
  <c r="C3" i="5"/>
  <c r="B4" i="5"/>
  <c r="B5" i="5"/>
  <c r="B6" i="5"/>
  <c r="B7" i="5"/>
  <c r="B8" i="5"/>
  <c r="B9" i="5"/>
  <c r="B10" i="5"/>
  <c r="B11" i="5"/>
  <c r="B12" i="5"/>
  <c r="B13" i="5"/>
  <c r="B14" i="5"/>
  <c r="B15" i="5"/>
  <c r="B3" i="5"/>
  <c r="A3" i="5"/>
  <c r="A5" i="5"/>
  <c r="A6" i="5"/>
  <c r="A7" i="5"/>
  <c r="A8" i="5"/>
  <c r="A9" i="5"/>
  <c r="A10" i="5"/>
  <c r="A11" i="5"/>
  <c r="A12" i="5"/>
  <c r="A13" i="5"/>
  <c r="A14" i="5"/>
  <c r="A15" i="5"/>
  <c r="A16" i="5"/>
  <c r="H41" i="4" l="1"/>
  <c r="H42" i="4"/>
  <c r="B30" i="4"/>
  <c r="B31" i="4"/>
  <c r="B32" i="4"/>
  <c r="B33" i="4"/>
  <c r="B18" i="4"/>
  <c r="B19" i="4" s="1"/>
  <c r="B20" i="4" s="1"/>
  <c r="B21" i="4" s="1"/>
  <c r="B22" i="4" s="1"/>
  <c r="C19" i="4"/>
  <c r="C20" i="4"/>
  <c r="C21" i="4"/>
  <c r="C22" i="4"/>
  <c r="C18" i="4"/>
  <c r="G13" i="4"/>
  <c r="F5" i="4"/>
  <c r="F6" i="4"/>
  <c r="G6" i="4" s="1"/>
  <c r="F7" i="4"/>
  <c r="F8" i="4"/>
  <c r="F9" i="4"/>
  <c r="F10" i="4"/>
  <c r="F11" i="4"/>
  <c r="F12" i="4"/>
  <c r="G12" i="4" s="1"/>
  <c r="F13" i="4"/>
  <c r="E5" i="4"/>
  <c r="E6" i="4"/>
  <c r="E7" i="4"/>
  <c r="E8" i="4"/>
  <c r="E9" i="4"/>
  <c r="E10" i="4"/>
  <c r="E11" i="4"/>
  <c r="E12" i="4"/>
  <c r="E13" i="4"/>
  <c r="E4" i="4"/>
  <c r="G11" i="4"/>
  <c r="G7" i="4"/>
  <c r="G10" i="4"/>
  <c r="G5" i="4"/>
  <c r="G9" i="4"/>
  <c r="G4" i="4"/>
  <c r="F4" i="4"/>
  <c r="G8" i="4" l="1"/>
  <c r="H37" i="2" l="1"/>
  <c r="H36" i="2"/>
  <c r="H29" i="2"/>
  <c r="H28" i="2"/>
  <c r="H20" i="2"/>
  <c r="H21" i="2"/>
  <c r="C11" i="2"/>
  <c r="C12" i="2"/>
  <c r="C13" i="2"/>
  <c r="C14" i="2"/>
  <c r="C4" i="2"/>
  <c r="C5" i="2"/>
  <c r="C6" i="2"/>
  <c r="C7" i="2"/>
  <c r="I13" i="3"/>
  <c r="A6" i="3"/>
  <c r="A7" i="3"/>
</calcChain>
</file>

<file path=xl/sharedStrings.xml><?xml version="1.0" encoding="utf-8"?>
<sst xmlns="http://schemas.openxmlformats.org/spreadsheetml/2006/main" count="463" uniqueCount="260">
  <si>
    <t>公司名</t>
    <phoneticPr fontId="2" type="noConversion"/>
  </si>
  <si>
    <t>用户名</t>
    <phoneticPr fontId="2" type="noConversion"/>
  </si>
  <si>
    <t>顾国栋</t>
  </si>
  <si>
    <t>云国栋</t>
  </si>
  <si>
    <t>殷涵越</t>
  </si>
  <si>
    <t>秦涵越</t>
  </si>
  <si>
    <t>卫慧嘉</t>
  </si>
  <si>
    <t>罗萌</t>
  </si>
  <si>
    <t>周易轩</t>
  </si>
  <si>
    <t>俞清妍</t>
  </si>
  <si>
    <t>伍益冉</t>
  </si>
  <si>
    <t>孔佳钰</t>
  </si>
  <si>
    <t>王国贤</t>
  </si>
  <si>
    <t>卞昕蕊</t>
  </si>
  <si>
    <t>韦雅涵</t>
  </si>
  <si>
    <t>柳东东</t>
  </si>
  <si>
    <t>贺淳美</t>
  </si>
  <si>
    <t>甘肃省</t>
  </si>
  <si>
    <t>青海省</t>
  </si>
  <si>
    <t>陕西省</t>
  </si>
  <si>
    <t>宁夏回族自治区</t>
  </si>
  <si>
    <t>河南省</t>
  </si>
  <si>
    <t>山东省</t>
  </si>
  <si>
    <t>安徽省</t>
  </si>
  <si>
    <t>地址</t>
    <phoneticPr fontId="2" type="noConversion"/>
  </si>
  <si>
    <t>姓名</t>
    <phoneticPr fontId="2" type="noConversion"/>
  </si>
  <si>
    <t>VLOOKUP(B4,VLOOKUP!$B$2:$D$16,3,FALSE)</t>
    <phoneticPr fontId="2" type="noConversion"/>
  </si>
  <si>
    <t>树之机械有限责任公司</t>
    <phoneticPr fontId="2" type="noConversion"/>
  </si>
  <si>
    <t>江苏省米奇妙趣玩具集团有限责任公司</t>
    <phoneticPr fontId="2" type="noConversion"/>
  </si>
  <si>
    <t>草野家私有限责任公司</t>
    <phoneticPr fontId="2" type="noConversion"/>
  </si>
  <si>
    <t>阜阳易网网络科技有限公司</t>
    <phoneticPr fontId="2" type="noConversion"/>
  </si>
  <si>
    <t>宏达家电有限责任公司</t>
    <phoneticPr fontId="2" type="noConversion"/>
  </si>
  <si>
    <t>永信科翔智能技术有限公司</t>
    <phoneticPr fontId="2" type="noConversion"/>
  </si>
  <si>
    <t>美克斯机电设备工程有限公司</t>
    <phoneticPr fontId="2" type="noConversion"/>
  </si>
  <si>
    <t>联邦数码办公设备销售有限责任公司</t>
    <phoneticPr fontId="2" type="noConversion"/>
  </si>
  <si>
    <t>三洋电梯有限公司</t>
    <phoneticPr fontId="2" type="noConversion"/>
  </si>
  <si>
    <t>优博贸易有限公司</t>
    <phoneticPr fontId="2" type="noConversion"/>
  </si>
  <si>
    <t>南威软件股份有限公司</t>
    <phoneticPr fontId="2" type="noConversion"/>
  </si>
  <si>
    <t>撒网电脑科技有限公司</t>
    <phoneticPr fontId="2" type="noConversion"/>
  </si>
  <si>
    <t>鸿鑫教学设备有限公司</t>
    <phoneticPr fontId="2" type="noConversion"/>
  </si>
  <si>
    <t>四通显示科技股份有限公司</t>
    <phoneticPr fontId="2" type="noConversion"/>
  </si>
  <si>
    <t>黑龙江省曹甸镇工业园区</t>
    <phoneticPr fontId="2" type="noConversion"/>
  </si>
  <si>
    <t>江苏省解放路一段24号</t>
    <phoneticPr fontId="2" type="noConversion"/>
  </si>
  <si>
    <t>辽宁省颍州区303号</t>
    <phoneticPr fontId="2" type="noConversion"/>
  </si>
  <si>
    <t>奥博管业有限公司</t>
    <phoneticPr fontId="2" type="noConversion"/>
  </si>
  <si>
    <t>内蒙古蒙古自治区草屯树路1号</t>
    <phoneticPr fontId="2" type="noConversion"/>
  </si>
  <si>
    <t>通配符</t>
    <phoneticPr fontId="2" type="noConversion"/>
  </si>
  <si>
    <t>易网网络</t>
    <phoneticPr fontId="2" type="noConversion"/>
  </si>
  <si>
    <t>宏达家电</t>
    <phoneticPr fontId="2" type="noConversion"/>
  </si>
  <si>
    <t>撒网电脑</t>
  </si>
  <si>
    <t>四通显示</t>
    <phoneticPr fontId="2" type="noConversion"/>
  </si>
  <si>
    <t>河北省大树区商贸中心二楼三室</t>
    <phoneticPr fontId="2" type="noConversion"/>
  </si>
  <si>
    <t>新疆维吾尔自治区喀什市红河路四段5号</t>
    <phoneticPr fontId="2" type="noConversion"/>
  </si>
  <si>
    <t>山西省大同市黄河路二段</t>
    <phoneticPr fontId="2" type="noConversion"/>
  </si>
  <si>
    <t>湖北省武汉市蔡甸区大学路一段</t>
    <phoneticPr fontId="2" type="noConversion"/>
  </si>
  <si>
    <t>VLOOKUP("*"&amp;B11&amp;"*",VLOOKUP!C2:D16,2,0)</t>
    <phoneticPr fontId="2" type="noConversion"/>
  </si>
  <si>
    <t>数字格式问题</t>
    <phoneticPr fontId="2" type="noConversion"/>
  </si>
  <si>
    <t>编号</t>
    <phoneticPr fontId="2" type="noConversion"/>
  </si>
  <si>
    <t>发货地点</t>
    <phoneticPr fontId="2" type="noConversion"/>
  </si>
  <si>
    <t>出货数量</t>
    <phoneticPr fontId="2" type="noConversion"/>
  </si>
  <si>
    <t>西宁</t>
  </si>
  <si>
    <t>西安</t>
  </si>
  <si>
    <t>银川</t>
  </si>
  <si>
    <t>郑州</t>
  </si>
  <si>
    <t>济南</t>
  </si>
  <si>
    <t>1002</t>
    <phoneticPr fontId="2" type="noConversion"/>
  </si>
  <si>
    <t>1001</t>
    <phoneticPr fontId="2" type="noConversion"/>
  </si>
  <si>
    <t>1003</t>
  </si>
  <si>
    <t>1004</t>
  </si>
  <si>
    <t>1005</t>
  </si>
  <si>
    <t>VLOOKUP(G20&amp;"",B20:D24,3,0)</t>
  </si>
  <si>
    <t>数字转为文本&amp;""</t>
    <phoneticPr fontId="2" type="noConversion"/>
  </si>
  <si>
    <t>1003</t>
    <phoneticPr fontId="2" type="noConversion"/>
  </si>
  <si>
    <t>1004</t>
    <phoneticPr fontId="2" type="noConversion"/>
  </si>
  <si>
    <t>VLOOKUP(--G28,B28:D32,3,0)</t>
  </si>
  <si>
    <t>数字转为文本</t>
    <phoneticPr fontId="2" type="noConversion"/>
  </si>
  <si>
    <t>VLOOKUP(G29*1,B29:D33,3,0)</t>
  </si>
  <si>
    <t>这里有问题</t>
    <phoneticPr fontId="2" type="noConversion"/>
  </si>
  <si>
    <t>IFERR的应用</t>
    <phoneticPr fontId="2" type="noConversion"/>
  </si>
  <si>
    <t>IFERROR(VLOOKUP(G37&amp;"",B37:D41,3,0),"查找出错")</t>
  </si>
  <si>
    <t>引用号</t>
    <phoneticPr fontId="2" type="noConversion"/>
  </si>
  <si>
    <t>对应内容</t>
    <phoneticPr fontId="2" type="noConversion"/>
  </si>
  <si>
    <t>b2</t>
    <phoneticPr fontId="2" type="noConversion"/>
  </si>
  <si>
    <t>b3</t>
    <phoneticPr fontId="2" type="noConversion"/>
  </si>
  <si>
    <t>老妇撩发少年狂</t>
    <phoneticPr fontId="2" type="noConversion"/>
  </si>
  <si>
    <t>左牵黄，右擎苍</t>
    <phoneticPr fontId="2" type="noConversion"/>
  </si>
  <si>
    <t>indirect</t>
    <phoneticPr fontId="2" type="noConversion"/>
  </si>
  <si>
    <t>INDIRECT("B2")</t>
    <phoneticPr fontId="2" type="noConversion"/>
  </si>
  <si>
    <t>INDIRECT(A2)</t>
  </si>
  <si>
    <t>动态统计</t>
    <phoneticPr fontId="2" type="noConversion"/>
  </si>
  <si>
    <t>第一季</t>
    <phoneticPr fontId="2" type="noConversion"/>
  </si>
  <si>
    <t>第二季</t>
    <phoneticPr fontId="2" type="noConversion"/>
  </si>
  <si>
    <t>第三季</t>
    <phoneticPr fontId="2" type="noConversion"/>
  </si>
  <si>
    <t>第四季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</si>
  <si>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</si>
  <si>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</si>
  <si>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</si>
  <si>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</si>
  <si>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</si>
  <si>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</si>
  <si>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查询季度</t>
    <phoneticPr fontId="2" type="noConversion"/>
  </si>
  <si>
    <t>统计结果</t>
    <phoneticPr fontId="2" type="noConversion"/>
  </si>
  <si>
    <t xml:space="preserve">季度
  产品       </t>
    <phoneticPr fontId="2" type="noConversion"/>
  </si>
  <si>
    <t>第二季</t>
  </si>
  <si>
    <t>SUM(INDIRECT(H12))</t>
    <phoneticPr fontId="2" type="noConversion"/>
  </si>
  <si>
    <t>迷你图</t>
    <phoneticPr fontId="2" type="noConversion"/>
  </si>
  <si>
    <t>查找重复</t>
    <phoneticPr fontId="2" type="noConversion"/>
  </si>
  <si>
    <t>员工编号</t>
    <phoneticPr fontId="2" type="noConversion"/>
  </si>
  <si>
    <t>员工姓名</t>
    <phoneticPr fontId="2" type="noConversion"/>
  </si>
  <si>
    <t>性别</t>
    <phoneticPr fontId="2" type="noConversion"/>
  </si>
  <si>
    <t>年龄</t>
    <phoneticPr fontId="2" type="noConversion"/>
  </si>
  <si>
    <t>E2001</t>
    <phoneticPr fontId="2" type="noConversion"/>
  </si>
  <si>
    <t>E2002</t>
  </si>
  <si>
    <t>E2003</t>
  </si>
  <si>
    <t>E2004</t>
  </si>
  <si>
    <t>E2005</t>
  </si>
  <si>
    <t>E2006</t>
  </si>
  <si>
    <t>男</t>
    <phoneticPr fontId="2" type="noConversion"/>
  </si>
  <si>
    <t>女</t>
    <phoneticPr fontId="2" type="noConversion"/>
  </si>
  <si>
    <t>E2007</t>
    <phoneticPr fontId="2" type="noConversion"/>
  </si>
  <si>
    <t>ROW</t>
    <phoneticPr fontId="2" type="noConversion"/>
  </si>
  <si>
    <t>MATCH</t>
    <phoneticPr fontId="2" type="noConversion"/>
  </si>
  <si>
    <t>重复</t>
    <phoneticPr fontId="2" type="noConversion"/>
  </si>
  <si>
    <t>查找内容没有重复时，返回查找内容在查找区域的行号，如果重复，将返回首次出现在查找区域的行号。首次出现的值，将不算重复。</t>
    <phoneticPr fontId="2" type="noConversion"/>
  </si>
  <si>
    <t>通过match去自动查找需要返回的内容在第几行，而不需要手动去数</t>
    <phoneticPr fontId="2" type="noConversion"/>
  </si>
  <si>
    <t>MATCH与VLOOKUP,</t>
    <phoneticPr fontId="2" type="noConversion"/>
  </si>
  <si>
    <t>VLOOKUP(A18,用户公司数据源,MATCH(B17,VLOOKUP!B1:D1,0),0)</t>
  </si>
  <si>
    <t>逆向查找</t>
    <phoneticPr fontId="2" type="noConversion"/>
  </si>
  <si>
    <t>VLOOKUP查找的数据必须在查找区域的第一行或第一列，所以通过地址去查找用户名难以实现</t>
    <phoneticPr fontId="2" type="noConversion"/>
  </si>
  <si>
    <t>index+match派上用场</t>
    <phoneticPr fontId="2" type="noConversion"/>
  </si>
  <si>
    <t>match用于返回行号，index用于取值</t>
    <phoneticPr fontId="2" type="noConversion"/>
  </si>
  <si>
    <t>INDEX(VLOOKUP!$B$2:$B$16,MATCH(MATCH与INDEX!A30,VLOOKUP!$D$2:$D$16,0))</t>
    <phoneticPr fontId="2" type="noConversion"/>
  </si>
  <si>
    <t>双条件查找</t>
    <phoneticPr fontId="2" type="noConversion"/>
  </si>
  <si>
    <t>语文</t>
  </si>
  <si>
    <t>语文</t>
    <phoneticPr fontId="2" type="noConversion"/>
  </si>
  <si>
    <t>数学</t>
    <phoneticPr fontId="2" type="noConversion"/>
  </si>
  <si>
    <t>英语</t>
  </si>
  <si>
    <t>英语</t>
    <phoneticPr fontId="2" type="noConversion"/>
  </si>
  <si>
    <t>学科</t>
    <phoneticPr fontId="2" type="noConversion"/>
  </si>
  <si>
    <t>成绩</t>
    <phoneticPr fontId="2" type="noConversion"/>
  </si>
  <si>
    <t>顾国栋</t>
    <phoneticPr fontId="2" type="noConversion"/>
  </si>
  <si>
    <t>INDEX($A$39:$D$44,MATCH(F41,$A$39:$A$44,0),MATCH(G41,$A$39:$D$39,0))</t>
  </si>
  <si>
    <t>隔行插入</t>
    <phoneticPr fontId="2" type="noConversion"/>
  </si>
  <si>
    <t>自动排序</t>
    <phoneticPr fontId="2" type="noConversion"/>
  </si>
  <si>
    <t>升序</t>
    <phoneticPr fontId="2" type="noConversion"/>
  </si>
  <si>
    <t>降序</t>
    <phoneticPr fontId="2" type="noConversion"/>
  </si>
  <si>
    <t>动态序列</t>
    <phoneticPr fontId="2" type="noConversion"/>
  </si>
  <si>
    <t>序号</t>
    <phoneticPr fontId="2" type="noConversion"/>
  </si>
  <si>
    <t>学习内容</t>
    <phoneticPr fontId="2" type="noConversion"/>
  </si>
  <si>
    <t>详解</t>
    <phoneticPr fontId="2" type="noConversion"/>
  </si>
  <si>
    <t>备注</t>
    <phoneticPr fontId="2" type="noConversion"/>
  </si>
  <si>
    <t>EXCEL</t>
    <phoneticPr fontId="2" type="noConversion"/>
  </si>
  <si>
    <t>动态序列+条件格式（边框）</t>
    <phoneticPr fontId="2" type="noConversion"/>
  </si>
  <si>
    <t>结束</t>
    <phoneticPr fontId="2" type="noConversion"/>
  </si>
  <si>
    <t>款项类型</t>
    <phoneticPr fontId="7" type="noConversion"/>
  </si>
  <si>
    <t>金额</t>
    <phoneticPr fontId="7" type="noConversion"/>
  </si>
  <si>
    <t>公积金</t>
    <phoneticPr fontId="7" type="noConversion"/>
  </si>
  <si>
    <t>款项</t>
    <phoneticPr fontId="7" type="noConversion"/>
  </si>
  <si>
    <t>总和</t>
    <phoneticPr fontId="7" type="noConversion"/>
  </si>
  <si>
    <t>教育支出</t>
    <phoneticPr fontId="7" type="noConversion"/>
  </si>
  <si>
    <t>社保</t>
    <phoneticPr fontId="7" type="noConversion"/>
  </si>
  <si>
    <t>sumif用数组公式代替</t>
    <phoneticPr fontId="2" type="noConversion"/>
  </si>
  <si>
    <t>部门</t>
    <phoneticPr fontId="7" type="noConversion"/>
  </si>
  <si>
    <t>科目名称</t>
    <phoneticPr fontId="7" type="noConversion"/>
  </si>
  <si>
    <t>行政部</t>
    <phoneticPr fontId="7" type="noConversion"/>
  </si>
  <si>
    <t>会计部</t>
    <phoneticPr fontId="7" type="noConversion"/>
  </si>
  <si>
    <t>人事部</t>
    <phoneticPr fontId="7" type="noConversion"/>
  </si>
  <si>
    <t>工会</t>
    <phoneticPr fontId="7" type="noConversion"/>
  </si>
  <si>
    <t>SUM(($A$2:$A$7=D3)*$B$2:$B$7)</t>
    <phoneticPr fontId="2" type="noConversion"/>
  </si>
  <si>
    <t>sumifs用数组公式代替</t>
    <phoneticPr fontId="2" type="noConversion"/>
  </si>
  <si>
    <t>SUM(($A$11:$A$18=E12)*($B$11:$B$18=F12)*($C$11:$C$18))</t>
    <phoneticPr fontId="2" type="noConversion"/>
  </si>
  <si>
    <t>数组间的运算是对位运算</t>
    <phoneticPr fontId="2" type="noConversion"/>
  </si>
  <si>
    <t>数组1</t>
    <phoneticPr fontId="7" type="noConversion"/>
  </si>
  <si>
    <t>数组2</t>
    <phoneticPr fontId="7" type="noConversion"/>
  </si>
  <si>
    <t>数组+数组</t>
    <phoneticPr fontId="7" type="noConversion"/>
  </si>
  <si>
    <t>数组*数组</t>
    <phoneticPr fontId="7" type="noConversion"/>
  </si>
  <si>
    <t>数组1+数组2</t>
    <phoneticPr fontId="7" type="noConversion"/>
  </si>
  <si>
    <t>参数串中每个值需要用逗号隔开。若直接通过鼠标选中相应的区域，那么选择的这个区域只代表一个参数。</t>
    <phoneticPr fontId="2" type="noConversion"/>
  </si>
  <si>
    <t>政治</t>
    <phoneticPr fontId="2" type="noConversion"/>
  </si>
  <si>
    <t>CHOOSE(2,E5:H5)</t>
  </si>
  <si>
    <t>CHOOSE(2,E5,F5,G5,H5)</t>
  </si>
  <si>
    <t>区域1</t>
    <phoneticPr fontId="2" type="noConversion"/>
  </si>
  <si>
    <t>区域2</t>
    <phoneticPr fontId="2" type="noConversion"/>
  </si>
  <si>
    <t>区域3</t>
  </si>
  <si>
    <t>choose选择区域生成二维数组</t>
    <phoneticPr fontId="2" type="noConversion"/>
  </si>
  <si>
    <t>CHOOSE({1,3,2},A11:A12,B11:B12,C11:C12)</t>
    <phoneticPr fontId="2" type="noConversion"/>
  </si>
  <si>
    <t>逆向+多条件</t>
    <phoneticPr fontId="2" type="noConversion"/>
  </si>
  <si>
    <t>郭青青</t>
    <phoneticPr fontId="2" type="noConversion"/>
  </si>
  <si>
    <t>山东省</t>
    <phoneticPr fontId="2" type="noConversion"/>
  </si>
  <si>
    <t>等级划分（左臂右开）</t>
    <phoneticPr fontId="2" type="noConversion"/>
  </si>
  <si>
    <t>区间</t>
    <phoneticPr fontId="2" type="noConversion"/>
  </si>
  <si>
    <t>等级</t>
    <phoneticPr fontId="2" type="noConversion"/>
  </si>
  <si>
    <t>60&lt;=GRADE&lt;70</t>
    <phoneticPr fontId="2" type="noConversion"/>
  </si>
  <si>
    <t>70&lt;=GRADE&lt;80</t>
    <phoneticPr fontId="2" type="noConversion"/>
  </si>
  <si>
    <t>80&lt;=GRADE&lt;90</t>
    <phoneticPr fontId="2" type="noConversion"/>
  </si>
  <si>
    <t>90&lt;=GRADE&lt;100</t>
    <phoneticPr fontId="2" type="noConversion"/>
  </si>
  <si>
    <t>LOOKUP(B22,{0,60,70,80,90},{"E","D","C","B","A"})</t>
    <phoneticPr fontId="2" type="noConversion"/>
  </si>
  <si>
    <t>0&lt;= GRADE&lt;60</t>
    <phoneticPr fontId="2" type="noConversion"/>
  </si>
  <si>
    <t>邮箱</t>
    <phoneticPr fontId="2" type="noConversion"/>
  </si>
  <si>
    <t>域名</t>
    <phoneticPr fontId="2" type="noConversion"/>
  </si>
  <si>
    <t>hy@163.com</t>
    <phoneticPr fontId="2" type="noConversion"/>
  </si>
  <si>
    <t>wq@qq.com</t>
    <phoneticPr fontId="2" type="noConversion"/>
  </si>
  <si>
    <t>nhao@sina.com</t>
    <phoneticPr fontId="2" type="noConversion"/>
  </si>
  <si>
    <t>mobile@193.com</t>
    <phoneticPr fontId="2" type="noConversion"/>
  </si>
  <si>
    <t>收支明细</t>
    <phoneticPr fontId="2" type="noConversion"/>
  </si>
  <si>
    <t>流水</t>
    <phoneticPr fontId="2" type="noConversion"/>
  </si>
  <si>
    <t>2016/1/18 转账 -800</t>
    <phoneticPr fontId="2" type="noConversion"/>
  </si>
  <si>
    <t>2016/1/18 充值 3000</t>
    <phoneticPr fontId="2" type="noConversion"/>
  </si>
  <si>
    <t>2016/1/20 购买理财产品 -2000</t>
    <phoneticPr fontId="2" type="noConversion"/>
  </si>
  <si>
    <t>2016/1/22 工资收入 3000</t>
    <phoneticPr fontId="2" type="noConversion"/>
  </si>
  <si>
    <t>2016/1/23 手机充值 -100</t>
    <phoneticPr fontId="2" type="noConversion"/>
  </si>
  <si>
    <t>2016/1/22 提现 -500</t>
    <phoneticPr fontId="2" type="noConversion"/>
  </si>
  <si>
    <t>第二个空格后 数字截取</t>
    <phoneticPr fontId="2" type="noConversion"/>
  </si>
  <si>
    <t>"@符两侧</t>
    <phoneticPr fontId="2" type="noConversion"/>
  </si>
  <si>
    <t>FIND()</t>
  </si>
  <si>
    <t>产品</t>
    <phoneticPr fontId="2" type="noConversion"/>
  </si>
  <si>
    <t>数量</t>
    <phoneticPr fontId="2" type="noConversion"/>
  </si>
  <si>
    <t>奥克马空调</t>
    <phoneticPr fontId="2" type="noConversion"/>
  </si>
  <si>
    <t>长虹电视机</t>
    <phoneticPr fontId="2" type="noConversion"/>
  </si>
  <si>
    <t>美的空调</t>
    <phoneticPr fontId="2" type="noConversion"/>
  </si>
  <si>
    <t>康佳电视机</t>
    <phoneticPr fontId="2" type="noConversion"/>
  </si>
  <si>
    <t>红旗电视机</t>
    <phoneticPr fontId="2" type="noConversion"/>
  </si>
  <si>
    <t>索尼电视机（进口）</t>
    <phoneticPr fontId="2" type="noConversion"/>
  </si>
  <si>
    <t>小天鹅洗衣机</t>
    <phoneticPr fontId="2" type="noConversion"/>
  </si>
  <si>
    <t>电视机的数量：</t>
    <phoneticPr fontId="2" type="noConversion"/>
  </si>
  <si>
    <t>REPLACE</t>
    <phoneticPr fontId="2" type="noConversion"/>
  </si>
  <si>
    <t>电话</t>
    <phoneticPr fontId="2" type="noConversion"/>
  </si>
  <si>
    <t>电话中间四位用星号代替</t>
    <phoneticPr fontId="2" type="noConversion"/>
  </si>
  <si>
    <t>替换字符</t>
    <phoneticPr fontId="2" type="noConversion"/>
  </si>
  <si>
    <t>REPT做简单的趋势分析</t>
    <phoneticPr fontId="2" type="noConversion"/>
  </si>
  <si>
    <t>取末段序号</t>
    <phoneticPr fontId="2" type="noConversion"/>
  </si>
  <si>
    <t>aaa-q2</t>
    <phoneticPr fontId="2" type="noConversion"/>
  </si>
  <si>
    <t>qk-yy-wa1</t>
    <phoneticPr fontId="2" type="noConversion"/>
  </si>
  <si>
    <t>步骤</t>
    <phoneticPr fontId="2" type="noConversion"/>
  </si>
  <si>
    <t>1计算-的个数，</t>
    <phoneticPr fontId="2" type="noConversion"/>
  </si>
  <si>
    <r>
      <t>2替换最后一个-为</t>
    </r>
    <r>
      <rPr>
        <u/>
        <sz val="11"/>
        <color theme="10"/>
        <rFont val="等线"/>
        <family val="3"/>
        <charset val="134"/>
        <scheme val="minor"/>
      </rPr>
      <t>@</t>
    </r>
    <phoneticPr fontId="2" type="noConversion"/>
  </si>
  <si>
    <t>3找到@所在位置</t>
    <phoneticPr fontId="2" type="noConversion"/>
  </si>
  <si>
    <t>4截取末段字符</t>
    <phoneticPr fontId="2" type="noConversion"/>
  </si>
  <si>
    <t>wmz-sb-a61</t>
    <phoneticPr fontId="2" type="noConversion"/>
  </si>
  <si>
    <t>车间</t>
    <phoneticPr fontId="2" type="noConversion"/>
  </si>
  <si>
    <t>1月</t>
    <phoneticPr fontId="2" type="noConversion"/>
  </si>
  <si>
    <t>2月</t>
  </si>
  <si>
    <t>3月</t>
  </si>
  <si>
    <t>4月</t>
  </si>
  <si>
    <t>一车间</t>
    <phoneticPr fontId="2" type="noConversion"/>
  </si>
  <si>
    <t>二车间</t>
    <phoneticPr fontId="2" type="noConversion"/>
  </si>
  <si>
    <t>三车间</t>
  </si>
  <si>
    <t>三车间</t>
    <phoneticPr fontId="2" type="noConversion"/>
  </si>
  <si>
    <t>二车间查找引用示例</t>
    <phoneticPr fontId="2" type="noConversion"/>
  </si>
  <si>
    <t>查找月份：</t>
    <phoneticPr fontId="2" type="noConversion"/>
  </si>
  <si>
    <t>查找车间：</t>
    <phoneticPr fontId="2" type="noConversion"/>
  </si>
  <si>
    <t>当前月累计工时</t>
    <phoneticPr fontId="2" type="noConversion"/>
  </si>
  <si>
    <t>当月工时：</t>
    <phoneticPr fontId="2" type="noConversion"/>
  </si>
  <si>
    <t>当前车间累计工时</t>
    <phoneticPr fontId="2" type="noConversion"/>
  </si>
  <si>
    <t>统计不及格科目大于等于两门的人数</t>
    <phoneticPr fontId="2" type="noConversion"/>
  </si>
  <si>
    <t>物理</t>
    <phoneticPr fontId="2" type="noConversion"/>
  </si>
  <si>
    <t>化学</t>
    <phoneticPr fontId="2" type="noConversion"/>
  </si>
  <si>
    <t>生物</t>
    <phoneticPr fontId="2" type="noConversion"/>
  </si>
  <si>
    <t>不及格科目</t>
    <phoneticPr fontId="2" type="noConversion"/>
  </si>
  <si>
    <t>SUM(N(COUNTIF(OFFSET($A$18,ROW(A19:A23)-18,1,1,6),"&lt;60")&gt;=2))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</si>
</sst>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1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5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  <xf numFmtId="0" fontId="3" fillId="2" borderId="0" xfId="0" applyFont="1" applyFill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quotePrefix="1" applyNumberForma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176" fontId="0" fillId="0" borderId="0" xfId="0" applyNumberFormat="1">
      <alignment vertical="center"/>
    </xf>
    <xf numFmtId="0" fontId="3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3" fillId="5" borderId="0" xfId="0" applyFont="1" applyFill="1">
      <alignment vertical="center"/>
    </xf>
    <xf numFmtId="176" fontId="0" fillId="0" borderId="0" xfId="0" quotePrefix="1" applyNumberFormat="1">
      <alignment vertical="center"/>
    </xf>
    <xf numFmtId="0" fontId="0" fillId="0" borderId="0" xfId="0" applyAlignment="1">
      <alignment horizontal="center" vertical="center"/>
    </xf>
    <xf numFmtId="0" fontId="1" fillId="5" borderId="0" xfId="0" applyFont="1" applyFill="1" applyAlignment="1">
      <alignment horizontal="right" vertical="top" wrapText="1"/>
    </xf>
    <xf numFmtId="0" fontId="5" fillId="0" borderId="0" xfId="0" applyFont="1">
      <alignment vertical="center"/>
    </xf>
    <xf numFmtId="0" fontId="3" fillId="6" borderId="0" xfId="0" applyFont="1" applyFill="1">
      <alignment vertical="center"/>
    </xf>
    <xf numFmtId="0" fontId="1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3" fillId="8" borderId="0" xfId="0" applyFont="1" applyFill="1" applyAlignment="1"/>
    <xf numFmtId="0" fontId="0" fillId="0" borderId="1" xfId="0" applyBorder="1" applyAlignment="1"/>
    <xf numFmtId="0" fontId="0" fillId="0" borderId="0" xfId="0" applyFill="1" applyBorder="1" applyAlignment="1"/>
    <xf numFmtId="0" fontId="3" fillId="4" borderId="0" xfId="0" applyFont="1" applyFill="1" applyAlignment="1"/>
    <xf numFmtId="0" fontId="0" fillId="9" borderId="0" xfId="0" applyFill="1">
      <alignment vertical="center"/>
    </xf>
    <xf numFmtId="0" fontId="6" fillId="3" borderId="0" xfId="0" applyFont="1" applyFill="1">
      <alignment vertical="center"/>
    </xf>
    <xf numFmtId="0" fontId="8" fillId="0" borderId="0" xfId="1">
      <alignment vertical="center"/>
    </xf>
    <xf numFmtId="14" fontId="0" fillId="0" borderId="0" xfId="0" applyNumberFormat="1">
      <alignment vertical="center"/>
    </xf>
    <xf numFmtId="0" fontId="9" fillId="0" borderId="0" xfId="0" applyFont="1">
      <alignment vertical="center"/>
    </xf>
    <xf numFmtId="0" fontId="0" fillId="0" borderId="0" xfId="0" applyNumberFormat="1" applyAlignment="1"/>
  </cellXfs>
  <cellStyles count="2">
    <cellStyle name="常规" xfId="0" builtinId="0"/>
    <cellStyle name="超链接" xfId="1" builtinId="8"/>
  </cellStyles>
  <dxfs count="2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nhao@sina.com" TargetMode="External"/><Relationship Id="rId2" Type="http://schemas.openxmlformats.org/officeDocument/2006/relationships/hyperlink" Target="mailto:wq@qq.com" TargetMode="External"/><Relationship Id="rId1" Type="http://schemas.openxmlformats.org/officeDocument/2006/relationships/hyperlink" Target="mailto:hy@163.com" TargetMode="External"/><Relationship Id="rId6" Type="http://schemas.openxmlformats.org/officeDocument/2006/relationships/hyperlink" Target="mailto:3&#25214;&#21040;@&#25152;&#22312;&#20301;&#32622;" TargetMode="External"/><Relationship Id="rId5" Type="http://schemas.openxmlformats.org/officeDocument/2006/relationships/hyperlink" Target="mailto:2&#26367;&#25442;&#26368;&#21518;&#19968;&#20010;-&#20026;@" TargetMode="External"/><Relationship Id="rId4" Type="http://schemas.openxmlformats.org/officeDocument/2006/relationships/hyperlink" Target="mailto:mobile@19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06680-3241-40B9-9A00-D358180BB090}">
  <dimension ref="B1:D29"/>
  <sheetViews>
    <sheetView workbookViewId="0">
      <selection activeCell="B1" sqref="B1:D16"/>
    </sheetView>
  </sheetViews>
  <sheetFormatPr defaultRowHeight="14.25" x14ac:dyDescent="0.2"/>
  <cols>
    <col min="3" max="3" width="35.875" bestFit="1" customWidth="1"/>
    <col min="4" max="4" width="20" customWidth="1"/>
  </cols>
  <sheetData>
    <row r="1" spans="2:4" x14ac:dyDescent="0.2">
      <c r="B1" s="3" t="s">
        <v>1</v>
      </c>
      <c r="C1" s="3" t="s">
        <v>0</v>
      </c>
      <c r="D1" s="3" t="s">
        <v>24</v>
      </c>
    </row>
    <row r="2" spans="2:4" x14ac:dyDescent="0.2">
      <c r="B2" s="2" t="s">
        <v>2</v>
      </c>
      <c r="C2" s="1" t="s">
        <v>27</v>
      </c>
      <c r="D2" s="2" t="s">
        <v>41</v>
      </c>
    </row>
    <row r="3" spans="2:4" x14ac:dyDescent="0.2">
      <c r="B3" s="2" t="s">
        <v>3</v>
      </c>
      <c r="C3" s="1" t="s">
        <v>28</v>
      </c>
      <c r="D3" s="2" t="s">
        <v>42</v>
      </c>
    </row>
    <row r="4" spans="2:4" x14ac:dyDescent="0.2">
      <c r="B4" s="2" t="s">
        <v>4</v>
      </c>
      <c r="C4" s="1" t="s">
        <v>44</v>
      </c>
      <c r="D4" s="2" t="s">
        <v>43</v>
      </c>
    </row>
    <row r="5" spans="2:4" x14ac:dyDescent="0.2">
      <c r="B5" s="2" t="s">
        <v>5</v>
      </c>
      <c r="C5" s="1" t="s">
        <v>29</v>
      </c>
      <c r="D5" s="2" t="s">
        <v>45</v>
      </c>
    </row>
    <row r="6" spans="2:4" x14ac:dyDescent="0.2">
      <c r="B6" s="2" t="s">
        <v>6</v>
      </c>
      <c r="C6" s="1" t="s">
        <v>30</v>
      </c>
      <c r="D6" s="2" t="s">
        <v>51</v>
      </c>
    </row>
    <row r="7" spans="2:4" x14ac:dyDescent="0.2">
      <c r="B7" s="2" t="s">
        <v>7</v>
      </c>
      <c r="C7" s="1" t="s">
        <v>31</v>
      </c>
      <c r="D7" s="2" t="s">
        <v>52</v>
      </c>
    </row>
    <row r="8" spans="2:4" x14ac:dyDescent="0.2">
      <c r="B8" s="2" t="s">
        <v>8</v>
      </c>
      <c r="C8" s="1" t="s">
        <v>32</v>
      </c>
      <c r="D8" s="2" t="s">
        <v>17</v>
      </c>
    </row>
    <row r="9" spans="2:4" x14ac:dyDescent="0.2">
      <c r="B9" s="2" t="s">
        <v>9</v>
      </c>
      <c r="C9" s="1" t="s">
        <v>33</v>
      </c>
      <c r="D9" s="2" t="s">
        <v>18</v>
      </c>
    </row>
    <row r="10" spans="2:4" x14ac:dyDescent="0.2">
      <c r="B10" s="2" t="s">
        <v>10</v>
      </c>
      <c r="C10" s="1" t="s">
        <v>34</v>
      </c>
      <c r="D10" s="2" t="s">
        <v>19</v>
      </c>
    </row>
    <row r="11" spans="2:4" x14ac:dyDescent="0.2">
      <c r="B11" s="2" t="s">
        <v>11</v>
      </c>
      <c r="C11" s="1" t="s">
        <v>35</v>
      </c>
      <c r="D11" s="2" t="s">
        <v>20</v>
      </c>
    </row>
    <row r="12" spans="2:4" x14ac:dyDescent="0.2">
      <c r="B12" s="1" t="s">
        <v>12</v>
      </c>
      <c r="C12" s="1" t="s">
        <v>36</v>
      </c>
      <c r="D12" s="1" t="s">
        <v>21</v>
      </c>
    </row>
    <row r="13" spans="2:4" x14ac:dyDescent="0.2">
      <c r="B13" s="1" t="s">
        <v>13</v>
      </c>
      <c r="C13" s="1" t="s">
        <v>37</v>
      </c>
      <c r="D13" s="1" t="s">
        <v>22</v>
      </c>
    </row>
    <row r="14" spans="2:4" x14ac:dyDescent="0.2">
      <c r="B14" s="1" t="s">
        <v>14</v>
      </c>
      <c r="C14" s="1" t="s">
        <v>38</v>
      </c>
      <c r="D14" s="1" t="s">
        <v>53</v>
      </c>
    </row>
    <row r="15" spans="2:4" x14ac:dyDescent="0.2">
      <c r="B15" s="1" t="s">
        <v>15</v>
      </c>
      <c r="C15" s="1" t="s">
        <v>39</v>
      </c>
      <c r="D15" s="1" t="s">
        <v>23</v>
      </c>
    </row>
    <row r="16" spans="2:4" x14ac:dyDescent="0.2">
      <c r="B16" s="1" t="s">
        <v>16</v>
      </c>
      <c r="C16" s="1" t="s">
        <v>40</v>
      </c>
      <c r="D16" s="1" t="s">
        <v>54</v>
      </c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D7CCE-7813-45A0-AD34-025D80646DC4}">
  <dimension ref="B2:K40"/>
  <sheetViews>
    <sheetView topLeftCell="A22" workbookViewId="0">
      <selection activeCell="B35" sqref="B35"/>
    </sheetView>
  </sheetViews>
  <sheetFormatPr defaultRowHeight="14.25" x14ac:dyDescent="0.2"/>
  <cols>
    <col min="2" max="2" width="40.75" bestFit="1" customWidth="1"/>
  </cols>
  <sheetData>
    <row r="2" spans="2:3" x14ac:dyDescent="0.2">
      <c r="B2" t="s">
        <v>26</v>
      </c>
    </row>
    <row r="3" spans="2:3" x14ac:dyDescent="0.2">
      <c r="B3" s="3" t="s">
        <v>25</v>
      </c>
      <c r="C3" s="3" t="s">
        <v>24</v>
      </c>
    </row>
    <row r="4" spans="2:3" x14ac:dyDescent="0.2">
      <c r="B4" s="2" t="s">
        <v>4</v>
      </c>
      <c r="C4" t="str">
        <f>VLOOKUP(B4,VLOOKUP!$B$2:$D$16,3,FALSE)</f>
        <v>辽宁省颍州区303号</v>
      </c>
    </row>
    <row r="5" spans="2:3" x14ac:dyDescent="0.2">
      <c r="B5" s="2" t="s">
        <v>6</v>
      </c>
      <c r="C5" t="str">
        <f>VLOOKUP(B5,VLOOKUP!$B$2:$D$16,3,FALSE)</f>
        <v>河北省大树区商贸中心二楼三室</v>
      </c>
    </row>
    <row r="6" spans="2:3" x14ac:dyDescent="0.2">
      <c r="B6" s="2" t="s">
        <v>8</v>
      </c>
      <c r="C6" t="str">
        <f>VLOOKUP(B6,VLOOKUP!$B$2:$D$16,3,FALSE)</f>
        <v>甘肃省</v>
      </c>
    </row>
    <row r="7" spans="2:3" x14ac:dyDescent="0.2">
      <c r="B7" s="1" t="s">
        <v>13</v>
      </c>
      <c r="C7" t="str">
        <f>VLOOKUP(B7,VLOOKUP!$B$2:$D$16,3,FALSE)</f>
        <v>山东省</v>
      </c>
    </row>
    <row r="9" spans="2:3" x14ac:dyDescent="0.2">
      <c r="B9" s="2" t="s">
        <v>46</v>
      </c>
      <c r="C9" t="s">
        <v>55</v>
      </c>
    </row>
    <row r="10" spans="2:3" x14ac:dyDescent="0.2">
      <c r="B10" s="3" t="s">
        <v>0</v>
      </c>
      <c r="C10" s="3" t="s">
        <v>24</v>
      </c>
    </row>
    <row r="11" spans="2:3" x14ac:dyDescent="0.2">
      <c r="B11" s="1" t="s">
        <v>47</v>
      </c>
      <c r="C11" t="str">
        <f>VLOOKUP("*"&amp;B11&amp;"*",VLOOKUP!C2:D16,2,0)</f>
        <v>河北省大树区商贸中心二楼三室</v>
      </c>
    </row>
    <row r="12" spans="2:3" x14ac:dyDescent="0.2">
      <c r="B12" t="s">
        <v>48</v>
      </c>
      <c r="C12" t="str">
        <f>VLOOKUP("*"&amp;B12&amp;"*",VLOOKUP!C3:D17,2,0)</f>
        <v>新疆维吾尔自治区喀什市红河路四段5号</v>
      </c>
    </row>
    <row r="13" spans="2:3" x14ac:dyDescent="0.2">
      <c r="B13" t="s">
        <v>49</v>
      </c>
      <c r="C13" t="str">
        <f>VLOOKUP("*"&amp;B13&amp;"*",VLOOKUP!C4:D18,2,0)</f>
        <v>山西省大同市黄河路二段</v>
      </c>
    </row>
    <row r="14" spans="2:3" x14ac:dyDescent="0.2">
      <c r="B14" t="s">
        <v>50</v>
      </c>
      <c r="C14" t="str">
        <f>VLOOKUP("*"&amp;B14&amp;"*",VLOOKUP!C5:D19,2,0)</f>
        <v>湖北省武汉市蔡甸区大学路一段</v>
      </c>
    </row>
    <row r="17" spans="2:11" x14ac:dyDescent="0.2">
      <c r="B17" s="3" t="s">
        <v>56</v>
      </c>
    </row>
    <row r="19" spans="2:11" x14ac:dyDescent="0.2">
      <c r="B19" s="10" t="s">
        <v>57</v>
      </c>
      <c r="C19" s="10" t="s">
        <v>58</v>
      </c>
      <c r="D19" s="10" t="s">
        <v>59</v>
      </c>
      <c r="E19" s="7"/>
      <c r="G19" t="s">
        <v>57</v>
      </c>
      <c r="H19" t="s">
        <v>59</v>
      </c>
      <c r="I19" s="8" t="s">
        <v>71</v>
      </c>
    </row>
    <row r="20" spans="2:11" x14ac:dyDescent="0.2">
      <c r="B20" s="4" t="s">
        <v>66</v>
      </c>
      <c r="C20" s="2" t="s">
        <v>60</v>
      </c>
      <c r="D20">
        <v>98</v>
      </c>
      <c r="G20">
        <v>1004</v>
      </c>
      <c r="H20">
        <f>VLOOKUP(G20&amp;"",B20:D24,3,0)</f>
        <v>78</v>
      </c>
      <c r="I20" t="s">
        <v>70</v>
      </c>
    </row>
    <row r="21" spans="2:11" x14ac:dyDescent="0.2">
      <c r="B21" s="4" t="s">
        <v>65</v>
      </c>
      <c r="C21" s="2" t="s">
        <v>61</v>
      </c>
      <c r="D21">
        <v>150</v>
      </c>
      <c r="G21">
        <v>1003</v>
      </c>
      <c r="H21">
        <f>VLOOKUP(G21&amp;"",B21:D25,3,0)</f>
        <v>42</v>
      </c>
    </row>
    <row r="22" spans="2:11" x14ac:dyDescent="0.2">
      <c r="B22" s="4" t="s">
        <v>67</v>
      </c>
      <c r="C22" s="2" t="s">
        <v>62</v>
      </c>
      <c r="D22">
        <v>42</v>
      </c>
    </row>
    <row r="23" spans="2:11" x14ac:dyDescent="0.2">
      <c r="B23" s="4" t="s">
        <v>68</v>
      </c>
      <c r="C23" s="1" t="s">
        <v>63</v>
      </c>
      <c r="D23">
        <v>78</v>
      </c>
    </row>
    <row r="24" spans="2:11" x14ac:dyDescent="0.2">
      <c r="B24" s="4" t="s">
        <v>69</v>
      </c>
      <c r="C24" s="1" t="s">
        <v>64</v>
      </c>
      <c r="D24">
        <v>200</v>
      </c>
    </row>
    <row r="27" spans="2:11" x14ac:dyDescent="0.2">
      <c r="B27" s="10" t="s">
        <v>57</v>
      </c>
      <c r="C27" s="10" t="s">
        <v>58</v>
      </c>
      <c r="D27" s="10" t="s">
        <v>59</v>
      </c>
      <c r="E27" s="7"/>
      <c r="G27" t="s">
        <v>57</v>
      </c>
      <c r="H27" t="s">
        <v>59</v>
      </c>
      <c r="I27" s="11" t="s">
        <v>75</v>
      </c>
      <c r="K27" t="s">
        <v>77</v>
      </c>
    </row>
    <row r="28" spans="2:11" x14ac:dyDescent="0.2">
      <c r="B28" s="9">
        <v>1001</v>
      </c>
      <c r="C28" s="2" t="s">
        <v>60</v>
      </c>
      <c r="D28">
        <v>98</v>
      </c>
      <c r="G28" s="6" t="s">
        <v>73</v>
      </c>
      <c r="H28" s="5">
        <f>VLOOKUP(--G28,B28:D32,3,0)</f>
        <v>78</v>
      </c>
      <c r="I28" t="s">
        <v>74</v>
      </c>
    </row>
    <row r="29" spans="2:11" x14ac:dyDescent="0.2">
      <c r="B29" s="9">
        <v>1002</v>
      </c>
      <c r="C29" s="2" t="s">
        <v>61</v>
      </c>
      <c r="D29">
        <v>150</v>
      </c>
      <c r="G29" s="6" t="s">
        <v>72</v>
      </c>
      <c r="H29" s="5">
        <f>VLOOKUP(G29*1,B29:D33,3,0)</f>
        <v>42</v>
      </c>
      <c r="I29" t="s">
        <v>76</v>
      </c>
    </row>
    <row r="30" spans="2:11" x14ac:dyDescent="0.2">
      <c r="B30" s="9">
        <v>1003</v>
      </c>
      <c r="C30" s="2" t="s">
        <v>62</v>
      </c>
      <c r="D30">
        <v>42</v>
      </c>
    </row>
    <row r="31" spans="2:11" x14ac:dyDescent="0.2">
      <c r="B31" s="9">
        <v>1004</v>
      </c>
      <c r="C31" s="1" t="s">
        <v>63</v>
      </c>
      <c r="D31">
        <v>78</v>
      </c>
      <c r="I31" s="9"/>
    </row>
    <row r="32" spans="2:11" x14ac:dyDescent="0.2">
      <c r="B32" s="9">
        <v>1005</v>
      </c>
      <c r="C32" s="1" t="s">
        <v>64</v>
      </c>
      <c r="D32">
        <v>200</v>
      </c>
    </row>
    <row r="34" spans="2:9" x14ac:dyDescent="0.2">
      <c r="B34" s="12" t="s">
        <v>78</v>
      </c>
    </row>
    <row r="35" spans="2:9" x14ac:dyDescent="0.2">
      <c r="B35" s="10" t="s">
        <v>57</v>
      </c>
      <c r="C35" s="10" t="s">
        <v>58</v>
      </c>
      <c r="D35" s="10" t="s">
        <v>59</v>
      </c>
      <c r="G35" t="s">
        <v>57</v>
      </c>
      <c r="H35" t="s">
        <v>59</v>
      </c>
    </row>
    <row r="36" spans="2:9" x14ac:dyDescent="0.2">
      <c r="B36" s="9">
        <v>1001</v>
      </c>
      <c r="C36" s="2" t="s">
        <v>60</v>
      </c>
      <c r="D36">
        <v>98</v>
      </c>
      <c r="G36">
        <v>1004</v>
      </c>
      <c r="H36">
        <f>VLOOKUP(G36&amp;"",B36:D40,3,0)</f>
        <v>78</v>
      </c>
    </row>
    <row r="37" spans="2:9" x14ac:dyDescent="0.2">
      <c r="B37" s="13" t="s">
        <v>65</v>
      </c>
      <c r="C37" s="2" t="s">
        <v>61</v>
      </c>
      <c r="D37">
        <v>150</v>
      </c>
      <c r="G37">
        <v>1003</v>
      </c>
      <c r="H37" t="str">
        <f>IFERROR(VLOOKUP(G37&amp;"",B37:D41,3,0),"查找出错")</f>
        <v>查找出错</v>
      </c>
      <c r="I37" t="s">
        <v>79</v>
      </c>
    </row>
    <row r="38" spans="2:9" x14ac:dyDescent="0.2">
      <c r="B38" s="9">
        <v>1003</v>
      </c>
      <c r="C38" s="2" t="s">
        <v>62</v>
      </c>
      <c r="D38">
        <v>42</v>
      </c>
    </row>
    <row r="39" spans="2:9" x14ac:dyDescent="0.2">
      <c r="B39" s="13" t="s">
        <v>73</v>
      </c>
      <c r="C39" s="1" t="s">
        <v>63</v>
      </c>
      <c r="D39">
        <v>78</v>
      </c>
    </row>
    <row r="40" spans="2:9" x14ac:dyDescent="0.2">
      <c r="B40" s="9">
        <v>1005</v>
      </c>
      <c r="C40" s="1" t="s">
        <v>64</v>
      </c>
      <c r="D40">
        <v>200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7F4C0-D6CA-43A1-82AB-EDDB2FC66339}">
  <dimension ref="A1:J17"/>
  <sheetViews>
    <sheetView workbookViewId="0">
      <selection activeCell="C19" sqref="C19"/>
    </sheetView>
  </sheetViews>
  <sheetFormatPr defaultRowHeight="14.25" x14ac:dyDescent="0.2"/>
  <cols>
    <col min="1" max="1" width="16.375" customWidth="1"/>
    <col min="2" max="2" width="15.125" bestFit="1" customWidth="1"/>
    <col min="5" max="5" width="15.125" bestFit="1" customWidth="1"/>
  </cols>
  <sheetData>
    <row r="1" spans="1:10" x14ac:dyDescent="0.2">
      <c r="A1" t="s">
        <v>80</v>
      </c>
      <c r="B1" t="s">
        <v>81</v>
      </c>
    </row>
    <row r="2" spans="1:10" x14ac:dyDescent="0.2">
      <c r="A2" t="s">
        <v>82</v>
      </c>
      <c r="B2" t="s">
        <v>84</v>
      </c>
    </row>
    <row r="3" spans="1:10" x14ac:dyDescent="0.2">
      <c r="A3" t="s">
        <v>83</v>
      </c>
      <c r="B3" t="s">
        <v>85</v>
      </c>
    </row>
    <row r="5" spans="1:10" x14ac:dyDescent="0.2">
      <c r="A5" s="12" t="s">
        <v>86</v>
      </c>
    </row>
    <row r="6" spans="1:10" x14ac:dyDescent="0.2">
      <c r="A6" t="str">
        <f ca="1">INDIRECT("B2")</f>
        <v>老妇撩发少年狂</v>
      </c>
      <c r="B6" t="s">
        <v>87</v>
      </c>
    </row>
    <row r="7" spans="1:10" x14ac:dyDescent="0.2">
      <c r="A7" t="str">
        <f ca="1">INDIRECT(A2)</f>
        <v>老妇撩发少年狂</v>
      </c>
      <c r="B7" t="s">
        <v>88</v>
      </c>
    </row>
    <row r="10" spans="1:10" x14ac:dyDescent="0.2">
      <c r="A10" t="s">
        <v>89</v>
      </c>
    </row>
    <row r="11" spans="1:10" ht="28.5" x14ac:dyDescent="0.2">
      <c r="A11" s="15" t="s">
        <v>102</v>
      </c>
      <c r="B11" s="14" t="s">
        <v>90</v>
      </c>
      <c r="C11" s="14" t="s">
        <v>91</v>
      </c>
      <c r="D11" s="14" t="s">
        <v>92</v>
      </c>
      <c r="E11" s="14" t="s">
        <v>93</v>
      </c>
      <c r="F11" s="14" t="s">
        <v>105</v>
      </c>
      <c r="G11" s="14"/>
    </row>
    <row r="12" spans="1:10" x14ac:dyDescent="0.2">
      <c r="A12" t="s">
        <v>94</v>
      </c>
      <c r="B12">
        <v>147</v>
      </c>
      <c r="C12">
        <v>55</v>
      </c>
      <c r="D12">
        <v>46</v>
      </c>
      <c r="E12">
        <v>47</v>
      </c>
      <c r="H12" t="s">
        <v>100</v>
      </c>
      <c r="I12" t="s">
        <v>103</v>
      </c>
    </row>
    <row r="13" spans="1:10" x14ac:dyDescent="0.2">
      <c r="A13" t="s">
        <v>95</v>
      </c>
      <c r="B13">
        <v>45</v>
      </c>
      <c r="C13">
        <v>87</v>
      </c>
      <c r="D13">
        <v>79</v>
      </c>
      <c r="E13">
        <v>58</v>
      </c>
      <c r="H13" t="s">
        <v>101</v>
      </c>
      <c r="I13" s="16">
        <f ca="1">SUM(INDIRECT(I12))</f>
        <v>405</v>
      </c>
      <c r="J13" t="s">
        <v>104</v>
      </c>
    </row>
    <row r="14" spans="1:10" x14ac:dyDescent="0.2">
      <c r="A14" t="s">
        <v>96</v>
      </c>
      <c r="B14">
        <v>86</v>
      </c>
      <c r="C14">
        <v>42</v>
      </c>
      <c r="D14">
        <v>89</v>
      </c>
      <c r="E14">
        <v>96</v>
      </c>
    </row>
    <row r="15" spans="1:10" x14ac:dyDescent="0.2">
      <c r="A15" t="s">
        <v>97</v>
      </c>
      <c r="B15">
        <v>77</v>
      </c>
      <c r="C15">
        <v>63</v>
      </c>
      <c r="D15">
        <v>15</v>
      </c>
      <c r="E15">
        <v>12</v>
      </c>
    </row>
    <row r="16" spans="1:10" x14ac:dyDescent="0.2">
      <c r="A16" t="s">
        <v>98</v>
      </c>
      <c r="B16">
        <v>124</v>
      </c>
      <c r="C16">
        <v>75</v>
      </c>
      <c r="D16">
        <v>42</v>
      </c>
      <c r="E16">
        <v>98</v>
      </c>
    </row>
    <row r="17" spans="1:5" x14ac:dyDescent="0.2">
      <c r="A17" t="s">
        <v>99</v>
      </c>
      <c r="B17">
        <v>136</v>
      </c>
      <c r="C17">
        <v>83</v>
      </c>
      <c r="D17">
        <v>33</v>
      </c>
      <c r="E17">
        <v>55</v>
      </c>
    </row>
  </sheetData>
  <phoneticPr fontId="2" type="noConversion"/>
  <dataValidations count="1">
    <dataValidation type="list" allowBlank="1" showInputMessage="1" showErrorMessage="1" sqref="I12" xr:uid="{2F909DC8-9453-400D-AE13-568ACE08D05C}">
      <formula1>$B$11:$E$11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13F276E0-2714-4DDF-911C-7DFD40F305A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INDIRECT!B12:E12</xm:f>
              <xm:sqref>F12</xm:sqref>
            </x14:sparkline>
          </x14:sparklines>
        </x14:sparklineGroup>
        <x14:sparklineGroup displayEmptyCellsAs="gap" xr2:uid="{ADF99DF4-6EE9-4C38-8959-0FE8B9C6563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INDIRECT!B13:E13</xm:f>
              <xm:sqref>F13</xm:sqref>
            </x14:sparkline>
            <x14:sparkline>
              <xm:f>INDIRECT!B14:E14</xm:f>
              <xm:sqref>F14</xm:sqref>
            </x14:sparkline>
            <x14:sparkline>
              <xm:f>INDIRECT!B15:E15</xm:f>
              <xm:sqref>F15</xm:sqref>
            </x14:sparkline>
            <x14:sparkline>
              <xm:f>INDIRECT!B16:E16</xm:f>
              <xm:sqref>F16</xm:sqref>
            </x14:sparkline>
            <x14:sparkline>
              <xm:f>INDIRECT!B17:E17</xm:f>
              <xm:sqref>F17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F7E5B-DFB6-45C0-8CF0-E45E2F84ECC1}">
  <dimension ref="A1:I44"/>
  <sheetViews>
    <sheetView topLeftCell="A31" workbookViewId="0">
      <selection activeCell="A39" sqref="A39:D44"/>
    </sheetView>
  </sheetViews>
  <sheetFormatPr defaultRowHeight="14.25" x14ac:dyDescent="0.2"/>
  <cols>
    <col min="1" max="1" width="21.125" customWidth="1"/>
    <col min="2" max="2" width="21.375" bestFit="1" customWidth="1"/>
    <col min="3" max="3" width="20.125" customWidth="1"/>
    <col min="5" max="5" width="10" customWidth="1"/>
  </cols>
  <sheetData>
    <row r="1" spans="1:7" x14ac:dyDescent="0.2">
      <c r="A1" s="17" t="s">
        <v>106</v>
      </c>
    </row>
    <row r="2" spans="1:7" x14ac:dyDescent="0.2">
      <c r="A2" t="s">
        <v>123</v>
      </c>
    </row>
    <row r="3" spans="1:7" x14ac:dyDescent="0.2">
      <c r="A3" s="10" t="s">
        <v>107</v>
      </c>
      <c r="B3" s="10" t="s">
        <v>108</v>
      </c>
      <c r="C3" s="10" t="s">
        <v>109</v>
      </c>
      <c r="D3" s="10" t="s">
        <v>110</v>
      </c>
      <c r="E3" s="10" t="s">
        <v>121</v>
      </c>
      <c r="F3" s="10" t="s">
        <v>120</v>
      </c>
      <c r="G3" s="10" t="s">
        <v>122</v>
      </c>
    </row>
    <row r="4" spans="1:7" x14ac:dyDescent="0.2">
      <c r="A4" t="s">
        <v>111</v>
      </c>
      <c r="B4" s="2" t="s">
        <v>2</v>
      </c>
      <c r="C4" t="s">
        <v>117</v>
      </c>
      <c r="D4">
        <v>26</v>
      </c>
      <c r="E4">
        <f>MATCH(A4,$A$4:$A$13,0)</f>
        <v>1</v>
      </c>
      <c r="F4">
        <f>ROW(A4)-3</f>
        <v>1</v>
      </c>
      <c r="G4" t="str">
        <f>IF(E4=F4,"","重复")</f>
        <v/>
      </c>
    </row>
    <row r="5" spans="1:7" x14ac:dyDescent="0.2">
      <c r="A5" t="s">
        <v>112</v>
      </c>
      <c r="B5" s="2" t="s">
        <v>3</v>
      </c>
      <c r="C5" t="s">
        <v>118</v>
      </c>
      <c r="D5">
        <v>22</v>
      </c>
      <c r="E5">
        <f t="shared" ref="E5:E13" si="0">MATCH(A5,$A$4:$A$13,0)</f>
        <v>2</v>
      </c>
      <c r="F5">
        <f t="shared" ref="F5:F13" si="1">ROW(A5)-3</f>
        <v>2</v>
      </c>
      <c r="G5" t="str">
        <f t="shared" ref="G5:G13" si="2">IF(E5=F5,"","重复")</f>
        <v/>
      </c>
    </row>
    <row r="6" spans="1:7" x14ac:dyDescent="0.2">
      <c r="A6" t="s">
        <v>113</v>
      </c>
      <c r="B6" s="2" t="s">
        <v>4</v>
      </c>
      <c r="C6" t="s">
        <v>117</v>
      </c>
      <c r="D6">
        <v>35</v>
      </c>
      <c r="E6">
        <f t="shared" si="0"/>
        <v>3</v>
      </c>
      <c r="F6">
        <f t="shared" si="1"/>
        <v>3</v>
      </c>
      <c r="G6" t="str">
        <f t="shared" si="2"/>
        <v/>
      </c>
    </row>
    <row r="7" spans="1:7" x14ac:dyDescent="0.2">
      <c r="A7" t="s">
        <v>114</v>
      </c>
      <c r="B7" s="2" t="s">
        <v>5</v>
      </c>
      <c r="C7" t="s">
        <v>117</v>
      </c>
      <c r="D7">
        <v>45</v>
      </c>
      <c r="E7">
        <f t="shared" si="0"/>
        <v>4</v>
      </c>
      <c r="F7">
        <f t="shared" si="1"/>
        <v>4</v>
      </c>
      <c r="G7" t="str">
        <f t="shared" si="2"/>
        <v/>
      </c>
    </row>
    <row r="8" spans="1:7" x14ac:dyDescent="0.2">
      <c r="A8" t="s">
        <v>115</v>
      </c>
      <c r="B8" s="2" t="s">
        <v>6</v>
      </c>
      <c r="C8" t="s">
        <v>118</v>
      </c>
      <c r="D8">
        <v>37</v>
      </c>
      <c r="E8">
        <f t="shared" si="0"/>
        <v>5</v>
      </c>
      <c r="F8">
        <f t="shared" si="1"/>
        <v>5</v>
      </c>
      <c r="G8" t="str">
        <f t="shared" si="2"/>
        <v/>
      </c>
    </row>
    <row r="9" spans="1:7" x14ac:dyDescent="0.2">
      <c r="A9" t="s">
        <v>116</v>
      </c>
      <c r="B9" s="2" t="s">
        <v>7</v>
      </c>
      <c r="C9" t="s">
        <v>118</v>
      </c>
      <c r="D9">
        <v>21</v>
      </c>
      <c r="E9">
        <f t="shared" si="0"/>
        <v>6</v>
      </c>
      <c r="F9">
        <f t="shared" si="1"/>
        <v>6</v>
      </c>
      <c r="G9" t="str">
        <f t="shared" si="2"/>
        <v/>
      </c>
    </row>
    <row r="10" spans="1:7" x14ac:dyDescent="0.2">
      <c r="A10" t="s">
        <v>112</v>
      </c>
      <c r="B10" s="2" t="s">
        <v>3</v>
      </c>
      <c r="C10" t="s">
        <v>118</v>
      </c>
      <c r="D10">
        <v>22</v>
      </c>
      <c r="E10">
        <f t="shared" si="0"/>
        <v>2</v>
      </c>
      <c r="F10">
        <f t="shared" si="1"/>
        <v>7</v>
      </c>
      <c r="G10" t="str">
        <f t="shared" si="2"/>
        <v>重复</v>
      </c>
    </row>
    <row r="11" spans="1:7" x14ac:dyDescent="0.2">
      <c r="A11" t="s">
        <v>119</v>
      </c>
      <c r="B11" s="2" t="s">
        <v>10</v>
      </c>
      <c r="C11" t="s">
        <v>118</v>
      </c>
      <c r="D11">
        <v>27</v>
      </c>
      <c r="E11">
        <f t="shared" si="0"/>
        <v>8</v>
      </c>
      <c r="F11">
        <f t="shared" si="1"/>
        <v>8</v>
      </c>
      <c r="G11" t="str">
        <f t="shared" si="2"/>
        <v/>
      </c>
    </row>
    <row r="12" spans="1:7" x14ac:dyDescent="0.2">
      <c r="A12" t="s">
        <v>112</v>
      </c>
      <c r="B12" s="2" t="s">
        <v>3</v>
      </c>
      <c r="C12" t="s">
        <v>118</v>
      </c>
      <c r="D12">
        <v>22</v>
      </c>
      <c r="E12">
        <f t="shared" si="0"/>
        <v>2</v>
      </c>
      <c r="F12">
        <f t="shared" si="1"/>
        <v>9</v>
      </c>
      <c r="G12" t="str">
        <f t="shared" si="2"/>
        <v>重复</v>
      </c>
    </row>
    <row r="13" spans="1:7" x14ac:dyDescent="0.2">
      <c r="A13" t="s">
        <v>115</v>
      </c>
      <c r="B13" s="2" t="s">
        <v>6</v>
      </c>
      <c r="C13" t="s">
        <v>118</v>
      </c>
      <c r="D13">
        <v>37</v>
      </c>
      <c r="E13">
        <f t="shared" si="0"/>
        <v>5</v>
      </c>
      <c r="F13">
        <f t="shared" si="1"/>
        <v>10</v>
      </c>
      <c r="G13" t="str">
        <f t="shared" si="2"/>
        <v>重复</v>
      </c>
    </row>
    <row r="15" spans="1:7" x14ac:dyDescent="0.2">
      <c r="A15" s="17" t="s">
        <v>125</v>
      </c>
    </row>
    <row r="16" spans="1:7" x14ac:dyDescent="0.2">
      <c r="A16" t="s">
        <v>124</v>
      </c>
      <c r="E16" s="16" t="s">
        <v>126</v>
      </c>
    </row>
    <row r="17" spans="1:3" x14ac:dyDescent="0.2">
      <c r="A17" s="10" t="s">
        <v>1</v>
      </c>
      <c r="B17" s="10" t="s">
        <v>0</v>
      </c>
      <c r="C17" s="10" t="s">
        <v>24</v>
      </c>
    </row>
    <row r="18" spans="1:3" x14ac:dyDescent="0.2">
      <c r="A18" s="2" t="s">
        <v>2</v>
      </c>
      <c r="B18" t="str">
        <f>VLOOKUP(A18,用户公司数据源,MATCH(B17,VLOOKUP!B1:D1,0),0)</f>
        <v>树之机械有限责任公司</v>
      </c>
      <c r="C18" t="str">
        <f>VLOOKUP(A18,用户公司数据源,MATCH(C$17,VLOOKUP!$B$1:$D$1,0),0)</f>
        <v>黑龙江省曹甸镇工业园区</v>
      </c>
    </row>
    <row r="19" spans="1:3" x14ac:dyDescent="0.2">
      <c r="A19" s="2" t="s">
        <v>3</v>
      </c>
      <c r="B19" t="str">
        <f>VLOOKUP(A19,用户公司数据源,MATCH(B18,VLOOKUP!B2:D2,0),0)</f>
        <v>江苏省米奇妙趣玩具集团有限责任公司</v>
      </c>
      <c r="C19" t="str">
        <f>VLOOKUP(A19,用户公司数据源,MATCH(C$17,VLOOKUP!$B$1:$D$1,0),0)</f>
        <v>江苏省解放路一段24号</v>
      </c>
    </row>
    <row r="20" spans="1:3" x14ac:dyDescent="0.2">
      <c r="A20" s="2" t="s">
        <v>4</v>
      </c>
      <c r="B20" t="str">
        <f>VLOOKUP(A20,用户公司数据源,MATCH(B19,VLOOKUP!B3:D3,0),0)</f>
        <v>奥博管业有限公司</v>
      </c>
      <c r="C20" t="str">
        <f>VLOOKUP(A20,用户公司数据源,MATCH(C$17,VLOOKUP!$B$1:$D$1,0),0)</f>
        <v>辽宁省颍州区303号</v>
      </c>
    </row>
    <row r="21" spans="1:3" x14ac:dyDescent="0.2">
      <c r="A21" s="2" t="s">
        <v>5</v>
      </c>
      <c r="B21" t="str">
        <f>VLOOKUP(A21,用户公司数据源,MATCH(B20,VLOOKUP!B4:D4,0),0)</f>
        <v>草野家私有限责任公司</v>
      </c>
      <c r="C21" t="str">
        <f>VLOOKUP(A21,用户公司数据源,MATCH(C$17,VLOOKUP!$B$1:$D$1,0),0)</f>
        <v>内蒙古蒙古自治区草屯树路1号</v>
      </c>
    </row>
    <row r="22" spans="1:3" x14ac:dyDescent="0.2">
      <c r="A22" s="2" t="s">
        <v>6</v>
      </c>
      <c r="B22" t="str">
        <f>VLOOKUP(A22,用户公司数据源,MATCH(B21,VLOOKUP!B5:D5,0),0)</f>
        <v>阜阳易网网络科技有限公司</v>
      </c>
      <c r="C22" t="str">
        <f>VLOOKUP(A22,用户公司数据源,MATCH(C$17,VLOOKUP!$B$1:$D$1,0),0)</f>
        <v>河北省大树区商贸中心二楼三室</v>
      </c>
    </row>
    <row r="24" spans="1:3" x14ac:dyDescent="0.2">
      <c r="A24" s="17" t="s">
        <v>127</v>
      </c>
    </row>
    <row r="25" spans="1:3" x14ac:dyDescent="0.2">
      <c r="A25" s="2" t="s">
        <v>128</v>
      </c>
    </row>
    <row r="26" spans="1:3" x14ac:dyDescent="0.2">
      <c r="A26" s="2" t="s">
        <v>129</v>
      </c>
    </row>
    <row r="27" spans="1:3" x14ac:dyDescent="0.2">
      <c r="A27" s="2" t="s">
        <v>130</v>
      </c>
    </row>
    <row r="29" spans="1:3" x14ac:dyDescent="0.2">
      <c r="A29" s="10" t="s">
        <v>24</v>
      </c>
      <c r="B29" s="10" t="s">
        <v>1</v>
      </c>
    </row>
    <row r="30" spans="1:3" x14ac:dyDescent="0.2">
      <c r="A30" s="2" t="s">
        <v>41</v>
      </c>
      <c r="B30" t="str">
        <f>INDEX(VLOOKUP!$B$2:$B$16,MATCH(MATCH与INDEX!A30,VLOOKUP!$D$2:$D$16,0))</f>
        <v>顾国栋</v>
      </c>
      <c r="C30" s="16" t="s">
        <v>131</v>
      </c>
    </row>
    <row r="31" spans="1:3" x14ac:dyDescent="0.2">
      <c r="A31" s="2" t="s">
        <v>42</v>
      </c>
      <c r="B31" t="str">
        <f>INDEX(VLOOKUP!$B$2:$B$16,MATCH(MATCH与INDEX!A31,VLOOKUP!$D$2:$D$16,0))</f>
        <v>云国栋</v>
      </c>
    </row>
    <row r="32" spans="1:3" x14ac:dyDescent="0.2">
      <c r="A32" s="2" t="s">
        <v>43</v>
      </c>
      <c r="B32" t="str">
        <f>INDEX(VLOOKUP!$B$2:$B$16,MATCH(MATCH与INDEX!A32,VLOOKUP!$D$2:$D$16,0))</f>
        <v>殷涵越</v>
      </c>
    </row>
    <row r="33" spans="1:9" x14ac:dyDescent="0.2">
      <c r="A33" s="2" t="s">
        <v>45</v>
      </c>
      <c r="B33" t="str">
        <f>INDEX(VLOOKUP!$B$2:$B$16,MATCH(MATCH与INDEX!A33,VLOOKUP!$D$2:$D$16,0))</f>
        <v>秦涵越</v>
      </c>
    </row>
    <row r="36" spans="1:9" x14ac:dyDescent="0.2">
      <c r="A36" s="17" t="s">
        <v>132</v>
      </c>
    </row>
    <row r="39" spans="1:9" x14ac:dyDescent="0.2">
      <c r="A39" s="10" t="s">
        <v>25</v>
      </c>
      <c r="B39" s="10" t="s">
        <v>134</v>
      </c>
      <c r="C39" s="10" t="s">
        <v>135</v>
      </c>
      <c r="D39" s="10" t="s">
        <v>137</v>
      </c>
    </row>
    <row r="40" spans="1:9" x14ac:dyDescent="0.2">
      <c r="A40" s="2" t="s">
        <v>2</v>
      </c>
      <c r="B40">
        <v>70</v>
      </c>
      <c r="C40">
        <v>90</v>
      </c>
      <c r="D40">
        <v>70</v>
      </c>
      <c r="F40" s="10" t="s">
        <v>25</v>
      </c>
      <c r="G40" s="10" t="s">
        <v>138</v>
      </c>
      <c r="H40" s="10" t="s">
        <v>139</v>
      </c>
    </row>
    <row r="41" spans="1:9" x14ac:dyDescent="0.2">
      <c r="A41" s="2" t="s">
        <v>3</v>
      </c>
      <c r="B41">
        <v>65</v>
      </c>
      <c r="C41">
        <v>80</v>
      </c>
      <c r="D41">
        <v>90</v>
      </c>
      <c r="F41" t="s">
        <v>140</v>
      </c>
      <c r="G41" t="s">
        <v>133</v>
      </c>
      <c r="H41">
        <f>INDEX($A$39:$D$44,MATCH(F41,$A$39:$A$44,0),MATCH(G41,$A$39:$D$39,0))</f>
        <v>70</v>
      </c>
      <c r="I41" s="16" t="s">
        <v>141</v>
      </c>
    </row>
    <row r="42" spans="1:9" x14ac:dyDescent="0.2">
      <c r="A42" s="2" t="s">
        <v>4</v>
      </c>
      <c r="B42">
        <v>50</v>
      </c>
      <c r="C42">
        <v>75</v>
      </c>
      <c r="D42">
        <v>78</v>
      </c>
      <c r="F42" s="2" t="s">
        <v>5</v>
      </c>
      <c r="G42" t="s">
        <v>136</v>
      </c>
      <c r="H42">
        <f>INDEX($A$39:$D$44,MATCH(F42,$A$39:$A$44,0),MATCH(G42,$A$39:$D$39,0))</f>
        <v>61</v>
      </c>
    </row>
    <row r="43" spans="1:9" x14ac:dyDescent="0.2">
      <c r="A43" s="2" t="s">
        <v>5</v>
      </c>
      <c r="B43">
        <v>80</v>
      </c>
      <c r="C43">
        <v>85</v>
      </c>
      <c r="D43">
        <v>61</v>
      </c>
    </row>
    <row r="44" spans="1:9" x14ac:dyDescent="0.2">
      <c r="A44" s="2" t="s">
        <v>6</v>
      </c>
      <c r="B44">
        <v>90</v>
      </c>
      <c r="C44">
        <v>65</v>
      </c>
      <c r="D44">
        <v>80</v>
      </c>
    </row>
  </sheetData>
  <phoneticPr fontId="2" type="noConversion"/>
  <dataValidations count="1">
    <dataValidation type="list" allowBlank="1" showInputMessage="1" showErrorMessage="1" sqref="G41:G44" xr:uid="{12A3D4FF-3043-4861-83AA-CF733A0FE55E}">
      <formula1>$B$39:$D$39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B3A01-B532-4675-B0EA-A03B52622581}">
  <dimension ref="A1:D44"/>
  <sheetViews>
    <sheetView workbookViewId="0">
      <selection activeCell="F45" sqref="F45"/>
    </sheetView>
  </sheetViews>
  <sheetFormatPr defaultRowHeight="14.25" x14ac:dyDescent="0.2"/>
  <sheetData>
    <row r="1" spans="1:4" x14ac:dyDescent="0.2">
      <c r="A1" s="17" t="s">
        <v>142</v>
      </c>
    </row>
    <row r="3" spans="1:4" x14ac:dyDescent="0.2">
      <c r="A3" t="str">
        <f>IF(MOD(ROW(),2)=1,"姓名","")</f>
        <v>姓名</v>
      </c>
      <c r="B3" t="str">
        <f>IF(MOD(ROW(),2)=1,"银行卡号","")</f>
        <v>银行卡号</v>
      </c>
      <c r="C3" t="str">
        <f>IF(MOD(ROW(),2)=1,"工作时长","")</f>
        <v>工作时长</v>
      </c>
      <c r="D3" t="str">
        <f>IF(MOD(ROW(),2)=1,"本月工资","")</f>
        <v>本月工资</v>
      </c>
    </row>
    <row r="4" spans="1:4" x14ac:dyDescent="0.2">
      <c r="B4" t="str">
        <f t="shared" ref="B4:B15" si="0">IF(MOD(ROW(),2)=1,"银行卡号","")</f>
        <v/>
      </c>
      <c r="C4" t="str">
        <f t="shared" ref="C4:C15" si="1">IF(MOD(ROW(),2)=1,"工作时长","")</f>
        <v/>
      </c>
      <c r="D4" t="str">
        <f t="shared" ref="D4:D15" si="2">IF(MOD(ROW(),2)=1,"本月工资","")</f>
        <v/>
      </c>
    </row>
    <row r="5" spans="1:4" x14ac:dyDescent="0.2">
      <c r="A5" t="str">
        <f t="shared" ref="A5:A16" si="3">IF(MOD(ROW(),2)=1,"姓名","")</f>
        <v>姓名</v>
      </c>
      <c r="B5" t="str">
        <f t="shared" si="0"/>
        <v>银行卡号</v>
      </c>
      <c r="C5" t="str">
        <f t="shared" si="1"/>
        <v>工作时长</v>
      </c>
      <c r="D5" t="str">
        <f t="shared" si="2"/>
        <v>本月工资</v>
      </c>
    </row>
    <row r="6" spans="1:4" x14ac:dyDescent="0.2">
      <c r="A6" t="str">
        <f t="shared" si="3"/>
        <v/>
      </c>
      <c r="B6" t="str">
        <f t="shared" si="0"/>
        <v/>
      </c>
      <c r="C6" t="str">
        <f t="shared" si="1"/>
        <v/>
      </c>
      <c r="D6" t="str">
        <f t="shared" si="2"/>
        <v/>
      </c>
    </row>
    <row r="7" spans="1:4" x14ac:dyDescent="0.2">
      <c r="A7" t="str">
        <f t="shared" si="3"/>
        <v>姓名</v>
      </c>
      <c r="B7" t="str">
        <f t="shared" si="0"/>
        <v>银行卡号</v>
      </c>
      <c r="C7" t="str">
        <f t="shared" si="1"/>
        <v>工作时长</v>
      </c>
      <c r="D7" t="str">
        <f t="shared" si="2"/>
        <v>本月工资</v>
      </c>
    </row>
    <row r="8" spans="1:4" x14ac:dyDescent="0.2">
      <c r="A8" t="str">
        <f t="shared" si="3"/>
        <v/>
      </c>
      <c r="B8" t="str">
        <f t="shared" si="0"/>
        <v/>
      </c>
      <c r="C8" t="str">
        <f t="shared" si="1"/>
        <v/>
      </c>
      <c r="D8" t="str">
        <f t="shared" si="2"/>
        <v/>
      </c>
    </row>
    <row r="9" spans="1:4" x14ac:dyDescent="0.2">
      <c r="A9" t="str">
        <f t="shared" si="3"/>
        <v>姓名</v>
      </c>
      <c r="B9" t="str">
        <f t="shared" si="0"/>
        <v>银行卡号</v>
      </c>
      <c r="C9" t="str">
        <f t="shared" si="1"/>
        <v>工作时长</v>
      </c>
      <c r="D9" t="str">
        <f t="shared" si="2"/>
        <v>本月工资</v>
      </c>
    </row>
    <row r="10" spans="1:4" x14ac:dyDescent="0.2">
      <c r="A10" t="str">
        <f t="shared" si="3"/>
        <v/>
      </c>
      <c r="B10" t="str">
        <f t="shared" si="0"/>
        <v/>
      </c>
      <c r="C10" t="str">
        <f t="shared" si="1"/>
        <v/>
      </c>
      <c r="D10" t="str">
        <f t="shared" si="2"/>
        <v/>
      </c>
    </row>
    <row r="11" spans="1:4" x14ac:dyDescent="0.2">
      <c r="A11" t="str">
        <f t="shared" si="3"/>
        <v>姓名</v>
      </c>
      <c r="B11" t="str">
        <f t="shared" si="0"/>
        <v>银行卡号</v>
      </c>
      <c r="C11" t="str">
        <f t="shared" si="1"/>
        <v>工作时长</v>
      </c>
      <c r="D11" t="str">
        <f t="shared" si="2"/>
        <v>本月工资</v>
      </c>
    </row>
    <row r="12" spans="1:4" x14ac:dyDescent="0.2">
      <c r="A12" t="str">
        <f t="shared" si="3"/>
        <v/>
      </c>
      <c r="B12" t="str">
        <f t="shared" si="0"/>
        <v/>
      </c>
      <c r="C12" t="str">
        <f t="shared" si="1"/>
        <v/>
      </c>
      <c r="D12" t="str">
        <f t="shared" si="2"/>
        <v/>
      </c>
    </row>
    <row r="13" spans="1:4" x14ac:dyDescent="0.2">
      <c r="A13" t="str">
        <f t="shared" si="3"/>
        <v>姓名</v>
      </c>
      <c r="B13" t="str">
        <f t="shared" si="0"/>
        <v>银行卡号</v>
      </c>
      <c r="C13" t="str">
        <f t="shared" si="1"/>
        <v>工作时长</v>
      </c>
      <c r="D13" t="str">
        <f t="shared" si="2"/>
        <v>本月工资</v>
      </c>
    </row>
    <row r="14" spans="1:4" x14ac:dyDescent="0.2">
      <c r="A14" t="str">
        <f t="shared" si="3"/>
        <v/>
      </c>
      <c r="B14" t="str">
        <f t="shared" si="0"/>
        <v/>
      </c>
      <c r="C14" t="str">
        <f t="shared" si="1"/>
        <v/>
      </c>
      <c r="D14" t="str">
        <f t="shared" si="2"/>
        <v/>
      </c>
    </row>
    <row r="15" spans="1:4" x14ac:dyDescent="0.2">
      <c r="A15" t="str">
        <f t="shared" si="3"/>
        <v>姓名</v>
      </c>
      <c r="B15" t="str">
        <f t="shared" si="0"/>
        <v>银行卡号</v>
      </c>
      <c r="C15" t="str">
        <f t="shared" si="1"/>
        <v>工作时长</v>
      </c>
      <c r="D15" t="str">
        <f t="shared" si="2"/>
        <v>本月工资</v>
      </c>
    </row>
    <row r="16" spans="1:4" x14ac:dyDescent="0.2">
      <c r="A16" t="str">
        <f t="shared" si="3"/>
        <v/>
      </c>
    </row>
    <row r="18" spans="1:4" x14ac:dyDescent="0.2">
      <c r="A18" s="18" t="s">
        <v>143</v>
      </c>
    </row>
    <row r="19" spans="1:4" x14ac:dyDescent="0.2">
      <c r="C19" t="s">
        <v>144</v>
      </c>
      <c r="D19" t="s">
        <v>145</v>
      </c>
    </row>
    <row r="20" spans="1:4" x14ac:dyDescent="0.2">
      <c r="A20">
        <v>15</v>
      </c>
      <c r="C20">
        <f>SMALL($A$20:$A$28,ROW()-19)</f>
        <v>12</v>
      </c>
      <c r="D20">
        <f>LARGE($A$20:$A$28,ROW()-19)</f>
        <v>78</v>
      </c>
    </row>
    <row r="21" spans="1:4" x14ac:dyDescent="0.2">
      <c r="A21">
        <v>12</v>
      </c>
      <c r="C21">
        <f t="shared" ref="C21:C28" si="4">SMALL($A$20:$A$28,ROW()-19)</f>
        <v>13</v>
      </c>
      <c r="D21">
        <f t="shared" ref="D21:D28" si="5">LARGE($A$20:$A$28,ROW()-19)</f>
        <v>56</v>
      </c>
    </row>
    <row r="22" spans="1:4" x14ac:dyDescent="0.2">
      <c r="A22">
        <v>78</v>
      </c>
      <c r="C22">
        <f t="shared" si="4"/>
        <v>15</v>
      </c>
      <c r="D22">
        <f t="shared" si="5"/>
        <v>56</v>
      </c>
    </row>
    <row r="23" spans="1:4" x14ac:dyDescent="0.2">
      <c r="A23">
        <v>56</v>
      </c>
      <c r="C23">
        <f t="shared" si="4"/>
        <v>20</v>
      </c>
      <c r="D23">
        <f t="shared" si="5"/>
        <v>45</v>
      </c>
    </row>
    <row r="24" spans="1:4" x14ac:dyDescent="0.2">
      <c r="A24">
        <v>13</v>
      </c>
      <c r="C24">
        <f t="shared" si="4"/>
        <v>24</v>
      </c>
      <c r="D24">
        <f t="shared" si="5"/>
        <v>24</v>
      </c>
    </row>
    <row r="25" spans="1:4" x14ac:dyDescent="0.2">
      <c r="A25">
        <v>45</v>
      </c>
      <c r="C25">
        <f t="shared" si="4"/>
        <v>45</v>
      </c>
      <c r="D25">
        <f t="shared" si="5"/>
        <v>20</v>
      </c>
    </row>
    <row r="26" spans="1:4" x14ac:dyDescent="0.2">
      <c r="A26">
        <v>24</v>
      </c>
      <c r="C26">
        <f t="shared" si="4"/>
        <v>56</v>
      </c>
      <c r="D26">
        <f t="shared" si="5"/>
        <v>15</v>
      </c>
    </row>
    <row r="27" spans="1:4" x14ac:dyDescent="0.2">
      <c r="A27">
        <v>20</v>
      </c>
      <c r="C27">
        <f t="shared" si="4"/>
        <v>56</v>
      </c>
      <c r="D27">
        <f t="shared" si="5"/>
        <v>13</v>
      </c>
    </row>
    <row r="28" spans="1:4" x14ac:dyDescent="0.2">
      <c r="A28">
        <v>56</v>
      </c>
      <c r="C28">
        <f t="shared" si="4"/>
        <v>78</v>
      </c>
      <c r="D28">
        <f t="shared" si="5"/>
        <v>12</v>
      </c>
    </row>
    <row r="30" spans="1:4" x14ac:dyDescent="0.2">
      <c r="A30" s="19" t="s">
        <v>146</v>
      </c>
    </row>
    <row r="31" spans="1:4" x14ac:dyDescent="0.2">
      <c r="A31" t="s">
        <v>152</v>
      </c>
    </row>
    <row r="32" spans="1:4" x14ac:dyDescent="0.2">
      <c r="A32" t="s">
        <v>147</v>
      </c>
      <c r="B32" t="s">
        <v>148</v>
      </c>
      <c r="C32" t="s">
        <v>149</v>
      </c>
      <c r="D32" t="s">
        <v>150</v>
      </c>
    </row>
    <row r="33" spans="1:2" x14ac:dyDescent="0.2">
      <c r="A33">
        <f>IF(B33&lt;&gt;"",ROW()-32,"")</f>
        <v>1</v>
      </c>
      <c r="B33" t="s">
        <v>151</v>
      </c>
    </row>
    <row r="34" spans="1:2" x14ac:dyDescent="0.2">
      <c r="A34" t="str">
        <f t="shared" ref="A34:A43" si="6">IF(B34&lt;&gt;"",ROW()-32,"")</f>
        <v/>
      </c>
    </row>
    <row r="35" spans="1:2" x14ac:dyDescent="0.2">
      <c r="A35" t="str">
        <f t="shared" si="6"/>
        <v/>
      </c>
    </row>
    <row r="36" spans="1:2" x14ac:dyDescent="0.2">
      <c r="A36" t="str">
        <f t="shared" si="6"/>
        <v/>
      </c>
    </row>
    <row r="37" spans="1:2" x14ac:dyDescent="0.2">
      <c r="A37" t="str">
        <f t="shared" si="6"/>
        <v/>
      </c>
    </row>
    <row r="38" spans="1:2" x14ac:dyDescent="0.2">
      <c r="A38" t="str">
        <f t="shared" si="6"/>
        <v/>
      </c>
    </row>
    <row r="39" spans="1:2" x14ac:dyDescent="0.2">
      <c r="A39" t="str">
        <f t="shared" si="6"/>
        <v/>
      </c>
    </row>
    <row r="40" spans="1:2" x14ac:dyDescent="0.2">
      <c r="A40" t="str">
        <f t="shared" si="6"/>
        <v/>
      </c>
    </row>
    <row r="41" spans="1:2" x14ac:dyDescent="0.2">
      <c r="A41" t="str">
        <f t="shared" si="6"/>
        <v/>
      </c>
    </row>
    <row r="42" spans="1:2" x14ac:dyDescent="0.2">
      <c r="A42" t="str">
        <f t="shared" si="6"/>
        <v/>
      </c>
    </row>
    <row r="43" spans="1:2" x14ac:dyDescent="0.2">
      <c r="A43" t="str">
        <f t="shared" si="6"/>
        <v/>
      </c>
    </row>
    <row r="44" spans="1:2" x14ac:dyDescent="0.2">
      <c r="B44" t="s">
        <v>153</v>
      </c>
    </row>
  </sheetData>
  <phoneticPr fontId="2" type="noConversion"/>
  <conditionalFormatting sqref="B32:D43">
    <cfRule type="expression" dxfId="1" priority="2">
      <formula>$B32&lt;&gt;""</formula>
    </cfRule>
  </conditionalFormatting>
  <conditionalFormatting sqref="A32:A43">
    <cfRule type="expression" dxfId="0" priority="1">
      <formula>$B32&lt;&gt;""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B62ED-ABDF-4B1B-8749-786D1F5377B1}">
  <dimension ref="A1:O36"/>
  <sheetViews>
    <sheetView workbookViewId="0">
      <selection activeCell="D36" sqref="D36"/>
    </sheetView>
  </sheetViews>
  <sheetFormatPr defaultRowHeight="14.25" x14ac:dyDescent="0.2"/>
  <sheetData>
    <row r="1" spans="1:9" x14ac:dyDescent="0.2">
      <c r="A1" s="20" t="s">
        <v>154</v>
      </c>
      <c r="B1" s="20" t="s">
        <v>155</v>
      </c>
      <c r="C1" s="1"/>
      <c r="D1" s="1"/>
      <c r="E1" s="1"/>
    </row>
    <row r="2" spans="1:9" x14ac:dyDescent="0.2">
      <c r="A2" s="21" t="s">
        <v>156</v>
      </c>
      <c r="B2" s="21">
        <v>1600</v>
      </c>
      <c r="C2" s="1"/>
      <c r="D2" s="20" t="s">
        <v>157</v>
      </c>
      <c r="E2" s="20" t="s">
        <v>158</v>
      </c>
      <c r="G2" t="s">
        <v>161</v>
      </c>
    </row>
    <row r="3" spans="1:9" x14ac:dyDescent="0.2">
      <c r="A3" s="21" t="s">
        <v>159</v>
      </c>
      <c r="B3" s="21">
        <v>500</v>
      </c>
      <c r="C3" s="1"/>
      <c r="D3" s="1" t="s">
        <v>156</v>
      </c>
      <c r="E3" s="1">
        <f t="array" ref="E3">SUM(($A$2:$A$7=D3)*$B$2:$B$7)</f>
        <v>2960</v>
      </c>
      <c r="G3" t="s">
        <v>168</v>
      </c>
    </row>
    <row r="4" spans="1:9" x14ac:dyDescent="0.2">
      <c r="A4" s="21" t="s">
        <v>156</v>
      </c>
      <c r="B4" s="21">
        <v>1360</v>
      </c>
      <c r="C4" s="1"/>
      <c r="D4" s="1" t="s">
        <v>160</v>
      </c>
      <c r="E4" s="1">
        <f t="array" ref="E4">SUM(($A$2:$A$7=D4)*$B$2:$B$7)</f>
        <v>1560</v>
      </c>
    </row>
    <row r="5" spans="1:9" x14ac:dyDescent="0.2">
      <c r="A5" s="21" t="s">
        <v>160</v>
      </c>
      <c r="B5" s="21">
        <v>780</v>
      </c>
      <c r="C5" s="1"/>
      <c r="D5" s="1" t="s">
        <v>159</v>
      </c>
      <c r="E5" s="1">
        <f t="array" ref="E5">SUM(($A$2:$A$7=D5)*$B$2:$B$7)</f>
        <v>950</v>
      </c>
    </row>
    <row r="6" spans="1:9" x14ac:dyDescent="0.2">
      <c r="A6" s="21" t="s">
        <v>159</v>
      </c>
      <c r="B6" s="21">
        <v>450</v>
      </c>
      <c r="C6" s="1"/>
      <c r="D6" s="1"/>
      <c r="E6" s="1"/>
    </row>
    <row r="7" spans="1:9" x14ac:dyDescent="0.2">
      <c r="A7" s="21" t="s">
        <v>160</v>
      </c>
      <c r="B7" s="21">
        <v>780</v>
      </c>
      <c r="C7" s="1"/>
      <c r="D7" s="1"/>
      <c r="E7" s="1"/>
    </row>
    <row r="10" spans="1:9" x14ac:dyDescent="0.2">
      <c r="A10" s="20" t="s">
        <v>162</v>
      </c>
      <c r="B10" s="20" t="s">
        <v>163</v>
      </c>
      <c r="C10" s="20" t="s">
        <v>155</v>
      </c>
      <c r="D10" s="1"/>
      <c r="E10" s="1"/>
      <c r="F10" s="1"/>
      <c r="G10" s="1"/>
    </row>
    <row r="11" spans="1:9" x14ac:dyDescent="0.2">
      <c r="A11" s="21" t="s">
        <v>164</v>
      </c>
      <c r="B11" s="21" t="s">
        <v>156</v>
      </c>
      <c r="C11" s="21">
        <v>500</v>
      </c>
      <c r="D11" s="1"/>
      <c r="E11" s="20" t="s">
        <v>162</v>
      </c>
      <c r="F11" s="20" t="s">
        <v>163</v>
      </c>
      <c r="G11" s="20" t="s">
        <v>158</v>
      </c>
    </row>
    <row r="12" spans="1:9" x14ac:dyDescent="0.2">
      <c r="A12" s="21" t="s">
        <v>165</v>
      </c>
      <c r="B12" s="21" t="s">
        <v>159</v>
      </c>
      <c r="C12" s="21">
        <v>2000</v>
      </c>
      <c r="D12" s="1"/>
      <c r="E12" s="1" t="s">
        <v>164</v>
      </c>
      <c r="F12" s="1" t="s">
        <v>156</v>
      </c>
      <c r="G12" s="1">
        <f t="array" ref="G12">SUM(($A$11:$A$18=E12)*($B$11:$B$18=F12)*($C$11:$C$18))</f>
        <v>1300</v>
      </c>
      <c r="I12" t="s">
        <v>169</v>
      </c>
    </row>
    <row r="13" spans="1:9" x14ac:dyDescent="0.2">
      <c r="A13" s="21" t="s">
        <v>166</v>
      </c>
      <c r="B13" s="21" t="s">
        <v>156</v>
      </c>
      <c r="C13" s="21">
        <v>1000</v>
      </c>
      <c r="D13" s="1"/>
      <c r="E13" s="1" t="s">
        <v>165</v>
      </c>
      <c r="F13" s="1" t="s">
        <v>159</v>
      </c>
      <c r="G13" s="1">
        <f t="array" ref="G13">SUM(($A$11:$A$18=E13)*($B$11:$B$18=F13)*($C$11:$C$18))</f>
        <v>2800</v>
      </c>
      <c r="I13" t="s">
        <v>170</v>
      </c>
    </row>
    <row r="14" spans="1:9" x14ac:dyDescent="0.2">
      <c r="A14" s="21" t="s">
        <v>167</v>
      </c>
      <c r="B14" s="21" t="s">
        <v>160</v>
      </c>
      <c r="C14" s="21">
        <v>780</v>
      </c>
      <c r="D14" s="1"/>
      <c r="E14" s="1"/>
      <c r="F14" s="1"/>
      <c r="G14" s="1"/>
    </row>
    <row r="15" spans="1:9" x14ac:dyDescent="0.2">
      <c r="A15" s="21" t="s">
        <v>164</v>
      </c>
      <c r="B15" s="21" t="s">
        <v>159</v>
      </c>
      <c r="C15" s="21">
        <v>450</v>
      </c>
      <c r="D15" s="1"/>
      <c r="E15" s="1"/>
      <c r="F15" s="1"/>
      <c r="G15" s="1"/>
    </row>
    <row r="16" spans="1:9" x14ac:dyDescent="0.2">
      <c r="A16" s="21" t="s">
        <v>165</v>
      </c>
      <c r="B16" s="21" t="s">
        <v>159</v>
      </c>
      <c r="C16" s="21">
        <v>800</v>
      </c>
      <c r="D16" s="1"/>
      <c r="E16" s="1"/>
      <c r="F16" s="1"/>
      <c r="G16" s="1"/>
    </row>
    <row r="17" spans="1:15" x14ac:dyDescent="0.2">
      <c r="A17" s="21" t="s">
        <v>164</v>
      </c>
      <c r="B17" s="21" t="s">
        <v>156</v>
      </c>
      <c r="C17" s="21">
        <v>800</v>
      </c>
      <c r="D17" s="1"/>
      <c r="E17" s="1"/>
      <c r="F17" s="1"/>
      <c r="G17" s="1"/>
    </row>
    <row r="18" spans="1:15" x14ac:dyDescent="0.2">
      <c r="A18" s="21" t="s">
        <v>167</v>
      </c>
      <c r="B18" s="21" t="s">
        <v>159</v>
      </c>
      <c r="C18" s="21">
        <v>500</v>
      </c>
      <c r="D18" s="1"/>
      <c r="E18" s="1"/>
      <c r="F18" s="1"/>
      <c r="G18" s="1"/>
    </row>
    <row r="21" spans="1:15" x14ac:dyDescent="0.2">
      <c r="A21" s="22" t="s">
        <v>171</v>
      </c>
    </row>
    <row r="22" spans="1:15" x14ac:dyDescent="0.2">
      <c r="A22" s="20" t="s">
        <v>172</v>
      </c>
      <c r="B22" s="20" t="s">
        <v>173</v>
      </c>
      <c r="C22" s="23"/>
      <c r="D22" s="20" t="s">
        <v>174</v>
      </c>
      <c r="E22" s="20" t="s">
        <v>175</v>
      </c>
    </row>
    <row r="23" spans="1:15" x14ac:dyDescent="0.2">
      <c r="A23">
        <v>1</v>
      </c>
      <c r="B23">
        <v>4</v>
      </c>
      <c r="D23">
        <f t="array" ref="D23:D28">A23:A28+B23:B28</f>
        <v>5</v>
      </c>
      <c r="E23">
        <f t="array" ref="E23:E28">A23:A28*B23:B28</f>
        <v>4</v>
      </c>
    </row>
    <row r="24" spans="1:15" x14ac:dyDescent="0.2">
      <c r="A24">
        <v>2</v>
      </c>
      <c r="B24">
        <v>6</v>
      </c>
      <c r="D24">
        <v>8</v>
      </c>
      <c r="E24">
        <v>12</v>
      </c>
    </row>
    <row r="25" spans="1:15" x14ac:dyDescent="0.2">
      <c r="A25">
        <v>2</v>
      </c>
      <c r="B25">
        <v>8</v>
      </c>
      <c r="D25">
        <v>10</v>
      </c>
      <c r="E25">
        <v>16</v>
      </c>
    </row>
    <row r="26" spans="1:15" x14ac:dyDescent="0.2">
      <c r="A26">
        <v>7</v>
      </c>
      <c r="B26">
        <v>2</v>
      </c>
      <c r="D26">
        <v>9</v>
      </c>
      <c r="E26">
        <v>14</v>
      </c>
    </row>
    <row r="27" spans="1:15" x14ac:dyDescent="0.2">
      <c r="A27">
        <v>5</v>
      </c>
      <c r="B27">
        <v>4</v>
      </c>
      <c r="D27">
        <v>9</v>
      </c>
      <c r="E27">
        <v>20</v>
      </c>
    </row>
    <row r="28" spans="1:15" x14ac:dyDescent="0.2">
      <c r="A28">
        <v>4</v>
      </c>
      <c r="B28">
        <v>4</v>
      </c>
      <c r="D28">
        <v>8</v>
      </c>
      <c r="E28">
        <v>16</v>
      </c>
    </row>
    <row r="31" spans="1:15" x14ac:dyDescent="0.2">
      <c r="A31" t="s">
        <v>172</v>
      </c>
      <c r="B31">
        <v>1</v>
      </c>
      <c r="C31">
        <v>2</v>
      </c>
      <c r="D31">
        <v>2</v>
      </c>
      <c r="E31">
        <v>7</v>
      </c>
      <c r="F31">
        <v>5</v>
      </c>
      <c r="G31">
        <v>4</v>
      </c>
      <c r="I31" t="s">
        <v>176</v>
      </c>
    </row>
    <row r="32" spans="1:15" x14ac:dyDescent="0.2">
      <c r="A32" t="s">
        <v>173</v>
      </c>
      <c r="B32">
        <v>4</v>
      </c>
      <c r="C32">
        <v>6</v>
      </c>
      <c r="D32">
        <v>8</v>
      </c>
      <c r="E32">
        <v>2</v>
      </c>
      <c r="F32">
        <v>4</v>
      </c>
      <c r="G32">
        <v>4</v>
      </c>
      <c r="I32">
        <f t="array" ref="I32">B31:G31+B32:G32</f>
        <v>5</v>
      </c>
      <c r="J32">
        <f t="array" ref="J32">C31:H31+C32:H32</f>
        <v>8</v>
      </c>
      <c r="K32">
        <f t="array" ref="K32">D31:I31+D32:I32</f>
        <v>10</v>
      </c>
      <c r="L32">
        <f t="array" ref="L32">E31:J31+E32:J32</f>
        <v>9</v>
      </c>
      <c r="M32">
        <f t="array" ref="M32">F31:K31+F32:K32</f>
        <v>9</v>
      </c>
      <c r="N32">
        <f t="array" ref="N32">G31:L31+G32:L32</f>
        <v>8</v>
      </c>
      <c r="O32">
        <f t="array" ref="O32">H31:M31+H32:M32</f>
        <v>0</v>
      </c>
    </row>
    <row r="36" spans="1:2" x14ac:dyDescent="0.2">
      <c r="A36" s="20"/>
      <c r="B36" s="20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9D763-71EE-411A-8D89-B547AC415997}">
  <dimension ref="A3:H14"/>
  <sheetViews>
    <sheetView workbookViewId="0">
      <selection activeCell="A17" sqref="A17"/>
    </sheetView>
  </sheetViews>
  <sheetFormatPr defaultRowHeight="14.25" x14ac:dyDescent="0.2"/>
  <cols>
    <col min="1" max="1" width="22.625" customWidth="1"/>
  </cols>
  <sheetData>
    <row r="3" spans="1:8" x14ac:dyDescent="0.2">
      <c r="A3" s="24" t="s">
        <v>177</v>
      </c>
    </row>
    <row r="5" spans="1:8" x14ac:dyDescent="0.2">
      <c r="A5" t="str">
        <f>CHOOSE(2,E5,F5,G5,H5)</f>
        <v>数学</v>
      </c>
      <c r="B5" t="s">
        <v>180</v>
      </c>
      <c r="E5" t="s">
        <v>134</v>
      </c>
      <c r="F5" t="s">
        <v>135</v>
      </c>
      <c r="G5" t="s">
        <v>137</v>
      </c>
      <c r="H5" t="s">
        <v>178</v>
      </c>
    </row>
    <row r="6" spans="1:8" x14ac:dyDescent="0.2">
      <c r="A6" t="e">
        <f>CHOOSE(2,E5:H5)</f>
        <v>#VALUE!</v>
      </c>
      <c r="B6" t="s">
        <v>179</v>
      </c>
    </row>
    <row r="9" spans="1:8" x14ac:dyDescent="0.2">
      <c r="A9" s="24" t="s">
        <v>184</v>
      </c>
    </row>
    <row r="10" spans="1:8" x14ac:dyDescent="0.2">
      <c r="A10" t="s">
        <v>181</v>
      </c>
      <c r="B10" t="s">
        <v>182</v>
      </c>
      <c r="C10" t="s">
        <v>183</v>
      </c>
    </row>
    <row r="11" spans="1:8" x14ac:dyDescent="0.2">
      <c r="A11">
        <v>1</v>
      </c>
      <c r="B11">
        <v>3</v>
      </c>
      <c r="C11">
        <v>2</v>
      </c>
    </row>
    <row r="12" spans="1:8" x14ac:dyDescent="0.2">
      <c r="A12">
        <v>4</v>
      </c>
      <c r="B12">
        <v>6</v>
      </c>
      <c r="C12">
        <v>5</v>
      </c>
    </row>
    <row r="13" spans="1:8" x14ac:dyDescent="0.2">
      <c r="A13" t="s">
        <v>185</v>
      </c>
    </row>
    <row r="14" spans="1:8" x14ac:dyDescent="0.2">
      <c r="A14">
        <f t="array" ref="A14">CHOOSE({1,3,2},A11:A12,B11:B12,C11:C12)</f>
        <v>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92CFA-F41F-42D6-A117-1BF5B3DD9723}">
  <dimension ref="A1:G27"/>
  <sheetViews>
    <sheetView topLeftCell="A10" workbookViewId="0">
      <selection activeCell="A21" sqref="A21"/>
    </sheetView>
  </sheetViews>
  <sheetFormatPr defaultRowHeight="14.25" x14ac:dyDescent="0.2"/>
  <cols>
    <col min="2" max="2" width="35.875" bestFit="1" customWidth="1"/>
    <col min="3" max="3" width="37" bestFit="1" customWidth="1"/>
    <col min="5" max="5" width="27.75" customWidth="1"/>
  </cols>
  <sheetData>
    <row r="1" spans="1:7" x14ac:dyDescent="0.2">
      <c r="A1" s="3" t="s">
        <v>1</v>
      </c>
      <c r="B1" s="3" t="s">
        <v>0</v>
      </c>
      <c r="C1" s="3" t="s">
        <v>24</v>
      </c>
    </row>
    <row r="2" spans="1:7" x14ac:dyDescent="0.2">
      <c r="A2" s="2" t="s">
        <v>2</v>
      </c>
      <c r="B2" s="1" t="s">
        <v>27</v>
      </c>
      <c r="C2" s="2" t="s">
        <v>41</v>
      </c>
    </row>
    <row r="3" spans="1:7" x14ac:dyDescent="0.2">
      <c r="A3" s="2" t="s">
        <v>3</v>
      </c>
      <c r="B3" s="1" t="s">
        <v>28</v>
      </c>
      <c r="C3" s="2" t="s">
        <v>42</v>
      </c>
      <c r="E3" s="25" t="s">
        <v>127</v>
      </c>
    </row>
    <row r="4" spans="1:7" x14ac:dyDescent="0.2">
      <c r="A4" s="2" t="s">
        <v>4</v>
      </c>
      <c r="B4" s="1" t="s">
        <v>44</v>
      </c>
      <c r="C4" s="2" t="s">
        <v>43</v>
      </c>
    </row>
    <row r="5" spans="1:7" x14ac:dyDescent="0.2">
      <c r="A5" s="2" t="s">
        <v>5</v>
      </c>
      <c r="B5" s="1" t="s">
        <v>29</v>
      </c>
      <c r="C5" s="2" t="s">
        <v>45</v>
      </c>
      <c r="E5" t="s">
        <v>0</v>
      </c>
      <c r="F5" t="s">
        <v>1</v>
      </c>
    </row>
    <row r="6" spans="1:7" x14ac:dyDescent="0.2">
      <c r="A6" s="2" t="s">
        <v>6</v>
      </c>
      <c r="B6" s="1" t="s">
        <v>30</v>
      </c>
      <c r="C6" s="2" t="s">
        <v>51</v>
      </c>
      <c r="E6" s="1" t="s">
        <v>31</v>
      </c>
      <c r="F6" t="str">
        <f>LOOKUP(1,1/($B$2:$B$16=E6),$A$2:$A$16)</f>
        <v>罗萌</v>
      </c>
    </row>
    <row r="7" spans="1:7" x14ac:dyDescent="0.2">
      <c r="A7" s="2" t="s">
        <v>7</v>
      </c>
      <c r="B7" s="1" t="s">
        <v>31</v>
      </c>
      <c r="C7" s="2" t="s">
        <v>52</v>
      </c>
      <c r="E7" s="1" t="s">
        <v>30</v>
      </c>
      <c r="F7" t="str">
        <f t="shared" ref="F7:F8" si="0">LOOKUP(1,1/($B$2:$B$16=E7),$A$2:$A$16)</f>
        <v>卫慧嘉</v>
      </c>
    </row>
    <row r="8" spans="1:7" x14ac:dyDescent="0.2">
      <c r="A8" s="2" t="s">
        <v>8</v>
      </c>
      <c r="B8" s="1" t="s">
        <v>32</v>
      </c>
      <c r="C8" s="2" t="s">
        <v>17</v>
      </c>
      <c r="E8" s="1" t="s">
        <v>29</v>
      </c>
      <c r="F8" t="str">
        <f t="shared" si="0"/>
        <v>秦涵越</v>
      </c>
    </row>
    <row r="9" spans="1:7" x14ac:dyDescent="0.2">
      <c r="A9" s="2" t="s">
        <v>9</v>
      </c>
      <c r="B9" s="1" t="s">
        <v>33</v>
      </c>
      <c r="C9" s="2" t="s">
        <v>18</v>
      </c>
    </row>
    <row r="10" spans="1:7" x14ac:dyDescent="0.2">
      <c r="A10" s="2" t="s">
        <v>10</v>
      </c>
      <c r="B10" s="1" t="s">
        <v>34</v>
      </c>
      <c r="C10" s="2" t="s">
        <v>19</v>
      </c>
    </row>
    <row r="11" spans="1:7" x14ac:dyDescent="0.2">
      <c r="A11" s="2" t="s">
        <v>11</v>
      </c>
      <c r="B11" s="1" t="s">
        <v>35</v>
      </c>
      <c r="C11" s="2" t="s">
        <v>20</v>
      </c>
      <c r="E11" s="25" t="s">
        <v>186</v>
      </c>
    </row>
    <row r="12" spans="1:7" x14ac:dyDescent="0.2">
      <c r="A12" s="1" t="s">
        <v>12</v>
      </c>
      <c r="B12" s="1" t="s">
        <v>36</v>
      </c>
      <c r="C12" s="1" t="s">
        <v>21</v>
      </c>
      <c r="E12" s="1" t="s">
        <v>0</v>
      </c>
      <c r="F12" s="1" t="s">
        <v>24</v>
      </c>
      <c r="G12" s="1" t="s">
        <v>1</v>
      </c>
    </row>
    <row r="13" spans="1:7" x14ac:dyDescent="0.2">
      <c r="A13" s="1" t="s">
        <v>13</v>
      </c>
      <c r="B13" s="1" t="s">
        <v>37</v>
      </c>
      <c r="C13" s="1" t="s">
        <v>22</v>
      </c>
      <c r="E13" s="1" t="s">
        <v>31</v>
      </c>
      <c r="F13" s="2" t="s">
        <v>188</v>
      </c>
      <c r="G13" t="str">
        <f>LOOKUP(1,1/(($B$2:$B$17=E13)*($C$2:$C$17=F13)),$A$2:$A$17)</f>
        <v>郭青青</v>
      </c>
    </row>
    <row r="14" spans="1:7" x14ac:dyDescent="0.2">
      <c r="A14" s="1" t="s">
        <v>14</v>
      </c>
      <c r="B14" s="1" t="s">
        <v>38</v>
      </c>
      <c r="C14" s="1" t="s">
        <v>53</v>
      </c>
      <c r="E14" s="1" t="s">
        <v>34</v>
      </c>
      <c r="F14" s="2" t="s">
        <v>19</v>
      </c>
      <c r="G14" t="str">
        <f>LOOKUP(1,1/(($B$2:$B$17=E14)*($C$2:$C$17=F14)),$A$2:$A$17)</f>
        <v>伍益冉</v>
      </c>
    </row>
    <row r="15" spans="1:7" x14ac:dyDescent="0.2">
      <c r="A15" s="1" t="s">
        <v>15</v>
      </c>
      <c r="B15" s="1" t="s">
        <v>39</v>
      </c>
      <c r="C15" s="1" t="s">
        <v>23</v>
      </c>
      <c r="E15" s="1" t="s">
        <v>38</v>
      </c>
      <c r="F15" s="1" t="s">
        <v>53</v>
      </c>
      <c r="G15" t="str">
        <f>LOOKUP(1,1/(($B$2:$B$17=E15)*($C$2:$C$17=F15)),$A$2:$A$17)</f>
        <v>韦雅涵</v>
      </c>
    </row>
    <row r="16" spans="1:7" x14ac:dyDescent="0.2">
      <c r="A16" s="1" t="s">
        <v>16</v>
      </c>
      <c r="B16" s="1" t="s">
        <v>40</v>
      </c>
      <c r="C16" s="1" t="s">
        <v>54</v>
      </c>
    </row>
    <row r="17" spans="1:6" x14ac:dyDescent="0.2">
      <c r="A17" s="1" t="s">
        <v>187</v>
      </c>
      <c r="B17" s="1" t="s">
        <v>31</v>
      </c>
      <c r="C17" s="1" t="s">
        <v>22</v>
      </c>
    </row>
    <row r="21" spans="1:6" x14ac:dyDescent="0.2">
      <c r="A21" s="10" t="s">
        <v>25</v>
      </c>
      <c r="B21" s="10" t="s">
        <v>134</v>
      </c>
      <c r="C21" t="s">
        <v>196</v>
      </c>
      <c r="E21" t="s">
        <v>189</v>
      </c>
    </row>
    <row r="22" spans="1:6" x14ac:dyDescent="0.2">
      <c r="A22" s="2" t="s">
        <v>2</v>
      </c>
      <c r="B22">
        <v>70</v>
      </c>
      <c r="C22" t="str">
        <f>LOOKUP(B22,{0,60,70,80,90},{"E","D","C","B","A"})</f>
        <v>C</v>
      </c>
      <c r="E22" s="10" t="s">
        <v>190</v>
      </c>
      <c r="F22" s="10" t="s">
        <v>191</v>
      </c>
    </row>
    <row r="23" spans="1:6" x14ac:dyDescent="0.2">
      <c r="A23" s="2" t="s">
        <v>3</v>
      </c>
      <c r="B23">
        <v>65</v>
      </c>
      <c r="C23" t="str">
        <f>LOOKUP(B23,{0,60,70,80,90},{"E","D","C","B","A"})</f>
        <v>D</v>
      </c>
      <c r="E23" t="s">
        <v>197</v>
      </c>
      <c r="F23" t="s">
        <v>98</v>
      </c>
    </row>
    <row r="24" spans="1:6" x14ac:dyDescent="0.2">
      <c r="A24" s="2" t="s">
        <v>4</v>
      </c>
      <c r="B24">
        <v>50</v>
      </c>
      <c r="C24" t="str">
        <f>LOOKUP(B24,{0,60,70,80,90},{"E","D","C","B","A"})</f>
        <v>E</v>
      </c>
      <c r="E24" t="s">
        <v>192</v>
      </c>
      <c r="F24" t="s">
        <v>97</v>
      </c>
    </row>
    <row r="25" spans="1:6" x14ac:dyDescent="0.2">
      <c r="A25" s="2" t="s">
        <v>5</v>
      </c>
      <c r="B25">
        <v>80</v>
      </c>
      <c r="C25" t="str">
        <f>LOOKUP(B25,{0,60,70,80,90},{"E","D","C","B","A"})</f>
        <v>B</v>
      </c>
      <c r="E25" t="s">
        <v>193</v>
      </c>
      <c r="F25" t="s">
        <v>96</v>
      </c>
    </row>
    <row r="26" spans="1:6" x14ac:dyDescent="0.2">
      <c r="A26" s="2" t="s">
        <v>6</v>
      </c>
      <c r="B26">
        <v>90</v>
      </c>
      <c r="C26" t="str">
        <f>LOOKUP(B26,{0,60,70,80,90},{"E","D","C","B","A"})</f>
        <v>A</v>
      </c>
      <c r="E26" t="s">
        <v>194</v>
      </c>
      <c r="F26" t="s">
        <v>95</v>
      </c>
    </row>
    <row r="27" spans="1:6" x14ac:dyDescent="0.2">
      <c r="E27" t="s">
        <v>195</v>
      </c>
      <c r="F27" t="s">
        <v>94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A5F8F-6775-4857-9AAE-52E3AF9E32EC}">
  <dimension ref="A2:C65"/>
  <sheetViews>
    <sheetView topLeftCell="A22" workbookViewId="0">
      <selection activeCell="F41" sqref="F41"/>
    </sheetView>
  </sheetViews>
  <sheetFormatPr defaultRowHeight="14.25" x14ac:dyDescent="0.2"/>
  <cols>
    <col min="1" max="1" width="26.625" customWidth="1"/>
    <col min="2" max="2" width="17.125" customWidth="1"/>
    <col min="3" max="3" width="21.375" bestFit="1" customWidth="1"/>
  </cols>
  <sheetData>
    <row r="2" spans="1:3" x14ac:dyDescent="0.2">
      <c r="A2" s="16" t="s">
        <v>214</v>
      </c>
    </row>
    <row r="4" spans="1:3" x14ac:dyDescent="0.2">
      <c r="A4" t="s">
        <v>213</v>
      </c>
    </row>
    <row r="5" spans="1:3" x14ac:dyDescent="0.2">
      <c r="A5" s="10" t="s">
        <v>198</v>
      </c>
      <c r="B5" s="10" t="s">
        <v>1</v>
      </c>
      <c r="C5" s="10" t="s">
        <v>199</v>
      </c>
    </row>
    <row r="6" spans="1:3" x14ac:dyDescent="0.2">
      <c r="A6" s="26" t="s">
        <v>200</v>
      </c>
      <c r="B6" t="str">
        <f>LEFT(A6,FIND("@",A6,1)-1)</f>
        <v>hy</v>
      </c>
      <c r="C6" t="str">
        <f>MID(A6,FIND("@",A6,1)+1,50)</f>
        <v>163.com</v>
      </c>
    </row>
    <row r="7" spans="1:3" x14ac:dyDescent="0.2">
      <c r="A7" s="26" t="s">
        <v>201</v>
      </c>
      <c r="B7" t="str">
        <f t="shared" ref="B7:B9" si="0">LEFT(A7,FIND("@",A7,1)-1)</f>
        <v>wq</v>
      </c>
      <c r="C7" t="str">
        <f t="shared" ref="C7:C9" si="1">MID(A7,FIND("@",A7,1)+1,50)</f>
        <v>qq.com</v>
      </c>
    </row>
    <row r="8" spans="1:3" x14ac:dyDescent="0.2">
      <c r="A8" s="26" t="s">
        <v>202</v>
      </c>
      <c r="B8" t="str">
        <f t="shared" si="0"/>
        <v>nhao</v>
      </c>
      <c r="C8" t="str">
        <f t="shared" si="1"/>
        <v>sina.com</v>
      </c>
    </row>
    <row r="9" spans="1:3" x14ac:dyDescent="0.2">
      <c r="A9" s="26" t="s">
        <v>203</v>
      </c>
      <c r="B9" t="str">
        <f t="shared" si="0"/>
        <v>mobile</v>
      </c>
      <c r="C9" t="str">
        <f t="shared" si="1"/>
        <v>193.com</v>
      </c>
    </row>
    <row r="11" spans="1:3" x14ac:dyDescent="0.2">
      <c r="A11" t="s">
        <v>212</v>
      </c>
    </row>
    <row r="12" spans="1:3" x14ac:dyDescent="0.2">
      <c r="A12" s="10" t="s">
        <v>204</v>
      </c>
      <c r="B12" s="10" t="s">
        <v>205</v>
      </c>
    </row>
    <row r="13" spans="1:3" x14ac:dyDescent="0.2">
      <c r="A13" s="27" t="s">
        <v>206</v>
      </c>
      <c r="B13" t="str">
        <f>MID(A13,FIND(" ",A13,FIND(" ",A13)+1)+1,10)</f>
        <v>-800</v>
      </c>
    </row>
    <row r="14" spans="1:3" x14ac:dyDescent="0.2">
      <c r="A14" s="27" t="s">
        <v>207</v>
      </c>
      <c r="B14" t="str">
        <f t="shared" ref="B14:B18" si="2">MID(A14,FIND(" ",A14,FIND(" ",A14)+1)+1,10)</f>
        <v>3000</v>
      </c>
    </row>
    <row r="15" spans="1:3" x14ac:dyDescent="0.2">
      <c r="A15" s="27" t="s">
        <v>208</v>
      </c>
      <c r="B15" t="str">
        <f t="shared" si="2"/>
        <v>-2000</v>
      </c>
    </row>
    <row r="16" spans="1:3" x14ac:dyDescent="0.2">
      <c r="A16" s="27" t="s">
        <v>209</v>
      </c>
      <c r="B16" t="str">
        <f t="shared" si="2"/>
        <v>3000</v>
      </c>
    </row>
    <row r="17" spans="1:2" x14ac:dyDescent="0.2">
      <c r="A17" s="27" t="s">
        <v>211</v>
      </c>
      <c r="B17" t="str">
        <f t="shared" si="2"/>
        <v>-500</v>
      </c>
    </row>
    <row r="18" spans="1:2" x14ac:dyDescent="0.2">
      <c r="A18" s="27" t="s">
        <v>210</v>
      </c>
      <c r="B18" t="str">
        <f t="shared" si="2"/>
        <v>-100</v>
      </c>
    </row>
    <row r="20" spans="1:2" x14ac:dyDescent="0.2">
      <c r="A20" s="10" t="s">
        <v>215</v>
      </c>
      <c r="B20" s="10" t="s">
        <v>216</v>
      </c>
    </row>
    <row r="21" spans="1:2" x14ac:dyDescent="0.2">
      <c r="A21" s="27" t="s">
        <v>217</v>
      </c>
      <c r="B21">
        <v>100</v>
      </c>
    </row>
    <row r="22" spans="1:2" x14ac:dyDescent="0.2">
      <c r="A22" s="27" t="s">
        <v>218</v>
      </c>
      <c r="B22">
        <v>150</v>
      </c>
    </row>
    <row r="23" spans="1:2" x14ac:dyDescent="0.2">
      <c r="A23" s="27" t="s">
        <v>219</v>
      </c>
      <c r="B23">
        <v>123</v>
      </c>
    </row>
    <row r="24" spans="1:2" x14ac:dyDescent="0.2">
      <c r="A24" s="27" t="s">
        <v>220</v>
      </c>
      <c r="B24">
        <v>452</v>
      </c>
    </row>
    <row r="25" spans="1:2" x14ac:dyDescent="0.2">
      <c r="A25" s="27" t="s">
        <v>221</v>
      </c>
      <c r="B25">
        <v>174</v>
      </c>
    </row>
    <row r="26" spans="1:2" x14ac:dyDescent="0.2">
      <c r="A26" s="27" t="s">
        <v>223</v>
      </c>
      <c r="B26">
        <v>200</v>
      </c>
    </row>
    <row r="27" spans="1:2" x14ac:dyDescent="0.2">
      <c r="A27" s="27" t="s">
        <v>222</v>
      </c>
      <c r="B27">
        <v>100</v>
      </c>
    </row>
    <row r="30" spans="1:2" x14ac:dyDescent="0.2">
      <c r="A30" s="27" t="s">
        <v>224</v>
      </c>
      <c r="B30">
        <f>SUM({0;150;0;452;174;0;100})</f>
        <v>876</v>
      </c>
    </row>
    <row r="32" spans="1:2" x14ac:dyDescent="0.2">
      <c r="A32" s="28" t="s">
        <v>225</v>
      </c>
    </row>
    <row r="34" spans="1:3" x14ac:dyDescent="0.2">
      <c r="A34" t="s">
        <v>228</v>
      </c>
    </row>
    <row r="35" spans="1:3" x14ac:dyDescent="0.2">
      <c r="A35" s="10" t="s">
        <v>25</v>
      </c>
      <c r="B35" s="10" t="s">
        <v>226</v>
      </c>
      <c r="C35" t="s">
        <v>227</v>
      </c>
    </row>
    <row r="36" spans="1:3" x14ac:dyDescent="0.2">
      <c r="A36" s="2" t="s">
        <v>2</v>
      </c>
      <c r="B36">
        <v>13990185473</v>
      </c>
      <c r="C36" t="str">
        <f>REPLACE(B36,4,4,"****")</f>
        <v>139****5473</v>
      </c>
    </row>
    <row r="37" spans="1:3" x14ac:dyDescent="0.2">
      <c r="A37" s="2" t="s">
        <v>3</v>
      </c>
      <c r="B37">
        <v>15287924756</v>
      </c>
      <c r="C37" t="str">
        <f t="shared" ref="C37:C40" si="3">REPLACE(B37,4,4,"****")</f>
        <v>152****4756</v>
      </c>
    </row>
    <row r="38" spans="1:3" x14ac:dyDescent="0.2">
      <c r="A38" s="2" t="s">
        <v>4</v>
      </c>
      <c r="B38">
        <v>15183004123</v>
      </c>
      <c r="C38" t="str">
        <f t="shared" si="3"/>
        <v>151****4123</v>
      </c>
    </row>
    <row r="39" spans="1:3" x14ac:dyDescent="0.2">
      <c r="A39" s="2" t="s">
        <v>5</v>
      </c>
      <c r="B39">
        <v>18088315746</v>
      </c>
      <c r="C39" t="str">
        <f t="shared" si="3"/>
        <v>180****5746</v>
      </c>
    </row>
    <row r="40" spans="1:3" x14ac:dyDescent="0.2">
      <c r="A40" s="2" t="s">
        <v>6</v>
      </c>
      <c r="B40">
        <v>13228456197</v>
      </c>
      <c r="C40" t="str">
        <f t="shared" si="3"/>
        <v>132****6197</v>
      </c>
    </row>
    <row r="42" spans="1:3" x14ac:dyDescent="0.2">
      <c r="A42" s="2"/>
    </row>
    <row r="43" spans="1:3" x14ac:dyDescent="0.2">
      <c r="A43" s="2" t="s">
        <v>3</v>
      </c>
      <c r="B43" t="str">
        <f>REPLACE(A43,1,,"HAH")</f>
        <v>HAH云国栋</v>
      </c>
    </row>
    <row r="44" spans="1:3" x14ac:dyDescent="0.2">
      <c r="A44" s="2" t="s">
        <v>4</v>
      </c>
    </row>
    <row r="45" spans="1:3" x14ac:dyDescent="0.2">
      <c r="A45" s="2" t="s">
        <v>5</v>
      </c>
    </row>
    <row r="46" spans="1:3" x14ac:dyDescent="0.2">
      <c r="A46" s="2"/>
    </row>
    <row r="48" spans="1:3" x14ac:dyDescent="0.2">
      <c r="A48" s="10" t="s">
        <v>229</v>
      </c>
    </row>
    <row r="49" spans="1:2" x14ac:dyDescent="0.2">
      <c r="A49" s="29">
        <v>192</v>
      </c>
      <c r="B49" t="str">
        <f>REPT("|",A49/SUM($A$49:$A$54)*100)</f>
        <v>||||||||||||||||||||||||||||</v>
      </c>
    </row>
    <row r="50" spans="1:2" x14ac:dyDescent="0.2">
      <c r="A50" s="29">
        <v>50</v>
      </c>
      <c r="B50" t="str">
        <f t="shared" ref="B50:B54" si="4">REPT("|",A50/SUM($A$49:$A$54)*100)</f>
        <v>|||||||</v>
      </c>
    </row>
    <row r="51" spans="1:2" x14ac:dyDescent="0.2">
      <c r="A51">
        <v>74</v>
      </c>
      <c r="B51" t="str">
        <f t="shared" si="4"/>
        <v>||||||||||</v>
      </c>
    </row>
    <row r="52" spans="1:2" x14ac:dyDescent="0.2">
      <c r="A52">
        <v>60</v>
      </c>
      <c r="B52" t="str">
        <f t="shared" si="4"/>
        <v>||||||||</v>
      </c>
    </row>
    <row r="53" spans="1:2" x14ac:dyDescent="0.2">
      <c r="A53">
        <v>50</v>
      </c>
      <c r="B53" t="str">
        <f t="shared" si="4"/>
        <v>|||||||</v>
      </c>
    </row>
    <row r="54" spans="1:2" x14ac:dyDescent="0.2">
      <c r="A54">
        <v>250</v>
      </c>
      <c r="B54" t="str">
        <f t="shared" si="4"/>
        <v>||||||||||||||||||||||||||||||||||||</v>
      </c>
    </row>
    <row r="56" spans="1:2" x14ac:dyDescent="0.2">
      <c r="A56" t="s">
        <v>230</v>
      </c>
    </row>
    <row r="57" spans="1:2" x14ac:dyDescent="0.2">
      <c r="A57" t="s">
        <v>238</v>
      </c>
      <c r="B57" t="str">
        <f>MID(A57,FIND("@",SUBSTITUTE(A57,"-","@",LEN(A57)-LEN(SUBSTITUTE(A57,"-",""))),1)+1,10)</f>
        <v>a61</v>
      </c>
    </row>
    <row r="58" spans="1:2" x14ac:dyDescent="0.2">
      <c r="A58" t="s">
        <v>231</v>
      </c>
      <c r="B58" t="str">
        <f t="shared" ref="B58:B60" si="5">MID(A58,FIND("@",SUBSTITUTE(A58,"-","@",LEN(A58)-LEN(SUBSTITUTE(A58,"-",""))),1)+1,10)</f>
        <v>q2</v>
      </c>
    </row>
    <row r="59" spans="1:2" x14ac:dyDescent="0.2">
      <c r="A59" t="s">
        <v>232</v>
      </c>
      <c r="B59" t="str">
        <f>MID(A59,FIND("@",SUBSTITUTE(A59,"-","@",LEN(A59)-LEN(SUBSTITUTE(A59,"-",""))),1)+1,10)</f>
        <v>wa1</v>
      </c>
    </row>
    <row r="61" spans="1:2" x14ac:dyDescent="0.2">
      <c r="A61" t="s">
        <v>233</v>
      </c>
      <c r="B61" t="s">
        <v>238</v>
      </c>
    </row>
    <row r="62" spans="1:2" x14ac:dyDescent="0.2">
      <c r="A62" t="s">
        <v>234</v>
      </c>
      <c r="B62">
        <f>LEN(B61)-LEN(SUBSTITUTE(B61,"-",""))</f>
        <v>2</v>
      </c>
    </row>
    <row r="63" spans="1:2" x14ac:dyDescent="0.2">
      <c r="A63" s="26" t="s">
        <v>235</v>
      </c>
      <c r="B63" t="str">
        <f>SUBSTITUTE(B61,"-","@",B62)</f>
        <v>wmz-sb@a61</v>
      </c>
    </row>
    <row r="64" spans="1:2" x14ac:dyDescent="0.2">
      <c r="A64" s="26" t="s">
        <v>236</v>
      </c>
      <c r="B64">
        <f>FIND("@",B63,1)</f>
        <v>7</v>
      </c>
    </row>
    <row r="65" spans="1:2" x14ac:dyDescent="0.2">
      <c r="A65" t="s">
        <v>237</v>
      </c>
      <c r="B65" t="str">
        <f>MID(B61,B64+1,10)</f>
        <v>a61</v>
      </c>
    </row>
  </sheetData>
  <phoneticPr fontId="2" type="noConversion"/>
  <hyperlinks>
    <hyperlink ref="A6" r:id="rId1" xr:uid="{89F8137B-596C-424F-B1F3-2E63D8B35B1F}"/>
    <hyperlink ref="A7" r:id="rId2" xr:uid="{30AED2BF-E691-4CB5-A4D2-056497CCF28D}"/>
    <hyperlink ref="A8" r:id="rId3" xr:uid="{397E87F0-CFD3-4FC5-850A-A1C87375CEEF}"/>
    <hyperlink ref="A9" r:id="rId4" xr:uid="{C39DA32F-C9CD-4559-90FA-3E273670EE86}"/>
    <hyperlink ref="A63" r:id="rId5" xr:uid="{50D132EA-3D7F-4127-9875-353DCE9453BB}"/>
    <hyperlink ref="A64" r:id="rId6" xr:uid="{76B3DAD5-FF1B-418F-B48B-56120EBA4C71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02AF6-55CE-414F-9B84-CDFD3BF288A8}">
  <dimension ref="A2:J23"/>
  <sheetViews>
    <sheetView tabSelected="1" topLeftCell="A16" workbookViewId="0">
      <selection activeCell="J25" sqref="J25"/>
    </sheetView>
  </sheetViews>
  <sheetFormatPr defaultRowHeight="14.25" x14ac:dyDescent="0.2"/>
  <cols>
    <col min="1" max="1" width="19.25" bestFit="1" customWidth="1"/>
  </cols>
  <sheetData>
    <row r="2" spans="1:5" x14ac:dyDescent="0.2">
      <c r="A2" t="s">
        <v>239</v>
      </c>
      <c r="B2" t="s">
        <v>240</v>
      </c>
      <c r="C2" t="s">
        <v>241</v>
      </c>
      <c r="D2" t="s">
        <v>242</v>
      </c>
      <c r="E2" t="s">
        <v>243</v>
      </c>
    </row>
    <row r="3" spans="1:5" x14ac:dyDescent="0.2">
      <c r="A3" t="s">
        <v>244</v>
      </c>
      <c r="B3">
        <v>700</v>
      </c>
      <c r="C3">
        <v>800</v>
      </c>
      <c r="D3">
        <v>900</v>
      </c>
      <c r="E3">
        <v>1000</v>
      </c>
    </row>
    <row r="4" spans="1:5" x14ac:dyDescent="0.2">
      <c r="A4" t="s">
        <v>245</v>
      </c>
      <c r="B4">
        <v>1000</v>
      </c>
      <c r="C4">
        <v>600</v>
      </c>
      <c r="D4">
        <v>700</v>
      </c>
      <c r="E4">
        <v>800</v>
      </c>
    </row>
    <row r="5" spans="1:5" x14ac:dyDescent="0.2">
      <c r="A5" t="s">
        <v>247</v>
      </c>
      <c r="B5">
        <v>900</v>
      </c>
      <c r="C5">
        <v>500</v>
      </c>
      <c r="D5">
        <v>1000</v>
      </c>
      <c r="E5">
        <v>600</v>
      </c>
    </row>
    <row r="7" spans="1:5" x14ac:dyDescent="0.2">
      <c r="A7" t="s">
        <v>248</v>
      </c>
    </row>
    <row r="8" spans="1:5" x14ac:dyDescent="0.2">
      <c r="A8" t="s">
        <v>249</v>
      </c>
      <c r="B8" t="s">
        <v>241</v>
      </c>
    </row>
    <row r="9" spans="1:5" x14ac:dyDescent="0.2">
      <c r="A9" t="s">
        <v>250</v>
      </c>
      <c r="B9" t="s">
        <v>246</v>
      </c>
    </row>
    <row r="10" spans="1:5" x14ac:dyDescent="0.2">
      <c r="A10" t="s">
        <v>252</v>
      </c>
      <c r="B10">
        <f>INDEX(B3:E5,MATCH(B9,A3:A5,0),MATCH(B8,B2:E2,0))</f>
        <v>500</v>
      </c>
    </row>
    <row r="12" spans="1:5" x14ac:dyDescent="0.2">
      <c r="A12" t="s">
        <v>251</v>
      </c>
      <c r="B12">
        <f ca="1">SUM(OFFSET(A2,1,MATCH(B8,B2:E2,0),3,1))</f>
        <v>1900</v>
      </c>
    </row>
    <row r="13" spans="1:5" x14ac:dyDescent="0.2">
      <c r="A13" t="s">
        <v>253</v>
      </c>
      <c r="B13">
        <f ca="1">SUM(OFFSET(A2,MATCH(B9,A3:A5,0),1,1,4))</f>
        <v>3000</v>
      </c>
    </row>
    <row r="17" spans="1:10" x14ac:dyDescent="0.2">
      <c r="A17" t="s">
        <v>254</v>
      </c>
      <c r="D17" t="s">
        <v>259</v>
      </c>
    </row>
    <row r="18" spans="1:10" x14ac:dyDescent="0.2">
      <c r="A18" s="10" t="s">
        <v>25</v>
      </c>
      <c r="B18" s="10" t="s">
        <v>134</v>
      </c>
      <c r="C18" s="10" t="s">
        <v>135</v>
      </c>
      <c r="D18" s="10" t="s">
        <v>137</v>
      </c>
      <c r="E18" s="10" t="s">
        <v>255</v>
      </c>
      <c r="F18" s="10" t="s">
        <v>256</v>
      </c>
      <c r="G18" s="10" t="s">
        <v>257</v>
      </c>
      <c r="H18" s="10" t="s">
        <v>258</v>
      </c>
      <c r="J18" s="10" t="s">
        <v>101</v>
      </c>
    </row>
    <row r="19" spans="1:10" x14ac:dyDescent="0.2">
      <c r="A19" s="2" t="s">
        <v>2</v>
      </c>
      <c r="B19">
        <v>70</v>
      </c>
      <c r="C19">
        <v>90</v>
      </c>
      <c r="D19">
        <v>70</v>
      </c>
      <c r="E19">
        <v>60</v>
      </c>
      <c r="F19">
        <v>40</v>
      </c>
      <c r="G19">
        <v>50</v>
      </c>
      <c r="H19">
        <f ca="1">COUNTIF(OFFSET($A$18,ROW()-18,1,1,6),"&lt;60")</f>
        <v>2</v>
      </c>
      <c r="J19">
        <f t="array" aca="1" ref="J19" ca="1">SUM(N(COUNTIF(OFFSET($A$18,ROW(A19:A23)-18,1,1,6),"&lt;60")&gt;=2))</f>
        <v>3</v>
      </c>
    </row>
    <row r="20" spans="1:10" x14ac:dyDescent="0.2">
      <c r="A20" s="2" t="s">
        <v>3</v>
      </c>
      <c r="B20">
        <v>65</v>
      </c>
      <c r="C20">
        <v>80</v>
      </c>
      <c r="D20">
        <v>90</v>
      </c>
      <c r="E20">
        <v>80</v>
      </c>
      <c r="F20">
        <v>70</v>
      </c>
      <c r="G20">
        <v>60</v>
      </c>
      <c r="H20">
        <f ca="1">COUNTIF(OFFSET($A$18,ROW()-18,1,1,6),"&lt;60")</f>
        <v>0</v>
      </c>
    </row>
    <row r="21" spans="1:10" x14ac:dyDescent="0.2">
      <c r="A21" s="2" t="s">
        <v>4</v>
      </c>
      <c r="B21">
        <v>50</v>
      </c>
      <c r="C21">
        <v>75</v>
      </c>
      <c r="D21">
        <v>78</v>
      </c>
      <c r="E21">
        <v>59</v>
      </c>
      <c r="F21">
        <v>50</v>
      </c>
      <c r="G21">
        <v>80</v>
      </c>
      <c r="H21">
        <f t="shared" ref="H20:H23" ca="1" si="0">COUNTIF(OFFSET($A$18,ROW()-18,1,1,6),"&lt;60")</f>
        <v>3</v>
      </c>
    </row>
    <row r="22" spans="1:10" x14ac:dyDescent="0.2">
      <c r="A22" s="2" t="s">
        <v>5</v>
      </c>
      <c r="B22">
        <v>80</v>
      </c>
      <c r="C22">
        <v>85</v>
      </c>
      <c r="D22">
        <v>61</v>
      </c>
      <c r="E22">
        <v>49</v>
      </c>
      <c r="F22">
        <v>80</v>
      </c>
      <c r="G22">
        <v>70</v>
      </c>
      <c r="H22">
        <f t="shared" ca="1" si="0"/>
        <v>1</v>
      </c>
    </row>
    <row r="23" spans="1:10" x14ac:dyDescent="0.2">
      <c r="A23" s="2" t="s">
        <v>6</v>
      </c>
      <c r="B23">
        <v>90</v>
      </c>
      <c r="C23">
        <v>55</v>
      </c>
      <c r="D23">
        <v>80</v>
      </c>
      <c r="E23">
        <v>30</v>
      </c>
      <c r="F23">
        <v>80</v>
      </c>
      <c r="G23">
        <v>70</v>
      </c>
      <c r="H23">
        <f t="shared" ca="1" si="0"/>
        <v>2</v>
      </c>
    </row>
  </sheetData>
  <phoneticPr fontId="2" type="noConversion"/>
  <dataValidations count="2">
    <dataValidation type="list" allowBlank="1" showInputMessage="1" showErrorMessage="1" sqref="B8" xr:uid="{8174F7D3-256C-4443-94DA-EE55B47E7950}">
      <formula1>$B$2:$E$2</formula1>
    </dataValidation>
    <dataValidation type="list" allowBlank="1" showInputMessage="1" showErrorMessage="1" sqref="B9" xr:uid="{ED8BFCD8-38E8-4794-AED7-4068BB5A995F}">
      <formula1>$A$3:$A$5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命名范围</vt:lpstr>
      </vt:variant>
      <vt:variant>
        <vt:i4>5</vt:i4>
      </vt:variant>
    </vt:vector>
  </HeadingPairs>
  <TitlesOfParts>
    <vt:vector size="15" baseType="lpstr">
      <vt:lpstr>VLOOKUP</vt:lpstr>
      <vt:lpstr>Vlookup跨表操作</vt:lpstr>
      <vt:lpstr>INDIRECT</vt:lpstr>
      <vt:lpstr>MATCH与INDEX</vt:lpstr>
      <vt:lpstr>ROW和COLUMN</vt:lpstr>
      <vt:lpstr>初识数组</vt:lpstr>
      <vt:lpstr>CHOOSE</vt:lpstr>
      <vt:lpstr>LOOKUP</vt:lpstr>
      <vt:lpstr>其他函数</vt:lpstr>
      <vt:lpstr>OFFSET</vt:lpstr>
      <vt:lpstr>第二季</vt:lpstr>
      <vt:lpstr>第三季</vt:lpstr>
      <vt:lpstr>第四季</vt:lpstr>
      <vt:lpstr>第一季</vt:lpstr>
      <vt:lpstr>用户公司数据源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2021-01-18T11:11:44Z</dcterms:created>
  <dcterms:modified xsi:type="dcterms:W3CDTF">2021-01-21T14:03:43Z</dcterms:modified>
</cp:coreProperties>
</file>