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ibeiro\ProjetoID\Placa Controladora FaceID V4.0\"/>
    </mc:Choice>
  </mc:AlternateContent>
  <bookViews>
    <workbookView xWindow="0" yWindow="0" windowWidth="28800" windowHeight="1413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2" l="1"/>
  <c r="B40" i="2"/>
  <c r="A40" i="2"/>
  <c r="J39" i="2"/>
  <c r="K39" i="2"/>
  <c r="K41" i="2" l="1"/>
  <c r="K22" i="2" l="1"/>
  <c r="J22" i="2"/>
  <c r="I32" i="2" l="1"/>
  <c r="K32" i="2" l="1"/>
  <c r="J32" i="2"/>
  <c r="I8" i="2" l="1"/>
  <c r="I9" i="2"/>
  <c r="I10" i="2"/>
  <c r="I13" i="2"/>
  <c r="I14" i="2"/>
  <c r="I15" i="2"/>
  <c r="I16" i="2"/>
  <c r="I17" i="2"/>
  <c r="I18" i="2"/>
  <c r="I19" i="2"/>
  <c r="I20" i="2"/>
  <c r="I21" i="2"/>
  <c r="I30" i="2"/>
  <c r="I31" i="2"/>
  <c r="I33" i="2"/>
  <c r="I34" i="2"/>
  <c r="I35" i="2"/>
  <c r="I36" i="2"/>
  <c r="I37" i="2"/>
  <c r="I12" i="2"/>
  <c r="I38" i="2"/>
  <c r="I29" i="2"/>
  <c r="I7" i="2"/>
  <c r="I3" i="2"/>
  <c r="J3" i="2" l="1"/>
  <c r="K3" i="2"/>
  <c r="J34" i="2"/>
  <c r="K34" i="2"/>
  <c r="J36" i="2"/>
  <c r="K36" i="2"/>
  <c r="J15" i="2"/>
  <c r="K15" i="2"/>
  <c r="K37" i="2"/>
  <c r="J37" i="2"/>
  <c r="J35" i="2"/>
  <c r="K35" i="2"/>
  <c r="K33" i="2"/>
  <c r="J33" i="2"/>
  <c r="K31" i="2"/>
  <c r="J31" i="2"/>
  <c r="K30" i="2"/>
  <c r="J30" i="2"/>
  <c r="K29" i="2"/>
  <c r="J29" i="2"/>
  <c r="K19" i="2"/>
  <c r="J19" i="2"/>
  <c r="J17" i="2"/>
  <c r="K17" i="2"/>
  <c r="J16" i="2"/>
  <c r="K16" i="2"/>
  <c r="K14" i="2"/>
  <c r="J14" i="2"/>
  <c r="K13" i="2"/>
  <c r="J13" i="2"/>
  <c r="K10" i="2"/>
  <c r="J10" i="2"/>
  <c r="J9" i="2"/>
  <c r="K9" i="2"/>
  <c r="K8" i="2"/>
  <c r="J8" i="2"/>
  <c r="K7" i="2"/>
  <c r="J7" i="2"/>
  <c r="J20" i="2"/>
  <c r="K20" i="2"/>
  <c r="K21" i="2"/>
  <c r="J21" i="2"/>
  <c r="J18" i="2"/>
  <c r="K18" i="2"/>
  <c r="J38" i="2"/>
  <c r="K38" i="2"/>
  <c r="K12" i="2"/>
  <c r="J12" i="2"/>
  <c r="I4" i="2"/>
  <c r="I2" i="2"/>
  <c r="I40" i="2" l="1"/>
  <c r="J4" i="2"/>
  <c r="K4" i="2"/>
  <c r="K2" i="2"/>
  <c r="J2" i="2"/>
  <c r="J40" i="2"/>
  <c r="K40" i="2" l="1"/>
</calcChain>
</file>

<file path=xl/sharedStrings.xml><?xml version="1.0" encoding="utf-8"?>
<sst xmlns="http://schemas.openxmlformats.org/spreadsheetml/2006/main" count="229" uniqueCount="149">
  <si>
    <t>Qty</t>
  </si>
  <si>
    <t>Value</t>
  </si>
  <si>
    <t>Device</t>
  </si>
  <si>
    <t>Package</t>
  </si>
  <si>
    <t>Parts</t>
  </si>
  <si>
    <t>Description</t>
  </si>
  <si>
    <t>0.1uF</t>
  </si>
  <si>
    <t>C-USC0805</t>
  </si>
  <si>
    <t>C0805</t>
  </si>
  <si>
    <t>C2</t>
  </si>
  <si>
    <t>0.33uF</t>
  </si>
  <si>
    <t>C1</t>
  </si>
  <si>
    <t>10K</t>
  </si>
  <si>
    <t>R-EU_R0805</t>
  </si>
  <si>
    <t>R0805</t>
  </si>
  <si>
    <t>R-US_R0805</t>
  </si>
  <si>
    <t>10k</t>
  </si>
  <si>
    <t>DO41-10</t>
  </si>
  <si>
    <t>DIODE</t>
  </si>
  <si>
    <t>2k2</t>
  </si>
  <si>
    <t>470R</t>
  </si>
  <si>
    <t>4k7</t>
  </si>
  <si>
    <t>56R</t>
  </si>
  <si>
    <t>75k</t>
  </si>
  <si>
    <t>7805DT</t>
  </si>
  <si>
    <t>TO252</t>
  </si>
  <si>
    <t>IC2</t>
  </si>
  <si>
    <t>ABI-009-RC</t>
  </si>
  <si>
    <t>LS1</t>
  </si>
  <si>
    <t>SOT23</t>
  </si>
  <si>
    <t>BC857ASMD</t>
  </si>
  <si>
    <t>SOT23-BEC</t>
  </si>
  <si>
    <t>BLOQUEIO(P/N)</t>
  </si>
  <si>
    <t>MPT3</t>
  </si>
  <si>
    <t>3POL254</t>
  </si>
  <si>
    <t>X15</t>
  </si>
  <si>
    <t>PHOENIX</t>
  </si>
  <si>
    <t>DIREITA(P/N)</t>
  </si>
  <si>
    <t>X14</t>
  </si>
  <si>
    <t>ESQUERDA(P/N)</t>
  </si>
  <si>
    <t>X13</t>
  </si>
  <si>
    <t>JUMPER(+/-)</t>
  </si>
  <si>
    <t>X6</t>
  </si>
  <si>
    <t>JUMPER(5V/12V)</t>
  </si>
  <si>
    <t>X8</t>
  </si>
  <si>
    <t>MSTBV2</t>
  </si>
  <si>
    <t>MSTBV3</t>
  </si>
  <si>
    <t>X2</t>
  </si>
  <si>
    <t>MSTBV4</t>
  </si>
  <si>
    <t>RPI_PICO_IG-TH</t>
  </si>
  <si>
    <t>RPI_PICO_TH</t>
  </si>
  <si>
    <t>X10</t>
  </si>
  <si>
    <t>SELETOR_COMUM(S1)</t>
  </si>
  <si>
    <t>X1</t>
  </si>
  <si>
    <t>SELETOR_COMUM(S2)</t>
  </si>
  <si>
    <t>X3</t>
  </si>
  <si>
    <t>TIP31</t>
  </si>
  <si>
    <t>TO254P1060X482X2222-3</t>
  </si>
  <si>
    <t>TLP620-2</t>
  </si>
  <si>
    <t>DIP762W60P254L966H485Q8N</t>
  </si>
  <si>
    <t>IC1</t>
  </si>
  <si>
    <t>CAPACITOR, American symbol</t>
  </si>
  <si>
    <t>RESISTOR, European symbol</t>
  </si>
  <si>
    <t>RESISTOR, American symbol</t>
  </si>
  <si>
    <t>D1, D2</t>
  </si>
  <si>
    <t>R16, R17, R18</t>
  </si>
  <si>
    <t>Positive VOLTAGE REGULATOR</t>
  </si>
  <si>
    <t>PRO SIGNAL - ABI-009-RC - BUZZER, ELECTROMECH, 6VDC</t>
  </si>
  <si>
    <t>Q3, Q4, Q5, Q6, Q7, Q8, Q9</t>
  </si>
  <si>
    <t>NPN Transistor</t>
  </si>
  <si>
    <t>Q10, Q11, Q12</t>
  </si>
  <si>
    <t>PNP Transistror</t>
  </si>
  <si>
    <t>PHOENIX CONNECTOR</t>
  </si>
  <si>
    <t>X4, X5, X7</t>
  </si>
  <si>
    <t>X9, X11, X12</t>
  </si>
  <si>
    <t>RASPBERRY PI PICO</t>
  </si>
  <si>
    <t>Q1, Q2</t>
  </si>
  <si>
    <t>Bipolar (BJT) Transistor NPN 40V 3A 3MHz 2W Through Hole</t>
  </si>
  <si>
    <t>TOSHIBA - TLP620-2 - OPTOCOUPLER, DUAL, 5KV, TRANSTR O/P</t>
  </si>
  <si>
    <t>Valor_unidade</t>
  </si>
  <si>
    <t>Fornecedor</t>
  </si>
  <si>
    <t>1N5819</t>
  </si>
  <si>
    <t>https://www.soldafria.com.br/capacitor-multicamadas-smd-0805-330nf-x-25v-330k334033uf-p-5848.html</t>
  </si>
  <si>
    <t>Valor 50 placas</t>
  </si>
  <si>
    <t>Valor por Placa</t>
  </si>
  <si>
    <t>1N5400</t>
  </si>
  <si>
    <t>DO201-15</t>
  </si>
  <si>
    <t>D3</t>
  </si>
  <si>
    <t>BC817SMD</t>
  </si>
  <si>
    <t>LED +12V</t>
  </si>
  <si>
    <t>LED +3.3V</t>
  </si>
  <si>
    <t>LED +5V</t>
  </si>
  <si>
    <t>LED1</t>
  </si>
  <si>
    <t>LED2</t>
  </si>
  <si>
    <t>LED3</t>
  </si>
  <si>
    <t>LED</t>
  </si>
  <si>
    <t>CHIP-LED0805</t>
  </si>
  <si>
    <t>LEDCHIP-LED0805</t>
  </si>
  <si>
    <t>SH22,5A</t>
  </si>
  <si>
    <t>F1</t>
  </si>
  <si>
    <t>FUSE HOLDER grid 22,5mm, isolated cap OGN0031 8201, Schurter (Buerklin)</t>
  </si>
  <si>
    <t>3A</t>
  </si>
  <si>
    <t>Fusivel</t>
  </si>
  <si>
    <t>https://www.soldafria.com.br/led-smd-0805-vermelho-2-0mm-x-1-25mm-x-0-7mm</t>
  </si>
  <si>
    <t>https://www.soldafria.com.br/led-smd-0805-amarelo-2-0mm-x-1-25mm-x-0-7mm?search=LED%20SMD%200805</t>
  </si>
  <si>
    <t>R9, R10</t>
  </si>
  <si>
    <t>R8, R11, R13, R14, R15</t>
  </si>
  <si>
    <t>R12, R22, R23, R24</t>
  </si>
  <si>
    <t>https://www.baudaeletronica.com.br/produto/resistor-smd-10k-5-0805-18w.html</t>
  </si>
  <si>
    <t>110R</t>
  </si>
  <si>
    <t>R6</t>
  </si>
  <si>
    <t>https://www.baudaeletronica.com.br/produto/resistor-smd-110r-5-0805-18w.html</t>
  </si>
  <si>
    <t>https://www.baudaeletronica.com.br/buscar?q=1n5819</t>
  </si>
  <si>
    <t>https://www.baudaeletronica.com.br/buscar?q=1n5400</t>
  </si>
  <si>
    <t>R25, R26, R27</t>
  </si>
  <si>
    <t>https://www.baudaeletronica.com.br/produto/resistor-smd-2k2-1-0805-18w.html</t>
  </si>
  <si>
    <t>360R</t>
  </si>
  <si>
    <t>R1</t>
  </si>
  <si>
    <t>43R</t>
  </si>
  <si>
    <t>R7</t>
  </si>
  <si>
    <t>https://www.baudaeletronica.com.br/produto/resistor-smd-43r-5-0805-18w.html</t>
  </si>
  <si>
    <t>R4, R5</t>
  </si>
  <si>
    <t>https://www.baudaeletronica.com.br/produto/resistor-smd-470r-1-0805-18w.html</t>
  </si>
  <si>
    <t>Resistor SMD 4K7 5% 0805 (1/8W) | Baú da Eletrônica - Baú da Eletrônica - Componentes Eletrônicos (baudaeletronica.com.br)</t>
  </si>
  <si>
    <t>R2, R3</t>
  </si>
  <si>
    <t>R19, R20, R21</t>
  </si>
  <si>
    <t>Resistor SMD 75K 5% 0805 (1/8W) | Baú da Eletrônica - Baú da Eletrônica - Componentes Eletrônicos (baudaeletronica.com.br)</t>
  </si>
  <si>
    <t>https://www.baudaeletronica.com.br/produto/barra-de-pinos-40-vias-112mm-180-graus.html</t>
  </si>
  <si>
    <t>https://www.baudaeletronica.com.br/produto/borne-2edgvc-50-macho-2p-180o.html</t>
  </si>
  <si>
    <t>https://www.baudaeletronica.com.br/produto/borne-2edgvc-50-macho-3p-180o.html</t>
  </si>
  <si>
    <t>https://www.baudaeletronica.com.br/produto/borne-2edgvc-50-macho-4p-180o.html</t>
  </si>
  <si>
    <t>https://www.baudaeletronica.com.br/produto/buzzer-5v.html</t>
  </si>
  <si>
    <t>Led SMD 0805 Azul (2.0mm X 1.25mm X 0.7mm) (soldafria.com.br)</t>
  </si>
  <si>
    <t>https://www.mamuteeletronica.com.br/circuito-integrado-tlp620-2-6739</t>
  </si>
  <si>
    <t>Valor 100 placas</t>
  </si>
  <si>
    <t>https://www.baudaeletronica.com.br/produto/porta-fusivel-5x20-as-06.html</t>
  </si>
  <si>
    <t>https://proesi.com.br/capacitor-ceramico-100nf-100k-50v-0805-smd.html</t>
  </si>
  <si>
    <t>https://proesi.com.br/78m05-circuito-integrado-smd-to-252-dpak.html</t>
  </si>
  <si>
    <t>https://www.baudaeletronica.com.br/produto/resistor-smd-56r-5-0805-18w.html</t>
  </si>
  <si>
    <t>https://proesi.com.br/smd-bc817-transistor.html</t>
  </si>
  <si>
    <t>https://proesi.com.br/smd-bc807-transistor.html</t>
  </si>
  <si>
    <t>BC807SMD</t>
  </si>
  <si>
    <t>https://www.multcomercial.com.br/transistor-tip31c-cod-loja-109-stmicroelectronics.html</t>
  </si>
  <si>
    <t>https://www.makerhero.com/produto/raspberry-pi-pico/</t>
  </si>
  <si>
    <t>https://proesi.com.br/fusivel-de-vidro-ag20-5x20-3a.html</t>
  </si>
  <si>
    <t>https://produto.mercadolivre.com.br/MLB-3820279354-resistor-smd-360r-360-ohm-0805-5-18w-100-pecas-_JM#position=6&amp;search_layout=grid&amp;type=item&amp;tracking_id=f0743f3f-7399-4b3c-b37d-b8b55ea2d972</t>
  </si>
  <si>
    <t>Barra Pino Femea</t>
  </si>
  <si>
    <t>Barra Pino</t>
  </si>
  <si>
    <t>https://proesi.com.br/conector-barra-pino-femea-pci-1x20-mci-2-54mm-180.html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</si>
</sst>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44" fontId="0" fillId="3" borderId="1" xfId="2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Font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1" fillId="0" borderId="1" xfId="1" applyNumberFormat="1" applyFill="1" applyBorder="1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8" borderId="1" xfId="1" applyNumberFormat="1" applyFill="1" applyBorder="1" applyAlignment="1">
      <alignment horizontal="left" vertical="center"/>
    </xf>
    <xf numFmtId="0" fontId="1" fillId="8" borderId="1" xfId="1" applyFill="1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/>
    </xf>
    <xf numFmtId="10" fontId="0" fillId="0" borderId="1" xfId="3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0" fontId="0" fillId="0" borderId="1" xfId="3" applyNumberFormat="1" applyFont="1" applyFill="1" applyBorder="1" applyAlignment="1">
      <alignment horizontal="center" vertical="center"/>
    </xf>
    <xf numFmtId="0" fontId="1" fillId="8" borderId="1" xfId="1" applyFill="1" applyBorder="1" applyAlignment="1">
      <alignment horizontal="left"/>
    </xf>
    <xf numFmtId="0" fontId="1" fillId="8" borderId="1" xfId="1" applyFill="1" applyBorder="1"/>
    <xf numFmtId="0" fontId="1" fillId="8" borderId="1" xfId="1" applyNumberFormat="1" applyFill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8" borderId="1" xfId="1" applyNumberFormat="1" applyFill="1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1" fillId="8" borderId="1" xfId="1" applyNumberFormat="1" applyFill="1" applyBorder="1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1" fillId="8" borderId="1" xfId="1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</cellXfs>
  <cellStyles count="4">
    <cellStyle name="Hiperlink" xfId="1" builtinId="8"/>
    <cellStyle name="Moeda" xfId="2" builtinId="4"/>
    <cellStyle name="Normal" xfId="0" builtinId="0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udaeletronica.com.br/buscar?q=1n5819" TargetMode="External"/><Relationship Id="rId13" Type="http://schemas.openxmlformats.org/officeDocument/2006/relationships/hyperlink" Target="https://www.baudaeletronica.com.br/buscar?q=1n5400" TargetMode="External"/><Relationship Id="rId18" Type="http://schemas.openxmlformats.org/officeDocument/2006/relationships/hyperlink" Target="https://www.baudaeletronica.com.br/produto/resistor-smd-75k-5-0805-18w.html" TargetMode="External"/><Relationship Id="rId26" Type="http://schemas.openxmlformats.org/officeDocument/2006/relationships/hyperlink" Target="https://produto.mercadolivre.com.br/MLB-3820279354-resistor-smd-360r-360-ohm-0805-5-18w-100-pecas-_JM" TargetMode="External"/><Relationship Id="rId3" Type="http://schemas.openxmlformats.org/officeDocument/2006/relationships/hyperlink" Target="https://www.baudaeletronica.com.br/produto/borne-2edgvc-50-macho-3p-180o.html" TargetMode="External"/><Relationship Id="rId21" Type="http://schemas.openxmlformats.org/officeDocument/2006/relationships/hyperlink" Target="https://www.mamuteeletronica.com.br/circuito-integrado-tlp620-2-6739" TargetMode="External"/><Relationship Id="rId7" Type="http://schemas.openxmlformats.org/officeDocument/2006/relationships/hyperlink" Target="https://www.soldafria.com.br/capacitor-multicamadas-smd-0805-330nf-x-25v-330k334033uf-p-5848.html" TargetMode="External"/><Relationship Id="rId12" Type="http://schemas.openxmlformats.org/officeDocument/2006/relationships/hyperlink" Target="https://www.baudaeletronica.com.br/produto/resistor-smd-110r-5-0805-18w.html" TargetMode="External"/><Relationship Id="rId17" Type="http://schemas.openxmlformats.org/officeDocument/2006/relationships/hyperlink" Target="https://www.baudaeletronica.com.br/produto/resistor-smd-4k7-5-0805-18w.html" TargetMode="External"/><Relationship Id="rId25" Type="http://schemas.openxmlformats.org/officeDocument/2006/relationships/hyperlink" Target="https://proesi.com.br/smd-bc817-transistor.html" TargetMode="External"/><Relationship Id="rId2" Type="http://schemas.openxmlformats.org/officeDocument/2006/relationships/hyperlink" Target="https://www.baudaeletronica.com.br/produto/borne-2edgvc-50-macho-2p-180o.html" TargetMode="External"/><Relationship Id="rId16" Type="http://schemas.openxmlformats.org/officeDocument/2006/relationships/hyperlink" Target="https://www.baudaeletronica.com.br/produto/resistor-smd-470r-1-0805-18w.html" TargetMode="External"/><Relationship Id="rId20" Type="http://schemas.openxmlformats.org/officeDocument/2006/relationships/hyperlink" Target="https://www.soldafria.com.br/led-smd-0805-azul-2-0mm-x-1-25mm-x-0-7mm?search=LED%20SMD%200805%20" TargetMode="External"/><Relationship Id="rId1" Type="http://schemas.openxmlformats.org/officeDocument/2006/relationships/hyperlink" Target="https://www.baudaeletronica.com.br/produto/resistor-smd-10k-5-0805-18w.html" TargetMode="External"/><Relationship Id="rId6" Type="http://schemas.openxmlformats.org/officeDocument/2006/relationships/hyperlink" Target="https://www.baudaeletronica.com.br/produto/buzzer-5v.html" TargetMode="External"/><Relationship Id="rId11" Type="http://schemas.openxmlformats.org/officeDocument/2006/relationships/hyperlink" Target="https://www.soldafria.com.br/led-smd-0805-amarelo-2-0mm-x-1-25mm-x-0-7mm?search=LED%20SMD%200805" TargetMode="External"/><Relationship Id="rId24" Type="http://schemas.openxmlformats.org/officeDocument/2006/relationships/hyperlink" Target="https://proesi.com.br/78m05-circuito-integrado-smd-to-252-dpak.html" TargetMode="External"/><Relationship Id="rId5" Type="http://schemas.openxmlformats.org/officeDocument/2006/relationships/hyperlink" Target="https://www.multcomercial.com.br/transistor-tip31c-cod-loja-109-stmicroelectronics.html" TargetMode="External"/><Relationship Id="rId15" Type="http://schemas.openxmlformats.org/officeDocument/2006/relationships/hyperlink" Target="https://www.baudaeletronica.com.br/produto/resistor-smd-43r-5-0805-18w.html" TargetMode="External"/><Relationship Id="rId23" Type="http://schemas.openxmlformats.org/officeDocument/2006/relationships/hyperlink" Target="https://www.baudaeletronica.com.br/produto/resistor-smd-56r-5-0805-18w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soldafria.com.br/led-smd-0805-vermelho-2-0mm-x-1-25mm-x-0-7mm" TargetMode="External"/><Relationship Id="rId19" Type="http://schemas.openxmlformats.org/officeDocument/2006/relationships/hyperlink" Target="https://www.baudaeletronica.com.br/produto/barra-de-pinos-40-vias-112mm-180-graus.html" TargetMode="External"/><Relationship Id="rId4" Type="http://schemas.openxmlformats.org/officeDocument/2006/relationships/hyperlink" Target="https://www.baudaeletronica.com.br/produto/borne-2edgvc-50-macho-4p-180o.html" TargetMode="External"/><Relationship Id="rId9" Type="http://schemas.openxmlformats.org/officeDocument/2006/relationships/hyperlink" Target="https://www.baudaeletronica.com.br/produto/porta-fusivel-5x20-as-06.html" TargetMode="External"/><Relationship Id="rId14" Type="http://schemas.openxmlformats.org/officeDocument/2006/relationships/hyperlink" Target="https://www.baudaeletronica.com.br/produto/resistor-smd-2k2-1-0805-18w.html" TargetMode="External"/><Relationship Id="rId22" Type="http://schemas.openxmlformats.org/officeDocument/2006/relationships/hyperlink" Target="https://proesi.com.br/capacitor-ceramico-100nf-100k-50v-0805-smd.html" TargetMode="External"/><Relationship Id="rId27" Type="http://schemas.openxmlformats.org/officeDocument/2006/relationships/hyperlink" Target="https://proesi.com.br/conector-barra-pino-femea-pci-1x20-mci-2-54mm-18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" sqref="K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/>
  </sheetViews>
  <sheetFormatPr defaultRowHeight="15" x14ac:dyDescent="0.25"/>
  <cols>
    <col min="1" max="1" width="4.140625" bestFit="1" customWidth="1"/>
    <col min="2" max="2" width="20.42578125" bestFit="1" customWidth="1"/>
    <col min="3" max="3" width="16.28515625" bestFit="1" customWidth="1"/>
    <col min="4" max="4" width="27.5703125" hidden="1" customWidth="1"/>
    <col min="5" max="5" width="24.42578125" bestFit="1" customWidth="1"/>
    <col min="6" max="6" width="68.28515625" hidden="1" customWidth="1"/>
    <col min="7" max="7" width="96.7109375" customWidth="1"/>
    <col min="8" max="8" width="14.140625" bestFit="1" customWidth="1"/>
    <col min="9" max="9" width="14.28515625" bestFit="1" customWidth="1"/>
    <col min="10" max="10" width="14.140625" bestFit="1" customWidth="1"/>
    <col min="11" max="11" width="15.140625" bestFit="1" customWidth="1"/>
  </cols>
  <sheetData>
    <row r="1" spans="1:1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80</v>
      </c>
      <c r="H1" s="17" t="s">
        <v>79</v>
      </c>
      <c r="I1" s="17" t="s">
        <v>84</v>
      </c>
      <c r="J1" s="17" t="s">
        <v>83</v>
      </c>
      <c r="K1" s="17" t="s">
        <v>134</v>
      </c>
    </row>
    <row r="2" spans="1:11" x14ac:dyDescent="0.25">
      <c r="A2" s="24">
        <v>1</v>
      </c>
      <c r="B2" s="18" t="s">
        <v>6</v>
      </c>
      <c r="C2" s="24" t="s">
        <v>7</v>
      </c>
      <c r="D2" s="24" t="s">
        <v>8</v>
      </c>
      <c r="E2" s="11" t="s">
        <v>9</v>
      </c>
      <c r="F2" s="11" t="s">
        <v>61</v>
      </c>
      <c r="G2" s="30" t="s">
        <v>136</v>
      </c>
      <c r="H2" s="28">
        <v>0.16</v>
      </c>
      <c r="I2" s="28">
        <f>A2*H2</f>
        <v>0.16</v>
      </c>
      <c r="J2" s="29">
        <f>I2*50</f>
        <v>8</v>
      </c>
      <c r="K2" s="29">
        <f>I2*100</f>
        <v>16</v>
      </c>
    </row>
    <row r="3" spans="1:11" x14ac:dyDescent="0.25">
      <c r="A3" s="25">
        <v>1</v>
      </c>
      <c r="B3" s="19" t="s">
        <v>10</v>
      </c>
      <c r="C3" s="25" t="s">
        <v>7</v>
      </c>
      <c r="D3" s="25" t="s">
        <v>8</v>
      </c>
      <c r="E3" s="12" t="s">
        <v>11</v>
      </c>
      <c r="F3" s="12" t="s">
        <v>61</v>
      </c>
      <c r="G3" s="30" t="s">
        <v>82</v>
      </c>
      <c r="H3" s="27">
        <v>0.14000000000000001</v>
      </c>
      <c r="I3" s="28">
        <f>A3*H3</f>
        <v>0.14000000000000001</v>
      </c>
      <c r="J3" s="29">
        <f>I3*50</f>
        <v>7.0000000000000009</v>
      </c>
      <c r="K3" s="29">
        <f>I3*100</f>
        <v>14.000000000000002</v>
      </c>
    </row>
    <row r="4" spans="1:11" x14ac:dyDescent="0.25">
      <c r="A4" s="45">
        <v>11</v>
      </c>
      <c r="B4" s="18" t="s">
        <v>12</v>
      </c>
      <c r="C4" s="24" t="s">
        <v>13</v>
      </c>
      <c r="D4" s="24" t="s">
        <v>14</v>
      </c>
      <c r="E4" s="11" t="s">
        <v>105</v>
      </c>
      <c r="F4" s="11" t="s">
        <v>62</v>
      </c>
      <c r="G4" s="47" t="s">
        <v>108</v>
      </c>
      <c r="H4" s="49">
        <v>0.04</v>
      </c>
      <c r="I4" s="49">
        <f t="shared" ref="I4" si="0">A4*H4</f>
        <v>0.44</v>
      </c>
      <c r="J4" s="51">
        <f>I4*50</f>
        <v>22</v>
      </c>
      <c r="K4" s="51">
        <f>I4*100</f>
        <v>44</v>
      </c>
    </row>
    <row r="5" spans="1:11" x14ac:dyDescent="0.25">
      <c r="A5" s="45"/>
      <c r="B5" s="19" t="s">
        <v>12</v>
      </c>
      <c r="C5" s="25" t="s">
        <v>15</v>
      </c>
      <c r="D5" s="25" t="s">
        <v>14</v>
      </c>
      <c r="E5" s="12" t="s">
        <v>106</v>
      </c>
      <c r="F5" s="12" t="s">
        <v>63</v>
      </c>
      <c r="G5" s="50"/>
      <c r="H5" s="49"/>
      <c r="I5" s="49"/>
      <c r="J5" s="51"/>
      <c r="K5" s="51"/>
    </row>
    <row r="6" spans="1:11" x14ac:dyDescent="0.25">
      <c r="A6" s="45"/>
      <c r="B6" s="18" t="s">
        <v>16</v>
      </c>
      <c r="C6" s="24" t="s">
        <v>15</v>
      </c>
      <c r="D6" s="24" t="s">
        <v>14</v>
      </c>
      <c r="E6" s="11" t="s">
        <v>107</v>
      </c>
      <c r="F6" s="11" t="s">
        <v>63</v>
      </c>
      <c r="G6" s="50"/>
      <c r="H6" s="49"/>
      <c r="I6" s="49"/>
      <c r="J6" s="51"/>
      <c r="K6" s="51"/>
    </row>
    <row r="7" spans="1:11" x14ac:dyDescent="0.25">
      <c r="A7" s="24">
        <v>1</v>
      </c>
      <c r="B7" s="19" t="s">
        <v>109</v>
      </c>
      <c r="C7" s="24" t="s">
        <v>15</v>
      </c>
      <c r="D7" s="24" t="s">
        <v>14</v>
      </c>
      <c r="E7" s="11" t="s">
        <v>110</v>
      </c>
      <c r="F7" s="11" t="s">
        <v>63</v>
      </c>
      <c r="G7" s="30" t="s">
        <v>111</v>
      </c>
      <c r="H7" s="28">
        <v>0.04</v>
      </c>
      <c r="I7" s="28">
        <f>A7*H7</f>
        <v>0.04</v>
      </c>
      <c r="J7" s="29">
        <f>I7*50</f>
        <v>2</v>
      </c>
      <c r="K7" s="29">
        <f>I7*100</f>
        <v>4</v>
      </c>
    </row>
    <row r="8" spans="1:11" x14ac:dyDescent="0.25">
      <c r="A8" s="25">
        <v>2</v>
      </c>
      <c r="B8" s="19" t="s">
        <v>81</v>
      </c>
      <c r="C8" s="25" t="s">
        <v>81</v>
      </c>
      <c r="D8" s="25" t="s">
        <v>17</v>
      </c>
      <c r="E8" s="12" t="s">
        <v>64</v>
      </c>
      <c r="F8" s="12" t="s">
        <v>18</v>
      </c>
      <c r="G8" s="30" t="s">
        <v>112</v>
      </c>
      <c r="H8" s="27">
        <v>0.21</v>
      </c>
      <c r="I8" s="28">
        <f t="shared" ref="I8:I21" si="1">A8*H8</f>
        <v>0.42</v>
      </c>
      <c r="J8" s="29">
        <f t="shared" ref="J8:J21" si="2">I8*50</f>
        <v>21</v>
      </c>
      <c r="K8" s="29">
        <f t="shared" ref="K8:K21" si="3">I8*100</f>
        <v>42</v>
      </c>
    </row>
    <row r="9" spans="1:11" x14ac:dyDescent="0.25">
      <c r="A9" s="25">
        <v>1</v>
      </c>
      <c r="B9" s="19" t="s">
        <v>85</v>
      </c>
      <c r="C9" s="25" t="s">
        <v>85</v>
      </c>
      <c r="D9" s="25" t="s">
        <v>86</v>
      </c>
      <c r="E9" s="12" t="s">
        <v>87</v>
      </c>
      <c r="F9" s="12" t="s">
        <v>18</v>
      </c>
      <c r="G9" s="30" t="s">
        <v>113</v>
      </c>
      <c r="H9" s="27">
        <v>0.63</v>
      </c>
      <c r="I9" s="28">
        <f t="shared" si="1"/>
        <v>0.63</v>
      </c>
      <c r="J9" s="29">
        <f t="shared" si="2"/>
        <v>31.5</v>
      </c>
      <c r="K9" s="29">
        <f t="shared" si="3"/>
        <v>63</v>
      </c>
    </row>
    <row r="10" spans="1:11" x14ac:dyDescent="0.25">
      <c r="A10" s="24">
        <v>3</v>
      </c>
      <c r="B10" s="18" t="s">
        <v>19</v>
      </c>
      <c r="C10" s="24" t="s">
        <v>15</v>
      </c>
      <c r="D10" s="24" t="s">
        <v>14</v>
      </c>
      <c r="E10" s="11" t="s">
        <v>114</v>
      </c>
      <c r="F10" s="11" t="s">
        <v>63</v>
      </c>
      <c r="G10" s="30" t="s">
        <v>115</v>
      </c>
      <c r="H10" s="28">
        <v>0.04</v>
      </c>
      <c r="I10" s="28">
        <f t="shared" si="1"/>
        <v>0.12</v>
      </c>
      <c r="J10" s="29">
        <f t="shared" si="2"/>
        <v>6</v>
      </c>
      <c r="K10" s="29">
        <f t="shared" si="3"/>
        <v>12</v>
      </c>
    </row>
    <row r="11" spans="1:11" x14ac:dyDescent="0.25">
      <c r="A11" s="24">
        <v>1</v>
      </c>
      <c r="B11" s="18" t="s">
        <v>116</v>
      </c>
      <c r="C11" s="24" t="s">
        <v>15</v>
      </c>
      <c r="D11" s="24" t="s">
        <v>14</v>
      </c>
      <c r="E11" s="11" t="s">
        <v>117</v>
      </c>
      <c r="F11" s="11" t="s">
        <v>63</v>
      </c>
      <c r="G11" s="38" t="s">
        <v>145</v>
      </c>
      <c r="H11" s="22"/>
      <c r="I11" s="28"/>
      <c r="J11" s="29"/>
      <c r="K11" s="29">
        <v>14.99</v>
      </c>
    </row>
    <row r="12" spans="1:11" x14ac:dyDescent="0.25">
      <c r="A12" s="5">
        <v>1</v>
      </c>
      <c r="B12" s="20" t="s">
        <v>101</v>
      </c>
      <c r="C12" s="6" t="s">
        <v>98</v>
      </c>
      <c r="D12" s="5" t="s">
        <v>98</v>
      </c>
      <c r="E12" s="13" t="s">
        <v>99</v>
      </c>
      <c r="F12" s="13" t="s">
        <v>100</v>
      </c>
      <c r="G12" s="31" t="s">
        <v>135</v>
      </c>
      <c r="H12" s="9">
        <v>0.81</v>
      </c>
      <c r="I12" s="28">
        <f>A12*H12</f>
        <v>0.81</v>
      </c>
      <c r="J12" s="29">
        <f t="shared" si="2"/>
        <v>40.5</v>
      </c>
      <c r="K12" s="29">
        <f t="shared" si="3"/>
        <v>81</v>
      </c>
    </row>
    <row r="13" spans="1:11" x14ac:dyDescent="0.25">
      <c r="A13" s="24">
        <v>1</v>
      </c>
      <c r="B13" s="18" t="s">
        <v>118</v>
      </c>
      <c r="C13" s="25" t="s">
        <v>13</v>
      </c>
      <c r="D13" s="25" t="s">
        <v>14</v>
      </c>
      <c r="E13" s="11" t="s">
        <v>119</v>
      </c>
      <c r="F13" s="11" t="s">
        <v>63</v>
      </c>
      <c r="G13" s="30" t="s">
        <v>120</v>
      </c>
      <c r="H13" s="28">
        <v>0.04</v>
      </c>
      <c r="I13" s="28">
        <f t="shared" si="1"/>
        <v>0.04</v>
      </c>
      <c r="J13" s="29">
        <f t="shared" si="2"/>
        <v>2</v>
      </c>
      <c r="K13" s="29">
        <f t="shared" si="3"/>
        <v>4</v>
      </c>
    </row>
    <row r="14" spans="1:11" x14ac:dyDescent="0.25">
      <c r="A14" s="25">
        <v>2</v>
      </c>
      <c r="B14" s="19" t="s">
        <v>20</v>
      </c>
      <c r="C14" s="25" t="s">
        <v>13</v>
      </c>
      <c r="D14" s="25" t="s">
        <v>14</v>
      </c>
      <c r="E14" s="12" t="s">
        <v>121</v>
      </c>
      <c r="F14" s="12" t="s">
        <v>62</v>
      </c>
      <c r="G14" s="30" t="s">
        <v>122</v>
      </c>
      <c r="H14" s="27">
        <v>0.04</v>
      </c>
      <c r="I14" s="28">
        <f t="shared" si="1"/>
        <v>0.08</v>
      </c>
      <c r="J14" s="29">
        <f t="shared" si="2"/>
        <v>4</v>
      </c>
      <c r="K14" s="29">
        <f t="shared" si="3"/>
        <v>8</v>
      </c>
    </row>
    <row r="15" spans="1:11" x14ac:dyDescent="0.25">
      <c r="A15" s="24">
        <v>3</v>
      </c>
      <c r="B15" s="18" t="s">
        <v>21</v>
      </c>
      <c r="C15" s="24" t="s">
        <v>15</v>
      </c>
      <c r="D15" s="24" t="s">
        <v>14</v>
      </c>
      <c r="E15" s="11" t="s">
        <v>65</v>
      </c>
      <c r="F15" s="11" t="s">
        <v>63</v>
      </c>
      <c r="G15" s="36" t="s">
        <v>123</v>
      </c>
      <c r="H15" s="22">
        <v>0.05</v>
      </c>
      <c r="I15" s="28">
        <f t="shared" si="1"/>
        <v>0.15000000000000002</v>
      </c>
      <c r="J15" s="29">
        <f t="shared" si="2"/>
        <v>7.5000000000000009</v>
      </c>
      <c r="K15" s="29">
        <f t="shared" si="3"/>
        <v>15.000000000000002</v>
      </c>
    </row>
    <row r="16" spans="1:11" x14ac:dyDescent="0.25">
      <c r="A16" s="25">
        <v>2</v>
      </c>
      <c r="B16" s="19" t="s">
        <v>22</v>
      </c>
      <c r="C16" s="25" t="s">
        <v>15</v>
      </c>
      <c r="D16" s="25" t="s">
        <v>14</v>
      </c>
      <c r="E16" s="12" t="s">
        <v>124</v>
      </c>
      <c r="F16" s="12" t="s">
        <v>63</v>
      </c>
      <c r="G16" s="36" t="s">
        <v>138</v>
      </c>
      <c r="H16" s="27">
        <v>0.04</v>
      </c>
      <c r="I16" s="28">
        <f t="shared" si="1"/>
        <v>0.08</v>
      </c>
      <c r="J16" s="29">
        <f t="shared" si="2"/>
        <v>4</v>
      </c>
      <c r="K16" s="29">
        <f t="shared" si="3"/>
        <v>8</v>
      </c>
    </row>
    <row r="17" spans="1:11" x14ac:dyDescent="0.25">
      <c r="A17" s="24">
        <v>3</v>
      </c>
      <c r="B17" s="18" t="s">
        <v>23</v>
      </c>
      <c r="C17" s="24" t="s">
        <v>15</v>
      </c>
      <c r="D17" s="24" t="s">
        <v>14</v>
      </c>
      <c r="E17" s="11" t="s">
        <v>125</v>
      </c>
      <c r="F17" s="11" t="s">
        <v>63</v>
      </c>
      <c r="G17" s="36" t="s">
        <v>126</v>
      </c>
      <c r="H17" s="28">
        <v>0.04</v>
      </c>
      <c r="I17" s="28">
        <f t="shared" si="1"/>
        <v>0.12</v>
      </c>
      <c r="J17" s="29">
        <f t="shared" si="2"/>
        <v>6</v>
      </c>
      <c r="K17" s="29">
        <f t="shared" si="3"/>
        <v>12</v>
      </c>
    </row>
    <row r="18" spans="1:11" x14ac:dyDescent="0.25">
      <c r="A18" s="25">
        <v>1</v>
      </c>
      <c r="B18" s="19" t="s">
        <v>24</v>
      </c>
      <c r="C18" s="25" t="s">
        <v>24</v>
      </c>
      <c r="D18" s="25" t="s">
        <v>25</v>
      </c>
      <c r="E18" s="12" t="s">
        <v>26</v>
      </c>
      <c r="F18" s="12" t="s">
        <v>66</v>
      </c>
      <c r="G18" s="30" t="s">
        <v>137</v>
      </c>
      <c r="H18" s="27">
        <v>2.12</v>
      </c>
      <c r="I18" s="28">
        <f t="shared" si="1"/>
        <v>2.12</v>
      </c>
      <c r="J18" s="29">
        <f t="shared" si="2"/>
        <v>106</v>
      </c>
      <c r="K18" s="29">
        <f t="shared" si="3"/>
        <v>212</v>
      </c>
    </row>
    <row r="19" spans="1:11" x14ac:dyDescent="0.25">
      <c r="A19" s="24">
        <v>1</v>
      </c>
      <c r="B19" s="18" t="s">
        <v>27</v>
      </c>
      <c r="C19" s="24" t="s">
        <v>27</v>
      </c>
      <c r="D19" s="24" t="s">
        <v>27</v>
      </c>
      <c r="E19" s="11" t="s">
        <v>28</v>
      </c>
      <c r="F19" s="11" t="s">
        <v>67</v>
      </c>
      <c r="G19" s="30" t="s">
        <v>131</v>
      </c>
      <c r="H19" s="28">
        <v>2.48</v>
      </c>
      <c r="I19" s="28">
        <f t="shared" si="1"/>
        <v>2.48</v>
      </c>
      <c r="J19" s="29">
        <f t="shared" si="2"/>
        <v>124</v>
      </c>
      <c r="K19" s="29">
        <f t="shared" si="3"/>
        <v>248</v>
      </c>
    </row>
    <row r="20" spans="1:11" x14ac:dyDescent="0.25">
      <c r="A20" s="25">
        <v>7</v>
      </c>
      <c r="B20" s="19" t="s">
        <v>88</v>
      </c>
      <c r="C20" s="25" t="s">
        <v>88</v>
      </c>
      <c r="D20" s="25" t="s">
        <v>29</v>
      </c>
      <c r="E20" s="12" t="s">
        <v>68</v>
      </c>
      <c r="F20" s="12" t="s">
        <v>69</v>
      </c>
      <c r="G20" s="30" t="s">
        <v>139</v>
      </c>
      <c r="H20" s="27">
        <v>0.2</v>
      </c>
      <c r="I20" s="28">
        <f t="shared" si="1"/>
        <v>1.4000000000000001</v>
      </c>
      <c r="J20" s="29">
        <f t="shared" si="2"/>
        <v>70</v>
      </c>
      <c r="K20" s="29">
        <f t="shared" si="3"/>
        <v>140</v>
      </c>
    </row>
    <row r="21" spans="1:11" x14ac:dyDescent="0.25">
      <c r="A21" s="24">
        <v>3</v>
      </c>
      <c r="B21" s="18" t="s">
        <v>141</v>
      </c>
      <c r="C21" s="24" t="s">
        <v>30</v>
      </c>
      <c r="D21" s="24" t="s">
        <v>31</v>
      </c>
      <c r="E21" s="11" t="s">
        <v>70</v>
      </c>
      <c r="F21" s="11" t="s">
        <v>71</v>
      </c>
      <c r="G21" s="36" t="s">
        <v>140</v>
      </c>
      <c r="H21" s="28">
        <v>0.28999999999999998</v>
      </c>
      <c r="I21" s="28">
        <f t="shared" si="1"/>
        <v>0.86999999999999988</v>
      </c>
      <c r="J21" s="29">
        <f t="shared" si="2"/>
        <v>43.499999999999993</v>
      </c>
      <c r="K21" s="29">
        <f t="shared" si="3"/>
        <v>86.999999999999986</v>
      </c>
    </row>
    <row r="22" spans="1:11" x14ac:dyDescent="0.25">
      <c r="A22" s="46">
        <v>1</v>
      </c>
      <c r="B22" s="19" t="s">
        <v>32</v>
      </c>
      <c r="C22" s="25" t="s">
        <v>33</v>
      </c>
      <c r="D22" s="25" t="s">
        <v>34</v>
      </c>
      <c r="E22" s="12" t="s">
        <v>35</v>
      </c>
      <c r="F22" s="12" t="s">
        <v>72</v>
      </c>
      <c r="G22" s="47" t="s">
        <v>127</v>
      </c>
      <c r="H22" s="48">
        <v>1.35</v>
      </c>
      <c r="I22" s="49">
        <v>0.72692307692307601</v>
      </c>
      <c r="J22" s="51">
        <f>H22*27</f>
        <v>36.450000000000003</v>
      </c>
      <c r="K22" s="51">
        <f>H22*54</f>
        <v>72.900000000000006</v>
      </c>
    </row>
    <row r="23" spans="1:11" x14ac:dyDescent="0.25">
      <c r="A23" s="46"/>
      <c r="B23" s="18" t="s">
        <v>37</v>
      </c>
      <c r="C23" s="24" t="s">
        <v>33</v>
      </c>
      <c r="D23" s="24" t="s">
        <v>34</v>
      </c>
      <c r="E23" s="11" t="s">
        <v>38</v>
      </c>
      <c r="F23" s="11" t="s">
        <v>72</v>
      </c>
      <c r="G23" s="47"/>
      <c r="H23" s="48"/>
      <c r="I23" s="49"/>
      <c r="J23" s="51"/>
      <c r="K23" s="51"/>
    </row>
    <row r="24" spans="1:11" x14ac:dyDescent="0.25">
      <c r="A24" s="46"/>
      <c r="B24" s="19" t="s">
        <v>39</v>
      </c>
      <c r="C24" s="25" t="s">
        <v>33</v>
      </c>
      <c r="D24" s="25" t="s">
        <v>34</v>
      </c>
      <c r="E24" s="12" t="s">
        <v>40</v>
      </c>
      <c r="F24" s="12" t="s">
        <v>72</v>
      </c>
      <c r="G24" s="47"/>
      <c r="H24" s="48"/>
      <c r="I24" s="49"/>
      <c r="J24" s="51"/>
      <c r="K24" s="51"/>
    </row>
    <row r="25" spans="1:11" x14ac:dyDescent="0.25">
      <c r="A25" s="46"/>
      <c r="B25" s="18" t="s">
        <v>41</v>
      </c>
      <c r="C25" s="24" t="s">
        <v>33</v>
      </c>
      <c r="D25" s="24" t="s">
        <v>34</v>
      </c>
      <c r="E25" s="11" t="s">
        <v>42</v>
      </c>
      <c r="F25" s="11" t="s">
        <v>72</v>
      </c>
      <c r="G25" s="47"/>
      <c r="H25" s="48"/>
      <c r="I25" s="49"/>
      <c r="J25" s="51"/>
      <c r="K25" s="51"/>
    </row>
    <row r="26" spans="1:11" x14ac:dyDescent="0.25">
      <c r="A26" s="46"/>
      <c r="B26" s="19" t="s">
        <v>43</v>
      </c>
      <c r="C26" s="25" t="s">
        <v>33</v>
      </c>
      <c r="D26" s="25" t="s">
        <v>34</v>
      </c>
      <c r="E26" s="12" t="s">
        <v>44</v>
      </c>
      <c r="F26" s="12" t="s">
        <v>72</v>
      </c>
      <c r="G26" s="47"/>
      <c r="H26" s="48"/>
      <c r="I26" s="49"/>
      <c r="J26" s="51"/>
      <c r="K26" s="51"/>
    </row>
    <row r="27" spans="1:11" x14ac:dyDescent="0.25">
      <c r="A27" s="46"/>
      <c r="B27" s="18" t="s">
        <v>52</v>
      </c>
      <c r="C27" s="24" t="s">
        <v>33</v>
      </c>
      <c r="D27" s="24" t="s">
        <v>34</v>
      </c>
      <c r="E27" s="11" t="s">
        <v>53</v>
      </c>
      <c r="F27" s="11" t="s">
        <v>72</v>
      </c>
      <c r="G27" s="47"/>
      <c r="H27" s="48"/>
      <c r="I27" s="49"/>
      <c r="J27" s="51"/>
      <c r="K27" s="51"/>
    </row>
    <row r="28" spans="1:11" x14ac:dyDescent="0.25">
      <c r="A28" s="46"/>
      <c r="B28" s="19" t="s">
        <v>54</v>
      </c>
      <c r="C28" s="25" t="s">
        <v>33</v>
      </c>
      <c r="D28" s="25" t="s">
        <v>34</v>
      </c>
      <c r="E28" s="12" t="s">
        <v>55</v>
      </c>
      <c r="F28" s="12" t="s">
        <v>72</v>
      </c>
      <c r="G28" s="47"/>
      <c r="H28" s="48"/>
      <c r="I28" s="49"/>
      <c r="J28" s="51"/>
      <c r="K28" s="51"/>
    </row>
    <row r="29" spans="1:11" x14ac:dyDescent="0.25">
      <c r="A29" s="24">
        <v>3</v>
      </c>
      <c r="B29" s="18" t="s">
        <v>45</v>
      </c>
      <c r="C29" s="24" t="s">
        <v>45</v>
      </c>
      <c r="D29" s="24" t="s">
        <v>45</v>
      </c>
      <c r="E29" s="11" t="s">
        <v>73</v>
      </c>
      <c r="F29" s="11" t="s">
        <v>36</v>
      </c>
      <c r="G29" s="30" t="s">
        <v>128</v>
      </c>
      <c r="H29" s="28">
        <v>1.1200000000000001</v>
      </c>
      <c r="I29" s="28">
        <f>A29*H29</f>
        <v>3.3600000000000003</v>
      </c>
      <c r="J29" s="29">
        <f>I29*50</f>
        <v>168.00000000000003</v>
      </c>
      <c r="K29" s="29">
        <f>I29*100</f>
        <v>336.00000000000006</v>
      </c>
    </row>
    <row r="30" spans="1:11" x14ac:dyDescent="0.25">
      <c r="A30" s="25">
        <v>1</v>
      </c>
      <c r="B30" s="19" t="s">
        <v>46</v>
      </c>
      <c r="C30" s="25" t="s">
        <v>46</v>
      </c>
      <c r="D30" s="25" t="s">
        <v>46</v>
      </c>
      <c r="E30" s="12" t="s">
        <v>47</v>
      </c>
      <c r="F30" s="12" t="s">
        <v>36</v>
      </c>
      <c r="G30" s="30" t="s">
        <v>129</v>
      </c>
      <c r="H30" s="27">
        <v>1.22</v>
      </c>
      <c r="I30" s="28">
        <f t="shared" ref="I30:I38" si="4">A30*H30</f>
        <v>1.22</v>
      </c>
      <c r="J30" s="29">
        <f t="shared" ref="J30:J38" si="5">I30*50</f>
        <v>61</v>
      </c>
      <c r="K30" s="29">
        <f t="shared" ref="K30:K38" si="6">I30*100</f>
        <v>122</v>
      </c>
    </row>
    <row r="31" spans="1:11" x14ac:dyDescent="0.25">
      <c r="A31" s="24">
        <v>3</v>
      </c>
      <c r="B31" s="18" t="s">
        <v>48</v>
      </c>
      <c r="C31" s="24" t="s">
        <v>48</v>
      </c>
      <c r="D31" s="24" t="s">
        <v>48</v>
      </c>
      <c r="E31" s="11" t="s">
        <v>74</v>
      </c>
      <c r="F31" s="11" t="s">
        <v>36</v>
      </c>
      <c r="G31" s="30" t="s">
        <v>130</v>
      </c>
      <c r="H31" s="28">
        <v>1.66</v>
      </c>
      <c r="I31" s="28">
        <f t="shared" si="4"/>
        <v>4.9799999999999995</v>
      </c>
      <c r="J31" s="29">
        <f t="shared" si="5"/>
        <v>248.99999999999997</v>
      </c>
      <c r="K31" s="29">
        <f t="shared" si="6"/>
        <v>497.99999999999994</v>
      </c>
    </row>
    <row r="32" spans="1:11" x14ac:dyDescent="0.25">
      <c r="A32" s="25">
        <v>1</v>
      </c>
      <c r="B32" s="19" t="s">
        <v>75</v>
      </c>
      <c r="C32" s="25" t="s">
        <v>49</v>
      </c>
      <c r="D32" s="25" t="s">
        <v>50</v>
      </c>
      <c r="E32" s="12" t="s">
        <v>51</v>
      </c>
      <c r="F32" s="12" t="s">
        <v>75</v>
      </c>
      <c r="G32" s="41" t="s">
        <v>143</v>
      </c>
      <c r="H32" s="22">
        <v>47.4</v>
      </c>
      <c r="I32" s="28">
        <f t="shared" si="4"/>
        <v>47.4</v>
      </c>
      <c r="J32" s="29">
        <f t="shared" si="5"/>
        <v>2370</v>
      </c>
      <c r="K32" s="29">
        <f t="shared" si="6"/>
        <v>4740</v>
      </c>
    </row>
    <row r="33" spans="1:11" x14ac:dyDescent="0.25">
      <c r="A33" s="24">
        <v>2</v>
      </c>
      <c r="B33" s="18" t="s">
        <v>56</v>
      </c>
      <c r="C33" s="24" t="s">
        <v>56</v>
      </c>
      <c r="D33" s="24" t="s">
        <v>57</v>
      </c>
      <c r="E33" s="11" t="s">
        <v>76</v>
      </c>
      <c r="F33" s="11" t="s">
        <v>77</v>
      </c>
      <c r="G33" s="30" t="s">
        <v>142</v>
      </c>
      <c r="H33" s="28">
        <v>2.4</v>
      </c>
      <c r="I33" s="28">
        <f t="shared" si="4"/>
        <v>4.8</v>
      </c>
      <c r="J33" s="29">
        <f t="shared" si="5"/>
        <v>240</v>
      </c>
      <c r="K33" s="29">
        <f t="shared" si="6"/>
        <v>480</v>
      </c>
    </row>
    <row r="34" spans="1:11" x14ac:dyDescent="0.25">
      <c r="A34" s="25">
        <v>1</v>
      </c>
      <c r="B34" s="23" t="s">
        <v>58</v>
      </c>
      <c r="C34" s="25" t="s">
        <v>58</v>
      </c>
      <c r="D34" s="25" t="s">
        <v>59</v>
      </c>
      <c r="E34" s="12" t="s">
        <v>60</v>
      </c>
      <c r="F34" s="12" t="s">
        <v>78</v>
      </c>
      <c r="G34" s="26" t="s">
        <v>133</v>
      </c>
      <c r="H34" s="21">
        <v>6.4</v>
      </c>
      <c r="I34" s="28">
        <f t="shared" si="4"/>
        <v>6.4</v>
      </c>
      <c r="J34" s="29">
        <f t="shared" si="5"/>
        <v>320</v>
      </c>
      <c r="K34" s="29">
        <f t="shared" si="6"/>
        <v>640</v>
      </c>
    </row>
    <row r="35" spans="1:11" x14ac:dyDescent="0.25">
      <c r="A35" s="2">
        <v>1</v>
      </c>
      <c r="B35" s="32" t="s">
        <v>89</v>
      </c>
      <c r="C35" s="2" t="s">
        <v>97</v>
      </c>
      <c r="D35" s="1" t="s">
        <v>96</v>
      </c>
      <c r="E35" s="14" t="s">
        <v>92</v>
      </c>
      <c r="F35" s="14" t="s">
        <v>95</v>
      </c>
      <c r="G35" s="37" t="s">
        <v>132</v>
      </c>
      <c r="H35" s="8">
        <v>0.16</v>
      </c>
      <c r="I35" s="28">
        <f t="shared" si="4"/>
        <v>0.16</v>
      </c>
      <c r="J35" s="29">
        <f t="shared" si="5"/>
        <v>8</v>
      </c>
      <c r="K35" s="29">
        <f t="shared" si="6"/>
        <v>16</v>
      </c>
    </row>
    <row r="36" spans="1:11" x14ac:dyDescent="0.25">
      <c r="A36" s="5">
        <v>1</v>
      </c>
      <c r="B36" s="20" t="s">
        <v>91</v>
      </c>
      <c r="C36" s="6" t="s">
        <v>97</v>
      </c>
      <c r="D36" s="5" t="s">
        <v>96</v>
      </c>
      <c r="E36" s="15" t="s">
        <v>93</v>
      </c>
      <c r="F36" s="15" t="s">
        <v>95</v>
      </c>
      <c r="G36" s="31" t="s">
        <v>104</v>
      </c>
      <c r="H36" s="9">
        <v>0.15</v>
      </c>
      <c r="I36" s="28">
        <f t="shared" si="4"/>
        <v>0.15</v>
      </c>
      <c r="J36" s="29">
        <f t="shared" si="5"/>
        <v>7.5</v>
      </c>
      <c r="K36" s="29">
        <f t="shared" si="6"/>
        <v>15</v>
      </c>
    </row>
    <row r="37" spans="1:11" x14ac:dyDescent="0.25">
      <c r="A37" s="1">
        <v>1</v>
      </c>
      <c r="B37" s="20" t="s">
        <v>90</v>
      </c>
      <c r="C37" s="2" t="s">
        <v>97</v>
      </c>
      <c r="D37" s="1" t="s">
        <v>96</v>
      </c>
      <c r="E37" s="14" t="s">
        <v>94</v>
      </c>
      <c r="F37" s="14" t="s">
        <v>95</v>
      </c>
      <c r="G37" s="31" t="s">
        <v>103</v>
      </c>
      <c r="H37" s="8">
        <v>0.19</v>
      </c>
      <c r="I37" s="28">
        <f t="shared" si="4"/>
        <v>0.19</v>
      </c>
      <c r="J37" s="29">
        <f t="shared" si="5"/>
        <v>9.5</v>
      </c>
      <c r="K37" s="29">
        <f t="shared" si="6"/>
        <v>19</v>
      </c>
    </row>
    <row r="38" spans="1:11" x14ac:dyDescent="0.25">
      <c r="A38" s="3">
        <v>1</v>
      </c>
      <c r="B38" s="20" t="s">
        <v>101</v>
      </c>
      <c r="C38" s="4" t="s">
        <v>102</v>
      </c>
      <c r="D38" s="3" t="s">
        <v>102</v>
      </c>
      <c r="E38" s="16" t="s">
        <v>99</v>
      </c>
      <c r="F38" s="16" t="s">
        <v>102</v>
      </c>
      <c r="G38" s="31" t="s">
        <v>144</v>
      </c>
      <c r="H38" s="8">
        <v>0.23</v>
      </c>
      <c r="I38" s="28">
        <f t="shared" si="4"/>
        <v>0.23</v>
      </c>
      <c r="J38" s="29">
        <f t="shared" si="5"/>
        <v>11.5</v>
      </c>
      <c r="K38" s="29">
        <f t="shared" si="6"/>
        <v>23</v>
      </c>
    </row>
    <row r="39" spans="1:11" x14ac:dyDescent="0.25">
      <c r="A39" s="3">
        <v>2</v>
      </c>
      <c r="B39" s="43" t="s">
        <v>146</v>
      </c>
      <c r="C39" s="4" t="s">
        <v>147</v>
      </c>
      <c r="D39" s="3"/>
      <c r="E39" s="16" t="s">
        <v>147</v>
      </c>
      <c r="F39" s="16"/>
      <c r="G39" s="42" t="s">
        <v>148</v>
      </c>
      <c r="H39" s="8">
        <v>1.58</v>
      </c>
      <c r="I39" s="39">
        <v>1.58</v>
      </c>
      <c r="J39" s="40">
        <f>I39*100</f>
        <v>158</v>
      </c>
      <c r="K39" s="40">
        <f>I39*200</f>
        <v>316</v>
      </c>
    </row>
    <row r="40" spans="1:11" x14ac:dyDescent="0.25">
      <c r="A40" s="1">
        <f>SUM(A2:A39)</f>
        <v>63</v>
      </c>
      <c r="B40" s="33">
        <f>60/63</f>
        <v>0.95238095238095233</v>
      </c>
      <c r="C40" s="34"/>
      <c r="D40" s="34"/>
      <c r="E40" s="34"/>
      <c r="F40" s="34"/>
      <c r="G40" s="33">
        <f>61/63</f>
        <v>0.96825396825396826</v>
      </c>
      <c r="H40" s="34"/>
      <c r="I40" s="28">
        <f>SUM(I2:I38)</f>
        <v>79.716923076923081</v>
      </c>
      <c r="J40" s="29">
        <f>SUM(J2:J38)</f>
        <v>3985.95</v>
      </c>
      <c r="K40" s="29">
        <f>SUM(K2:K38)</f>
        <v>7986.8899999999994</v>
      </c>
    </row>
    <row r="41" spans="1:11" x14ac:dyDescent="0.25">
      <c r="A41" s="10"/>
      <c r="B41" s="10"/>
      <c r="C41" s="10"/>
      <c r="D41" s="10"/>
      <c r="E41" s="10"/>
      <c r="F41" s="10"/>
      <c r="G41" s="10"/>
      <c r="H41" s="10"/>
      <c r="I41" s="28"/>
      <c r="J41" s="10"/>
      <c r="K41" s="35">
        <f>25.72/79.92</f>
        <v>0.32182182182182179</v>
      </c>
    </row>
    <row r="42" spans="1:11" x14ac:dyDescent="0.25">
      <c r="I42" s="7"/>
    </row>
    <row r="43" spans="1:11" x14ac:dyDescent="0.25">
      <c r="I43" s="7"/>
    </row>
    <row r="44" spans="1:11" x14ac:dyDescent="0.25">
      <c r="I44" s="7"/>
    </row>
    <row r="45" spans="1:11" x14ac:dyDescent="0.25">
      <c r="I45" s="7"/>
    </row>
    <row r="46" spans="1:11" x14ac:dyDescent="0.25">
      <c r="I46" s="7"/>
    </row>
    <row r="47" spans="1:11" x14ac:dyDescent="0.25">
      <c r="I47" s="7"/>
    </row>
    <row r="48" spans="1:11" x14ac:dyDescent="0.25">
      <c r="I48" s="7"/>
    </row>
    <row r="49" spans="9:9" x14ac:dyDescent="0.25">
      <c r="I49" s="7"/>
    </row>
    <row r="50" spans="9:9" x14ac:dyDescent="0.25">
      <c r="I50" s="7"/>
    </row>
    <row r="51" spans="9:9" x14ac:dyDescent="0.25">
      <c r="I51" s="44"/>
    </row>
    <row r="52" spans="9:9" x14ac:dyDescent="0.25">
      <c r="I52" s="44"/>
    </row>
    <row r="53" spans="9:9" x14ac:dyDescent="0.25">
      <c r="I53" s="44"/>
    </row>
    <row r="54" spans="9:9" x14ac:dyDescent="0.25">
      <c r="I54" s="44"/>
    </row>
    <row r="55" spans="9:9" x14ac:dyDescent="0.25">
      <c r="I55" s="44"/>
    </row>
    <row r="56" spans="9:9" x14ac:dyDescent="0.25">
      <c r="I56" s="44"/>
    </row>
    <row r="57" spans="9:9" x14ac:dyDescent="0.25">
      <c r="I57" s="44"/>
    </row>
    <row r="58" spans="9:9" x14ac:dyDescent="0.25">
      <c r="I58" s="7"/>
    </row>
    <row r="59" spans="9:9" x14ac:dyDescent="0.25">
      <c r="I59" s="7"/>
    </row>
    <row r="60" spans="9:9" x14ac:dyDescent="0.25">
      <c r="I60" s="7"/>
    </row>
    <row r="61" spans="9:9" x14ac:dyDescent="0.25">
      <c r="I61" s="7"/>
    </row>
    <row r="62" spans="9:9" x14ac:dyDescent="0.25">
      <c r="I62" s="7"/>
    </row>
    <row r="63" spans="9:9" x14ac:dyDescent="0.25">
      <c r="I63" s="7"/>
    </row>
  </sheetData>
  <mergeCells count="13">
    <mergeCell ref="J22:J28"/>
    <mergeCell ref="K22:K28"/>
    <mergeCell ref="J4:J6"/>
    <mergeCell ref="K4:K6"/>
    <mergeCell ref="I51:I57"/>
    <mergeCell ref="A4:A6"/>
    <mergeCell ref="A22:A28"/>
    <mergeCell ref="G22:G28"/>
    <mergeCell ref="H22:H28"/>
    <mergeCell ref="I22:I28"/>
    <mergeCell ref="G4:G6"/>
    <mergeCell ref="H4:H6"/>
    <mergeCell ref="I4:I6"/>
  </mergeCells>
  <hyperlinks>
    <hyperlink ref="G4" r:id="rId1"/>
    <hyperlink ref="G29" r:id="rId2"/>
    <hyperlink ref="G30" r:id="rId3"/>
    <hyperlink ref="G31" r:id="rId4"/>
    <hyperlink ref="G33" r:id="rId5"/>
    <hyperlink ref="G19" r:id="rId6"/>
    <hyperlink ref="G3" r:id="rId7"/>
    <hyperlink ref="G8" r:id="rId8"/>
    <hyperlink ref="G12" r:id="rId9"/>
    <hyperlink ref="G37" r:id="rId10"/>
    <hyperlink ref="G36" r:id="rId11"/>
    <hyperlink ref="G7" r:id="rId12"/>
    <hyperlink ref="G9" r:id="rId13"/>
    <hyperlink ref="G10" r:id="rId14"/>
    <hyperlink ref="G13" r:id="rId15"/>
    <hyperlink ref="G14" r:id="rId16"/>
    <hyperlink ref="G15" r:id="rId17" display="https://www.baudaeletronica.com.br/produto/resistor-smd-4k7-5-0805-18w.html"/>
    <hyperlink ref="G17" r:id="rId18" display="https://www.baudaeletronica.com.br/produto/resistor-smd-75k-5-0805-18w.html"/>
    <hyperlink ref="G22" r:id="rId19"/>
    <hyperlink ref="G35" r:id="rId20" display="https://www.soldafria.com.br/led-smd-0805-azul-2-0mm-x-1-25mm-x-0-7mm?search=LED%20SMD%200805%20"/>
    <hyperlink ref="G34" r:id="rId21"/>
    <hyperlink ref="G2" r:id="rId22"/>
    <hyperlink ref="G16" r:id="rId23"/>
    <hyperlink ref="G18" r:id="rId24"/>
    <hyperlink ref="G20" r:id="rId25"/>
    <hyperlink ref="G11" r:id="rId26" location="position=6&amp;search_layout=grid&amp;type=item&amp;tracking_id=f0743f3f-7399-4b3c-b37d-b8b55ea2d972"/>
    <hyperlink ref="G39" r:id="rId27"/>
  </hyperlinks>
  <pageMargins left="0.511811024" right="0.511811024" top="0.78740157499999996" bottom="0.78740157499999996" header="0.31496062000000002" footer="0.31496062000000002"/>
  <pageSetup paperSize="9" orientation="portrait" r:id="rId2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D A A B Q S w M E F A A C A A g A t H U R V Z J w l z 6 n A A A A + Q A A A B I A H A B D b 2 5 m a W c v U G F j a 2 F n Z S 5 4 b W w g o h g A K K A U A A A A A A A A A A A A A A A A A A A A A A A A A A A A h Y / N C o J A G E V f R W b v / J h F y O c I t U 2 I g m g 7 T J M O 6 S j O 2 P h u L X q k X i G h D H c t 7 + E s z n 0 9 n p A N d R X c V W d 1 Y 1 L E M E W B M r K 5 a F O k q H f X c I 0 y D n s h b 6 J Q w S g b m w z 2 k q L S u T Y h x H u P / Q I 3 X U E i S h k 5 5 7 u j L F U t 0 E / W / + V Q G + u E k Q p x O H 1 i e I S j G M d 0 t c Q s p g z I x C H X Z u a M y Z g C m U H Y 9 p X r O 8 V b F 2 4 O Q K Y J 5 H u D v w F Q S w M E F A A C A A g A t H U R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1 E V X W 2 7 m E 3 A A A A D Y B A A A T A B w A R m 9 y b X V s Y X M v U 2 V j d G l v b j E u b S C i G A A o o B Q A A A A A A A A A A A A A A A A A A A A A A A A A A A B 1 j z F r w 0 A M h X e D / 4 N w F x v c Q A J d G j K k D o Z A S 0 P S 8 R b Z F v j K + R R O O t p Q + t 9 7 j W m 2 a p D g I d 7 7 n l C v l j 2 c 5 r t c 5 1 m e y Y i B B m j Y a 2 C 3 3 8 E G H G m e Q Z o 2 i Z S E N + w c L d r A U 8 M u T l 7 K r 2 f r S a 7 S k / U Y L m V r 0 8 u v C 3 m V s m g f z d F 2 Z A O b Q + B 3 U o b 9 z h w c 9 v i X h Q M H h B Z 7 S q n 3 S T 1 b N M 3 2 5 T X q O a q Y r Q h N n b u Y G 9 t C P 7 W o a h + d m 9 d y 9 b C q v q t 6 x r 0 r E t W I A o l F A w 4 o x Q 3 + R C 6 1 P v K H l N d W N R D 2 I 2 i I V O W Z 9 f 8 6 r H 8 A U E s B A i 0 A F A A C A A g A t H U R V Z J w l z 6 n A A A A + Q A A A B I A A A A A A A A A A A A A A A A A A A A A A E N v b m Z p Z y 9 Q Y W N r Y W d l L n h t b F B L A Q I t A B Q A A g A I A L R 1 E V U P y u m r p A A A A O k A A A A T A A A A A A A A A A A A A A A A A P M A A A B b Q 2 9 u d G V u d F 9 U e X B l c 1 0 u e G 1 s U E s B A i 0 A F A A C A A g A t H U R V d b b u Y T c A A A A N g E A A B M A A A A A A A A A A A A A A A A A 5 A E A A E Z v c m 1 1 b G F z L 1 N l Y 3 R p b 2 4 x L m 1 Q S w U G A A A A A A M A A w D C A A A A D Q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4 A c A A A A A A A C +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J R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z M S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F c n J v c k N v Z G U i I F Z h b H V l P S J z V W 5 r b m 9 3 b i I g L z 4 8 R W 5 0 c n k g V H l w Z T 0 i R m l s b E x h c 3 R V c G R h d G V k I i B W Y W x 1 Z T 0 i Z D I w M j I t M D g t M T d U M T Y 6 N T M 6 M T U u N z Y 0 N z I 3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E l E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v b n R y b 2 x J R C 9 G b 2 5 0 Z S 5 7 Q 2 9 s d W 1 u M S w w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9 u d H J v b E l E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E l E L 0 x p b m h h c y U y M E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F d 7 O 2 l W 8 S Y p s P 2 V K u v 3 t A A A A A A I A A A A A A B B m A A A A A Q A A I A A A A G j 2 x / 1 Y 0 7 g y p / L g d 7 a c v q E S w p G p m f 1 w E 3 H 0 / Q A W b f q p A A A A A A 6 A A A A A A g A A I A A A A A W k t g E D 9 t d K y w 4 9 4 L p x W k 6 w F G r H l 8 R V q a d W Z g t b + r g J U A A A A A s I u D X X 1 P G D D A M X m v j R A z X b b o e X K Z T r Y B r m z j c v 7 R 9 W z K 5 s G Z f b r 6 u B r H d v B w P 8 d T 2 I Z h p 0 w 9 / h Y a Y b M E 7 A Z 4 / s M 3 1 E l P 6 W m q a g P D 6 3 L 8 C X Q A A A A O 0 5 d G s P R s k r S c H A r E 4 c r L 5 J V K O 9 G x O c H v A 9 L B D i u G A l l e L u q W X J 0 S l o o I l H 6 0 u q o e R w 8 y Y o 1 u s S M Y F g 7 7 n 5 a D M = < / D a t a M a s h u p > 
</file>

<file path=customXml/itemProps1.xml><?xml version="1.0" encoding="utf-8"?>
<ds:datastoreItem xmlns:ds="http://schemas.openxmlformats.org/officeDocument/2006/customXml" ds:itemID="{D6D1CBCD-350C-4996-98B3-B80A20306B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tecnica</dc:creator>
  <cp:lastModifiedBy>tecnica</cp:lastModifiedBy>
  <dcterms:created xsi:type="dcterms:W3CDTF">2022-08-17T16:51:06Z</dcterms:created>
  <dcterms:modified xsi:type="dcterms:W3CDTF">2023-08-25T13:34:31Z</dcterms:modified>
</cp:coreProperties>
</file>