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672" yWindow="576" windowWidth="17604" windowHeight="10584"/>
  </bookViews>
  <sheets>
    <sheet name="LL Player tool" sheetId="1" r:id="rId1"/>
    <sheet name="Parser" sheetId="2" r:id="rId2"/>
  </sheets>
  <externalReferences>
    <externalReference r:id="rId3"/>
  </externalReferences>
  <definedNames>
    <definedName name="Förmågenivå">[1]Tables!$V$2:$V$122</definedName>
    <definedName name="Input">[1]Tables!$G$17:$G$18</definedName>
  </definedNames>
  <calcPr calcId="125725"/>
</workbook>
</file>

<file path=xl/calcChain.xml><?xml version="1.0" encoding="utf-8"?>
<calcChain xmlns="http://schemas.openxmlformats.org/spreadsheetml/2006/main">
  <c r="G16" i="1"/>
  <c r="G14"/>
  <c r="E21" i="2"/>
  <c r="C21"/>
  <c r="E20"/>
  <c r="C20"/>
  <c r="E19"/>
  <c r="C19"/>
  <c r="E18"/>
  <c r="C18"/>
  <c r="C24" s="1"/>
  <c r="H24" s="1"/>
  <c r="AA17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C16"/>
  <c r="E15"/>
  <c r="C15"/>
  <c r="F15" s="1"/>
  <c r="E14"/>
  <c r="F14" s="1"/>
  <c r="D16" i="1"/>
  <c r="D25" s="1"/>
  <c r="D15"/>
  <c r="G15" s="1"/>
  <c r="D14"/>
  <c r="D13"/>
  <c r="F16" i="2" l="1"/>
  <c r="E25" s="1"/>
  <c r="J25" s="1"/>
  <c r="D19" i="1"/>
  <c r="F22"/>
  <c r="F28" s="1"/>
  <c r="E24" i="2" l="1"/>
  <c r="J24" s="1"/>
  <c r="E27"/>
  <c r="J27" s="1"/>
  <c r="C26"/>
  <c r="H26" s="1"/>
  <c r="C25"/>
  <c r="H25" s="1"/>
  <c r="C27"/>
  <c r="H27" s="1"/>
  <c r="E26"/>
  <c r="J26" s="1"/>
  <c r="F21" i="1"/>
  <c r="F27" s="1"/>
  <c r="D21"/>
  <c r="D27" s="1"/>
  <c r="F20"/>
  <c r="F26" s="1"/>
  <c r="D22"/>
  <c r="D28" s="1"/>
  <c r="D20"/>
  <c r="D26" s="1"/>
  <c r="F19"/>
  <c r="F25" s="1"/>
  <c r="E38" l="1"/>
  <c r="F38" s="1"/>
  <c r="E41"/>
  <c r="F41" s="1"/>
  <c r="E34"/>
  <c r="F34" s="1"/>
  <c r="E36"/>
  <c r="F36" s="1"/>
  <c r="E44"/>
  <c r="F44" s="1"/>
  <c r="E39"/>
  <c r="F39" s="1"/>
  <c r="E42"/>
  <c r="F42" s="1"/>
  <c r="E37"/>
  <c r="F37" s="1"/>
  <c r="E45"/>
  <c r="F45" s="1"/>
  <c r="E33"/>
  <c r="F33" s="1"/>
  <c r="E40"/>
  <c r="F40" s="1"/>
  <c r="E35"/>
  <c r="F35" s="1"/>
  <c r="E43"/>
  <c r="F43" s="1"/>
  <c r="G37"/>
  <c r="G33" l="1"/>
  <c r="G42"/>
  <c r="G40"/>
  <c r="G43"/>
  <c r="G34"/>
  <c r="G45"/>
  <c r="G35"/>
  <c r="G39"/>
  <c r="G41"/>
  <c r="G38"/>
  <c r="G36"/>
  <c r="G44"/>
</calcChain>
</file>

<file path=xl/sharedStrings.xml><?xml version="1.0" encoding="utf-8"?>
<sst xmlns="http://schemas.openxmlformats.org/spreadsheetml/2006/main" count="301" uniqueCount="105">
  <si>
    <t xml:space="preserve">Hugo Svensson </t>
  </si>
  <si>
    <t>26 år och 75 dagar, TSI = 308 940</t>
  </si>
  <si>
    <t>Har ypperlig form och enastående kondition</t>
  </si>
  <si>
    <t>Har legendarisk rutin och hyfsad ledarförmåga [Kraftfull]</t>
  </si>
  <si>
    <t>Tillhörande Hammenhoj IF</t>
  </si>
  <si>
    <t>Kondition:</t>
  </si>
  <si>
    <t>enastående</t>
  </si>
  <si>
    <t>Målvakt:</t>
  </si>
  <si>
    <t>katastrofal</t>
  </si>
  <si>
    <t>Spelupplägg:</t>
  </si>
  <si>
    <t>utopisk</t>
  </si>
  <si>
    <t>Framspel:</t>
  </si>
  <si>
    <t>fenomenal</t>
  </si>
  <si>
    <t>Ytter:</t>
  </si>
  <si>
    <t>hyfsad</t>
  </si>
  <si>
    <t>Försvar:</t>
  </si>
  <si>
    <t>Målgörare:</t>
  </si>
  <si>
    <t>bra</t>
  </si>
  <si>
    <t>Fasta sit.:</t>
  </si>
  <si>
    <t>Form</t>
  </si>
  <si>
    <t>Formtendens</t>
  </si>
  <si>
    <t>Rutin</t>
  </si>
  <si>
    <t>Extra rutin</t>
  </si>
  <si>
    <t>Kondition</t>
  </si>
  <si>
    <t>ypperlig</t>
  </si>
  <si>
    <t>Extra kondis</t>
  </si>
  <si>
    <t>Exakt prestation</t>
  </si>
  <si>
    <t>Parsad prestation</t>
  </si>
  <si>
    <t>SU bidrag:</t>
  </si>
  <si>
    <t>nim</t>
  </si>
  <si>
    <t>oim/dim</t>
  </si>
  <si>
    <t>imupk</t>
  </si>
  <si>
    <t>yiim</t>
  </si>
  <si>
    <t>oym/dym</t>
  </si>
  <si>
    <t>nym</t>
  </si>
  <si>
    <t>oib</t>
  </si>
  <si>
    <t>nib</t>
  </si>
  <si>
    <t>ibupk</t>
  </si>
  <si>
    <t>oyb</t>
  </si>
  <si>
    <t>dyb</t>
  </si>
  <si>
    <t>Spelare:</t>
  </si>
  <si>
    <t>låg</t>
  </si>
  <si>
    <t>medel</t>
  </si>
  <si>
    <t>Lookup table</t>
  </si>
  <si>
    <t>X kondis</t>
  </si>
  <si>
    <t>Förmåga</t>
  </si>
  <si>
    <t>Värde</t>
  </si>
  <si>
    <t>Beräkningsvärde</t>
  </si>
  <si>
    <t>Team ratings</t>
  </si>
  <si>
    <t>Salary</t>
  </si>
  <si>
    <t>Factor</t>
  </si>
  <si>
    <t>Copy-paste:</t>
  </si>
  <si>
    <t>hög</t>
  </si>
  <si>
    <t>katastofal (mkt låg)</t>
  </si>
  <si>
    <t>usel</t>
  </si>
  <si>
    <t>legendarisk</t>
  </si>
  <si>
    <t>övernaturlig</t>
  </si>
  <si>
    <t>dålig</t>
  </si>
  <si>
    <t>mkt låg</t>
  </si>
  <si>
    <t>mkt hög</t>
  </si>
  <si>
    <t>Parsad spelare:</t>
  </si>
  <si>
    <t>Faktor</t>
  </si>
  <si>
    <t>unik</t>
  </si>
  <si>
    <t>Extra</t>
  </si>
  <si>
    <t>Tendens</t>
  </si>
  <si>
    <t>gudabenådad</t>
  </si>
  <si>
    <t>oförglömlig</t>
  </si>
  <si>
    <t>Målvakt</t>
  </si>
  <si>
    <t>himmelsk</t>
  </si>
  <si>
    <t>SU</t>
  </si>
  <si>
    <t>Passningar</t>
  </si>
  <si>
    <t>titanisk</t>
  </si>
  <si>
    <t>S43 = new ratio</t>
  </si>
  <si>
    <t>Ytter</t>
  </si>
  <si>
    <t>Försvar</t>
  </si>
  <si>
    <t>utomjordisk</t>
  </si>
  <si>
    <t>Målgörare</t>
  </si>
  <si>
    <t>Fasta</t>
  </si>
  <si>
    <t>mytomspunnen</t>
  </si>
  <si>
    <t>magisk</t>
  </si>
  <si>
    <t>Prestation:</t>
  </si>
  <si>
    <t>gudomlig</t>
  </si>
  <si>
    <t>gudomlig+1</t>
  </si>
  <si>
    <t>gudomlig+2</t>
  </si>
  <si>
    <t>gudomlig+3</t>
  </si>
  <si>
    <t>gudomlig+4</t>
  </si>
  <si>
    <t>gudomlig+5</t>
  </si>
  <si>
    <t>gudomlig+6</t>
  </si>
  <si>
    <t>gudomlig+7</t>
  </si>
  <si>
    <t>gudomlig+8</t>
  </si>
  <si>
    <t>gudomlig+9</t>
  </si>
  <si>
    <t>gudomlig+10</t>
  </si>
  <si>
    <t>gudomlig+11</t>
  </si>
  <si>
    <t>gudomlig+12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</si>
  <si>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</si>
  <si>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</si>
  <si>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</si>
  <si>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</si>
  <si>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</si>
  <si>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</si>
  <si>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</si>
  <si>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</si>
  <si>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obefintlig</t>
  </si>
  <si>
    <t>dfw</t>
  </si>
  <si>
    <t>nyb/ybiim</t>
  </si>
</sst>
</file>

<file path=xl/styles.xml><?xml version="1.0" encoding="utf-8"?>
<styleSheet xmlns="http://schemas.openxmlformats.org/spreadsheetml/2006/main">
  <numFmts count="1">
    <numFmt numFmtId="164" formatCode="0.00_ ;[Red]\-0.00\ "/>
  </numFmts>
  <fonts count="7"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.5"/>
      <color indexed="8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0" xfId="1" applyAlignment="1" applyProtection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2" fillId="0" borderId="0" xfId="0" applyFont="1" applyAlignment="1">
      <alignment vertical="top" wrapText="1"/>
    </xf>
    <xf numFmtId="0" fontId="1" fillId="0" borderId="0" xfId="1" applyAlignment="1" applyProtection="1">
      <alignment vertical="top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 vertical="top" wrapText="1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wrapText="1"/>
    </xf>
    <xf numFmtId="0" fontId="6" fillId="2" borderId="0" xfId="0" applyFont="1" applyFill="1" applyAlignment="1">
      <alignment horizontal="right" vertical="top" wrapText="1"/>
    </xf>
    <xf numFmtId="164" fontId="0" fillId="2" borderId="0" xfId="0" applyNumberFormat="1" applyFill="1" applyAlignment="1">
      <alignment horizontal="left" wrapText="1"/>
    </xf>
    <xf numFmtId="0" fontId="0" fillId="2" borderId="3" xfId="0" applyFill="1" applyBorder="1" applyAlignment="1">
      <alignment horizontal="right" wrapText="1"/>
    </xf>
    <xf numFmtId="0" fontId="0" fillId="2" borderId="3" xfId="0" applyFill="1" applyBorder="1" applyAlignment="1">
      <alignment horizontal="left" wrapText="1"/>
    </xf>
    <xf numFmtId="0" fontId="4" fillId="2" borderId="0" xfId="0" applyFont="1" applyFill="1" applyAlignment="1">
      <alignment horizontal="right" wrapText="1"/>
    </xf>
    <xf numFmtId="0" fontId="0" fillId="2" borderId="0" xfId="0" applyFill="1" applyAlignment="1">
      <alignment horizontal="center" wrapText="1"/>
    </xf>
    <xf numFmtId="2" fontId="0" fillId="2" borderId="0" xfId="0" applyNumberFormat="1" applyFill="1" applyAlignment="1">
      <alignment horizontal="center" wrapText="1"/>
    </xf>
    <xf numFmtId="2" fontId="0" fillId="2" borderId="1" xfId="0" applyNumberFormat="1" applyFill="1" applyBorder="1" applyAlignment="1">
      <alignment horizontal="left"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1" fillId="0" borderId="0" xfId="1" applyAlignment="1" applyProtection="1">
      <alignment horizontal="left" vertical="top"/>
    </xf>
    <xf numFmtId="2" fontId="0" fillId="0" borderId="0" xfId="0" applyNumberFormat="1" applyAlignment="1">
      <alignment horizontal="center"/>
    </xf>
    <xf numFmtId="0" fontId="4" fillId="0" borderId="4" xfId="0" applyFont="1" applyBorder="1"/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7" xfId="0" applyFont="1" applyBorder="1"/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9" xfId="0" applyFont="1" applyBorder="1"/>
    <xf numFmtId="0" fontId="0" fillId="0" borderId="10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312420</xdr:colOff>
      <xdr:row>2</xdr:row>
      <xdr:rowOff>106680</xdr:rowOff>
    </xdr:to>
    <xdr:sp macro="" textlink="">
      <xdr:nvSpPr>
        <xdr:cNvPr id="4" name="AutoShape 5"/>
        <xdr:cNvSpPr>
          <a:spLocks noChangeAspect="1" noChangeArrowheads="1"/>
        </xdr:cNvSpPr>
      </xdr:nvSpPr>
      <xdr:spPr bwMode="auto">
        <a:xfrm>
          <a:off x="803910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312420</xdr:colOff>
      <xdr:row>1</xdr:row>
      <xdr:rowOff>106680</xdr:rowOff>
    </xdr:to>
    <xdr:sp macro="" textlink="">
      <xdr:nvSpPr>
        <xdr:cNvPr id="5" name="AutoShape 6"/>
        <xdr:cNvSpPr>
          <a:spLocks noChangeAspect="1" noChangeArrowheads="1"/>
        </xdr:cNvSpPr>
      </xdr:nvSpPr>
      <xdr:spPr bwMode="auto">
        <a:xfrm>
          <a:off x="803910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x_ht_helper_to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cription"/>
      <sheetName val="PlayerData"/>
      <sheetName val="TeamData"/>
      <sheetName val="Summary"/>
      <sheetName val="RawData"/>
      <sheetName val="TS Analysis"/>
      <sheetName val="Match predictor"/>
      <sheetName val="Team tool (GBK)"/>
      <sheetName val="Team tool (SWE)"/>
      <sheetName val="Ability analyser"/>
      <sheetName val="Coach"/>
      <sheetName val="Confidence"/>
      <sheetName val="Player tool 2"/>
      <sheetName val="Player Tools"/>
      <sheetName val="Övriga vertyg"/>
      <sheetName val="Parser"/>
      <sheetName val="Tables"/>
      <sheetName val="LL Player tool"/>
      <sheetName val="CA"/>
      <sheetName val="Player tool 2.0"/>
      <sheetName val="Salary"/>
      <sheetName val="Economy"/>
      <sheetName val="Stamina performance"/>
      <sheetName val="Stamina training"/>
      <sheetName val="Form vs Stamina"/>
      <sheetName val="Form vs Experi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V2" t="str">
            <v>obefintlig</v>
          </cell>
        </row>
        <row r="3">
          <cell r="V3" t="str">
            <v>katastrofal (mkt låg)</v>
          </cell>
        </row>
        <row r="4">
          <cell r="V4" t="str">
            <v>katastrofal (låg)</v>
          </cell>
        </row>
        <row r="5">
          <cell r="V5" t="str">
            <v>katastrofal (hög)</v>
          </cell>
        </row>
        <row r="6">
          <cell r="V6" t="str">
            <v>katastrofal (mkt hög)</v>
          </cell>
        </row>
        <row r="7">
          <cell r="V7" t="str">
            <v>usel (mkt låg)</v>
          </cell>
        </row>
        <row r="8">
          <cell r="V8" t="str">
            <v>usel (låg)</v>
          </cell>
        </row>
        <row r="9">
          <cell r="V9" t="str">
            <v>usel (hög)</v>
          </cell>
        </row>
        <row r="10">
          <cell r="V10" t="str">
            <v>usel (mkt hög)</v>
          </cell>
        </row>
        <row r="11">
          <cell r="V11" t="str">
            <v>dålig (mkt låg)</v>
          </cell>
        </row>
        <row r="12">
          <cell r="V12" t="str">
            <v>dålig (låg)</v>
          </cell>
        </row>
        <row r="13">
          <cell r="V13" t="str">
            <v>dålig (hög)</v>
          </cell>
        </row>
        <row r="14">
          <cell r="V14" t="str">
            <v>dålig (mkt hög)</v>
          </cell>
        </row>
        <row r="15">
          <cell r="V15" t="str">
            <v>hyfsad (mkt låg)</v>
          </cell>
        </row>
        <row r="16">
          <cell r="V16" t="str">
            <v>hyfsad (låg)</v>
          </cell>
        </row>
        <row r="17">
          <cell r="G17" t="str">
            <v>Ratings</v>
          </cell>
          <cell r="V17" t="str">
            <v>hyfsad (hög)</v>
          </cell>
        </row>
        <row r="18">
          <cell r="G18" t="str">
            <v>Numbers</v>
          </cell>
          <cell r="V18" t="str">
            <v>hyfsad (mkt hög)</v>
          </cell>
        </row>
        <row r="19">
          <cell r="V19" t="str">
            <v>bra (mkt låg)</v>
          </cell>
        </row>
        <row r="20">
          <cell r="V20" t="str">
            <v>bra (låg)</v>
          </cell>
        </row>
        <row r="21">
          <cell r="V21" t="str">
            <v>bra (hög)</v>
          </cell>
        </row>
        <row r="22">
          <cell r="V22" t="str">
            <v>bra (mkt hög)</v>
          </cell>
        </row>
        <row r="23">
          <cell r="V23" t="str">
            <v>ypperlig (mkt låg)</v>
          </cell>
        </row>
        <row r="24">
          <cell r="V24" t="str">
            <v>ypperlig (låg)</v>
          </cell>
        </row>
        <row r="25">
          <cell r="V25" t="str">
            <v>ypperlig (hög)</v>
          </cell>
        </row>
        <row r="26">
          <cell r="V26" t="str">
            <v>ypperlig (mkt hög)</v>
          </cell>
        </row>
        <row r="27">
          <cell r="V27" t="str">
            <v>enastående (mkt låg)</v>
          </cell>
        </row>
        <row r="28">
          <cell r="V28" t="str">
            <v>enastående (låg)</v>
          </cell>
        </row>
        <row r="29">
          <cell r="V29" t="str">
            <v>enastående (hög)</v>
          </cell>
        </row>
        <row r="30">
          <cell r="V30" t="str">
            <v>enastående (mkt hög)</v>
          </cell>
        </row>
        <row r="31">
          <cell r="V31" t="str">
            <v>fenomenal (mkt låg)</v>
          </cell>
        </row>
        <row r="32">
          <cell r="V32" t="str">
            <v>fenomenal (låg)</v>
          </cell>
        </row>
        <row r="33">
          <cell r="V33" t="str">
            <v>fenomenal (hög)</v>
          </cell>
        </row>
        <row r="34">
          <cell r="V34" t="str">
            <v>fenomenal (mkt hög)</v>
          </cell>
        </row>
        <row r="35">
          <cell r="V35" t="str">
            <v>unik (mkt låg)</v>
          </cell>
        </row>
        <row r="36">
          <cell r="V36" t="str">
            <v>unik (låg)</v>
          </cell>
        </row>
        <row r="37">
          <cell r="V37" t="str">
            <v>unik (hög)</v>
          </cell>
        </row>
        <row r="38">
          <cell r="V38" t="str">
            <v>unik (mkt hög)</v>
          </cell>
        </row>
        <row r="39">
          <cell r="V39" t="str">
            <v>legendarisk (mkt låg)</v>
          </cell>
        </row>
        <row r="40">
          <cell r="V40" t="str">
            <v>legendarisk (låg)</v>
          </cell>
        </row>
        <row r="41">
          <cell r="V41" t="str">
            <v>legendarisk (hög)</v>
          </cell>
        </row>
        <row r="42">
          <cell r="V42" t="str">
            <v>legendarisk (mkt hög)</v>
          </cell>
        </row>
        <row r="43">
          <cell r="V43" t="str">
            <v>gudabenådad (mkt låg)</v>
          </cell>
        </row>
        <row r="44">
          <cell r="V44" t="str">
            <v>gudabenådad (låg)</v>
          </cell>
        </row>
        <row r="45">
          <cell r="V45" t="str">
            <v>gudabenådad (hög)</v>
          </cell>
        </row>
        <row r="46">
          <cell r="V46" t="str">
            <v>gudabenådad (mkt hög)</v>
          </cell>
        </row>
        <row r="47">
          <cell r="V47" t="str">
            <v>övernaturlig (mkt låg)</v>
          </cell>
        </row>
        <row r="48">
          <cell r="V48" t="str">
            <v>övernaturlig (låg)</v>
          </cell>
        </row>
        <row r="49">
          <cell r="V49" t="str">
            <v>övernaturlig (hög)</v>
          </cell>
        </row>
        <row r="50">
          <cell r="V50" t="str">
            <v>övernaturlig (mkt hög)</v>
          </cell>
        </row>
        <row r="51">
          <cell r="V51" t="str">
            <v>oförglömlig (mkt låg)</v>
          </cell>
        </row>
        <row r="52">
          <cell r="V52" t="str">
            <v>oförglömlig (låg)</v>
          </cell>
        </row>
        <row r="53">
          <cell r="V53" t="str">
            <v>oförglömlig (hög)</v>
          </cell>
        </row>
        <row r="54">
          <cell r="V54" t="str">
            <v>oförglömlig (mkt hög)</v>
          </cell>
        </row>
        <row r="55">
          <cell r="V55" t="str">
            <v>himmelsk (mkt låg)</v>
          </cell>
        </row>
        <row r="56">
          <cell r="V56" t="str">
            <v>himmelsk (låg)</v>
          </cell>
        </row>
        <row r="57">
          <cell r="V57" t="str">
            <v>himmelsk (hög)</v>
          </cell>
        </row>
        <row r="58">
          <cell r="V58" t="str">
            <v>himmelsk (mkt hög)</v>
          </cell>
        </row>
        <row r="59">
          <cell r="V59" t="str">
            <v>titanisk (mkt låg)</v>
          </cell>
        </row>
        <row r="60">
          <cell r="V60" t="str">
            <v>titanisk (låg)</v>
          </cell>
        </row>
        <row r="61">
          <cell r="V61" t="str">
            <v>titanisk (hög)</v>
          </cell>
        </row>
        <row r="62">
          <cell r="V62" t="str">
            <v>titanisk (mkt hög)</v>
          </cell>
        </row>
        <row r="63">
          <cell r="V63" t="str">
            <v>utomjordisk (mkt låg)</v>
          </cell>
        </row>
        <row r="64">
          <cell r="V64" t="str">
            <v>utomjordisk (låg)</v>
          </cell>
        </row>
        <row r="65">
          <cell r="V65" t="str">
            <v>utomjordisk (hög)</v>
          </cell>
        </row>
        <row r="66">
          <cell r="V66" t="str">
            <v>utomjordisk (mkt hög)</v>
          </cell>
        </row>
        <row r="67">
          <cell r="V67" t="str">
            <v>mytomspunnen (mkt låg)</v>
          </cell>
        </row>
        <row r="68">
          <cell r="V68" t="str">
            <v>mytomspunnen (låg)</v>
          </cell>
        </row>
        <row r="69">
          <cell r="V69" t="str">
            <v>mytomspunnen (hög)</v>
          </cell>
        </row>
        <row r="70">
          <cell r="V70" t="str">
            <v>mytomspunnen (mkt hög)</v>
          </cell>
        </row>
        <row r="71">
          <cell r="V71" t="str">
            <v>magisk (mkt låg)</v>
          </cell>
        </row>
        <row r="72">
          <cell r="V72" t="str">
            <v>magisk (låg)</v>
          </cell>
        </row>
        <row r="73">
          <cell r="V73" t="str">
            <v>magisk (hög)</v>
          </cell>
        </row>
        <row r="74">
          <cell r="V74" t="str">
            <v>magisk (mkt hög)</v>
          </cell>
        </row>
        <row r="75">
          <cell r="V75" t="str">
            <v>utopisk (mkt låg)</v>
          </cell>
        </row>
        <row r="76">
          <cell r="V76" t="str">
            <v>utopisk (låg)</v>
          </cell>
        </row>
        <row r="77">
          <cell r="V77" t="str">
            <v>utopisk (hög)</v>
          </cell>
        </row>
        <row r="78">
          <cell r="V78" t="str">
            <v>utopisk (mkt hög)</v>
          </cell>
        </row>
        <row r="79">
          <cell r="V79" t="str">
            <v>gudomlig (mkt låg)</v>
          </cell>
        </row>
        <row r="80">
          <cell r="V80" t="str">
            <v>gudomlig (låg)</v>
          </cell>
        </row>
        <row r="81">
          <cell r="V81" t="str">
            <v>gudomlig (hög)</v>
          </cell>
        </row>
        <row r="82">
          <cell r="V82" t="str">
            <v>gudomlig (mkt hög)</v>
          </cell>
        </row>
        <row r="83">
          <cell r="V83" t="str">
            <v>gudomlig+1 (mkt låg)</v>
          </cell>
        </row>
        <row r="84">
          <cell r="V84" t="str">
            <v>gudomlig+1 (låg)</v>
          </cell>
        </row>
        <row r="85">
          <cell r="V85" t="str">
            <v>gudomlig+1 (hög)</v>
          </cell>
        </row>
        <row r="86">
          <cell r="V86" t="str">
            <v>gudomlig+1 (mkt hög)</v>
          </cell>
        </row>
        <row r="87">
          <cell r="V87" t="str">
            <v>gudomlig+2 (mkt låg)</v>
          </cell>
        </row>
        <row r="88">
          <cell r="V88" t="str">
            <v>gudomlig+2 (låg)</v>
          </cell>
        </row>
        <row r="89">
          <cell r="V89" t="str">
            <v>gudomlig+2 (hög)</v>
          </cell>
        </row>
        <row r="90">
          <cell r="V90" t="str">
            <v>gudomlig+2 (mkt hög)</v>
          </cell>
        </row>
        <row r="91">
          <cell r="V91" t="str">
            <v>gudomlig+3 (mkt låg)</v>
          </cell>
        </row>
        <row r="92">
          <cell r="V92" t="str">
            <v>gudomlig+3 (låg)</v>
          </cell>
        </row>
        <row r="93">
          <cell r="V93" t="str">
            <v>gudomlig+3 (hög)</v>
          </cell>
        </row>
        <row r="94">
          <cell r="V94" t="str">
            <v>gudomlig+3 (mkt hög)</v>
          </cell>
        </row>
        <row r="95">
          <cell r="V95" t="str">
            <v>gudomlig+4 (mkt låg)</v>
          </cell>
        </row>
        <row r="96">
          <cell r="V96" t="str">
            <v>gudomlig+4 (låg)</v>
          </cell>
        </row>
        <row r="97">
          <cell r="V97" t="str">
            <v>gudomlig+4 (hög)</v>
          </cell>
        </row>
        <row r="98">
          <cell r="V98" t="str">
            <v>gudomlig+4 (mkt hög)</v>
          </cell>
        </row>
        <row r="99">
          <cell r="V99" t="str">
            <v>gudomlig+5 (mkt låg)</v>
          </cell>
        </row>
        <row r="100">
          <cell r="V100" t="str">
            <v>gudomlig+5 (låg)</v>
          </cell>
        </row>
        <row r="101">
          <cell r="V101" t="str">
            <v>gudomlig+5 (hög)</v>
          </cell>
        </row>
        <row r="102">
          <cell r="V102" t="str">
            <v>gudomlig+5 (mkt hög)</v>
          </cell>
        </row>
        <row r="103">
          <cell r="V103" t="str">
            <v>gudomlig+6 (mkt låg)</v>
          </cell>
        </row>
        <row r="104">
          <cell r="V104" t="str">
            <v>gudomlig+6 (låg)</v>
          </cell>
        </row>
        <row r="105">
          <cell r="V105" t="str">
            <v>gudomlig+6 (hög)</v>
          </cell>
        </row>
        <row r="106">
          <cell r="V106" t="str">
            <v>gudomlig+6 (mkt hög)</v>
          </cell>
        </row>
        <row r="107">
          <cell r="V107" t="str">
            <v>gudomlig+7 (mkt låg)</v>
          </cell>
        </row>
        <row r="108">
          <cell r="V108" t="str">
            <v>gudomlig+7 (låg)</v>
          </cell>
        </row>
        <row r="109">
          <cell r="V109" t="str">
            <v>gudomlig+7 (hög)</v>
          </cell>
        </row>
        <row r="110">
          <cell r="V110" t="str">
            <v>gudomlig+7 (mkt hög)</v>
          </cell>
        </row>
        <row r="111">
          <cell r="V111" t="str">
            <v>gudomlig+8 (mkt låg)</v>
          </cell>
        </row>
        <row r="112">
          <cell r="V112" t="str">
            <v>gudomlig+8 (låg)</v>
          </cell>
        </row>
        <row r="113">
          <cell r="V113" t="str">
            <v>gudomlig+8 (hög)</v>
          </cell>
        </row>
        <row r="114">
          <cell r="V114" t="str">
            <v>gudomlig+8 (mkt hög)</v>
          </cell>
        </row>
        <row r="115">
          <cell r="V115" t="str">
            <v>gudomlig+9 (mkt låg)</v>
          </cell>
        </row>
        <row r="116">
          <cell r="V116" t="str">
            <v>gudomlig+9 (låg)</v>
          </cell>
        </row>
        <row r="117">
          <cell r="V117" t="str">
            <v>gudomlig+9 (hög)</v>
          </cell>
        </row>
        <row r="118">
          <cell r="V118" t="str">
            <v>gudomlig+9 (mkt hög)</v>
          </cell>
        </row>
        <row r="119">
          <cell r="V119" t="str">
            <v>gudomlig+10 (mkt låg)</v>
          </cell>
        </row>
        <row r="120">
          <cell r="V120" t="str">
            <v>gudomlig+10 (låg)</v>
          </cell>
        </row>
        <row r="121">
          <cell r="V121" t="str">
            <v>gudomlig+10 (hög)</v>
          </cell>
        </row>
        <row r="122">
          <cell r="V122" t="str">
            <v>gudomlig+10 (mkt hög)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5" TargetMode="External"/><Relationship Id="rId7" Type="http://schemas.openxmlformats.org/officeDocument/2006/relationships/hyperlink" Target="http://www99.hattrick.org/Help/Rules/AppDenominations.aspx?lt=skill&amp;ll=5" TargetMode="External"/><Relationship Id="rId2" Type="http://schemas.openxmlformats.org/officeDocument/2006/relationships/hyperlink" Target="http://www99.hattrick.org/Help/Rules/AppDenominations.aspx?lt=skill&amp;ll=1" TargetMode="External"/><Relationship Id="rId1" Type="http://schemas.openxmlformats.org/officeDocument/2006/relationships/hyperlink" Target="http://www99.hattrick.org/Help/Rules/AppDenominations.aspx?lt=skill&amp;ll=8" TargetMode="External"/><Relationship Id="rId6" Type="http://schemas.openxmlformats.org/officeDocument/2006/relationships/hyperlink" Target="http://www99.hattrick.org/Help/Rules/AppDenominations.aspx?lt=skill&amp;ll=12" TargetMode="External"/><Relationship Id="rId5" Type="http://schemas.openxmlformats.org/officeDocument/2006/relationships/hyperlink" Target="http://www99.hattrick.org/Help/Rules/AppDenominations.aspx?lt=skill&amp;ll=10" TargetMode="External"/><Relationship Id="rId4" Type="http://schemas.openxmlformats.org/officeDocument/2006/relationships/hyperlink" Target="http://www99.hattrick.org/Help/Rules/AppDenominations.aspx?lt=skill&amp;ll=5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G46"/>
  <sheetViews>
    <sheetView tabSelected="1" zoomScale="85" workbookViewId="0">
      <selection activeCell="G15" sqref="G15"/>
    </sheetView>
  </sheetViews>
  <sheetFormatPr defaultColWidth="9.109375" defaultRowHeight="13.2"/>
  <cols>
    <col min="1" max="1" width="4.109375" style="3" customWidth="1"/>
    <col min="2" max="2" width="4.44140625" style="3" customWidth="1"/>
    <col min="3" max="3" width="24.44140625" style="3" customWidth="1"/>
    <col min="4" max="4" width="19.109375" style="3" customWidth="1"/>
    <col min="5" max="5" width="15.88671875" style="3" customWidth="1"/>
    <col min="6" max="6" width="17.109375" style="3" customWidth="1"/>
    <col min="7" max="7" width="9.44140625" style="3" customWidth="1"/>
    <col min="8" max="16384" width="9.109375" style="3"/>
  </cols>
  <sheetData>
    <row r="1" spans="3:7">
      <c r="C1" s="1" t="s">
        <v>0</v>
      </c>
      <c r="D1"/>
      <c r="E1"/>
      <c r="F1"/>
      <c r="G1" s="2"/>
    </row>
    <row r="2" spans="3:7">
      <c r="C2" s="4" t="s">
        <v>1</v>
      </c>
      <c r="D2"/>
      <c r="E2"/>
      <c r="F2"/>
      <c r="G2" s="2"/>
    </row>
    <row r="3" spans="3:7">
      <c r="C3" s="4" t="s">
        <v>2</v>
      </c>
      <c r="D3"/>
      <c r="E3"/>
      <c r="F3"/>
      <c r="G3" s="2"/>
    </row>
    <row r="4" spans="3:7">
      <c r="C4" s="4" t="s">
        <v>3</v>
      </c>
      <c r="D4"/>
      <c r="E4"/>
      <c r="F4"/>
      <c r="G4" s="2"/>
    </row>
    <row r="5" spans="3:7">
      <c r="C5" s="1" t="s">
        <v>4</v>
      </c>
      <c r="D5"/>
      <c r="E5"/>
      <c r="F5"/>
      <c r="G5" s="2"/>
    </row>
    <row r="6" spans="3:7">
      <c r="C6" s="4"/>
      <c r="D6"/>
      <c r="E6"/>
      <c r="F6"/>
      <c r="G6" s="2"/>
    </row>
    <row r="7" spans="3:7">
      <c r="C7" s="5" t="s">
        <v>5</v>
      </c>
      <c r="D7" s="6" t="s">
        <v>6</v>
      </c>
      <c r="E7" s="5" t="s">
        <v>7</v>
      </c>
      <c r="F7" s="6" t="s">
        <v>8</v>
      </c>
      <c r="G7" s="2"/>
    </row>
    <row r="8" spans="3:7">
      <c r="C8" s="5" t="s">
        <v>9</v>
      </c>
      <c r="D8" s="6" t="s">
        <v>10</v>
      </c>
      <c r="E8" s="5" t="s">
        <v>11</v>
      </c>
      <c r="F8" s="6" t="s">
        <v>12</v>
      </c>
      <c r="G8" s="2"/>
    </row>
    <row r="9" spans="3:7">
      <c r="C9" s="5" t="s">
        <v>13</v>
      </c>
      <c r="D9" s="6" t="s">
        <v>14</v>
      </c>
      <c r="E9" s="5" t="s">
        <v>15</v>
      </c>
      <c r="F9" s="6" t="s">
        <v>12</v>
      </c>
      <c r="G9" s="2"/>
    </row>
    <row r="10" spans="3:7">
      <c r="C10" s="5" t="s">
        <v>16</v>
      </c>
      <c r="D10" s="6" t="s">
        <v>17</v>
      </c>
      <c r="E10" s="5" t="s">
        <v>18</v>
      </c>
      <c r="F10" s="6" t="s">
        <v>14</v>
      </c>
      <c r="G10" s="2"/>
    </row>
    <row r="11" spans="3:7" s="8" customFormat="1">
      <c r="C11" s="5"/>
      <c r="D11" s="6"/>
      <c r="E11" s="5"/>
      <c r="F11" s="6"/>
      <c r="G11" s="7"/>
    </row>
    <row r="13" spans="3:7">
      <c r="C13" s="9"/>
      <c r="D13" s="10" t="str">
        <f>C1</f>
        <v xml:space="preserve">Hugo Svensson </v>
      </c>
      <c r="F13" s="9"/>
      <c r="G13" s="2"/>
    </row>
    <row r="14" spans="3:7">
      <c r="C14" s="11" t="s">
        <v>19</v>
      </c>
      <c r="D14" s="9" t="str">
        <f>MID(MID(MID(SUBSTITUTE(C3," ","^",1),1,256),FIND("^",SUBSTITUTE(C3," ","^",1)),256),2,FIND(" ",MID(MID(SUBSTITUTE(C3," ","^",1),1,256),FIND("^",SUBSTITUTE(C3," ","^",1)),256))-2)</f>
        <v>ypperlig</v>
      </c>
      <c r="E14" s="12" t="s">
        <v>20</v>
      </c>
      <c r="F14" s="9">
        <v>0</v>
      </c>
      <c r="G14" s="2">
        <f>SQRT((VLOOKUP(D14, Parser!$N$5:'Parser'!$O$24, 2, FALSE)-1)+F14)/SQRT(7)</f>
        <v>0.84515425472851657</v>
      </c>
    </row>
    <row r="15" spans="3:7">
      <c r="C15" s="11" t="s">
        <v>21</v>
      </c>
      <c r="D15" s="9" t="str">
        <f>MID(MID(MID(SUBSTITUTE(C4," ","^",1),1,256),FIND("^",SUBSTITUTE(C4," ","^",1)),256),2,FIND(" ",MID(MID(SUBSTITUTE(C4," ","^",1),1,256),FIND("^",SUBSTITUTE(C4," ","^",1)),256))-2)</f>
        <v>legendarisk</v>
      </c>
      <c r="E15" s="12" t="s">
        <v>22</v>
      </c>
      <c r="F15" s="9">
        <v>0</v>
      </c>
      <c r="G15" s="2">
        <f>1+SQRT((VLOOKUP(D15, Parser!$N$5:'Parser'!$O$24, 2, FALSE)+F15))*7/100</f>
        <v>1.2213594362117866</v>
      </c>
    </row>
    <row r="16" spans="3:7">
      <c r="C16" s="11" t="s">
        <v>23</v>
      </c>
      <c r="D16" s="3" t="str">
        <f>MID(MID(MID(SUBSTITUTE(C3," ","^",4),1,256),FIND("^",SUBSTITUTE(C3," ","^",4)),256),2,FIND(" ",MID(MID(SUBSTITUTE(C3," ","^",4),1,256),FIND("^",SUBSTITUTE(C3," ","^",4)),256))-2)</f>
        <v>enastående</v>
      </c>
      <c r="E16" s="12" t="s">
        <v>25</v>
      </c>
      <c r="F16" s="9">
        <v>0</v>
      </c>
      <c r="G16" s="2">
        <f>POWER((((VLOOKUP(D16,Parser!$N$5:'Parser'!$O$24,2,FALSE))+F16+6.5)/14),0.6)/(POWER((15/14),0.6))</f>
        <v>0.93874039335956949</v>
      </c>
    </row>
    <row r="17" spans="3:7">
      <c r="C17" s="13"/>
      <c r="D17" s="9"/>
      <c r="F17" s="9"/>
      <c r="G17" s="2"/>
    </row>
    <row r="18" spans="3:7">
      <c r="C18" s="14" t="s">
        <v>26</v>
      </c>
      <c r="D18" s="9"/>
      <c r="F18" s="9"/>
      <c r="G18" s="2"/>
    </row>
    <row r="19" spans="3:7">
      <c r="C19" s="11" t="s">
        <v>5</v>
      </c>
      <c r="D19" s="9" t="str">
        <f>D16</f>
        <v>enastående</v>
      </c>
      <c r="E19" s="12" t="s">
        <v>7</v>
      </c>
      <c r="F19" s="15">
        <f>VLOOKUP(TRIM(F7), Parser!$N$5:'Parser'!$O$24, 2, FALSE)*$G$14*$G$15*$G$16</f>
        <v>0.96900268388720689</v>
      </c>
      <c r="G19" s="2"/>
    </row>
    <row r="20" spans="3:7">
      <c r="C20" s="11" t="s">
        <v>9</v>
      </c>
      <c r="D20" s="15">
        <f>VLOOKUP(TRIM(D8), Parser!$N$5:'Parser'!$O$24, 2, FALSE)*$G$14*$G$15*$G$16</f>
        <v>18.411050993856932</v>
      </c>
      <c r="E20" s="12" t="s">
        <v>11</v>
      </c>
      <c r="F20" s="15">
        <f>VLOOKUP(TRIM(F8), Parser!$N$5:'Parser'!$O$24, 2, FALSE)*$G$14*$G$15*$G$16</f>
        <v>7.7520214710976552</v>
      </c>
      <c r="G20" s="2"/>
    </row>
    <row r="21" spans="3:7">
      <c r="C21" s="11" t="s">
        <v>13</v>
      </c>
      <c r="D21" s="15">
        <f>VLOOKUP(TRIM(D9), Parser!$N$5:'Parser'!$O$24, 2, FALSE)*$G$14*$G$15*$G$16</f>
        <v>3.8760107355488276</v>
      </c>
      <c r="E21" s="12" t="s">
        <v>15</v>
      </c>
      <c r="F21" s="15">
        <f>VLOOKUP(TRIM(F9), Parser!$N$5:'Parser'!$O$24, 2, FALSE)*$G$14*$G$15*$G$16</f>
        <v>7.7520214710976552</v>
      </c>
      <c r="G21" s="2"/>
    </row>
    <row r="22" spans="3:7">
      <c r="C22" s="11" t="s">
        <v>16</v>
      </c>
      <c r="D22" s="15">
        <f>VLOOKUP(TRIM(D10), Parser!$N$5:'Parser'!$O$24, 2, FALSE)*$G$14*$G$15*$G$16</f>
        <v>4.8450134194360341</v>
      </c>
      <c r="E22" s="12" t="s">
        <v>18</v>
      </c>
      <c r="F22" s="15">
        <f>VLOOKUP(TRIM(F10), Parser!$N$5:'Parser'!$O$24, 2, FALSE)*$G$14*$G$15*$G$16</f>
        <v>3.8760107355488276</v>
      </c>
      <c r="G22" s="2"/>
    </row>
    <row r="23" spans="3:7">
      <c r="C23" s="13"/>
      <c r="D23" s="9"/>
      <c r="F23" s="9"/>
      <c r="G23" s="2"/>
    </row>
    <row r="24" spans="3:7">
      <c r="C24" s="14" t="s">
        <v>27</v>
      </c>
      <c r="D24" s="9"/>
      <c r="F24" s="9"/>
      <c r="G24" s="2"/>
    </row>
    <row r="25" spans="3:7">
      <c r="C25" s="11" t="s">
        <v>5</v>
      </c>
      <c r="D25" s="9" t="str">
        <f>D16</f>
        <v>enastående</v>
      </c>
      <c r="E25" s="12" t="s">
        <v>7</v>
      </c>
      <c r="F25" s="9" t="str">
        <f>VLOOKUP(FLOOR(F19,1), Parser!$O$5:'Parser'!$P$24, 2, FALSE)</f>
        <v>obefintlig</v>
      </c>
      <c r="G25" s="2"/>
    </row>
    <row r="26" spans="3:7">
      <c r="C26" s="11" t="s">
        <v>9</v>
      </c>
      <c r="D26" s="9" t="str">
        <f>VLOOKUP(FLOOR(D20,1), Parser!$O$5:'Parser'!$P$44, 2, FALSE)</f>
        <v>magisk</v>
      </c>
      <c r="E26" s="12" t="s">
        <v>11</v>
      </c>
      <c r="F26" s="9" t="str">
        <f>VLOOKUP(FLOOR(F20,1), Parser!$O$5:'Parser'!$P$24, 2, FALSE)</f>
        <v>enastående</v>
      </c>
      <c r="G26" s="2"/>
    </row>
    <row r="27" spans="3:7">
      <c r="C27" s="11" t="s">
        <v>13</v>
      </c>
      <c r="D27" s="9" t="str">
        <f>VLOOKUP(FLOOR(D21,1), Parser!$O$5:'Parser'!$P$24, 2, FALSE)</f>
        <v>dålig</v>
      </c>
      <c r="E27" s="12" t="s">
        <v>15</v>
      </c>
      <c r="F27" s="9" t="str">
        <f>VLOOKUP(FLOOR(F21,1), Parser!$O$5:'Parser'!$P$24, 2, FALSE)</f>
        <v>enastående</v>
      </c>
      <c r="G27" s="2"/>
    </row>
    <row r="28" spans="3:7">
      <c r="C28" s="11" t="s">
        <v>16</v>
      </c>
      <c r="D28" s="9" t="str">
        <f>VLOOKUP(FLOOR(D22,1), Parser!$O$5:'Parser'!$P$24, 2, FALSE)</f>
        <v>hyfsad</v>
      </c>
      <c r="E28" s="12" t="s">
        <v>18</v>
      </c>
      <c r="F28" s="9" t="str">
        <f>VLOOKUP(FLOOR(F22,1), Parser!$O$5:'Parser'!$P$24, 2, FALSE)</f>
        <v>dålig</v>
      </c>
      <c r="G28" s="2"/>
    </row>
    <row r="29" spans="3:7" s="8" customFormat="1">
      <c r="C29" s="16"/>
      <c r="D29" s="17"/>
      <c r="F29" s="17"/>
      <c r="G29" s="7"/>
    </row>
    <row r="30" spans="3:7">
      <c r="C30" s="9"/>
      <c r="G30" s="2"/>
    </row>
    <row r="31" spans="3:7">
      <c r="C31" s="9"/>
      <c r="G31" s="2"/>
    </row>
    <row r="32" spans="3:7">
      <c r="C32" s="18" t="s">
        <v>28</v>
      </c>
      <c r="E32" s="9"/>
      <c r="G32" s="2"/>
    </row>
    <row r="33" spans="3:7">
      <c r="C33" s="13" t="s">
        <v>29</v>
      </c>
      <c r="D33" s="19">
        <v>1</v>
      </c>
      <c r="E33" s="20">
        <f>$D$20*D33</f>
        <v>18.411050993856932</v>
      </c>
      <c r="F33" s="13" t="str">
        <f>VLOOKUP(FLOOR(E33,1), Parser!$O$5:'Parser'!$P$44, 2, FALSE)</f>
        <v>magisk</v>
      </c>
      <c r="G33" s="21" t="str">
        <f>VLOOKUP(FLOOR(4*(E33-FLOOR(E33,1)),1), Parser!$Q$9:'Parser'!$R$12, 2, FALSE)</f>
        <v>låg</v>
      </c>
    </row>
    <row r="34" spans="3:7">
      <c r="C34" s="13" t="s">
        <v>30</v>
      </c>
      <c r="D34" s="19">
        <v>0.94399999999999995</v>
      </c>
      <c r="E34" s="20">
        <f t="shared" ref="E34:E45" si="0">$D$20*D34</f>
        <v>17.380032138200942</v>
      </c>
      <c r="F34" s="13" t="str">
        <f>VLOOKUP(FLOOR(E34,1), Parser!$O$5:'Parser'!$P$44, 2, FALSE)</f>
        <v>mytomspunnen</v>
      </c>
      <c r="G34" s="21" t="str">
        <f>VLOOKUP(FLOOR(4*(E34-FLOOR(E34,1)),1), Parser!$Q$9:'Parser'!$R$12, 2, FALSE)</f>
        <v>låg</v>
      </c>
    </row>
    <row r="35" spans="3:7">
      <c r="C35" s="13" t="s">
        <v>31</v>
      </c>
      <c r="D35" s="19">
        <v>0.88100000000000001</v>
      </c>
      <c r="E35" s="20">
        <f t="shared" si="0"/>
        <v>16.220135925587957</v>
      </c>
      <c r="F35" s="13" t="str">
        <f>VLOOKUP(FLOOR(E35,1), Parser!$O$5:'Parser'!$P$44, 2, FALSE)</f>
        <v>utomjordisk</v>
      </c>
      <c r="G35" s="21" t="str">
        <f>VLOOKUP(FLOOR(4*(E35-FLOOR(E35,1)),1), Parser!$Q$9:'Parser'!$R$12, 2, FALSE)</f>
        <v>mkt låg</v>
      </c>
    </row>
    <row r="36" spans="3:7">
      <c r="C36" s="13" t="s">
        <v>32</v>
      </c>
      <c r="D36" s="19">
        <v>0.57399999999999995</v>
      </c>
      <c r="E36" s="20">
        <f t="shared" si="0"/>
        <v>10.567943270473878</v>
      </c>
      <c r="F36" s="13" t="str">
        <f>VLOOKUP(FLOOR(E36,1), Parser!$O$5:'Parser'!$P$44, 2, FALSE)</f>
        <v>legendarisk</v>
      </c>
      <c r="G36" s="21" t="str">
        <f>VLOOKUP(FLOOR(4*(E36-FLOOR(E36,1)),1), Parser!$Q$9:'Parser'!$R$12, 2, FALSE)</f>
        <v>hög</v>
      </c>
    </row>
    <row r="37" spans="3:7">
      <c r="C37" s="13" t="s">
        <v>33</v>
      </c>
      <c r="D37" s="19">
        <v>0.38100000000000001</v>
      </c>
      <c r="E37" s="20">
        <f t="shared" si="0"/>
        <v>7.0146104286594912</v>
      </c>
      <c r="F37" s="13" t="str">
        <f>VLOOKUP(FLOOR(E37,1), Parser!$O$5:'Parser'!$P$44, 2, FALSE)</f>
        <v>enastående</v>
      </c>
      <c r="G37" s="21" t="str">
        <f>VLOOKUP(FLOOR(4*(E37-FLOOR(E37,1)),1), Parser!$Q$9:'Parser'!$R$12, 2, FALSE)</f>
        <v>mkt låg</v>
      </c>
    </row>
    <row r="38" spans="3:7">
      <c r="C38" s="13" t="s">
        <v>34</v>
      </c>
      <c r="D38" s="19">
        <v>0.45500000000000002</v>
      </c>
      <c r="E38" s="20">
        <f t="shared" si="0"/>
        <v>8.3770282022049045</v>
      </c>
      <c r="F38" s="13" t="str">
        <f>VLOOKUP(FLOOR(E38,1), Parser!$O$5:'Parser'!$P$44, 2, FALSE)</f>
        <v>fenomenal</v>
      </c>
      <c r="G38" s="21" t="str">
        <f>VLOOKUP(FLOOR(4*(E38-FLOOR(E38,1)),1), Parser!$Q$9:'Parser'!$R$12, 2, FALSE)</f>
        <v>låg</v>
      </c>
    </row>
    <row r="39" spans="3:7">
      <c r="C39" s="13" t="s">
        <v>103</v>
      </c>
      <c r="D39" s="19">
        <v>0.40600000000000003</v>
      </c>
      <c r="E39" s="20">
        <f t="shared" si="0"/>
        <v>7.4748867035059146</v>
      </c>
      <c r="F39" s="13" t="str">
        <f>VLOOKUP(FLOOR(E39,1), Parser!$O$5:'Parser'!$P$44, 2, FALSE)</f>
        <v>enastående</v>
      </c>
      <c r="G39" s="21" t="str">
        <f>VLOOKUP(FLOOR(4*(E39-FLOOR(E39,1)),1), Parser!$Q$9:'Parser'!$R$12, 2, FALSE)</f>
        <v>låg</v>
      </c>
    </row>
    <row r="40" spans="3:7">
      <c r="C40" s="13" t="s">
        <v>35</v>
      </c>
      <c r="D40" s="19">
        <v>0.318</v>
      </c>
      <c r="E40" s="20">
        <f t="shared" si="0"/>
        <v>5.8547142160465047</v>
      </c>
      <c r="F40" s="13" t="str">
        <f>VLOOKUP(FLOOR(E40,1), Parser!$O$5:'Parser'!$P$44, 2, FALSE)</f>
        <v>bra</v>
      </c>
      <c r="G40" s="21" t="str">
        <f>VLOOKUP(FLOOR(4*(E40-FLOOR(E40,1)),1), Parser!$Q$9:'Parser'!$R$12, 2, FALSE)</f>
        <v>mkt hög</v>
      </c>
    </row>
    <row r="41" spans="3:7">
      <c r="C41" s="13" t="s">
        <v>36</v>
      </c>
      <c r="D41" s="19">
        <v>0.23599999999999999</v>
      </c>
      <c r="E41" s="20">
        <f t="shared" si="0"/>
        <v>4.3450080345502355</v>
      </c>
      <c r="F41" s="13" t="str">
        <f>VLOOKUP(FLOOR(E41,1), Parser!$O$5:'Parser'!$P$44, 2, FALSE)</f>
        <v>hyfsad</v>
      </c>
      <c r="G41" s="21" t="str">
        <f>VLOOKUP(FLOOR(4*(E41-FLOOR(E41,1)),1), Parser!$Q$9:'Parser'!$R$12, 2, FALSE)</f>
        <v>låg</v>
      </c>
    </row>
    <row r="42" spans="3:7">
      <c r="C42" s="13" t="s">
        <v>37</v>
      </c>
      <c r="D42" s="19">
        <v>0.16500000000000001</v>
      </c>
      <c r="E42" s="20">
        <f t="shared" si="0"/>
        <v>3.037823413986394</v>
      </c>
      <c r="F42" s="13" t="str">
        <f>VLOOKUP(FLOOR(E42,1), Parser!$O$5:'Parser'!$P$44, 2, FALSE)</f>
        <v>dålig</v>
      </c>
      <c r="G42" s="21" t="str">
        <f>VLOOKUP(FLOOR(4*(E42-FLOOR(E42,1)),1), Parser!$Q$9:'Parser'!$R$12, 2, FALSE)</f>
        <v>mkt låg</v>
      </c>
    </row>
    <row r="43" spans="3:7">
      <c r="C43" s="13" t="s">
        <v>38</v>
      </c>
      <c r="D43" s="19">
        <v>0.23</v>
      </c>
      <c r="E43" s="20">
        <f t="shared" si="0"/>
        <v>4.2345417285870948</v>
      </c>
      <c r="F43" s="13" t="str">
        <f>VLOOKUP(FLOOR(E43,1), Parser!$O$5:'Parser'!$P$44, 2, FALSE)</f>
        <v>hyfsad</v>
      </c>
      <c r="G43" s="21" t="str">
        <f>VLOOKUP(FLOOR(4*(E43-FLOOR(E43,1)),1), Parser!$Q$9:'Parser'!$R$12, 2, FALSE)</f>
        <v>mkt låg</v>
      </c>
    </row>
    <row r="44" spans="3:7">
      <c r="C44" s="13" t="s">
        <v>104</v>
      </c>
      <c r="D44" s="19">
        <v>0.16700000000000001</v>
      </c>
      <c r="E44" s="20">
        <f t="shared" si="0"/>
        <v>3.0746455159741077</v>
      </c>
      <c r="F44" s="13" t="str">
        <f>VLOOKUP(FLOOR(E44,1), Parser!$O$5:'Parser'!$P$44, 2, FALSE)</f>
        <v>dålig</v>
      </c>
      <c r="G44" s="21" t="str">
        <f>VLOOKUP(FLOOR(4*(E44-FLOOR(E44,1)),1), Parser!$Q$9:'Parser'!$R$12, 2, FALSE)</f>
        <v>mkt låg</v>
      </c>
    </row>
    <row r="45" spans="3:7">
      <c r="C45" s="13" t="s">
        <v>39</v>
      </c>
      <c r="D45" s="19">
        <v>6.6000000000000003E-2</v>
      </c>
      <c r="E45" s="20">
        <f t="shared" si="0"/>
        <v>1.2151293655945576</v>
      </c>
      <c r="F45" s="13" t="str">
        <f>VLOOKUP(FLOOR(E45,1), Parser!$O$5:'Parser'!$P$44, 2, FALSE)</f>
        <v>katastrofal</v>
      </c>
      <c r="G45" s="21" t="str">
        <f>VLOOKUP(FLOOR(4*(E45-FLOOR(E45,1)),1), Parser!$Q$9:'Parser'!$R$12, 2, FALSE)</f>
        <v>mkt låg</v>
      </c>
    </row>
    <row r="46" spans="3:7">
      <c r="C46" s="13"/>
      <c r="G46" s="2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85"/>
  <sheetViews>
    <sheetView topLeftCell="F1" workbookViewId="0">
      <selection activeCell="H40" sqref="H40"/>
    </sheetView>
  </sheetViews>
  <sheetFormatPr defaultRowHeight="13.2"/>
  <cols>
    <col min="1" max="1" width="12" customWidth="1"/>
    <col min="2" max="2" width="10.6640625" customWidth="1"/>
    <col min="3" max="3" width="11.109375" customWidth="1"/>
    <col min="4" max="4" width="11.109375" style="24" customWidth="1"/>
    <col min="5" max="5" width="12" bestFit="1" customWidth="1"/>
    <col min="7" max="7" width="11" customWidth="1"/>
    <col min="8" max="8" width="12" customWidth="1"/>
    <col min="9" max="9" width="10.88671875" customWidth="1"/>
    <col min="10" max="10" width="12.33203125" customWidth="1"/>
    <col min="12" max="12" width="16.6640625" customWidth="1"/>
    <col min="13" max="14" width="11.33203125" customWidth="1"/>
    <col min="16" max="16" width="12.5546875" customWidth="1"/>
    <col min="17" max="17" width="11.88671875" bestFit="1" customWidth="1"/>
    <col min="23" max="23" width="17" bestFit="1" customWidth="1"/>
    <col min="24" max="24" width="12.88671875" customWidth="1"/>
  </cols>
  <sheetData>
    <row r="1" spans="1:27">
      <c r="A1" s="22" t="s">
        <v>40</v>
      </c>
      <c r="B1" t="s">
        <v>21</v>
      </c>
      <c r="C1" s="23" t="s">
        <v>24</v>
      </c>
      <c r="D1" s="23" t="s">
        <v>41</v>
      </c>
    </row>
    <row r="2" spans="1:27">
      <c r="B2" t="s">
        <v>19</v>
      </c>
      <c r="C2" s="23" t="s">
        <v>17</v>
      </c>
      <c r="D2" s="23" t="s">
        <v>42</v>
      </c>
      <c r="L2" t="s">
        <v>43</v>
      </c>
    </row>
    <row r="3" spans="1:27">
      <c r="B3" t="s">
        <v>44</v>
      </c>
      <c r="C3" s="23">
        <v>0</v>
      </c>
    </row>
    <row r="4" spans="1:27">
      <c r="L4" t="s">
        <v>45</v>
      </c>
      <c r="M4" t="s">
        <v>46</v>
      </c>
      <c r="O4" t="s">
        <v>47</v>
      </c>
      <c r="Q4" t="s">
        <v>20</v>
      </c>
      <c r="R4" t="s">
        <v>46</v>
      </c>
      <c r="W4" t="s">
        <v>48</v>
      </c>
      <c r="Z4" t="s">
        <v>49</v>
      </c>
      <c r="AA4" t="s">
        <v>50</v>
      </c>
    </row>
    <row r="5" spans="1:27">
      <c r="A5" s="22" t="s">
        <v>51</v>
      </c>
      <c r="B5" s="25" t="s">
        <v>5</v>
      </c>
      <c r="C5" s="26" t="s">
        <v>12</v>
      </c>
      <c r="D5" s="25" t="s">
        <v>7</v>
      </c>
      <c r="E5" s="26" t="s">
        <v>8</v>
      </c>
      <c r="L5" t="s">
        <v>102</v>
      </c>
      <c r="M5">
        <v>0</v>
      </c>
      <c r="N5" t="s">
        <v>102</v>
      </c>
      <c r="O5">
        <v>0</v>
      </c>
      <c r="P5" t="s">
        <v>102</v>
      </c>
      <c r="Q5" t="s">
        <v>52</v>
      </c>
      <c r="R5">
        <v>1</v>
      </c>
      <c r="T5">
        <v>1</v>
      </c>
      <c r="U5" t="s">
        <v>8</v>
      </c>
      <c r="W5" t="s">
        <v>53</v>
      </c>
      <c r="X5">
        <v>0</v>
      </c>
      <c r="Z5">
        <v>17</v>
      </c>
      <c r="AA5">
        <v>1</v>
      </c>
    </row>
    <row r="6" spans="1:27">
      <c r="B6" s="25" t="s">
        <v>9</v>
      </c>
      <c r="C6" s="26" t="s">
        <v>17</v>
      </c>
      <c r="D6" s="25" t="s">
        <v>11</v>
      </c>
      <c r="E6" s="26" t="s">
        <v>17</v>
      </c>
      <c r="L6" t="s">
        <v>8</v>
      </c>
      <c r="M6">
        <v>1</v>
      </c>
      <c r="N6" t="s">
        <v>8</v>
      </c>
      <c r="O6">
        <v>1</v>
      </c>
      <c r="P6" t="s">
        <v>8</v>
      </c>
      <c r="Q6" t="s">
        <v>42</v>
      </c>
      <c r="R6">
        <v>0.5</v>
      </c>
      <c r="T6">
        <v>2</v>
      </c>
      <c r="U6" t="s">
        <v>54</v>
      </c>
      <c r="X6">
        <v>0.25</v>
      </c>
      <c r="Z6">
        <v>18</v>
      </c>
      <c r="AA6">
        <v>1</v>
      </c>
    </row>
    <row r="7" spans="1:27">
      <c r="B7" s="25" t="s">
        <v>13</v>
      </c>
      <c r="C7" s="26" t="s">
        <v>55</v>
      </c>
      <c r="D7" s="25" t="s">
        <v>15</v>
      </c>
      <c r="E7" s="26" t="s">
        <v>56</v>
      </c>
      <c r="L7" t="s">
        <v>54</v>
      </c>
      <c r="M7">
        <v>2</v>
      </c>
      <c r="N7" t="s">
        <v>54</v>
      </c>
      <c r="O7">
        <v>2</v>
      </c>
      <c r="P7" t="s">
        <v>54</v>
      </c>
      <c r="Q7" t="s">
        <v>41</v>
      </c>
      <c r="R7">
        <v>0</v>
      </c>
      <c r="T7">
        <v>3</v>
      </c>
      <c r="U7" t="s">
        <v>57</v>
      </c>
      <c r="X7">
        <v>0.5</v>
      </c>
      <c r="Z7">
        <v>19</v>
      </c>
      <c r="AA7">
        <v>1</v>
      </c>
    </row>
    <row r="8" spans="1:27">
      <c r="B8" s="25" t="s">
        <v>16</v>
      </c>
      <c r="C8" s="26" t="s">
        <v>17</v>
      </c>
      <c r="D8" s="25" t="s">
        <v>18</v>
      </c>
      <c r="E8" s="26" t="s">
        <v>24</v>
      </c>
      <c r="L8" t="s">
        <v>57</v>
      </c>
      <c r="M8">
        <v>3</v>
      </c>
      <c r="N8" t="s">
        <v>57</v>
      </c>
      <c r="O8">
        <v>3</v>
      </c>
      <c r="P8" t="s">
        <v>57</v>
      </c>
      <c r="T8">
        <v>4</v>
      </c>
      <c r="U8" t="s">
        <v>14</v>
      </c>
      <c r="X8">
        <v>0.75</v>
      </c>
      <c r="Z8">
        <v>20</v>
      </c>
      <c r="AA8">
        <v>1</v>
      </c>
    </row>
    <row r="9" spans="1:27">
      <c r="L9" t="s">
        <v>14</v>
      </c>
      <c r="M9">
        <v>4</v>
      </c>
      <c r="N9" t="s">
        <v>14</v>
      </c>
      <c r="O9">
        <v>4</v>
      </c>
      <c r="P9" t="s">
        <v>14</v>
      </c>
      <c r="Q9">
        <v>0</v>
      </c>
      <c r="R9" t="s">
        <v>58</v>
      </c>
      <c r="T9">
        <v>5</v>
      </c>
      <c r="U9" t="s">
        <v>17</v>
      </c>
      <c r="X9">
        <v>1</v>
      </c>
      <c r="Z9">
        <v>21</v>
      </c>
      <c r="AA9">
        <v>1</v>
      </c>
    </row>
    <row r="10" spans="1:27">
      <c r="L10" t="s">
        <v>17</v>
      </c>
      <c r="M10">
        <v>5</v>
      </c>
      <c r="N10" t="s">
        <v>17</v>
      </c>
      <c r="O10">
        <v>5</v>
      </c>
      <c r="P10" t="s">
        <v>17</v>
      </c>
      <c r="Q10">
        <v>1</v>
      </c>
      <c r="R10" t="s">
        <v>41</v>
      </c>
      <c r="T10">
        <v>6</v>
      </c>
      <c r="U10" t="s">
        <v>24</v>
      </c>
      <c r="X10">
        <v>1.25</v>
      </c>
      <c r="Z10">
        <v>22</v>
      </c>
      <c r="AA10">
        <v>1</v>
      </c>
    </row>
    <row r="11" spans="1:27">
      <c r="L11" t="s">
        <v>24</v>
      </c>
      <c r="M11">
        <v>6</v>
      </c>
      <c r="N11" t="s">
        <v>24</v>
      </c>
      <c r="O11">
        <v>6</v>
      </c>
      <c r="P11" t="s">
        <v>24</v>
      </c>
      <c r="Q11">
        <v>2</v>
      </c>
      <c r="R11" t="s">
        <v>52</v>
      </c>
      <c r="T11">
        <v>7</v>
      </c>
      <c r="U11" t="s">
        <v>6</v>
      </c>
      <c r="X11">
        <v>1.5</v>
      </c>
      <c r="Z11">
        <v>23</v>
      </c>
      <c r="AA11">
        <v>1</v>
      </c>
    </row>
    <row r="12" spans="1:27">
      <c r="L12" t="s">
        <v>6</v>
      </c>
      <c r="M12">
        <v>7</v>
      </c>
      <c r="N12" t="s">
        <v>6</v>
      </c>
      <c r="O12">
        <v>7</v>
      </c>
      <c r="P12" t="s">
        <v>6</v>
      </c>
      <c r="Q12">
        <v>3</v>
      </c>
      <c r="R12" t="s">
        <v>59</v>
      </c>
      <c r="T12">
        <v>8</v>
      </c>
      <c r="U12" t="s">
        <v>12</v>
      </c>
      <c r="X12">
        <v>1.75</v>
      </c>
      <c r="Z12">
        <v>24</v>
      </c>
      <c r="AA12">
        <v>1</v>
      </c>
    </row>
    <row r="13" spans="1:27">
      <c r="A13" s="22" t="s">
        <v>60</v>
      </c>
      <c r="F13" t="s">
        <v>61</v>
      </c>
      <c r="L13" t="s">
        <v>12</v>
      </c>
      <c r="M13">
        <v>8</v>
      </c>
      <c r="N13" t="s">
        <v>12</v>
      </c>
      <c r="O13">
        <v>8</v>
      </c>
      <c r="P13" t="s">
        <v>12</v>
      </c>
      <c r="T13">
        <v>9</v>
      </c>
      <c r="U13" t="s">
        <v>62</v>
      </c>
      <c r="X13">
        <v>2</v>
      </c>
      <c r="Z13">
        <v>25</v>
      </c>
      <c r="AA13">
        <v>1</v>
      </c>
    </row>
    <row r="14" spans="1:27">
      <c r="A14" s="22"/>
      <c r="B14" t="s">
        <v>21</v>
      </c>
      <c r="C14" s="23">
        <v>19</v>
      </c>
      <c r="D14" s="24" t="s">
        <v>63</v>
      </c>
      <c r="E14" s="23">
        <f>VLOOKUP(D1, $Q$5:$R$7, 2, FALSE)</f>
        <v>0</v>
      </c>
      <c r="F14">
        <f>1+SQRT(C14+E14)*7/100</f>
        <v>1.3051229260478472</v>
      </c>
      <c r="L14" t="s">
        <v>62</v>
      </c>
      <c r="M14">
        <v>9</v>
      </c>
      <c r="N14" t="s">
        <v>62</v>
      </c>
      <c r="O14">
        <v>9</v>
      </c>
      <c r="P14" t="s">
        <v>62</v>
      </c>
      <c r="Q14">
        <v>0</v>
      </c>
      <c r="R14" t="s">
        <v>58</v>
      </c>
      <c r="S14">
        <v>0</v>
      </c>
      <c r="T14">
        <v>10</v>
      </c>
      <c r="U14" t="s">
        <v>55</v>
      </c>
      <c r="X14">
        <v>2.25</v>
      </c>
      <c r="Z14">
        <v>26</v>
      </c>
      <c r="AA14">
        <v>1</v>
      </c>
    </row>
    <row r="15" spans="1:27">
      <c r="B15" t="s">
        <v>19</v>
      </c>
      <c r="C15" s="23">
        <f>VLOOKUP(C2, $N$5:$O$24, 2, FALSE)</f>
        <v>5</v>
      </c>
      <c r="D15" s="24" t="s">
        <v>64</v>
      </c>
      <c r="E15" s="23">
        <f>VLOOKUP(D2, $Q$5:$R$7, 2, FALSE)</f>
        <v>0.5</v>
      </c>
      <c r="F15">
        <f>SQRT(C15+E15)/SQRT(7)</f>
        <v>0.88640526042791834</v>
      </c>
      <c r="L15" t="s">
        <v>55</v>
      </c>
      <c r="M15">
        <v>10</v>
      </c>
      <c r="N15" t="s">
        <v>55</v>
      </c>
      <c r="O15">
        <v>10</v>
      </c>
      <c r="P15" t="s">
        <v>55</v>
      </c>
      <c r="Q15">
        <v>0.25</v>
      </c>
      <c r="R15" t="s">
        <v>41</v>
      </c>
      <c r="S15">
        <v>0.25</v>
      </c>
      <c r="T15">
        <v>11</v>
      </c>
      <c r="U15" t="s">
        <v>65</v>
      </c>
      <c r="X15">
        <v>2.5</v>
      </c>
      <c r="Z15">
        <v>27</v>
      </c>
      <c r="AA15">
        <v>1</v>
      </c>
    </row>
    <row r="16" spans="1:27">
      <c r="B16" t="s">
        <v>44</v>
      </c>
      <c r="C16" s="23">
        <f>C3</f>
        <v>0</v>
      </c>
      <c r="E16" s="23"/>
      <c r="F16">
        <f>SQRT(C18+C16)/SQRT(7)</f>
        <v>1.0690449676496976</v>
      </c>
      <c r="L16" t="s">
        <v>65</v>
      </c>
      <c r="M16">
        <v>11</v>
      </c>
      <c r="N16" t="s">
        <v>65</v>
      </c>
      <c r="O16">
        <v>11</v>
      </c>
      <c r="P16" t="s">
        <v>65</v>
      </c>
      <c r="Q16">
        <v>0.5</v>
      </c>
      <c r="R16" t="s">
        <v>52</v>
      </c>
      <c r="S16">
        <v>0.5</v>
      </c>
      <c r="T16">
        <v>12</v>
      </c>
      <c r="U16" t="s">
        <v>56</v>
      </c>
      <c r="X16">
        <v>2.75</v>
      </c>
      <c r="Z16">
        <v>28</v>
      </c>
      <c r="AA16">
        <v>1</v>
      </c>
    </row>
    <row r="17" spans="1:28">
      <c r="L17" t="s">
        <v>56</v>
      </c>
      <c r="M17">
        <v>12</v>
      </c>
      <c r="N17" t="s">
        <v>56</v>
      </c>
      <c r="O17">
        <v>12</v>
      </c>
      <c r="P17" t="s">
        <v>56</v>
      </c>
      <c r="Q17">
        <v>0.75</v>
      </c>
      <c r="R17" t="s">
        <v>59</v>
      </c>
      <c r="S17">
        <v>0.75</v>
      </c>
      <c r="T17">
        <v>13</v>
      </c>
      <c r="U17" t="s">
        <v>66</v>
      </c>
      <c r="X17">
        <v>3</v>
      </c>
      <c r="Z17">
        <v>29</v>
      </c>
      <c r="AA17">
        <f>8/7</f>
        <v>1.1428571428571428</v>
      </c>
    </row>
    <row r="18" spans="1:28">
      <c r="B18" t="s">
        <v>23</v>
      </c>
      <c r="C18" s="23">
        <f>VLOOKUP(C5, $N$5:$O$24, 2, FALSE)</f>
        <v>8</v>
      </c>
      <c r="D18" s="24" t="s">
        <v>67</v>
      </c>
      <c r="E18" s="23">
        <f>VLOOKUP(E5, $N$5:$O$24, 2, FALSE)</f>
        <v>1</v>
      </c>
      <c r="H18" s="23"/>
      <c r="L18" t="s">
        <v>66</v>
      </c>
      <c r="M18">
        <v>13</v>
      </c>
      <c r="N18" t="s">
        <v>66</v>
      </c>
      <c r="O18">
        <v>13</v>
      </c>
      <c r="P18" t="s">
        <v>66</v>
      </c>
      <c r="T18">
        <v>14</v>
      </c>
      <c r="U18" t="s">
        <v>68</v>
      </c>
      <c r="X18">
        <v>3.25</v>
      </c>
      <c r="Z18">
        <v>30</v>
      </c>
      <c r="AA18">
        <f>AA17*7/6</f>
        <v>1.3333333333333333</v>
      </c>
    </row>
    <row r="19" spans="1:28">
      <c r="B19" t="s">
        <v>69</v>
      </c>
      <c r="C19" s="23">
        <f>VLOOKUP(C6, $N$5:$O$24, 2, FALSE)</f>
        <v>5</v>
      </c>
      <c r="D19" s="24" t="s">
        <v>70</v>
      </c>
      <c r="E19" s="23">
        <f>VLOOKUP(E6, $N$5:$O$24, 2, FALSE)</f>
        <v>5</v>
      </c>
      <c r="L19" t="s">
        <v>68</v>
      </c>
      <c r="M19">
        <v>14</v>
      </c>
      <c r="N19" t="s">
        <v>68</v>
      </c>
      <c r="O19">
        <v>14</v>
      </c>
      <c r="P19" t="s">
        <v>68</v>
      </c>
      <c r="T19">
        <v>15</v>
      </c>
      <c r="U19" t="s">
        <v>71</v>
      </c>
      <c r="X19">
        <v>3.5</v>
      </c>
      <c r="Z19">
        <v>31</v>
      </c>
      <c r="AA19">
        <f>AA18*6/5</f>
        <v>1.6</v>
      </c>
      <c r="AB19" t="s">
        <v>72</v>
      </c>
    </row>
    <row r="20" spans="1:28">
      <c r="B20" t="s">
        <v>73</v>
      </c>
      <c r="C20" s="23">
        <f>VLOOKUP(C7, $N$5:$O$24, 2, FALSE)</f>
        <v>10</v>
      </c>
      <c r="D20" s="24" t="s">
        <v>74</v>
      </c>
      <c r="E20" s="23">
        <f>VLOOKUP(E7, $N$5:$O$24, 2, FALSE)</f>
        <v>12</v>
      </c>
      <c r="L20" t="s">
        <v>71</v>
      </c>
      <c r="M20">
        <v>15</v>
      </c>
      <c r="N20" t="s">
        <v>71</v>
      </c>
      <c r="O20">
        <v>15</v>
      </c>
      <c r="P20" t="s">
        <v>71</v>
      </c>
      <c r="T20">
        <v>16</v>
      </c>
      <c r="U20" t="s">
        <v>75</v>
      </c>
      <c r="X20">
        <v>3.75</v>
      </c>
      <c r="Z20">
        <v>32</v>
      </c>
      <c r="AA20">
        <f>AA19*5/4</f>
        <v>2</v>
      </c>
    </row>
    <row r="21" spans="1:28">
      <c r="B21" t="s">
        <v>76</v>
      </c>
      <c r="C21" s="23">
        <f>VLOOKUP(C8, $N$5:$O$24, 2, FALSE)</f>
        <v>5</v>
      </c>
      <c r="D21" s="24" t="s">
        <v>77</v>
      </c>
      <c r="E21" s="23">
        <f>VLOOKUP(E8, $N$5:$O$24, 2, FALSE)</f>
        <v>6</v>
      </c>
      <c r="L21" t="s">
        <v>75</v>
      </c>
      <c r="M21">
        <v>16</v>
      </c>
      <c r="N21" t="s">
        <v>75</v>
      </c>
      <c r="O21">
        <v>16</v>
      </c>
      <c r="P21" t="s">
        <v>75</v>
      </c>
      <c r="T21">
        <v>17</v>
      </c>
      <c r="U21" t="s">
        <v>78</v>
      </c>
      <c r="X21">
        <v>4</v>
      </c>
      <c r="Z21">
        <v>33</v>
      </c>
      <c r="AA21">
        <f>AA20*4/3</f>
        <v>2.6666666666666665</v>
      </c>
    </row>
    <row r="22" spans="1:28">
      <c r="L22" t="s">
        <v>78</v>
      </c>
      <c r="M22">
        <v>17</v>
      </c>
      <c r="N22" t="s">
        <v>78</v>
      </c>
      <c r="O22">
        <v>17</v>
      </c>
      <c r="P22" t="s">
        <v>78</v>
      </c>
      <c r="T22">
        <v>18</v>
      </c>
      <c r="U22" t="s">
        <v>79</v>
      </c>
      <c r="X22">
        <v>4.25</v>
      </c>
      <c r="Z22">
        <v>34</v>
      </c>
      <c r="AA22">
        <f>AA21*3/2</f>
        <v>4</v>
      </c>
    </row>
    <row r="23" spans="1:28" ht="13.8" thickBot="1">
      <c r="A23" s="22" t="s">
        <v>80</v>
      </c>
      <c r="L23" t="s">
        <v>79</v>
      </c>
      <c r="M23">
        <v>18</v>
      </c>
      <c r="N23" t="s">
        <v>79</v>
      </c>
      <c r="O23">
        <v>18</v>
      </c>
      <c r="P23" t="s">
        <v>79</v>
      </c>
      <c r="T23">
        <v>19</v>
      </c>
      <c r="U23" t="s">
        <v>10</v>
      </c>
      <c r="X23">
        <v>4.5</v>
      </c>
      <c r="Z23">
        <v>35</v>
      </c>
      <c r="AA23">
        <f>AA22*2/1</f>
        <v>8</v>
      </c>
    </row>
    <row r="24" spans="1:28">
      <c r="B24" t="s">
        <v>23</v>
      </c>
      <c r="C24" s="27">
        <f>C18</f>
        <v>8</v>
      </c>
      <c r="D24" s="24" t="s">
        <v>67</v>
      </c>
      <c r="E24" s="27">
        <f>E18*$F$14*$F$15*$F$16</f>
        <v>1.236743728854705</v>
      </c>
      <c r="G24" s="28" t="s">
        <v>23</v>
      </c>
      <c r="H24" s="29" t="str">
        <f>VLOOKUP(FLOOR(C24,1), $O$5:$P$24,2, FALSE)</f>
        <v>fenomenal</v>
      </c>
      <c r="I24" s="30" t="s">
        <v>67</v>
      </c>
      <c r="J24" s="31" t="str">
        <f>VLOOKUP(FLOOR(E24,1), $O$5:$P$24,2, FALSE)</f>
        <v>katastrofal</v>
      </c>
      <c r="L24" t="s">
        <v>10</v>
      </c>
      <c r="M24">
        <v>19</v>
      </c>
      <c r="N24" t="s">
        <v>10</v>
      </c>
      <c r="O24">
        <v>19</v>
      </c>
      <c r="P24" t="s">
        <v>10</v>
      </c>
      <c r="T24">
        <v>20</v>
      </c>
      <c r="U24" t="s">
        <v>81</v>
      </c>
      <c r="X24">
        <v>4.75</v>
      </c>
      <c r="Z24">
        <v>36</v>
      </c>
      <c r="AA24">
        <f>AA23</f>
        <v>8</v>
      </c>
    </row>
    <row r="25" spans="1:28">
      <c r="B25" t="s">
        <v>69</v>
      </c>
      <c r="C25" s="27">
        <f>C19*$F$14*$F$15*$F$16</f>
        <v>6.183718644273525</v>
      </c>
      <c r="D25" s="24" t="s">
        <v>70</v>
      </c>
      <c r="E25" s="27">
        <f>E19*$F$14*$F$15*$F$16</f>
        <v>6.183718644273525</v>
      </c>
      <c r="G25" s="32" t="s">
        <v>69</v>
      </c>
      <c r="H25" s="33" t="str">
        <f>VLOOKUP(FLOOR(C25,1), $O$5:$P$24,2, FALSE)</f>
        <v>ypperlig</v>
      </c>
      <c r="I25" s="34" t="s">
        <v>70</v>
      </c>
      <c r="J25" s="35" t="str">
        <f>VLOOKUP(FLOOR(E25,1), $O$5:$P$24,2, FALSE)</f>
        <v>ypperlig</v>
      </c>
      <c r="L25" t="s">
        <v>81</v>
      </c>
      <c r="M25">
        <v>20</v>
      </c>
      <c r="N25" t="s">
        <v>81</v>
      </c>
      <c r="O25">
        <v>20</v>
      </c>
      <c r="P25" t="s">
        <v>81</v>
      </c>
      <c r="T25">
        <v>21</v>
      </c>
      <c r="U25" t="s">
        <v>82</v>
      </c>
      <c r="X25">
        <v>5</v>
      </c>
      <c r="Z25">
        <v>37</v>
      </c>
      <c r="AA25">
        <f t="shared" ref="AA25:AA33" si="0">AA24</f>
        <v>8</v>
      </c>
    </row>
    <row r="26" spans="1:28">
      <c r="B26" t="s">
        <v>73</v>
      </c>
      <c r="C26" s="27">
        <f>C20*$F$14*$F$15*$F$16</f>
        <v>12.36743728854705</v>
      </c>
      <c r="D26" s="24" t="s">
        <v>74</v>
      </c>
      <c r="E26" s="27">
        <f>E20*$F$14*$F$15*$F$16</f>
        <v>14.840924746256459</v>
      </c>
      <c r="G26" s="32" t="s">
        <v>73</v>
      </c>
      <c r="H26" s="33" t="str">
        <f>VLOOKUP(FLOOR(C26,1), $O$5:$P$24,2, FALSE)</f>
        <v>övernaturlig</v>
      </c>
      <c r="I26" s="34" t="s">
        <v>74</v>
      </c>
      <c r="J26" s="35" t="str">
        <f>VLOOKUP(FLOOR(E26,1), $O$5:$P$24,2, FALSE)</f>
        <v>himmelsk</v>
      </c>
      <c r="L26" t="s">
        <v>82</v>
      </c>
      <c r="M26">
        <v>21</v>
      </c>
      <c r="N26" t="s">
        <v>82</v>
      </c>
      <c r="O26">
        <v>21</v>
      </c>
      <c r="P26" t="s">
        <v>82</v>
      </c>
      <c r="T26">
        <v>22</v>
      </c>
      <c r="U26" t="s">
        <v>83</v>
      </c>
      <c r="X26">
        <v>5.25</v>
      </c>
      <c r="Z26">
        <v>38</v>
      </c>
      <c r="AA26">
        <f t="shared" si="0"/>
        <v>8</v>
      </c>
    </row>
    <row r="27" spans="1:28" ht="13.8" thickBot="1">
      <c r="B27" t="s">
        <v>76</v>
      </c>
      <c r="C27" s="27">
        <f>C21*$F$14*$F$15*$F$16</f>
        <v>6.183718644273525</v>
      </c>
      <c r="D27" s="24" t="s">
        <v>77</v>
      </c>
      <c r="E27" s="27">
        <f>E21*$F$14*$F$15*$F$16</f>
        <v>7.4204623731282293</v>
      </c>
      <c r="G27" s="36" t="s">
        <v>76</v>
      </c>
      <c r="H27" s="37" t="str">
        <f>VLOOKUP(FLOOR(C27,1), $O$5:$P$24,2, FALSE)</f>
        <v>ypperlig</v>
      </c>
      <c r="I27" s="38" t="s">
        <v>77</v>
      </c>
      <c r="J27" s="39" t="str">
        <f>VLOOKUP(FLOOR(E27,1), $O$5:$P$24,2, FALSE)</f>
        <v>enastående</v>
      </c>
      <c r="L27" t="s">
        <v>83</v>
      </c>
      <c r="M27">
        <v>22</v>
      </c>
      <c r="N27" t="s">
        <v>83</v>
      </c>
      <c r="O27">
        <v>22</v>
      </c>
      <c r="P27" t="s">
        <v>83</v>
      </c>
      <c r="T27">
        <v>23</v>
      </c>
      <c r="U27" t="s">
        <v>84</v>
      </c>
      <c r="X27">
        <v>5.5</v>
      </c>
      <c r="Z27">
        <v>39</v>
      </c>
      <c r="AA27">
        <f t="shared" si="0"/>
        <v>8</v>
      </c>
    </row>
    <row r="28" spans="1:28">
      <c r="A28" s="22"/>
      <c r="L28" t="s">
        <v>84</v>
      </c>
      <c r="M28">
        <v>23</v>
      </c>
      <c r="N28" t="s">
        <v>84</v>
      </c>
      <c r="O28">
        <v>23</v>
      </c>
      <c r="P28" t="s">
        <v>84</v>
      </c>
      <c r="T28">
        <v>24</v>
      </c>
      <c r="U28" t="s">
        <v>85</v>
      </c>
      <c r="X28">
        <v>5.75</v>
      </c>
      <c r="Z28">
        <v>40</v>
      </c>
      <c r="AA28">
        <f t="shared" si="0"/>
        <v>8</v>
      </c>
    </row>
    <row r="29" spans="1:28">
      <c r="E29" s="40"/>
      <c r="L29" t="s">
        <v>85</v>
      </c>
      <c r="M29">
        <v>24</v>
      </c>
      <c r="N29" t="s">
        <v>85</v>
      </c>
      <c r="O29">
        <v>24</v>
      </c>
      <c r="P29" t="s">
        <v>85</v>
      </c>
      <c r="T29">
        <v>25</v>
      </c>
      <c r="U29" t="s">
        <v>86</v>
      </c>
      <c r="X29">
        <v>6</v>
      </c>
      <c r="Z29">
        <v>41</v>
      </c>
      <c r="AA29">
        <f t="shared" si="0"/>
        <v>8</v>
      </c>
    </row>
    <row r="30" spans="1:28">
      <c r="C30" s="40"/>
      <c r="E30" s="40"/>
      <c r="L30" t="s">
        <v>86</v>
      </c>
      <c r="M30">
        <v>25</v>
      </c>
      <c r="N30" t="s">
        <v>86</v>
      </c>
      <c r="O30">
        <v>25</v>
      </c>
      <c r="P30" t="s">
        <v>86</v>
      </c>
      <c r="T30">
        <v>26</v>
      </c>
      <c r="U30" t="s">
        <v>87</v>
      </c>
      <c r="X30">
        <v>6.25</v>
      </c>
      <c r="Z30">
        <v>42</v>
      </c>
      <c r="AA30">
        <f t="shared" si="0"/>
        <v>8</v>
      </c>
    </row>
    <row r="31" spans="1:28">
      <c r="L31" t="s">
        <v>87</v>
      </c>
      <c r="M31">
        <v>26</v>
      </c>
      <c r="N31" t="s">
        <v>87</v>
      </c>
      <c r="O31">
        <v>26</v>
      </c>
      <c r="P31" t="s">
        <v>87</v>
      </c>
      <c r="T31">
        <v>27</v>
      </c>
      <c r="U31" t="s">
        <v>88</v>
      </c>
      <c r="X31">
        <v>6.5</v>
      </c>
      <c r="Z31">
        <v>43</v>
      </c>
      <c r="AA31">
        <f t="shared" si="0"/>
        <v>8</v>
      </c>
    </row>
    <row r="32" spans="1:28">
      <c r="C32" s="23"/>
      <c r="E32" s="23"/>
      <c r="L32" t="s">
        <v>88</v>
      </c>
      <c r="M32">
        <v>27</v>
      </c>
      <c r="N32" t="s">
        <v>88</v>
      </c>
      <c r="O32">
        <v>27</v>
      </c>
      <c r="P32" t="s">
        <v>88</v>
      </c>
      <c r="T32">
        <v>28</v>
      </c>
      <c r="U32" t="s">
        <v>89</v>
      </c>
      <c r="X32">
        <v>6.75</v>
      </c>
      <c r="Z32">
        <v>44</v>
      </c>
      <c r="AA32">
        <f t="shared" si="0"/>
        <v>8</v>
      </c>
    </row>
    <row r="33" spans="12:27">
      <c r="L33" t="s">
        <v>89</v>
      </c>
      <c r="M33">
        <v>28</v>
      </c>
      <c r="N33" t="s">
        <v>89</v>
      </c>
      <c r="O33">
        <v>28</v>
      </c>
      <c r="P33" t="s">
        <v>89</v>
      </c>
      <c r="T33">
        <v>29</v>
      </c>
      <c r="U33" t="s">
        <v>90</v>
      </c>
      <c r="X33">
        <v>7</v>
      </c>
      <c r="Z33">
        <v>45</v>
      </c>
      <c r="AA33">
        <f t="shared" si="0"/>
        <v>8</v>
      </c>
    </row>
    <row r="34" spans="12:27">
      <c r="L34" t="s">
        <v>90</v>
      </c>
      <c r="M34">
        <v>29</v>
      </c>
      <c r="N34" t="s">
        <v>90</v>
      </c>
      <c r="O34">
        <v>29</v>
      </c>
      <c r="P34" t="s">
        <v>90</v>
      </c>
      <c r="T34">
        <v>30</v>
      </c>
      <c r="U34" t="s">
        <v>91</v>
      </c>
      <c r="X34">
        <v>7.25</v>
      </c>
    </row>
    <row r="35" spans="12:27">
      <c r="L35" t="s">
        <v>91</v>
      </c>
      <c r="M35">
        <v>30</v>
      </c>
      <c r="N35" t="s">
        <v>91</v>
      </c>
      <c r="O35">
        <v>30</v>
      </c>
      <c r="P35" t="s">
        <v>91</v>
      </c>
      <c r="T35">
        <v>31</v>
      </c>
      <c r="U35" t="s">
        <v>92</v>
      </c>
      <c r="X35">
        <v>7.5</v>
      </c>
    </row>
    <row r="36" spans="12:27">
      <c r="L36" t="s">
        <v>92</v>
      </c>
      <c r="M36">
        <v>31</v>
      </c>
      <c r="N36" t="s">
        <v>92</v>
      </c>
      <c r="O36">
        <v>31</v>
      </c>
      <c r="P36" t="s">
        <v>92</v>
      </c>
      <c r="T36">
        <v>32</v>
      </c>
      <c r="U36" t="s">
        <v>93</v>
      </c>
      <c r="X36">
        <v>7.75</v>
      </c>
    </row>
    <row r="37" spans="12:27">
      <c r="L37" t="s">
        <v>93</v>
      </c>
      <c r="M37">
        <v>32</v>
      </c>
      <c r="N37" t="s">
        <v>93</v>
      </c>
      <c r="O37">
        <v>32</v>
      </c>
      <c r="P37" t="s">
        <v>93</v>
      </c>
      <c r="T37">
        <v>33</v>
      </c>
      <c r="U37" t="s">
        <v>94</v>
      </c>
      <c r="X37">
        <v>8</v>
      </c>
    </row>
    <row r="38" spans="12:27">
      <c r="L38" t="s">
        <v>94</v>
      </c>
      <c r="M38">
        <v>33</v>
      </c>
      <c r="N38" t="s">
        <v>94</v>
      </c>
      <c r="O38">
        <v>33</v>
      </c>
      <c r="P38" t="s">
        <v>94</v>
      </c>
      <c r="T38">
        <v>34</v>
      </c>
      <c r="U38" t="s">
        <v>95</v>
      </c>
      <c r="X38">
        <v>8.25</v>
      </c>
    </row>
    <row r="39" spans="12:27">
      <c r="L39" t="s">
        <v>95</v>
      </c>
      <c r="M39">
        <v>34</v>
      </c>
      <c r="N39" t="s">
        <v>95</v>
      </c>
      <c r="O39">
        <v>34</v>
      </c>
      <c r="P39" t="s">
        <v>95</v>
      </c>
      <c r="T39">
        <v>35</v>
      </c>
      <c r="U39" t="s">
        <v>96</v>
      </c>
      <c r="X39">
        <v>8.5</v>
      </c>
    </row>
    <row r="40" spans="12:27">
      <c r="L40" t="s">
        <v>96</v>
      </c>
      <c r="M40">
        <v>35</v>
      </c>
      <c r="N40" t="s">
        <v>96</v>
      </c>
      <c r="O40">
        <v>35</v>
      </c>
      <c r="P40" t="s">
        <v>96</v>
      </c>
      <c r="T40">
        <v>36</v>
      </c>
      <c r="U40" t="s">
        <v>97</v>
      </c>
      <c r="X40">
        <v>8.75</v>
      </c>
    </row>
    <row r="41" spans="12:27">
      <c r="L41" t="s">
        <v>97</v>
      </c>
      <c r="M41">
        <v>36</v>
      </c>
      <c r="N41" t="s">
        <v>97</v>
      </c>
      <c r="O41">
        <v>36</v>
      </c>
      <c r="P41" t="s">
        <v>97</v>
      </c>
      <c r="T41">
        <v>37</v>
      </c>
      <c r="U41" t="s">
        <v>98</v>
      </c>
      <c r="X41">
        <v>9</v>
      </c>
    </row>
    <row r="42" spans="12:27">
      <c r="L42" t="s">
        <v>98</v>
      </c>
      <c r="M42">
        <v>37</v>
      </c>
      <c r="N42" t="s">
        <v>98</v>
      </c>
      <c r="O42">
        <v>37</v>
      </c>
      <c r="P42" t="s">
        <v>98</v>
      </c>
      <c r="T42">
        <v>38</v>
      </c>
      <c r="U42" t="s">
        <v>99</v>
      </c>
      <c r="X42">
        <v>9.25</v>
      </c>
    </row>
    <row r="43" spans="12:27">
      <c r="L43" t="s">
        <v>99</v>
      </c>
      <c r="M43">
        <v>38</v>
      </c>
      <c r="N43" t="s">
        <v>99</v>
      </c>
      <c r="O43">
        <v>38</v>
      </c>
      <c r="P43" t="s">
        <v>99</v>
      </c>
      <c r="T43">
        <v>39</v>
      </c>
      <c r="U43" t="s">
        <v>100</v>
      </c>
      <c r="X43">
        <v>9.5</v>
      </c>
    </row>
    <row r="44" spans="12:27">
      <c r="L44" t="s">
        <v>100</v>
      </c>
      <c r="M44">
        <v>39</v>
      </c>
      <c r="N44" t="s">
        <v>100</v>
      </c>
      <c r="O44">
        <v>39</v>
      </c>
      <c r="P44" t="s">
        <v>100</v>
      </c>
      <c r="T44">
        <v>40</v>
      </c>
      <c r="U44" t="s">
        <v>101</v>
      </c>
      <c r="X44">
        <v>9.75</v>
      </c>
    </row>
    <row r="45" spans="12:27">
      <c r="L45" t="s">
        <v>101</v>
      </c>
      <c r="M45">
        <v>40</v>
      </c>
      <c r="N45" t="s">
        <v>101</v>
      </c>
      <c r="O45">
        <v>40</v>
      </c>
      <c r="P45" t="s">
        <v>101</v>
      </c>
      <c r="X45">
        <v>10</v>
      </c>
    </row>
    <row r="46" spans="12:27">
      <c r="X46">
        <v>10.25</v>
      </c>
    </row>
    <row r="47" spans="12:27">
      <c r="X47">
        <v>10.5</v>
      </c>
    </row>
    <row r="48" spans="12:27">
      <c r="X48">
        <v>10.75</v>
      </c>
    </row>
    <row r="49" spans="24:24">
      <c r="X49">
        <v>11</v>
      </c>
    </row>
    <row r="50" spans="24:24">
      <c r="X50">
        <v>11.25</v>
      </c>
    </row>
    <row r="51" spans="24:24">
      <c r="X51">
        <v>11.5</v>
      </c>
    </row>
    <row r="52" spans="24:24">
      <c r="X52">
        <v>11.75</v>
      </c>
    </row>
    <row r="53" spans="24:24">
      <c r="X53">
        <v>12</v>
      </c>
    </row>
    <row r="54" spans="24:24">
      <c r="X54">
        <v>12.25</v>
      </c>
    </row>
    <row r="55" spans="24:24">
      <c r="X55">
        <v>12.5</v>
      </c>
    </row>
    <row r="56" spans="24:24">
      <c r="X56">
        <v>12.75</v>
      </c>
    </row>
    <row r="57" spans="24:24">
      <c r="X57">
        <v>13</v>
      </c>
    </row>
    <row r="58" spans="24:24">
      <c r="X58">
        <v>13.25</v>
      </c>
    </row>
    <row r="59" spans="24:24">
      <c r="X59">
        <v>13.5</v>
      </c>
    </row>
    <row r="60" spans="24:24">
      <c r="X60">
        <v>13.75</v>
      </c>
    </row>
    <row r="61" spans="24:24">
      <c r="X61">
        <v>14</v>
      </c>
    </row>
    <row r="62" spans="24:24">
      <c r="X62">
        <v>14.25</v>
      </c>
    </row>
    <row r="63" spans="24:24">
      <c r="X63">
        <v>14.5</v>
      </c>
    </row>
    <row r="64" spans="24:24">
      <c r="X64">
        <v>14.75</v>
      </c>
    </row>
    <row r="65" spans="24:24">
      <c r="X65">
        <v>15</v>
      </c>
    </row>
    <row r="66" spans="24:24">
      <c r="X66">
        <v>15.25</v>
      </c>
    </row>
    <row r="67" spans="24:24">
      <c r="X67">
        <v>15.5</v>
      </c>
    </row>
    <row r="68" spans="24:24">
      <c r="X68">
        <v>15.75</v>
      </c>
    </row>
    <row r="69" spans="24:24">
      <c r="X69">
        <v>16</v>
      </c>
    </row>
    <row r="70" spans="24:24">
      <c r="X70">
        <v>16.25</v>
      </c>
    </row>
    <row r="71" spans="24:24">
      <c r="X71">
        <v>16.5</v>
      </c>
    </row>
    <row r="72" spans="24:24">
      <c r="X72">
        <v>16.75</v>
      </c>
    </row>
    <row r="73" spans="24:24">
      <c r="X73">
        <v>17</v>
      </c>
    </row>
    <row r="74" spans="24:24">
      <c r="X74">
        <v>17.25</v>
      </c>
    </row>
    <row r="75" spans="24:24">
      <c r="X75">
        <v>17.5</v>
      </c>
    </row>
    <row r="76" spans="24:24">
      <c r="X76">
        <v>17.75</v>
      </c>
    </row>
    <row r="77" spans="24:24">
      <c r="X77">
        <v>18</v>
      </c>
    </row>
    <row r="78" spans="24:24">
      <c r="X78">
        <v>18.25</v>
      </c>
    </row>
    <row r="79" spans="24:24">
      <c r="X79">
        <v>18.5</v>
      </c>
    </row>
    <row r="80" spans="24:24">
      <c r="X80">
        <v>18.75</v>
      </c>
    </row>
    <row r="81" spans="24:24">
      <c r="X81">
        <v>19</v>
      </c>
    </row>
    <row r="82" spans="24:24">
      <c r="X82">
        <v>19.25</v>
      </c>
    </row>
    <row r="83" spans="24:24">
      <c r="X83">
        <v>19.5</v>
      </c>
    </row>
    <row r="84" spans="24:24">
      <c r="X84">
        <v>19.75</v>
      </c>
    </row>
    <row r="85" spans="24:24">
      <c r="X85">
        <v>20</v>
      </c>
    </row>
  </sheetData>
  <hyperlinks>
    <hyperlink ref="C5" r:id="rId1" location="skill" display="http://www99.hattrick.org/Help/Rules/AppDenominations.aspx?lt=skill&amp;ll=8 - skill"/>
    <hyperlink ref="E5" r:id="rId2" location="skill" display="http://www99.hattrick.org/Help/Rules/AppDenominations.aspx?lt=skill&amp;ll=1 - skill"/>
    <hyperlink ref="C6" r:id="rId3" location="skill" display="http://www99.hattrick.org/Help/Rules/AppDenominations.aspx?lt=skill&amp;ll=5 - skill"/>
    <hyperlink ref="E6" r:id="rId4" location="skill" display="http://www99.hattrick.org/Help/Rules/AppDenominations.aspx?lt=skill&amp;ll=5 - skill"/>
    <hyperlink ref="C7" r:id="rId5" location="skill" display="http://www99.hattrick.org/Help/Rules/AppDenominations.aspx?lt=skill&amp;ll=10 - skill"/>
    <hyperlink ref="E7" r:id="rId6" location="skill" display="http://www99.hattrick.org/Help/Rules/AppDenominations.aspx?lt=skill&amp;ll=12 - skill"/>
    <hyperlink ref="C8" r:id="rId7" location="skill" display="http://www99.hattrick.org/Help/Rules/AppDenominations.aspx?lt=skill&amp;ll=5 - skill"/>
    <hyperlink ref="E8" r:id="rId8" location="skill" display="http://www99.hattrick.org/Help/Rules/AppDenominations.aspx?lt=skill&amp;ll=6 - skill"/>
  </hyperlinks>
  <pageMargins left="0.75" right="0.75" top="1" bottom="1" header="0.5" footer="0.5"/>
  <pageSetup paperSize="9" orientation="portrait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LL Player tool</vt:lpstr>
      <vt:lpstr>Parser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JohanS</cp:lastModifiedBy>
  <dcterms:created xsi:type="dcterms:W3CDTF">2012-03-14T21:17:28Z</dcterms:created>
  <dcterms:modified xsi:type="dcterms:W3CDTF">2012-03-14T21:43:39Z</dcterms:modified>
</cp:coreProperties>
</file>